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7560" activeTab="0"/>
  </bookViews>
  <sheets>
    <sheet name="Rekapitulace stavby" sheetId="1" r:id="rId1"/>
    <sheet name="SO 101 - Komunikace a zpe..." sheetId="2" r:id="rId2"/>
  </sheets>
  <definedNames>
    <definedName name="_xlnm._FilterDatabase" localSheetId="1" hidden="1">'SO 101 - Komunikace a zpe...'!$C$138:$K$332</definedName>
    <definedName name="_xlnm.Print_Area" localSheetId="0">'Rekapitulace stavby'!$D$4:$AO$76,'Rekapitulace stavby'!$C$82:$AQ$96</definedName>
    <definedName name="_xlnm.Print_Area" localSheetId="1">'SO 101 - Komunikace a zpe...'!$C$4:$J$76,'SO 101 - Komunikace a zpe...'!$C$82:$J$120,'SO 101 - Komunikace a zpe...'!$C$126:$J$332</definedName>
    <definedName name="_xlnm.Print_Titles" localSheetId="0">'Rekapitulace stavby'!$92:$92</definedName>
    <definedName name="_xlnm.Print_Titles" localSheetId="1">'SO 101 - Komunikace a zpe...'!$138:$138</definedName>
  </definedNames>
  <calcPr calcId="191029"/>
  <extLst/>
</workbook>
</file>

<file path=xl/sharedStrings.xml><?xml version="1.0" encoding="utf-8"?>
<sst xmlns="http://schemas.openxmlformats.org/spreadsheetml/2006/main" count="2426" uniqueCount="698">
  <si>
    <t>Export Komplet</t>
  </si>
  <si>
    <t/>
  </si>
  <si>
    <t>2.0</t>
  </si>
  <si>
    <t>ZAMOK</t>
  </si>
  <si>
    <t>False</t>
  </si>
  <si>
    <t>{b5fde874-a819-4a48-b0e7-540dd85dc5bc}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</si>
  <si>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</si>
  <si>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</si>
  <si>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</si>
  <si>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</si>
  <si>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</si>
  <si>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</si>
  <si>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</si>
  <si>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</si>
  <si>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P072020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</si>
  <si>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</si>
  <si>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</si>
  <si>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Habartov, oprava komunikace na p.č.873</t>
  </si>
  <si>
    <t>KSO:</t>
  </si>
  <si>
    <t>CC-CZ:</t>
  </si>
  <si>
    <t>Místo:</t>
  </si>
  <si>
    <t>Habartov</t>
  </si>
  <si>
    <t>Datum:</t>
  </si>
  <si>
    <t>19. 10. 2020</t>
  </si>
  <si>
    <t>Zadavatel:</t>
  </si>
  <si>
    <t>IČ:</t>
  </si>
  <si>
    <t>00259314</t>
  </si>
  <si>
    <t>Město Habartov</t>
  </si>
  <si>
    <t>DIČ:</t>
  </si>
  <si>
    <t>CZ00259314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</si>
  <si>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</si>
  <si>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</si>
  <si>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</si>
  <si>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</si>
  <si>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</si>
  <si>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</si>
  <si>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</si>
  <si>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</si>
  <si>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</si>
  <si>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</si>
  <si>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</si>
  <si>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</si>
  <si>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</si>
  <si>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</si>
  <si>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</si>
  <si>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</si>
  <si>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</si>
  <si>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</si>
  <si>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</si>
  <si>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</si>
  <si>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</si>
  <si>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</si>
  <si>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</si>
  <si>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</si>
  <si>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</si>
  <si>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</si>
  <si>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</si>
  <si>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</si>
  <si>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</si>
  <si>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</si>
  <si>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</si>
  <si>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</si>
  <si>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</si>
  <si>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</si>
  <si>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</si>
  <si>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</si>
  <si>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</si>
  <si>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</si>
  <si>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</si>
  <si>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</si>
  <si>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</si>
  <si>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</si>
  <si>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</si>
  <si>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</si>
  <si>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</si>
  <si>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</si>
  <si>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</si>
  <si>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</si>
  <si>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</si>
  <si>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</si>
  <si>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</si>
  <si>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</si>
  <si>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</si>
  <si>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</si>
  <si>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</si>
  <si>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</si>
  <si>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</si>
  <si>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</si>
  <si>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{f5411dd0-6eec-4886-be46-b750a5c7d1e6}</t>
  </si>
  <si>
    <t>2</t>
  </si>
  <si>
    <t>KRYCÍ LIST SOUPISU PRACÍ</t>
  </si>
  <si>
    <t>Objekt:</t>
  </si>
  <si>
    <t>SO 101 -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</si>
  <si>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Projektové práce - projekt RDS, projekt skutečného provedení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</si>
  <si>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</si>
  <si>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</si>
  <si>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</si>
  <si>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</si>
  <si>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</si>
  <si>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</si>
  <si>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</si>
  <si>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</si>
  <si>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</si>
  <si>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</si>
  <si>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</si>
  <si>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</si>
  <si>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</si>
  <si>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</si>
  <si>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</si>
  <si>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</si>
  <si>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</si>
  <si>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</si>
  <si>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</si>
  <si>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</si>
  <si>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</si>
  <si>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</si>
  <si>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</si>
  <si>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</si>
  <si>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</si>
  <si>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</si>
  <si>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</si>
  <si>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</si>
  <si>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</si>
  <si>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</si>
  <si>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</si>
  <si>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</si>
  <si>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</si>
  <si>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</si>
  <si>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</si>
  <si>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</si>
  <si>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</si>
  <si>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</si>
  <si>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</si>
  <si>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</si>
  <si>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</si>
  <si>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</si>
  <si>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</si>
  <si>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</si>
  <si>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</si>
  <si>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</si>
  <si>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</si>
  <si>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</si>
  <si>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do 100 m2 výšky nad 1m s odstraněním pařezů v rovině nebo svahu 1:5</t>
  </si>
  <si>
    <t>m2</t>
  </si>
  <si>
    <t>4</t>
  </si>
  <si>
    <t>-1128437895</t>
  </si>
  <si>
    <t>113154365</t>
  </si>
  <si>
    <t>Frézování živičného krytu tl 200 mm pruh š 2 m pl do 10000 m2 s překážkami v trase</t>
  </si>
  <si>
    <t>-1586980342</t>
  </si>
  <si>
    <t>P</t>
  </si>
  <si>
    <t>Poznámka k položce:
Materiál bude odvezen na místo určené investorem k dalšímu použití</t>
  </si>
  <si>
    <t>3</t>
  </si>
  <si>
    <t>162301501</t>
  </si>
  <si>
    <t>Vodorovné přemístění křovin do 5 km D kmene do 100 mm</t>
  </si>
  <si>
    <t>-1735287624</t>
  </si>
  <si>
    <t>162301981</t>
  </si>
  <si>
    <t>Příplatek k vodorovnému přemístění křovin D kmene do 100 mm ZKD 1 km</t>
  </si>
  <si>
    <t>-453994956</t>
  </si>
  <si>
    <t>VV</t>
  </si>
  <si>
    <t>5*40</t>
  </si>
  <si>
    <t>5</t>
  </si>
  <si>
    <t>162201421</t>
  </si>
  <si>
    <t>Vodorovné přemístění pařezů do 1 km D do 300 mm</t>
  </si>
  <si>
    <t>kus</t>
  </si>
  <si>
    <t>-934931391</t>
  </si>
  <si>
    <t>6</t>
  </si>
  <si>
    <t>162301971</t>
  </si>
  <si>
    <t>Příplatek k vodorovnému přemístění pařezů D 300 mm ZKD 1 km</t>
  </si>
  <si>
    <t>-841556195</t>
  </si>
  <si>
    <t>10*1</t>
  </si>
  <si>
    <t>7</t>
  </si>
  <si>
    <t>181111111</t>
  </si>
  <si>
    <t>Plošná úprava terénu do 500 m2 zemina skupiny 1 až 4 nerovnosti do 100 mm v rovinně a svahu do 1:5</t>
  </si>
  <si>
    <t>1509738841</t>
  </si>
  <si>
    <t>8</t>
  </si>
  <si>
    <t>182303111</t>
  </si>
  <si>
    <t>Doplnění zeminy nebo substrátu na travnatých plochách tl 50 mm rovina v rovinně a svahu do 1:5</t>
  </si>
  <si>
    <t>-442632537</t>
  </si>
  <si>
    <t>Poznámka k položce:
rozprostření substrátu</t>
  </si>
  <si>
    <t>9</t>
  </si>
  <si>
    <t>M</t>
  </si>
  <si>
    <t>10321100</t>
  </si>
  <si>
    <t>zahradní substrát pro výsadbu VL</t>
  </si>
  <si>
    <t>m3</t>
  </si>
  <si>
    <t>1143746041</t>
  </si>
  <si>
    <t>10</t>
  </si>
  <si>
    <t>183111214</t>
  </si>
  <si>
    <t>Jamky pro výsadbu s výměnou 50 % půdy zeminy tř 1 až 4 objem do 0,02 m3 v rovině a svahu do 1:5</t>
  </si>
  <si>
    <t>-1967372855</t>
  </si>
  <si>
    <t>11</t>
  </si>
  <si>
    <t>1849684601</t>
  </si>
  <si>
    <t>12</t>
  </si>
  <si>
    <t>183151115</t>
  </si>
  <si>
    <t>Hloubení jam pro výsadbu dřevin strojně v rovině nebo ve svahu do 1:5 objem jamky do 1,1 m3</t>
  </si>
  <si>
    <t>-531518390</t>
  </si>
  <si>
    <t>13</t>
  </si>
  <si>
    <t>183205111</t>
  </si>
  <si>
    <t>Založení záhonu v rovině a svahu do 1:5 zemina tř 1 a 2</t>
  </si>
  <si>
    <t>524110774</t>
  </si>
  <si>
    <t>14</t>
  </si>
  <si>
    <t>184102112</t>
  </si>
  <si>
    <t>Výsadba dřeviny s balem D do 0,3 m do jamky se zalitím v rovině a svahu do 1:5</t>
  </si>
  <si>
    <t>-161874882</t>
  </si>
  <si>
    <t>184102117</t>
  </si>
  <si>
    <t>Výsadba dřeviny s balem D do 1 m do jamky se zalitím v rovině a svahu do 1:5</t>
  </si>
  <si>
    <t>50913773</t>
  </si>
  <si>
    <t>Poznámka k položce:
3 ks přesazení, 18 ks nová výsadba stromů</t>
  </si>
  <si>
    <t>16</t>
  </si>
  <si>
    <t>02650461</t>
  </si>
  <si>
    <t>Dub letní /Quercus robur/ 150-200cm</t>
  </si>
  <si>
    <t>1089467649</t>
  </si>
  <si>
    <t>17</t>
  </si>
  <si>
    <t>0265202R1</t>
  </si>
  <si>
    <t>Bobkovišeň lékařská/Prunus laurocerasus/ v 40-60 cm K3</t>
  </si>
  <si>
    <t>1321524707</t>
  </si>
  <si>
    <t>Poznámka k položce:
3ks/m2 popř. 2 ks/bm</t>
  </si>
  <si>
    <t>18</t>
  </si>
  <si>
    <t>113106144</t>
  </si>
  <si>
    <t>Rozebrání dlažeb ze zámkových dlaždic komunikací pro pěší strojně pl přes 50 m2</t>
  </si>
  <si>
    <t>-1083850208</t>
  </si>
  <si>
    <t>19</t>
  </si>
  <si>
    <t>113106571</t>
  </si>
  <si>
    <t>Rozebrání dlažeb vozovek ze zámkové dlažby s ložem z kameniva strojně pl přes 200 m2</t>
  </si>
  <si>
    <t>-1142448603</t>
  </si>
  <si>
    <t>20</t>
  </si>
  <si>
    <t>113107221</t>
  </si>
  <si>
    <t>Odstranění podkladu z kameniva drceného tl 100 mm strojně pl přes 200 m2</t>
  </si>
  <si>
    <t>528729853</t>
  </si>
  <si>
    <t>260+15</t>
  </si>
  <si>
    <t>113107222</t>
  </si>
  <si>
    <t>Odstranění podkladu z kameniva drceného tl 200 mm strojně pl přes 200 m2</t>
  </si>
  <si>
    <t>201883396</t>
  </si>
  <si>
    <t>Poznámka k položce:
Uvažováno s vybouráním v tl. 150 mm</t>
  </si>
  <si>
    <t>1850+630+170</t>
  </si>
  <si>
    <t>22</t>
  </si>
  <si>
    <t>113202111</t>
  </si>
  <si>
    <t>Vytrhání obrub krajníků obrubníků stojatých</t>
  </si>
  <si>
    <t>m</t>
  </si>
  <si>
    <t>1997810866</t>
  </si>
  <si>
    <t>23</t>
  </si>
  <si>
    <t>113204111</t>
  </si>
  <si>
    <t>Vytrhání obrub záhonových</t>
  </si>
  <si>
    <t>502494967</t>
  </si>
  <si>
    <t>24</t>
  </si>
  <si>
    <t>121151123</t>
  </si>
  <si>
    <t>Sejmutí ornice plochy přes 500 m2 tl vrstvy do 200 mm strojně</t>
  </si>
  <si>
    <t>441306201</t>
  </si>
  <si>
    <t>25</t>
  </si>
  <si>
    <t>122452204</t>
  </si>
  <si>
    <t>Odkopávky a prokopávky nezapažené pro silnice a dálnice v hornině třídy těžitelnosti II objem do 500 m3 strojně</t>
  </si>
  <si>
    <t>2130841746</t>
  </si>
  <si>
    <t>Poznámka k položce:
20 m3 lze použít do násypů</t>
  </si>
  <si>
    <t>26</t>
  </si>
  <si>
    <t>162351103</t>
  </si>
  <si>
    <t>Vodorovné přemístění do 500 m výkopku/sypaniny z horniny třídy těžitelnosti I, skupiny 1 až 3</t>
  </si>
  <si>
    <t>1631277518</t>
  </si>
  <si>
    <t>20+135</t>
  </si>
  <si>
    <t>27</t>
  </si>
  <si>
    <t>167151101</t>
  </si>
  <si>
    <t>Nakládání výkopku z hornin třídy těžitelnosti I, skupiny 1 až 3 do 100 m3</t>
  </si>
  <si>
    <t>-221586214</t>
  </si>
  <si>
    <t>190+475</t>
  </si>
  <si>
    <t>28</t>
  </si>
  <si>
    <t>162751117</t>
  </si>
  <si>
    <t>Vodorovné přemístění do 10000 m výkopku/sypaniny z horniny třídy těžitelnosti I, skupiny 1 až 3</t>
  </si>
  <si>
    <t>253310738</t>
  </si>
  <si>
    <t>190-135+475-20</t>
  </si>
  <si>
    <t>29</t>
  </si>
  <si>
    <t>162751119</t>
  </si>
  <si>
    <t>Příplatek k vodorovnému přemístění výkopku/sypaniny z horniny třídy těžitelnosti I, skupiny 1 až 3 ZKD 1000 m přes 10000 m</t>
  </si>
  <si>
    <t>1559504277</t>
  </si>
  <si>
    <t>510*6</t>
  </si>
  <si>
    <t>30</t>
  </si>
  <si>
    <t>167102111</t>
  </si>
  <si>
    <t>Nakládání drnu ze skládky</t>
  </si>
  <si>
    <t>232018678</t>
  </si>
  <si>
    <t>Poznámka k položce:
Ornice pro zpětné použití</t>
  </si>
  <si>
    <t>31</t>
  </si>
  <si>
    <t>171152112</t>
  </si>
  <si>
    <t>Uložení sypaniny z hornin nesoudržných a sypkých do násypů zhutněných mimo aktivní zónu silnic a dálnic</t>
  </si>
  <si>
    <t>495600050</t>
  </si>
  <si>
    <t>Poznámka k položce:
20 m3 lze použít z výkopů</t>
  </si>
  <si>
    <t>32</t>
  </si>
  <si>
    <t>10364100</t>
  </si>
  <si>
    <t>zemina pro terénní úpravy - tříděná</t>
  </si>
  <si>
    <t>t</t>
  </si>
  <si>
    <t>-1044458379</t>
  </si>
  <si>
    <t>Poznámka k položce:
Vhodný zhutnitelný materiál</t>
  </si>
  <si>
    <t>(80-20)*1,6</t>
  </si>
  <si>
    <t>33</t>
  </si>
  <si>
    <t>171251201</t>
  </si>
  <si>
    <t>Uložení sypaniny na skládky nebo meziskládky</t>
  </si>
  <si>
    <t>-472902641</t>
  </si>
  <si>
    <t>34</t>
  </si>
  <si>
    <t>171201221</t>
  </si>
  <si>
    <t>Poplatek za uložení na skládce (skládkovné) zeminy a kamení kód odpadu 17 05 04</t>
  </si>
  <si>
    <t>1178003983</t>
  </si>
  <si>
    <t>510*1,6</t>
  </si>
  <si>
    <t>35</t>
  </si>
  <si>
    <t>181152302</t>
  </si>
  <si>
    <t>Úprava pláně pro silnice a dálnice v zářezech se zhutněním</t>
  </si>
  <si>
    <t>-2106496825</t>
  </si>
  <si>
    <t>1530+1220+267+440+470</t>
  </si>
  <si>
    <t>36</t>
  </si>
  <si>
    <t>181351113</t>
  </si>
  <si>
    <t>Rozprostření ornice tl vrstvy do 200 mm pl přes 500 m2 v rovině nebo ve svahu do 1:5 strojně</t>
  </si>
  <si>
    <t>-629697754</t>
  </si>
  <si>
    <t>37</t>
  </si>
  <si>
    <t>181451121</t>
  </si>
  <si>
    <t>Založení lučního trávníku výsevem plochy přes 1000 m2 v rovině a ve svahu do 1:5</t>
  </si>
  <si>
    <t>-371467482</t>
  </si>
  <si>
    <t>38</t>
  </si>
  <si>
    <t>00572470</t>
  </si>
  <si>
    <t>osivo směs travní univerzál</t>
  </si>
  <si>
    <t>kg</t>
  </si>
  <si>
    <t>-2104221485</t>
  </si>
  <si>
    <t>1350*0,015 'Přepočtené koeficientem množství</t>
  </si>
  <si>
    <t>39</t>
  </si>
  <si>
    <t>184802111</t>
  </si>
  <si>
    <t>Chemické odplevelení před založením kultury nad 20 m2 postřikem na široko v rovině a svahu do 1:5</t>
  </si>
  <si>
    <t>167319695</t>
  </si>
  <si>
    <t>40</t>
  </si>
  <si>
    <t>184911161</t>
  </si>
  <si>
    <t>Mulčování záhonů kačírkem tl. vrstvy do 0,1 m v rovině a svahu do 1:5</t>
  </si>
  <si>
    <t>-248010989</t>
  </si>
  <si>
    <t>41</t>
  </si>
  <si>
    <t>10391100</t>
  </si>
  <si>
    <t>kůra mulčovací VL</t>
  </si>
  <si>
    <t>2091985248</t>
  </si>
  <si>
    <t>42</t>
  </si>
  <si>
    <t>184911311</t>
  </si>
  <si>
    <t>Položení mulčovací textilie v rovině a svahu do 1:5</t>
  </si>
  <si>
    <t>1593254093</t>
  </si>
  <si>
    <t>Poznámka k položce:
vč. kotvících prvků</t>
  </si>
  <si>
    <t>43</t>
  </si>
  <si>
    <t>69311225</t>
  </si>
  <si>
    <t>geotextilie netkaná separační, ochranná, filtrační, drenážní PES 100g/m2</t>
  </si>
  <si>
    <t>-38839302</t>
  </si>
  <si>
    <t>Poznámka k položce:
Mulčovací textílie</t>
  </si>
  <si>
    <t>44</t>
  </si>
  <si>
    <t>185802114</t>
  </si>
  <si>
    <t>Hnojení půdy umělým hnojivem k jednotlivým rostlinám v rovině a svahu do 1:5</t>
  </si>
  <si>
    <t>785155487</t>
  </si>
  <si>
    <t>45</t>
  </si>
  <si>
    <t>25191155R1</t>
  </si>
  <si>
    <t>hnojivo Silvamix tbl.</t>
  </si>
  <si>
    <t>1968537323</t>
  </si>
  <si>
    <t>46</t>
  </si>
  <si>
    <t>25191155R2</t>
  </si>
  <si>
    <t>půdní kondicionér, 100 g/m2</t>
  </si>
  <si>
    <t>-1445988372</t>
  </si>
  <si>
    <t>47</t>
  </si>
  <si>
    <t>185804312</t>
  </si>
  <si>
    <t>Zalití rostlin vodou plocha přes 20 m2</t>
  </si>
  <si>
    <t>1306843584</t>
  </si>
  <si>
    <t>48</t>
  </si>
  <si>
    <t>185851121</t>
  </si>
  <si>
    <t>Dovoz vody pro zálivku rostlin za vzdálenost do 1000 m</t>
  </si>
  <si>
    <t>-1730866212</t>
  </si>
  <si>
    <t>49</t>
  </si>
  <si>
    <t>08211321R</t>
  </si>
  <si>
    <t>voda pro zalévání</t>
  </si>
  <si>
    <t>637193995</t>
  </si>
  <si>
    <t>Zakládání</t>
  </si>
  <si>
    <t>50</t>
  </si>
  <si>
    <t>212752401</t>
  </si>
  <si>
    <t>Trativod z drenážních trubek korugovaných PE-HD SN 8 perforace 360° včetně lože otevřený výkop DN 100 pro liniové stavby</t>
  </si>
  <si>
    <t>1499197014</t>
  </si>
  <si>
    <t>51</t>
  </si>
  <si>
    <t>273313711</t>
  </si>
  <si>
    <t>Základové desky z betonu tř. C 20/25</t>
  </si>
  <si>
    <t>-782555045</t>
  </si>
  <si>
    <t>Poznámka k položce:
Základ pro schody</t>
  </si>
  <si>
    <t>Svislé a kompletní konstrukce</t>
  </si>
  <si>
    <t>52</t>
  </si>
  <si>
    <t>339921131</t>
  </si>
  <si>
    <t>Osazování betonových palisád do betonového základu v řadě výšky prvku do 0,5 m</t>
  </si>
  <si>
    <t>1558659531</t>
  </si>
  <si>
    <t>53</t>
  </si>
  <si>
    <t>59228406</t>
  </si>
  <si>
    <t>palisáda betonová vzhled dobové dlažební kameny přírodní 160x160x400mm</t>
  </si>
  <si>
    <t>-553787620</t>
  </si>
  <si>
    <t>54</t>
  </si>
  <si>
    <t>339921132</t>
  </si>
  <si>
    <t>Osazování betonových palisád do betonového základu v řadě výšky prvku přes 0,5 do 1 m</t>
  </si>
  <si>
    <t>1609971342</t>
  </si>
  <si>
    <t>55</t>
  </si>
  <si>
    <t>59228409</t>
  </si>
  <si>
    <t>palisáda betonová vzhled dobové dlažební kameny přírodní 160x160x600mm</t>
  </si>
  <si>
    <t>-1928090612</t>
  </si>
  <si>
    <t>56</t>
  </si>
  <si>
    <t>59228410</t>
  </si>
  <si>
    <t>palisáda betonová vzhled dobové dlažební kameny přírodní 160x160x1000mm</t>
  </si>
  <si>
    <t>875983350</t>
  </si>
  <si>
    <t>Vodorovné konstrukce</t>
  </si>
  <si>
    <t>57</t>
  </si>
  <si>
    <t>434121425</t>
  </si>
  <si>
    <t>Osazení ŽB schodišťových stupňů broušených nebo leštěných na desku</t>
  </si>
  <si>
    <t>1231452644</t>
  </si>
  <si>
    <t>58</t>
  </si>
  <si>
    <t>59373755R1</t>
  </si>
  <si>
    <t>stupeň schodišťový z vibrolisovaného betonu 100x35x15 cm</t>
  </si>
  <si>
    <t>1836084944</t>
  </si>
  <si>
    <t>Komunikace pozemní</t>
  </si>
  <si>
    <t>59</t>
  </si>
  <si>
    <t>5610R1</t>
  </si>
  <si>
    <t>Sanace zemní pláně</t>
  </si>
  <si>
    <t>-1793005054</t>
  </si>
  <si>
    <t>Poznámka k položce:
Použito v případě nedosažení předepsaných hodnot zhutnění na zemní pláni pod plochami ve stávající zeleni.
Návrh sanace určí geotechnik.</t>
  </si>
  <si>
    <t>60</t>
  </si>
  <si>
    <t>564851111</t>
  </si>
  <si>
    <t>Podklad ze štěrkodrtě ŠD tl 150 mm</t>
  </si>
  <si>
    <t>1713961781</t>
  </si>
  <si>
    <t>Poznámka k položce:
Komunikace, chodníky
30 m3 - rozdíl ve sklonu pláně</t>
  </si>
  <si>
    <t>2*1530+30+242</t>
  </si>
  <si>
    <t>61</t>
  </si>
  <si>
    <t>564861111</t>
  </si>
  <si>
    <t>Podklad ze štěrkodrtě ŠD tl 200 mm</t>
  </si>
  <si>
    <t>1316637853</t>
  </si>
  <si>
    <t>Poznámka k položce:
Kontejnerová stání</t>
  </si>
  <si>
    <t>62</t>
  </si>
  <si>
    <t>564871111</t>
  </si>
  <si>
    <t>Podklad ze štěrkodrtě ŠD tl 250 mm</t>
  </si>
  <si>
    <t>-1152113128</t>
  </si>
  <si>
    <t>Poznámka k položce:
Parkovací stání, pojezdové plochy</t>
  </si>
  <si>
    <t>1220+365</t>
  </si>
  <si>
    <t>63</t>
  </si>
  <si>
    <t>565135111</t>
  </si>
  <si>
    <t>Asfaltový beton vrstva podkladní ACP 16 (obalované kamenivo OKS) tl 50 mm š do 3 m</t>
  </si>
  <si>
    <t>-668132401</t>
  </si>
  <si>
    <t>Poznámka k položce:
Komunikace</t>
  </si>
  <si>
    <t>64</t>
  </si>
  <si>
    <t>577134111</t>
  </si>
  <si>
    <t>Asfaltový beton vrstva obrusná ACO 11 (ABS) tř. I tl 40 mm š do 3 m z nemodifikovaného asfaltu</t>
  </si>
  <si>
    <t>244199905</t>
  </si>
  <si>
    <t>65</t>
  </si>
  <si>
    <t>573211108</t>
  </si>
  <si>
    <t>Postřik živičný spojovací z asfaltu v množství 0,40 kg/m2</t>
  </si>
  <si>
    <t>1607101258</t>
  </si>
  <si>
    <t>2*1530</t>
  </si>
  <si>
    <t>66</t>
  </si>
  <si>
    <t>593532114</t>
  </si>
  <si>
    <t>Kladení dlažby z plastových vegetačních dlaždic pozemních komunikací se zámkem tl 60mm pl přes 300m2</t>
  </si>
  <si>
    <t>1334800261</t>
  </si>
  <si>
    <t>Poznámka k položce:
Parkovací stání</t>
  </si>
  <si>
    <t>67</t>
  </si>
  <si>
    <t>5624514R1</t>
  </si>
  <si>
    <t>dlažba zatravňovací recyklovaný PE nosnost 350 t/m2 330x330x50mm - výplň štěrk</t>
  </si>
  <si>
    <t>-170382540</t>
  </si>
  <si>
    <t>Poznámka k položce:
Parkovací stání, výplň okrasný štěrk 8/16 bílo-růžovo-šedý</t>
  </si>
  <si>
    <t>68</t>
  </si>
  <si>
    <t>5624514R3</t>
  </si>
  <si>
    <t>Parkovací značka velká bílý plast 8x8 cm</t>
  </si>
  <si>
    <t>ks</t>
  </si>
  <si>
    <t>452672827</t>
  </si>
  <si>
    <t>69</t>
  </si>
  <si>
    <t>596211122</t>
  </si>
  <si>
    <t>Kladení zámkové dlažby komunikací pro pěší tl 60 mm skupiny B pl do 300 m2</t>
  </si>
  <si>
    <t>833255915</t>
  </si>
  <si>
    <t>Poznámka k položce:
Chodníky</t>
  </si>
  <si>
    <t>70</t>
  </si>
  <si>
    <t>59245018</t>
  </si>
  <si>
    <t>dlažba skladebná betonová 200x100x60mm přírodní</t>
  </si>
  <si>
    <t>-1065749718</t>
  </si>
  <si>
    <t>71</t>
  </si>
  <si>
    <t>59245006</t>
  </si>
  <si>
    <t>dlažba tvar obdélník betonová pro nevidomé 200x100x60mm barevná</t>
  </si>
  <si>
    <t>926117914</t>
  </si>
  <si>
    <t>72</t>
  </si>
  <si>
    <t>596212213</t>
  </si>
  <si>
    <t>Kladení zámkové dlažby pozemních komunikací tl 80 mm skupiny A pl přes 300 m2</t>
  </si>
  <si>
    <t>1042550951</t>
  </si>
  <si>
    <t>Poznámka k položce:
Kontejnerová stání, pojezdové plochy</t>
  </si>
  <si>
    <t>73</t>
  </si>
  <si>
    <t>59245020</t>
  </si>
  <si>
    <t>dlažba tvar obdélník betonová 200x100x80mm přírodní</t>
  </si>
  <si>
    <t>-1855483915</t>
  </si>
  <si>
    <t>74</t>
  </si>
  <si>
    <t>59245226</t>
  </si>
  <si>
    <t>dlažba tvar obdélník betonová pro nevidomé 200x100x80mm barevná</t>
  </si>
  <si>
    <t>664698174</t>
  </si>
  <si>
    <t>Poznámka k položce:
Pojezdové plochy</t>
  </si>
  <si>
    <t>75</t>
  </si>
  <si>
    <t>596911111</t>
  </si>
  <si>
    <t>Kladení šlapáků v rovině a svahu do 1:5</t>
  </si>
  <si>
    <t>191084090</t>
  </si>
  <si>
    <t>76</t>
  </si>
  <si>
    <t>58331200</t>
  </si>
  <si>
    <t>štěrkopísek netříděný zásypový</t>
  </si>
  <si>
    <t>-311130638</t>
  </si>
  <si>
    <t>450*0,06 'Přepočtené koeficientem množství</t>
  </si>
  <si>
    <t>77</t>
  </si>
  <si>
    <t>59245020R1</t>
  </si>
  <si>
    <t>betonová velkoformátová dlažba hladká 600x400 mm tl. 40 mm barva šedá</t>
  </si>
  <si>
    <t>-669802230</t>
  </si>
  <si>
    <t>Poznámka k položce:
Šlapáky</t>
  </si>
  <si>
    <t>78</t>
  </si>
  <si>
    <t>59245020R2</t>
  </si>
  <si>
    <t>betonová velkoformátová dlažba hladká 400x400 mm tl. 40 mm barva šedá</t>
  </si>
  <si>
    <t>999695765</t>
  </si>
  <si>
    <t>79</t>
  </si>
  <si>
    <t>599141111</t>
  </si>
  <si>
    <t>Vyplnění spár mezi silničními dílci živičnou zálivkou</t>
  </si>
  <si>
    <t>125972093</t>
  </si>
  <si>
    <t>Úpravy povrchů, podlahy a osazování výplní</t>
  </si>
  <si>
    <t>80</t>
  </si>
  <si>
    <t>637121111</t>
  </si>
  <si>
    <t>Okapový chodník z kačírku tl 100 mm s udusáním</t>
  </si>
  <si>
    <t>401713616</t>
  </si>
  <si>
    <t>Trubní vedení</t>
  </si>
  <si>
    <t>81</t>
  </si>
  <si>
    <t>899104112</t>
  </si>
  <si>
    <t>Osazení poklopů litinových nebo ocelových včetně rámů pro třídu zatížení D400, E600</t>
  </si>
  <si>
    <t>-1969808933</t>
  </si>
  <si>
    <t>Poznámka k položce:
Oprava propadlé šachty</t>
  </si>
  <si>
    <t>82</t>
  </si>
  <si>
    <t>55241020</t>
  </si>
  <si>
    <t>poklop šachtový třída D400, čtvercový rám 850, vstup 600mm, bez ventilace</t>
  </si>
  <si>
    <t>-369908900</t>
  </si>
  <si>
    <t>83</t>
  </si>
  <si>
    <t>899623151</t>
  </si>
  <si>
    <t>Obetonování potrubí nebo zdiva stok betonem prostým tř. C 16/20 otevřený výkop</t>
  </si>
  <si>
    <t>454665004</t>
  </si>
  <si>
    <t>84</t>
  </si>
  <si>
    <t>899643111</t>
  </si>
  <si>
    <t>Bednění pro obetonování potrubí otevřený výkop</t>
  </si>
  <si>
    <t>-456991719</t>
  </si>
  <si>
    <t>85</t>
  </si>
  <si>
    <t>899331111</t>
  </si>
  <si>
    <t>Výšková úprava uličního vstupu nebo vpusti do 200 mm zvýšením poklopu</t>
  </si>
  <si>
    <t>-964230868</t>
  </si>
  <si>
    <t>Ostatní konstrukce a práce, bourání</t>
  </si>
  <si>
    <t>86</t>
  </si>
  <si>
    <t>916131213</t>
  </si>
  <si>
    <t>Osazení silničního obrubníku betonového stojatého s boční opěrou do lože z betonu prostého</t>
  </si>
  <si>
    <t>1757169718</t>
  </si>
  <si>
    <t>87</t>
  </si>
  <si>
    <t>59217031</t>
  </si>
  <si>
    <t>obrubník betonový silniční 1000x150x250mm</t>
  </si>
  <si>
    <t>-1606282109</t>
  </si>
  <si>
    <t>88</t>
  </si>
  <si>
    <t>59217026</t>
  </si>
  <si>
    <t>obrubník betonový silniční 500x150x250mm</t>
  </si>
  <si>
    <t>-1651343336</t>
  </si>
  <si>
    <t>89</t>
  </si>
  <si>
    <t>59217035R1</t>
  </si>
  <si>
    <t>obrubník betonový obloukový vnější 780x150x250mm - R0,5</t>
  </si>
  <si>
    <t>-1928345671</t>
  </si>
  <si>
    <t>90</t>
  </si>
  <si>
    <t>59217035R2</t>
  </si>
  <si>
    <t>obrubník betonový obloukový vnější 780x150x250mm - R1</t>
  </si>
  <si>
    <t>-227960113</t>
  </si>
  <si>
    <t>91</t>
  </si>
  <si>
    <t>59217035R6</t>
  </si>
  <si>
    <t>obrubník betonový roh vnitřní 400/400x150x250mm</t>
  </si>
  <si>
    <t>322865863</t>
  </si>
  <si>
    <t>92</t>
  </si>
  <si>
    <t>59217029</t>
  </si>
  <si>
    <t>obrubník betonový silniční nájezdový 1000x150x150mm</t>
  </si>
  <si>
    <t>1437420108</t>
  </si>
  <si>
    <t>93</t>
  </si>
  <si>
    <t>59217030</t>
  </si>
  <si>
    <t>obrubník betonový silniční přechodový 1000x150x150-250mm</t>
  </si>
  <si>
    <t>1638451187</t>
  </si>
  <si>
    <t>94</t>
  </si>
  <si>
    <t>916231213</t>
  </si>
  <si>
    <t>Osazení chodníkového obrubníku betonového stojatého s boční opěrou do lože z betonu prostého</t>
  </si>
  <si>
    <t>452919917</t>
  </si>
  <si>
    <t>95</t>
  </si>
  <si>
    <t>59217016</t>
  </si>
  <si>
    <t>obrubník betonový chodníkový 1000x80x250mm</t>
  </si>
  <si>
    <t>1167991651</t>
  </si>
  <si>
    <t>96</t>
  </si>
  <si>
    <t>59217036</t>
  </si>
  <si>
    <t>obrubník betonový parkový přírodní 500x80x250mm</t>
  </si>
  <si>
    <t>677708487</t>
  </si>
  <si>
    <t>97</t>
  </si>
  <si>
    <t>914111111</t>
  </si>
  <si>
    <t>Montáž svislé dopravní značky do velikosti 1 m2 objímkami na sloupek nebo konzolu</t>
  </si>
  <si>
    <t>135706313</t>
  </si>
  <si>
    <t>98</t>
  </si>
  <si>
    <t>40445625</t>
  </si>
  <si>
    <t>informativní značky provozní IP8, IP9, IP11-IP13 500x700mm</t>
  </si>
  <si>
    <t>662491998</t>
  </si>
  <si>
    <t>99</t>
  </si>
  <si>
    <t>40445626</t>
  </si>
  <si>
    <t>informativní značky provozní IZ5a,b 750x1000mm</t>
  </si>
  <si>
    <t>-2022507765</t>
  </si>
  <si>
    <t>100</t>
  </si>
  <si>
    <t>40445649</t>
  </si>
  <si>
    <t>dodatkové tabulky E3-E5, E8, E14-E16 500x150mm</t>
  </si>
  <si>
    <t>-715859422</t>
  </si>
  <si>
    <t>101</t>
  </si>
  <si>
    <t>40445650</t>
  </si>
  <si>
    <t>dodatkové tabulky E7, E12, E13 500x300mm</t>
  </si>
  <si>
    <t>-154372261</t>
  </si>
  <si>
    <t>102</t>
  </si>
  <si>
    <t>914511111</t>
  </si>
  <si>
    <t>Montáž sloupku dopravních značek délky do 3,5 m s betonovým základem</t>
  </si>
  <si>
    <t>-1540515714</t>
  </si>
  <si>
    <t>103</t>
  </si>
  <si>
    <t>40445230</t>
  </si>
  <si>
    <t>sloupek pro dopravní značku Zn D 70mm v 3,5m</t>
  </si>
  <si>
    <t>355790916</t>
  </si>
  <si>
    <t>104</t>
  </si>
  <si>
    <t>40445254</t>
  </si>
  <si>
    <t>víčko plastové na sloupek D 70mm</t>
  </si>
  <si>
    <t>-1503510311</t>
  </si>
  <si>
    <t>105</t>
  </si>
  <si>
    <t>966006132</t>
  </si>
  <si>
    <t>Odstranění značek dopravních nebo orientačních se sloupky s betonovými patkami</t>
  </si>
  <si>
    <t>-604265491</t>
  </si>
  <si>
    <t>106</t>
  </si>
  <si>
    <t>966006211</t>
  </si>
  <si>
    <t>Odstranění svislých dopravních značek ze sloupů, sloupků nebo konzol</t>
  </si>
  <si>
    <t>685740238</t>
  </si>
  <si>
    <t>107</t>
  </si>
  <si>
    <t>915231111</t>
  </si>
  <si>
    <t>Vodorovné dopravní značení přechody pro chodce, šipky, symboly bílý plast</t>
  </si>
  <si>
    <t>-1999947257</t>
  </si>
  <si>
    <t>108</t>
  </si>
  <si>
    <t>915621111</t>
  </si>
  <si>
    <t>Předznačení vodorovného plošného značení</t>
  </si>
  <si>
    <t>-1523941265</t>
  </si>
  <si>
    <t>109</t>
  </si>
  <si>
    <t>919726123R1</t>
  </si>
  <si>
    <t>Geotextilie pro ochranu a zachycení ropných látek netkaná měrná hmotnost 400 g/m2</t>
  </si>
  <si>
    <t>-882847172</t>
  </si>
  <si>
    <t>110</t>
  </si>
  <si>
    <t>919735113</t>
  </si>
  <si>
    <t>Řezání stávajícího živičného krytu hl do 150 mm</t>
  </si>
  <si>
    <t>134357114</t>
  </si>
  <si>
    <t>111</t>
  </si>
  <si>
    <t>963022819R1</t>
  </si>
  <si>
    <t>Bourání betonových schodišťových stupňů zhotovených na místě</t>
  </si>
  <si>
    <t>445267877</t>
  </si>
  <si>
    <t>Poznámka k položce:
Rozebrání materiálu a předání investorovi pro další použití</t>
  </si>
  <si>
    <t>112</t>
  </si>
  <si>
    <t>966071711R1</t>
  </si>
  <si>
    <t>Bourání sloupků ocelových do 2,5 m zabetonovaných - sušáky na prádlo</t>
  </si>
  <si>
    <t>-429947928</t>
  </si>
  <si>
    <t>113</t>
  </si>
  <si>
    <t>936124112</t>
  </si>
  <si>
    <t>Montáž lavičky stabilní parkové se zabetonováním noh</t>
  </si>
  <si>
    <t>1176036243</t>
  </si>
  <si>
    <t>114</t>
  </si>
  <si>
    <t>7491011R1</t>
  </si>
  <si>
    <t>lavička bez opěradla 1600x440x450mm konstrukce-ocel, hnědý nátěr</t>
  </si>
  <si>
    <t>678778015</t>
  </si>
  <si>
    <t>997</t>
  </si>
  <si>
    <t>Přesun sutě</t>
  </si>
  <si>
    <t>115</t>
  </si>
  <si>
    <t>997221551</t>
  </si>
  <si>
    <t>Vodorovná doprava suti ze sypkých materiálů do 1 km</t>
  </si>
  <si>
    <t>-1608676138</t>
  </si>
  <si>
    <t>Poznámka k položce:
Odvoz frézovaného materiálu na místo určené investorem</t>
  </si>
  <si>
    <t>116</t>
  </si>
  <si>
    <t>997221559</t>
  </si>
  <si>
    <t>Příplatek ZKD 1 km u vodorovné dopravy suti ze sypkých materiálů</t>
  </si>
  <si>
    <t>-142627514</t>
  </si>
  <si>
    <t>117</t>
  </si>
  <si>
    <t>997221561</t>
  </si>
  <si>
    <t>Vodorovná doprava suti z kusových materiálů do 1 km</t>
  </si>
  <si>
    <t>1239746130</t>
  </si>
  <si>
    <t>118</t>
  </si>
  <si>
    <t>997221569</t>
  </si>
  <si>
    <t>Příplatek ZKD 1 km u vodorovné dopravy suti z kusových materiálů</t>
  </si>
  <si>
    <t>1059012712</t>
  </si>
  <si>
    <t>1872,854*15</t>
  </si>
  <si>
    <t>119</t>
  </si>
  <si>
    <t>997221861</t>
  </si>
  <si>
    <t>Poplatek za uložení stavebního odpadu na recyklační skládce (skládkovné) z prostého betonu pod kódem 17 01 01</t>
  </si>
  <si>
    <t>2115202694</t>
  </si>
  <si>
    <t>67,6+185,85+187,575+23,6+4,48</t>
  </si>
  <si>
    <t>120</t>
  </si>
  <si>
    <t>997221873</t>
  </si>
  <si>
    <t>Poplatek za uložení stavebního odpadu na recyklační skládce (skládkovné) zeminy a kamení zatříděného do Katalogu odpadů pod kódem 17 05 04</t>
  </si>
  <si>
    <t>379267902</t>
  </si>
  <si>
    <t>46,75+768,5</t>
  </si>
  <si>
    <t>998</t>
  </si>
  <si>
    <t>Přesun hmot</t>
  </si>
  <si>
    <t>121</t>
  </si>
  <si>
    <t>998225111</t>
  </si>
  <si>
    <t>Přesun hmot pro pozemní komunikace s krytem z kamene, monolitickým betonovým nebo živičným</t>
  </si>
  <si>
    <t>756375036</t>
  </si>
  <si>
    <t>PSV</t>
  </si>
  <si>
    <t>Práce a dodávky PSV</t>
  </si>
  <si>
    <t>767</t>
  </si>
  <si>
    <t>Konstrukce zámečnické</t>
  </si>
  <si>
    <t>122</t>
  </si>
  <si>
    <t>76722011R1</t>
  </si>
  <si>
    <t>Dodávka + montáž zábradlí vč. povrchové úpravy</t>
  </si>
  <si>
    <t>-1580911666</t>
  </si>
  <si>
    <t>Poznámka k položce:
Žárově zinkováno + dvojitý nátěr
Kotvení do palisád patkami nebo zabetonováním</t>
  </si>
  <si>
    <t>123</t>
  </si>
  <si>
    <t>76799511R1</t>
  </si>
  <si>
    <t>Dodávka + montáž atypických zámečnických konstrukcí - sušáky na prádlo dle výběru investora</t>
  </si>
  <si>
    <t>1991551769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</si>
</sst>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 locked="0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12.0039062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0"/>
      <c r="AQ5" s="20"/>
      <c r="AR5" s="18"/>
      <c r="BE5" s="270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0"/>
      <c r="AQ6" s="20"/>
      <c r="AR6" s="18"/>
      <c r="BE6" s="271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1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1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1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71"/>
      <c r="BS10" s="15" t="s">
        <v>6</v>
      </c>
    </row>
    <row r="11" spans="2:71" s="1" customFormat="1" ht="18.6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71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1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71"/>
      <c r="BS13" s="15" t="s">
        <v>6</v>
      </c>
    </row>
    <row r="14" spans="2:71" ht="12.75">
      <c r="B14" s="19"/>
      <c r="C14" s="20"/>
      <c r="D14" s="20"/>
      <c r="E14" s="276" t="s">
        <v>31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71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1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71"/>
      <c r="BS16" s="15" t="s">
        <v>4</v>
      </c>
    </row>
    <row r="17" spans="2:71" s="1" customFormat="1" ht="18.6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71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1"/>
      <c r="BS18" s="15" t="s">
        <v>6</v>
      </c>
    </row>
    <row r="19" spans="2:71" s="1" customFormat="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71"/>
      <c r="BS19" s="15" t="s">
        <v>6</v>
      </c>
    </row>
    <row r="20" spans="2:71" s="1" customFormat="1" ht="18.6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35</v>
      </c>
      <c r="AO20" s="20"/>
      <c r="AP20" s="20"/>
      <c r="AQ20" s="20"/>
      <c r="AR20" s="18"/>
      <c r="BE20" s="271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1"/>
    </row>
    <row r="22" spans="2:57" s="1" customFormat="1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1"/>
    </row>
    <row r="23" spans="2:57" s="1" customFormat="1" ht="16.5" customHeight="1">
      <c r="B23" s="19"/>
      <c r="C23" s="20"/>
      <c r="D23" s="20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0"/>
      <c r="AP23" s="20"/>
      <c r="AQ23" s="20"/>
      <c r="AR23" s="18"/>
      <c r="BE23" s="271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1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1"/>
    </row>
    <row r="26" spans="1:57" s="2" customFormat="1" ht="26.1" customHeight="1">
      <c r="A26" s="32"/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9">
        <f>ROUND(AG94,2)</f>
        <v>0</v>
      </c>
      <c r="AL26" s="280"/>
      <c r="AM26" s="280"/>
      <c r="AN26" s="280"/>
      <c r="AO26" s="280"/>
      <c r="AP26" s="34"/>
      <c r="AQ26" s="34"/>
      <c r="AR26" s="37"/>
      <c r="BE26" s="271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71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1" t="s">
        <v>40</v>
      </c>
      <c r="M28" s="281"/>
      <c r="N28" s="281"/>
      <c r="O28" s="281"/>
      <c r="P28" s="281"/>
      <c r="Q28" s="34"/>
      <c r="R28" s="34"/>
      <c r="S28" s="34"/>
      <c r="T28" s="34"/>
      <c r="U28" s="34"/>
      <c r="V28" s="34"/>
      <c r="W28" s="281" t="s">
        <v>41</v>
      </c>
      <c r="X28" s="281"/>
      <c r="Y28" s="281"/>
      <c r="Z28" s="281"/>
      <c r="AA28" s="281"/>
      <c r="AB28" s="281"/>
      <c r="AC28" s="281"/>
      <c r="AD28" s="281"/>
      <c r="AE28" s="281"/>
      <c r="AF28" s="34"/>
      <c r="AG28" s="34"/>
      <c r="AH28" s="34"/>
      <c r="AI28" s="34"/>
      <c r="AJ28" s="34"/>
      <c r="AK28" s="281" t="s">
        <v>42</v>
      </c>
      <c r="AL28" s="281"/>
      <c r="AM28" s="281"/>
      <c r="AN28" s="281"/>
      <c r="AO28" s="281"/>
      <c r="AP28" s="34"/>
      <c r="AQ28" s="34"/>
      <c r="AR28" s="37"/>
      <c r="BE28" s="271"/>
    </row>
    <row r="29" spans="2:57" s="3" customFormat="1" ht="14.45" customHeight="1">
      <c r="B29" s="38"/>
      <c r="C29" s="39"/>
      <c r="D29" s="27" t="s">
        <v>43</v>
      </c>
      <c r="E29" s="39"/>
      <c r="F29" s="27" t="s">
        <v>44</v>
      </c>
      <c r="G29" s="39"/>
      <c r="H29" s="39"/>
      <c r="I29" s="39"/>
      <c r="J29" s="39"/>
      <c r="K29" s="39"/>
      <c r="L29" s="265">
        <v>0.21</v>
      </c>
      <c r="M29" s="264"/>
      <c r="N29" s="264"/>
      <c r="O29" s="264"/>
      <c r="P29" s="264"/>
      <c r="Q29" s="39"/>
      <c r="R29" s="39"/>
      <c r="S29" s="39"/>
      <c r="T29" s="39"/>
      <c r="U29" s="39"/>
      <c r="V29" s="39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39"/>
      <c r="AG29" s="39"/>
      <c r="AH29" s="39"/>
      <c r="AI29" s="39"/>
      <c r="AJ29" s="39"/>
      <c r="AK29" s="263">
        <f>ROUND(AV94,2)</f>
        <v>0</v>
      </c>
      <c r="AL29" s="264"/>
      <c r="AM29" s="264"/>
      <c r="AN29" s="264"/>
      <c r="AO29" s="264"/>
      <c r="AP29" s="39"/>
      <c r="AQ29" s="39"/>
      <c r="AR29" s="40"/>
      <c r="BE29" s="272"/>
    </row>
    <row r="30" spans="2:57" s="3" customFormat="1" ht="14.45" customHeight="1">
      <c r="B30" s="38"/>
      <c r="C30" s="39"/>
      <c r="D30" s="39"/>
      <c r="E30" s="39"/>
      <c r="F30" s="27" t="s">
        <v>45</v>
      </c>
      <c r="G30" s="39"/>
      <c r="H30" s="39"/>
      <c r="I30" s="39"/>
      <c r="J30" s="39"/>
      <c r="K30" s="39"/>
      <c r="L30" s="265">
        <v>0.15</v>
      </c>
      <c r="M30" s="264"/>
      <c r="N30" s="264"/>
      <c r="O30" s="264"/>
      <c r="P30" s="264"/>
      <c r="Q30" s="39"/>
      <c r="R30" s="39"/>
      <c r="S30" s="39"/>
      <c r="T30" s="39"/>
      <c r="U30" s="39"/>
      <c r="V30" s="39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39"/>
      <c r="AG30" s="39"/>
      <c r="AH30" s="39"/>
      <c r="AI30" s="39"/>
      <c r="AJ30" s="39"/>
      <c r="AK30" s="263">
        <f>ROUND(AW94,2)</f>
        <v>0</v>
      </c>
      <c r="AL30" s="264"/>
      <c r="AM30" s="264"/>
      <c r="AN30" s="264"/>
      <c r="AO30" s="264"/>
      <c r="AP30" s="39"/>
      <c r="AQ30" s="39"/>
      <c r="AR30" s="40"/>
      <c r="BE30" s="272"/>
    </row>
    <row r="31" spans="2:57" s="3" customFormat="1" ht="14.45" customHeight="1" hidden="1">
      <c r="B31" s="38"/>
      <c r="C31" s="39"/>
      <c r="D31" s="39"/>
      <c r="E31" s="39"/>
      <c r="F31" s="27" t="s">
        <v>46</v>
      </c>
      <c r="G31" s="39"/>
      <c r="H31" s="39"/>
      <c r="I31" s="39"/>
      <c r="J31" s="39"/>
      <c r="K31" s="39"/>
      <c r="L31" s="265">
        <v>0.21</v>
      </c>
      <c r="M31" s="264"/>
      <c r="N31" s="264"/>
      <c r="O31" s="264"/>
      <c r="P31" s="264"/>
      <c r="Q31" s="39"/>
      <c r="R31" s="39"/>
      <c r="S31" s="39"/>
      <c r="T31" s="39"/>
      <c r="U31" s="39"/>
      <c r="V31" s="39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39"/>
      <c r="AG31" s="39"/>
      <c r="AH31" s="39"/>
      <c r="AI31" s="39"/>
      <c r="AJ31" s="39"/>
      <c r="AK31" s="263">
        <v>0</v>
      </c>
      <c r="AL31" s="264"/>
      <c r="AM31" s="264"/>
      <c r="AN31" s="264"/>
      <c r="AO31" s="264"/>
      <c r="AP31" s="39"/>
      <c r="AQ31" s="39"/>
      <c r="AR31" s="40"/>
      <c r="BE31" s="272"/>
    </row>
    <row r="32" spans="2:57" s="3" customFormat="1" ht="14.45" customHeight="1" hidden="1">
      <c r="B32" s="38"/>
      <c r="C32" s="39"/>
      <c r="D32" s="39"/>
      <c r="E32" s="39"/>
      <c r="F32" s="27" t="s">
        <v>47</v>
      </c>
      <c r="G32" s="39"/>
      <c r="H32" s="39"/>
      <c r="I32" s="39"/>
      <c r="J32" s="39"/>
      <c r="K32" s="39"/>
      <c r="L32" s="265">
        <v>0.15</v>
      </c>
      <c r="M32" s="264"/>
      <c r="N32" s="264"/>
      <c r="O32" s="264"/>
      <c r="P32" s="264"/>
      <c r="Q32" s="39"/>
      <c r="R32" s="39"/>
      <c r="S32" s="39"/>
      <c r="T32" s="39"/>
      <c r="U32" s="39"/>
      <c r="V32" s="39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39"/>
      <c r="AG32" s="39"/>
      <c r="AH32" s="39"/>
      <c r="AI32" s="39"/>
      <c r="AJ32" s="39"/>
      <c r="AK32" s="263">
        <v>0</v>
      </c>
      <c r="AL32" s="264"/>
      <c r="AM32" s="264"/>
      <c r="AN32" s="264"/>
      <c r="AO32" s="264"/>
      <c r="AP32" s="39"/>
      <c r="AQ32" s="39"/>
      <c r="AR32" s="40"/>
      <c r="BE32" s="272"/>
    </row>
    <row r="33" spans="2:57" s="3" customFormat="1" ht="14.45" customHeight="1" hidden="1">
      <c r="B33" s="38"/>
      <c r="C33" s="39"/>
      <c r="D33" s="39"/>
      <c r="E33" s="39"/>
      <c r="F33" s="27" t="s">
        <v>48</v>
      </c>
      <c r="G33" s="39"/>
      <c r="H33" s="39"/>
      <c r="I33" s="39"/>
      <c r="J33" s="39"/>
      <c r="K33" s="39"/>
      <c r="L33" s="265">
        <v>0</v>
      </c>
      <c r="M33" s="264"/>
      <c r="N33" s="264"/>
      <c r="O33" s="264"/>
      <c r="P33" s="264"/>
      <c r="Q33" s="39"/>
      <c r="R33" s="39"/>
      <c r="S33" s="39"/>
      <c r="T33" s="39"/>
      <c r="U33" s="39"/>
      <c r="V33" s="39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39"/>
      <c r="AG33" s="39"/>
      <c r="AH33" s="39"/>
      <c r="AI33" s="39"/>
      <c r="AJ33" s="39"/>
      <c r="AK33" s="263">
        <v>0</v>
      </c>
      <c r="AL33" s="264"/>
      <c r="AM33" s="264"/>
      <c r="AN33" s="264"/>
      <c r="AO33" s="264"/>
      <c r="AP33" s="39"/>
      <c r="AQ33" s="39"/>
      <c r="AR33" s="40"/>
      <c r="BE33" s="272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71"/>
    </row>
    <row r="35" spans="1:57" s="2" customFormat="1" ht="26.1" customHeight="1">
      <c r="A35" s="32"/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66" t="s">
        <v>51</v>
      </c>
      <c r="Y35" s="267"/>
      <c r="Z35" s="267"/>
      <c r="AA35" s="267"/>
      <c r="AB35" s="267"/>
      <c r="AC35" s="43"/>
      <c r="AD35" s="43"/>
      <c r="AE35" s="43"/>
      <c r="AF35" s="43"/>
      <c r="AG35" s="43"/>
      <c r="AH35" s="43"/>
      <c r="AI35" s="43"/>
      <c r="AJ35" s="43"/>
      <c r="AK35" s="268">
        <f>SUM(AK26:AK33)</f>
        <v>0</v>
      </c>
      <c r="AL35" s="267"/>
      <c r="AM35" s="267"/>
      <c r="AN35" s="267"/>
      <c r="AO35" s="269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54</v>
      </c>
      <c r="AI60" s="36"/>
      <c r="AJ60" s="36"/>
      <c r="AK60" s="36"/>
      <c r="AL60" s="36"/>
      <c r="AM60" s="50" t="s">
        <v>55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57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54</v>
      </c>
      <c r="AI75" s="36"/>
      <c r="AJ75" s="36"/>
      <c r="AK75" s="36"/>
      <c r="AL75" s="36"/>
      <c r="AM75" s="50" t="s">
        <v>55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P072020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2" t="str">
        <f>K6</f>
        <v>Habartov, oprava komunikace na p.č.873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Habartov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54" t="str">
        <f>IF(AN8="","",AN8)</f>
        <v>19. 10. 2020</v>
      </c>
      <c r="AN87" s="254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Habartov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55" t="str">
        <f>IF(E17="","",E17)</f>
        <v>GEOprojectKV s.r.o.</v>
      </c>
      <c r="AN89" s="256"/>
      <c r="AO89" s="256"/>
      <c r="AP89" s="256"/>
      <c r="AQ89" s="34"/>
      <c r="AR89" s="37"/>
      <c r="AS89" s="257" t="s">
        <v>59</v>
      </c>
      <c r="AT89" s="25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37</v>
      </c>
      <c r="AJ90" s="34"/>
      <c r="AK90" s="34"/>
      <c r="AL90" s="34"/>
      <c r="AM90" s="255" t="str">
        <f>IF(E20="","",E20)</f>
        <v>GEOprojectKV s.r.o.</v>
      </c>
      <c r="AN90" s="256"/>
      <c r="AO90" s="256"/>
      <c r="AP90" s="256"/>
      <c r="AQ90" s="34"/>
      <c r="AR90" s="37"/>
      <c r="AS90" s="259"/>
      <c r="AT90" s="26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7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1"/>
      <c r="AT91" s="26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2" t="s">
        <v>60</v>
      </c>
      <c r="D92" s="243"/>
      <c r="E92" s="243"/>
      <c r="F92" s="243"/>
      <c r="G92" s="243"/>
      <c r="H92" s="71"/>
      <c r="I92" s="244" t="s">
        <v>61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5" t="s">
        <v>62</v>
      </c>
      <c r="AH92" s="243"/>
      <c r="AI92" s="243"/>
      <c r="AJ92" s="243"/>
      <c r="AK92" s="243"/>
      <c r="AL92" s="243"/>
      <c r="AM92" s="243"/>
      <c r="AN92" s="244" t="s">
        <v>63</v>
      </c>
      <c r="AO92" s="243"/>
      <c r="AP92" s="246"/>
      <c r="AQ92" s="72" t="s">
        <v>64</v>
      </c>
      <c r="AR92" s="37"/>
      <c r="AS92" s="73" t="s">
        <v>65</v>
      </c>
      <c r="AT92" s="74" t="s">
        <v>66</v>
      </c>
      <c r="AU92" s="74" t="s">
        <v>67</v>
      </c>
      <c r="AV92" s="74" t="s">
        <v>68</v>
      </c>
      <c r="AW92" s="74" t="s">
        <v>69</v>
      </c>
      <c r="AX92" s="74" t="s">
        <v>70</v>
      </c>
      <c r="AY92" s="74" t="s">
        <v>71</v>
      </c>
      <c r="AZ92" s="74" t="s">
        <v>72</v>
      </c>
      <c r="BA92" s="74" t="s">
        <v>73</v>
      </c>
      <c r="BB92" s="74" t="s">
        <v>74</v>
      </c>
      <c r="BC92" s="74" t="s">
        <v>75</v>
      </c>
      <c r="BD92" s="75" t="s">
        <v>76</v>
      </c>
      <c r="BE92" s="32"/>
    </row>
    <row r="93" spans="1:57" s="2" customFormat="1" ht="10.7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0">
        <f>ROUND(AG95,2)</f>
        <v>0</v>
      </c>
      <c r="AH94" s="250"/>
      <c r="AI94" s="250"/>
      <c r="AJ94" s="250"/>
      <c r="AK94" s="250"/>
      <c r="AL94" s="250"/>
      <c r="AM94" s="250"/>
      <c r="AN94" s="251">
        <f>SUM(AG94,AT94)</f>
        <v>0</v>
      </c>
      <c r="AO94" s="251"/>
      <c r="AP94" s="251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78</v>
      </c>
      <c r="BT94" s="89" t="s">
        <v>79</v>
      </c>
      <c r="BU94" s="90" t="s">
        <v>80</v>
      </c>
      <c r="BV94" s="89" t="s">
        <v>81</v>
      </c>
      <c r="BW94" s="89" t="s">
        <v>5</v>
      </c>
      <c r="BX94" s="89" t="s">
        <v>82</v>
      </c>
      <c r="CL94" s="89" t="s">
        <v>1</v>
      </c>
    </row>
    <row r="95" spans="1:91" s="7" customFormat="1" ht="16.5" customHeight="1">
      <c r="A95" s="91" t="s">
        <v>83</v>
      </c>
      <c r="B95" s="92"/>
      <c r="C95" s="93"/>
      <c r="D95" s="249" t="s">
        <v>84</v>
      </c>
      <c r="E95" s="249"/>
      <c r="F95" s="249"/>
      <c r="G95" s="249"/>
      <c r="H95" s="249"/>
      <c r="I95" s="94"/>
      <c r="J95" s="249" t="s">
        <v>85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7">
        <f>'SO 101 - Komunikace a zpe...'!J32</f>
        <v>0</v>
      </c>
      <c r="AH95" s="248"/>
      <c r="AI95" s="248"/>
      <c r="AJ95" s="248"/>
      <c r="AK95" s="248"/>
      <c r="AL95" s="248"/>
      <c r="AM95" s="248"/>
      <c r="AN95" s="247">
        <f>SUM(AG95,AT95)</f>
        <v>0</v>
      </c>
      <c r="AO95" s="248"/>
      <c r="AP95" s="248"/>
      <c r="AQ95" s="95" t="s">
        <v>86</v>
      </c>
      <c r="AR95" s="96"/>
      <c r="AS95" s="97">
        <v>0</v>
      </c>
      <c r="AT95" s="98">
        <f>ROUND(SUM(AV95:AW95),2)</f>
        <v>0</v>
      </c>
      <c r="AU95" s="99">
        <f>'SO 101 - Komunikace a zpe...'!P139</f>
        <v>0</v>
      </c>
      <c r="AV95" s="98">
        <f>'SO 101 - Komunikace a zpe...'!J35</f>
        <v>0</v>
      </c>
      <c r="AW95" s="98">
        <f>'SO 101 - Komunikace a zpe...'!J36</f>
        <v>0</v>
      </c>
      <c r="AX95" s="98">
        <f>'SO 101 - Komunikace a zpe...'!J37</f>
        <v>0</v>
      </c>
      <c r="AY95" s="98">
        <f>'SO 101 - Komunikace a zpe...'!J38</f>
        <v>0</v>
      </c>
      <c r="AZ95" s="98">
        <f>'SO 101 - Komunikace a zpe...'!F35</f>
        <v>0</v>
      </c>
      <c r="BA95" s="98">
        <f>'SO 101 - Komunikace a zpe...'!F36</f>
        <v>0</v>
      </c>
      <c r="BB95" s="98">
        <f>'SO 101 - Komunikace a zpe...'!F37</f>
        <v>0</v>
      </c>
      <c r="BC95" s="98">
        <f>'SO 101 - Komunikace a zpe...'!F38</f>
        <v>0</v>
      </c>
      <c r="BD95" s="100">
        <f>'SO 101 - Komunikace a zpe...'!F39</f>
        <v>0</v>
      </c>
      <c r="BT95" s="101" t="s">
        <v>87</v>
      </c>
      <c r="BV95" s="101" t="s">
        <v>81</v>
      </c>
      <c r="BW95" s="101" t="s">
        <v>88</v>
      </c>
      <c r="BX95" s="101" t="s">
        <v>5</v>
      </c>
      <c r="CL95" s="101" t="s">
        <v>1</v>
      </c>
      <c r="CM95" s="101" t="s">
        <v>89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RVib5a9pVueiwI25btaGMrCDerJ9TIWjP/XBFynYGeIwJ7bucTyxE5QjZebMYjA3GLMbtL5uX00YV9KiDS/lJg==" saltValue="c9UMBcAPkLhJAjfWrxgw7ErYYxE0VOs7i5JK4AJ3kHyHPKILLrK8AZPirK7A1iSTdfwki5+/cCqgjJoBivz6M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101 - Komunikace a zp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3"/>
  <sheetViews>
    <sheetView showGridLines="0" workbookViewId="0" topLeftCell="A1"/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140625" style="1" customWidth="1"/>
    <col min="11" max="11" width="22.140625" style="1" hidden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5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89</v>
      </c>
    </row>
    <row r="4" spans="2:46" s="1" customFormat="1" ht="24.95" customHeight="1">
      <c r="B4" s="18"/>
      <c r="D4" s="104" t="s">
        <v>90</v>
      </c>
      <c r="L4" s="18"/>
      <c r="M4" s="10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06" t="s">
        <v>16</v>
      </c>
      <c r="L6" s="18"/>
    </row>
    <row r="7" spans="2:12" s="1" customFormat="1" ht="16.5" customHeight="1">
      <c r="B7" s="18"/>
      <c r="E7" s="287" t="str">
        <f>'Rekapitulace stavby'!K6</f>
        <v>Habartov, oprava komunikace na p.č.873</v>
      </c>
      <c r="F7" s="288"/>
      <c r="G7" s="288"/>
      <c r="H7" s="288"/>
      <c r="L7" s="18"/>
    </row>
    <row r="8" spans="1:31" s="2" customFormat="1" ht="12" customHeight="1">
      <c r="A8" s="32"/>
      <c r="B8" s="37"/>
      <c r="C8" s="32"/>
      <c r="D8" s="106" t="s">
        <v>91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9" t="s">
        <v>92</v>
      </c>
      <c r="F9" s="290"/>
      <c r="G9" s="290"/>
      <c r="H9" s="29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6" t="s">
        <v>18</v>
      </c>
      <c r="E11" s="32"/>
      <c r="F11" s="107" t="s">
        <v>1</v>
      </c>
      <c r="G11" s="32"/>
      <c r="H11" s="32"/>
      <c r="I11" s="106" t="s">
        <v>19</v>
      </c>
      <c r="J11" s="107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6" t="s">
        <v>20</v>
      </c>
      <c r="E12" s="32"/>
      <c r="F12" s="107" t="s">
        <v>21</v>
      </c>
      <c r="G12" s="32"/>
      <c r="H12" s="32"/>
      <c r="I12" s="106" t="s">
        <v>22</v>
      </c>
      <c r="J12" s="108" t="str">
        <f>'Rekapitulace stavby'!AN8</f>
        <v>19. 10. 2020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6" t="s">
        <v>24</v>
      </c>
      <c r="E14" s="32"/>
      <c r="F14" s="32"/>
      <c r="G14" s="32"/>
      <c r="H14" s="32"/>
      <c r="I14" s="106" t="s">
        <v>25</v>
      </c>
      <c r="J14" s="107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7" t="s">
        <v>27</v>
      </c>
      <c r="F15" s="32"/>
      <c r="G15" s="32"/>
      <c r="H15" s="32"/>
      <c r="I15" s="106" t="s">
        <v>28</v>
      </c>
      <c r="J15" s="107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6" t="s">
        <v>30</v>
      </c>
      <c r="E17" s="32"/>
      <c r="F17" s="32"/>
      <c r="G17" s="32"/>
      <c r="H17" s="32"/>
      <c r="I17" s="106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1" t="str">
        <f>'Rekapitulace stavby'!E14</f>
        <v>Vyplň údaj</v>
      </c>
      <c r="F18" s="292"/>
      <c r="G18" s="292"/>
      <c r="H18" s="292"/>
      <c r="I18" s="106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6" t="s">
        <v>32</v>
      </c>
      <c r="E20" s="32"/>
      <c r="F20" s="32"/>
      <c r="G20" s="32"/>
      <c r="H20" s="32"/>
      <c r="I20" s="106" t="s">
        <v>25</v>
      </c>
      <c r="J20" s="107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7" t="s">
        <v>34</v>
      </c>
      <c r="F21" s="32"/>
      <c r="G21" s="32"/>
      <c r="H21" s="32"/>
      <c r="I21" s="106" t="s">
        <v>28</v>
      </c>
      <c r="J21" s="107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6" t="s">
        <v>37</v>
      </c>
      <c r="E23" s="32"/>
      <c r="F23" s="32"/>
      <c r="G23" s="32"/>
      <c r="H23" s="32"/>
      <c r="I23" s="106" t="s">
        <v>25</v>
      </c>
      <c r="J23" s="107" t="s">
        <v>33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7" t="s">
        <v>34</v>
      </c>
      <c r="F24" s="32"/>
      <c r="G24" s="32"/>
      <c r="H24" s="32"/>
      <c r="I24" s="106" t="s">
        <v>28</v>
      </c>
      <c r="J24" s="107" t="s">
        <v>35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6" t="s">
        <v>38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91.25" customHeight="1">
      <c r="A27" s="109"/>
      <c r="B27" s="110"/>
      <c r="C27" s="109"/>
      <c r="D27" s="109"/>
      <c r="E27" s="293" t="s">
        <v>93</v>
      </c>
      <c r="F27" s="293"/>
      <c r="G27" s="293"/>
      <c r="H27" s="293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07" t="s">
        <v>94</v>
      </c>
      <c r="E30" s="32"/>
      <c r="F30" s="32"/>
      <c r="G30" s="32"/>
      <c r="H30" s="32"/>
      <c r="I30" s="32"/>
      <c r="J30" s="113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4" t="s">
        <v>95</v>
      </c>
      <c r="E31" s="32"/>
      <c r="F31" s="32"/>
      <c r="G31" s="32"/>
      <c r="H31" s="32"/>
      <c r="I31" s="32"/>
      <c r="J31" s="113">
        <f>J112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>
      <c r="A32" s="32"/>
      <c r="B32" s="37"/>
      <c r="C32" s="32"/>
      <c r="D32" s="115" t="s">
        <v>39</v>
      </c>
      <c r="E32" s="32"/>
      <c r="F32" s="32"/>
      <c r="G32" s="32"/>
      <c r="H32" s="32"/>
      <c r="I32" s="32"/>
      <c r="J32" s="116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2"/>
      <c r="E33" s="112"/>
      <c r="F33" s="112"/>
      <c r="G33" s="112"/>
      <c r="H33" s="112"/>
      <c r="I33" s="112"/>
      <c r="J33" s="112"/>
      <c r="K33" s="11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17" t="s">
        <v>41</v>
      </c>
      <c r="G34" s="32"/>
      <c r="H34" s="32"/>
      <c r="I34" s="117" t="s">
        <v>40</v>
      </c>
      <c r="J34" s="117" t="s">
        <v>42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18" t="s">
        <v>43</v>
      </c>
      <c r="E35" s="106" t="s">
        <v>44</v>
      </c>
      <c r="F35" s="119">
        <f>ROUND((SUM(BE112:BE119)+SUM(BE139:BE332)),2)</f>
        <v>0</v>
      </c>
      <c r="G35" s="32"/>
      <c r="H35" s="32"/>
      <c r="I35" s="120">
        <v>0.21</v>
      </c>
      <c r="J35" s="119">
        <f>ROUND(((SUM(BE112:BE119)+SUM(BE139:BE332))*I35),2)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06" t="s">
        <v>45</v>
      </c>
      <c r="F36" s="119">
        <f>ROUND((SUM(BF112:BF119)+SUM(BF139:BF332)),2)</f>
        <v>0</v>
      </c>
      <c r="G36" s="32"/>
      <c r="H36" s="32"/>
      <c r="I36" s="120">
        <v>0.15</v>
      </c>
      <c r="J36" s="119">
        <f>ROUND(((SUM(BF112:BF119)+SUM(BF139:BF332))*I36),2)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6" t="s">
        <v>46</v>
      </c>
      <c r="F37" s="119">
        <f>ROUND((SUM(BG112:BG119)+SUM(BG139:BG332)),2)</f>
        <v>0</v>
      </c>
      <c r="G37" s="32"/>
      <c r="H37" s="32"/>
      <c r="I37" s="120">
        <v>0.21</v>
      </c>
      <c r="J37" s="119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06" t="s">
        <v>47</v>
      </c>
      <c r="F38" s="119">
        <f>ROUND((SUM(BH112:BH119)+SUM(BH139:BH332)),2)</f>
        <v>0</v>
      </c>
      <c r="G38" s="32"/>
      <c r="H38" s="32"/>
      <c r="I38" s="120">
        <v>0.15</v>
      </c>
      <c r="J38" s="119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06" t="s">
        <v>48</v>
      </c>
      <c r="F39" s="119">
        <f>ROUND((SUM(BI112:BI119)+SUM(BI139:BI332)),2)</f>
        <v>0</v>
      </c>
      <c r="G39" s="32"/>
      <c r="H39" s="32"/>
      <c r="I39" s="120">
        <v>0</v>
      </c>
      <c r="J39" s="119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>
      <c r="A41" s="32"/>
      <c r="B41" s="37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6">
        <f>SUM(J32:J39)</f>
        <v>0</v>
      </c>
      <c r="K41" s="127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8" t="s">
        <v>52</v>
      </c>
      <c r="E50" s="129"/>
      <c r="F50" s="129"/>
      <c r="G50" s="128" t="s">
        <v>53</v>
      </c>
      <c r="H50" s="129"/>
      <c r="I50" s="129"/>
      <c r="J50" s="129"/>
      <c r="K50" s="129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30" t="s">
        <v>54</v>
      </c>
      <c r="E61" s="131"/>
      <c r="F61" s="132" t="s">
        <v>55</v>
      </c>
      <c r="G61" s="130" t="s">
        <v>54</v>
      </c>
      <c r="H61" s="131"/>
      <c r="I61" s="131"/>
      <c r="J61" s="133" t="s">
        <v>55</v>
      </c>
      <c r="K61" s="131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28" t="s">
        <v>56</v>
      </c>
      <c r="E65" s="134"/>
      <c r="F65" s="134"/>
      <c r="G65" s="128" t="s">
        <v>57</v>
      </c>
      <c r="H65" s="134"/>
      <c r="I65" s="134"/>
      <c r="J65" s="134"/>
      <c r="K65" s="134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30" t="s">
        <v>54</v>
      </c>
      <c r="E76" s="131"/>
      <c r="F76" s="132" t="s">
        <v>55</v>
      </c>
      <c r="G76" s="130" t="s">
        <v>54</v>
      </c>
      <c r="H76" s="131"/>
      <c r="I76" s="131"/>
      <c r="J76" s="133" t="s">
        <v>55</v>
      </c>
      <c r="K76" s="131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4" t="str">
        <f>E7</f>
        <v>Habartov, oprava komunikace na p.č.873</v>
      </c>
      <c r="F85" s="285"/>
      <c r="G85" s="285"/>
      <c r="H85" s="28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91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52" t="str">
        <f>E9</f>
        <v>SO 101 - Komunikace a zpevněné plochy</v>
      </c>
      <c r="F87" s="286"/>
      <c r="G87" s="286"/>
      <c r="H87" s="28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19. 10. 2020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Město Habartov</v>
      </c>
      <c r="G91" s="34"/>
      <c r="H91" s="34"/>
      <c r="I91" s="27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39" t="s">
        <v>97</v>
      </c>
      <c r="D94" s="140"/>
      <c r="E94" s="140"/>
      <c r="F94" s="140"/>
      <c r="G94" s="140"/>
      <c r="H94" s="140"/>
      <c r="I94" s="140"/>
      <c r="J94" s="141" t="s">
        <v>98</v>
      </c>
      <c r="K94" s="140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customHeight="1">
      <c r="A96" s="32"/>
      <c r="B96" s="33"/>
      <c r="C96" s="142" t="s">
        <v>99</v>
      </c>
      <c r="D96" s="34"/>
      <c r="E96" s="34"/>
      <c r="F96" s="34"/>
      <c r="G96" s="34"/>
      <c r="H96" s="34"/>
      <c r="I96" s="34"/>
      <c r="J96" s="82">
        <f>J139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100</v>
      </c>
    </row>
    <row r="97" spans="2:12" s="9" customFormat="1" ht="24.95" customHeight="1">
      <c r="B97" s="143"/>
      <c r="C97" s="144"/>
      <c r="D97" s="145" t="s">
        <v>101</v>
      </c>
      <c r="E97" s="146"/>
      <c r="F97" s="146"/>
      <c r="G97" s="146"/>
      <c r="H97" s="146"/>
      <c r="I97" s="146"/>
      <c r="J97" s="147">
        <f>J140</f>
        <v>0</v>
      </c>
      <c r="K97" s="144"/>
      <c r="L97" s="148"/>
    </row>
    <row r="98" spans="2:12" s="10" customFormat="1" ht="20.1" customHeight="1">
      <c r="B98" s="149"/>
      <c r="C98" s="150"/>
      <c r="D98" s="151" t="s">
        <v>102</v>
      </c>
      <c r="E98" s="152"/>
      <c r="F98" s="152"/>
      <c r="G98" s="152"/>
      <c r="H98" s="152"/>
      <c r="I98" s="152"/>
      <c r="J98" s="153">
        <f>J141</f>
        <v>0</v>
      </c>
      <c r="K98" s="150"/>
      <c r="L98" s="154"/>
    </row>
    <row r="99" spans="2:12" s="10" customFormat="1" ht="20.1" customHeight="1">
      <c r="B99" s="149"/>
      <c r="C99" s="150"/>
      <c r="D99" s="151" t="s">
        <v>103</v>
      </c>
      <c r="E99" s="152"/>
      <c r="F99" s="152"/>
      <c r="G99" s="152"/>
      <c r="H99" s="152"/>
      <c r="I99" s="152"/>
      <c r="J99" s="153">
        <f>J215</f>
        <v>0</v>
      </c>
      <c r="K99" s="150"/>
      <c r="L99" s="154"/>
    </row>
    <row r="100" spans="2:12" s="10" customFormat="1" ht="20.1" customHeight="1">
      <c r="B100" s="149"/>
      <c r="C100" s="150"/>
      <c r="D100" s="151" t="s">
        <v>104</v>
      </c>
      <c r="E100" s="152"/>
      <c r="F100" s="152"/>
      <c r="G100" s="152"/>
      <c r="H100" s="152"/>
      <c r="I100" s="152"/>
      <c r="J100" s="153">
        <f>J219</f>
        <v>0</v>
      </c>
      <c r="K100" s="150"/>
      <c r="L100" s="154"/>
    </row>
    <row r="101" spans="2:12" s="10" customFormat="1" ht="20.1" customHeight="1">
      <c r="B101" s="149"/>
      <c r="C101" s="150"/>
      <c r="D101" s="151" t="s">
        <v>105</v>
      </c>
      <c r="E101" s="152"/>
      <c r="F101" s="152"/>
      <c r="G101" s="152"/>
      <c r="H101" s="152"/>
      <c r="I101" s="152"/>
      <c r="J101" s="153">
        <f>J225</f>
        <v>0</v>
      </c>
      <c r="K101" s="150"/>
      <c r="L101" s="154"/>
    </row>
    <row r="102" spans="2:12" s="10" customFormat="1" ht="20.1" customHeight="1">
      <c r="B102" s="149"/>
      <c r="C102" s="150"/>
      <c r="D102" s="151" t="s">
        <v>106</v>
      </c>
      <c r="E102" s="152"/>
      <c r="F102" s="152"/>
      <c r="G102" s="152"/>
      <c r="H102" s="152"/>
      <c r="I102" s="152"/>
      <c r="J102" s="153">
        <f>J228</f>
        <v>0</v>
      </c>
      <c r="K102" s="150"/>
      <c r="L102" s="154"/>
    </row>
    <row r="103" spans="2:12" s="10" customFormat="1" ht="20.1" customHeight="1">
      <c r="B103" s="149"/>
      <c r="C103" s="150"/>
      <c r="D103" s="151" t="s">
        <v>107</v>
      </c>
      <c r="E103" s="152"/>
      <c r="F103" s="152"/>
      <c r="G103" s="152"/>
      <c r="H103" s="152"/>
      <c r="I103" s="152"/>
      <c r="J103" s="153">
        <f>J271</f>
        <v>0</v>
      </c>
      <c r="K103" s="150"/>
      <c r="L103" s="154"/>
    </row>
    <row r="104" spans="2:12" s="10" customFormat="1" ht="20.1" customHeight="1">
      <c r="B104" s="149"/>
      <c r="C104" s="150"/>
      <c r="D104" s="151" t="s">
        <v>108</v>
      </c>
      <c r="E104" s="152"/>
      <c r="F104" s="152"/>
      <c r="G104" s="152"/>
      <c r="H104" s="152"/>
      <c r="I104" s="152"/>
      <c r="J104" s="153">
        <f>J273</f>
        <v>0</v>
      </c>
      <c r="K104" s="150"/>
      <c r="L104" s="154"/>
    </row>
    <row r="105" spans="2:12" s="10" customFormat="1" ht="20.1" customHeight="1">
      <c r="B105" s="149"/>
      <c r="C105" s="150"/>
      <c r="D105" s="151" t="s">
        <v>109</v>
      </c>
      <c r="E105" s="152"/>
      <c r="F105" s="152"/>
      <c r="G105" s="152"/>
      <c r="H105" s="152"/>
      <c r="I105" s="152"/>
      <c r="J105" s="153">
        <f>J283</f>
        <v>0</v>
      </c>
      <c r="K105" s="150"/>
      <c r="L105" s="154"/>
    </row>
    <row r="106" spans="2:12" s="10" customFormat="1" ht="20.1" customHeight="1">
      <c r="B106" s="149"/>
      <c r="C106" s="150"/>
      <c r="D106" s="151" t="s">
        <v>110</v>
      </c>
      <c r="E106" s="152"/>
      <c r="F106" s="152"/>
      <c r="G106" s="152"/>
      <c r="H106" s="152"/>
      <c r="I106" s="152"/>
      <c r="J106" s="153">
        <f>J314</f>
        <v>0</v>
      </c>
      <c r="K106" s="150"/>
      <c r="L106" s="154"/>
    </row>
    <row r="107" spans="2:12" s="10" customFormat="1" ht="20.1" customHeight="1">
      <c r="B107" s="149"/>
      <c r="C107" s="150"/>
      <c r="D107" s="151" t="s">
        <v>111</v>
      </c>
      <c r="E107" s="152"/>
      <c r="F107" s="152"/>
      <c r="G107" s="152"/>
      <c r="H107" s="152"/>
      <c r="I107" s="152"/>
      <c r="J107" s="153">
        <f>J326</f>
        <v>0</v>
      </c>
      <c r="K107" s="150"/>
      <c r="L107" s="154"/>
    </row>
    <row r="108" spans="2:12" s="9" customFormat="1" ht="24.95" customHeight="1">
      <c r="B108" s="143"/>
      <c r="C108" s="144"/>
      <c r="D108" s="145" t="s">
        <v>112</v>
      </c>
      <c r="E108" s="146"/>
      <c r="F108" s="146"/>
      <c r="G108" s="146"/>
      <c r="H108" s="146"/>
      <c r="I108" s="146"/>
      <c r="J108" s="147">
        <f>J328</f>
        <v>0</v>
      </c>
      <c r="K108" s="144"/>
      <c r="L108" s="148"/>
    </row>
    <row r="109" spans="2:12" s="10" customFormat="1" ht="20.1" customHeight="1">
      <c r="B109" s="149"/>
      <c r="C109" s="150"/>
      <c r="D109" s="151" t="s">
        <v>113</v>
      </c>
      <c r="E109" s="152"/>
      <c r="F109" s="152"/>
      <c r="G109" s="152"/>
      <c r="H109" s="152"/>
      <c r="I109" s="152"/>
      <c r="J109" s="153">
        <f>J329</f>
        <v>0</v>
      </c>
      <c r="K109" s="150"/>
      <c r="L109" s="154"/>
    </row>
    <row r="110" spans="1:31" s="2" customFormat="1" ht="21.7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9.25" customHeight="1">
      <c r="A112" s="32"/>
      <c r="B112" s="33"/>
      <c r="C112" s="142" t="s">
        <v>114</v>
      </c>
      <c r="D112" s="34"/>
      <c r="E112" s="34"/>
      <c r="F112" s="34"/>
      <c r="G112" s="34"/>
      <c r="H112" s="34"/>
      <c r="I112" s="34"/>
      <c r="J112" s="155">
        <f>ROUND(J113+J114+J115+J116+J117+J118,2)</f>
        <v>0</v>
      </c>
      <c r="K112" s="34"/>
      <c r="L112" s="49"/>
      <c r="N112" s="156" t="s">
        <v>43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8" customHeight="1">
      <c r="A113" s="32"/>
      <c r="B113" s="33"/>
      <c r="C113" s="34"/>
      <c r="D113" s="282" t="s">
        <v>115</v>
      </c>
      <c r="E113" s="283"/>
      <c r="F113" s="283"/>
      <c r="G113" s="34"/>
      <c r="H113" s="34"/>
      <c r="I113" s="34"/>
      <c r="J113" s="158">
        <v>0</v>
      </c>
      <c r="K113" s="34"/>
      <c r="L113" s="159"/>
      <c r="M113" s="160"/>
      <c r="N113" s="161" t="s">
        <v>44</v>
      </c>
      <c r="O113" s="160"/>
      <c r="P113" s="160"/>
      <c r="Q113" s="160"/>
      <c r="R113" s="160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3" t="s">
        <v>116</v>
      </c>
      <c r="AZ113" s="160"/>
      <c r="BA113" s="160"/>
      <c r="BB113" s="160"/>
      <c r="BC113" s="160"/>
      <c r="BD113" s="160"/>
      <c r="BE113" s="164">
        <f aca="true" t="shared" si="0" ref="BE113:BE118">IF(N113="základní",J113,0)</f>
        <v>0</v>
      </c>
      <c r="BF113" s="164">
        <f aca="true" t="shared" si="1" ref="BF113:BF118">IF(N113="snížená",J113,0)</f>
        <v>0</v>
      </c>
      <c r="BG113" s="164">
        <f aca="true" t="shared" si="2" ref="BG113:BG118">IF(N113="zákl. přenesená",J113,0)</f>
        <v>0</v>
      </c>
      <c r="BH113" s="164">
        <f aca="true" t="shared" si="3" ref="BH113:BH118">IF(N113="sníž. přenesená",J113,0)</f>
        <v>0</v>
      </c>
      <c r="BI113" s="164">
        <f aca="true" t="shared" si="4" ref="BI113:BI118">IF(N113="nulová",J113,0)</f>
        <v>0</v>
      </c>
      <c r="BJ113" s="163" t="s">
        <v>87</v>
      </c>
      <c r="BK113" s="160"/>
      <c r="BL113" s="160"/>
      <c r="BM113" s="160"/>
    </row>
    <row r="114" spans="1:65" s="2" customFormat="1" ht="18" customHeight="1">
      <c r="A114" s="32"/>
      <c r="B114" s="33"/>
      <c r="C114" s="34"/>
      <c r="D114" s="282" t="s">
        <v>117</v>
      </c>
      <c r="E114" s="283"/>
      <c r="F114" s="283"/>
      <c r="G114" s="34"/>
      <c r="H114" s="34"/>
      <c r="I114" s="34"/>
      <c r="J114" s="158">
        <v>0</v>
      </c>
      <c r="K114" s="34"/>
      <c r="L114" s="159"/>
      <c r="M114" s="160"/>
      <c r="N114" s="161" t="s">
        <v>44</v>
      </c>
      <c r="O114" s="160"/>
      <c r="P114" s="160"/>
      <c r="Q114" s="160"/>
      <c r="R114" s="160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3" t="s">
        <v>116</v>
      </c>
      <c r="AZ114" s="160"/>
      <c r="BA114" s="160"/>
      <c r="BB114" s="160"/>
      <c r="BC114" s="160"/>
      <c r="BD114" s="160"/>
      <c r="BE114" s="164">
        <f t="shared" si="0"/>
        <v>0</v>
      </c>
      <c r="BF114" s="164">
        <f t="shared" si="1"/>
        <v>0</v>
      </c>
      <c r="BG114" s="164">
        <f t="shared" si="2"/>
        <v>0</v>
      </c>
      <c r="BH114" s="164">
        <f t="shared" si="3"/>
        <v>0</v>
      </c>
      <c r="BI114" s="164">
        <f t="shared" si="4"/>
        <v>0</v>
      </c>
      <c r="BJ114" s="163" t="s">
        <v>87</v>
      </c>
      <c r="BK114" s="160"/>
      <c r="BL114" s="160"/>
      <c r="BM114" s="160"/>
    </row>
    <row r="115" spans="1:65" s="2" customFormat="1" ht="18" customHeight="1">
      <c r="A115" s="32"/>
      <c r="B115" s="33"/>
      <c r="C115" s="34"/>
      <c r="D115" s="282" t="s">
        <v>118</v>
      </c>
      <c r="E115" s="283"/>
      <c r="F115" s="283"/>
      <c r="G115" s="34"/>
      <c r="H115" s="34"/>
      <c r="I115" s="34"/>
      <c r="J115" s="158">
        <v>0</v>
      </c>
      <c r="K115" s="34"/>
      <c r="L115" s="159"/>
      <c r="M115" s="160"/>
      <c r="N115" s="161" t="s">
        <v>44</v>
      </c>
      <c r="O115" s="160"/>
      <c r="P115" s="160"/>
      <c r="Q115" s="160"/>
      <c r="R115" s="160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3" t="s">
        <v>116</v>
      </c>
      <c r="AZ115" s="160"/>
      <c r="BA115" s="160"/>
      <c r="BB115" s="160"/>
      <c r="BC115" s="160"/>
      <c r="BD115" s="160"/>
      <c r="BE115" s="164">
        <f t="shared" si="0"/>
        <v>0</v>
      </c>
      <c r="BF115" s="164">
        <f t="shared" si="1"/>
        <v>0</v>
      </c>
      <c r="BG115" s="164">
        <f t="shared" si="2"/>
        <v>0</v>
      </c>
      <c r="BH115" s="164">
        <f t="shared" si="3"/>
        <v>0</v>
      </c>
      <c r="BI115" s="164">
        <f t="shared" si="4"/>
        <v>0</v>
      </c>
      <c r="BJ115" s="163" t="s">
        <v>87</v>
      </c>
      <c r="BK115" s="160"/>
      <c r="BL115" s="160"/>
      <c r="BM115" s="160"/>
    </row>
    <row r="116" spans="1:65" s="2" customFormat="1" ht="18" customHeight="1">
      <c r="A116" s="32"/>
      <c r="B116" s="33"/>
      <c r="C116" s="34"/>
      <c r="D116" s="282" t="s">
        <v>119</v>
      </c>
      <c r="E116" s="283"/>
      <c r="F116" s="283"/>
      <c r="G116" s="34"/>
      <c r="H116" s="34"/>
      <c r="I116" s="34"/>
      <c r="J116" s="158">
        <v>0</v>
      </c>
      <c r="K116" s="34"/>
      <c r="L116" s="159"/>
      <c r="M116" s="160"/>
      <c r="N116" s="161" t="s">
        <v>44</v>
      </c>
      <c r="O116" s="160"/>
      <c r="P116" s="160"/>
      <c r="Q116" s="160"/>
      <c r="R116" s="160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3" t="s">
        <v>116</v>
      </c>
      <c r="AZ116" s="160"/>
      <c r="BA116" s="160"/>
      <c r="BB116" s="160"/>
      <c r="BC116" s="160"/>
      <c r="BD116" s="160"/>
      <c r="BE116" s="164">
        <f t="shared" si="0"/>
        <v>0</v>
      </c>
      <c r="BF116" s="164">
        <f t="shared" si="1"/>
        <v>0</v>
      </c>
      <c r="BG116" s="164">
        <f t="shared" si="2"/>
        <v>0</v>
      </c>
      <c r="BH116" s="164">
        <f t="shared" si="3"/>
        <v>0</v>
      </c>
      <c r="BI116" s="164">
        <f t="shared" si="4"/>
        <v>0</v>
      </c>
      <c r="BJ116" s="163" t="s">
        <v>87</v>
      </c>
      <c r="BK116" s="160"/>
      <c r="BL116" s="160"/>
      <c r="BM116" s="160"/>
    </row>
    <row r="117" spans="1:65" s="2" customFormat="1" ht="18" customHeight="1">
      <c r="A117" s="32"/>
      <c r="B117" s="33"/>
      <c r="C117" s="34"/>
      <c r="D117" s="282" t="s">
        <v>120</v>
      </c>
      <c r="E117" s="283"/>
      <c r="F117" s="283"/>
      <c r="G117" s="34"/>
      <c r="H117" s="34"/>
      <c r="I117" s="34"/>
      <c r="J117" s="158">
        <v>0</v>
      </c>
      <c r="K117" s="34"/>
      <c r="L117" s="159"/>
      <c r="M117" s="160"/>
      <c r="N117" s="161" t="s">
        <v>44</v>
      </c>
      <c r="O117" s="160"/>
      <c r="P117" s="160"/>
      <c r="Q117" s="160"/>
      <c r="R117" s="160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3" t="s">
        <v>116</v>
      </c>
      <c r="AZ117" s="160"/>
      <c r="BA117" s="160"/>
      <c r="BB117" s="160"/>
      <c r="BC117" s="160"/>
      <c r="BD117" s="160"/>
      <c r="BE117" s="164">
        <f t="shared" si="0"/>
        <v>0</v>
      </c>
      <c r="BF117" s="164">
        <f t="shared" si="1"/>
        <v>0</v>
      </c>
      <c r="BG117" s="164">
        <f t="shared" si="2"/>
        <v>0</v>
      </c>
      <c r="BH117" s="164">
        <f t="shared" si="3"/>
        <v>0</v>
      </c>
      <c r="BI117" s="164">
        <f t="shared" si="4"/>
        <v>0</v>
      </c>
      <c r="BJ117" s="163" t="s">
        <v>87</v>
      </c>
      <c r="BK117" s="160"/>
      <c r="BL117" s="160"/>
      <c r="BM117" s="160"/>
    </row>
    <row r="118" spans="1:65" s="2" customFormat="1" ht="18" customHeight="1">
      <c r="A118" s="32"/>
      <c r="B118" s="33"/>
      <c r="C118" s="34"/>
      <c r="D118" s="157"/>
      <c r="E118" s="34"/>
      <c r="F118" s="34"/>
      <c r="G118" s="34"/>
      <c r="H118" s="34"/>
      <c r="I118" s="34"/>
      <c r="J118" s="240"/>
      <c r="K118" s="34"/>
      <c r="L118" s="159"/>
      <c r="M118" s="160"/>
      <c r="N118" s="161" t="s">
        <v>44</v>
      </c>
      <c r="O118" s="160"/>
      <c r="P118" s="160"/>
      <c r="Q118" s="160"/>
      <c r="R118" s="160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3" t="s">
        <v>121</v>
      </c>
      <c r="AZ118" s="160"/>
      <c r="BA118" s="160"/>
      <c r="BB118" s="160"/>
      <c r="BC118" s="160"/>
      <c r="BD118" s="160"/>
      <c r="BE118" s="164">
        <f t="shared" si="0"/>
        <v>0</v>
      </c>
      <c r="BF118" s="164">
        <f t="shared" si="1"/>
        <v>0</v>
      </c>
      <c r="BG118" s="164">
        <f t="shared" si="2"/>
        <v>0</v>
      </c>
      <c r="BH118" s="164">
        <f t="shared" si="3"/>
        <v>0</v>
      </c>
      <c r="BI118" s="164">
        <f t="shared" si="4"/>
        <v>0</v>
      </c>
      <c r="BJ118" s="163" t="s">
        <v>87</v>
      </c>
      <c r="BK118" s="160"/>
      <c r="BL118" s="160"/>
      <c r="BM118" s="160"/>
    </row>
    <row r="119" spans="1:31" s="2" customFormat="1" ht="12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9.25" customHeight="1">
      <c r="A120" s="32"/>
      <c r="B120" s="33"/>
      <c r="C120" s="165" t="s">
        <v>122</v>
      </c>
      <c r="D120" s="140"/>
      <c r="E120" s="140"/>
      <c r="F120" s="140"/>
      <c r="G120" s="140"/>
      <c r="H120" s="140"/>
      <c r="I120" s="140"/>
      <c r="J120" s="166">
        <f>ROUND(J96+J112,2)</f>
        <v>0</v>
      </c>
      <c r="K120" s="140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5" spans="1:31" s="2" customFormat="1" ht="6.95" customHeight="1">
      <c r="A125" s="32"/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4.95" customHeight="1">
      <c r="A126" s="32"/>
      <c r="B126" s="33"/>
      <c r="C126" s="21" t="s">
        <v>123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16</v>
      </c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4"/>
      <c r="D129" s="34"/>
      <c r="E129" s="284" t="str">
        <f>E7</f>
        <v>Habartov, oprava komunikace na p.č.873</v>
      </c>
      <c r="F129" s="285"/>
      <c r="G129" s="285"/>
      <c r="H129" s="285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91</v>
      </c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4"/>
      <c r="D131" s="34"/>
      <c r="E131" s="252" t="str">
        <f>E9</f>
        <v>SO 101 - Komunikace a zpevněné plochy</v>
      </c>
      <c r="F131" s="286"/>
      <c r="G131" s="286"/>
      <c r="H131" s="286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20</v>
      </c>
      <c r="D133" s="34"/>
      <c r="E133" s="34"/>
      <c r="F133" s="25" t="str">
        <f>F12</f>
        <v>Habartov</v>
      </c>
      <c r="G133" s="34"/>
      <c r="H133" s="34"/>
      <c r="I133" s="27" t="s">
        <v>22</v>
      </c>
      <c r="J133" s="64" t="str">
        <f>IF(J12="","",J12)</f>
        <v>19. 10. 2020</v>
      </c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5.2" customHeight="1">
      <c r="A135" s="32"/>
      <c r="B135" s="33"/>
      <c r="C135" s="27" t="s">
        <v>24</v>
      </c>
      <c r="D135" s="34"/>
      <c r="E135" s="34"/>
      <c r="F135" s="25" t="str">
        <f>E15</f>
        <v>Město Habartov</v>
      </c>
      <c r="G135" s="34"/>
      <c r="H135" s="34"/>
      <c r="I135" s="27" t="s">
        <v>32</v>
      </c>
      <c r="J135" s="30" t="str">
        <f>E21</f>
        <v>GEOprojectKV s.r.o.</v>
      </c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5.2" customHeight="1">
      <c r="A136" s="32"/>
      <c r="B136" s="33"/>
      <c r="C136" s="27" t="s">
        <v>30</v>
      </c>
      <c r="D136" s="34"/>
      <c r="E136" s="34"/>
      <c r="F136" s="25" t="str">
        <f>IF(E18="","",E18)</f>
        <v>Vyplň údaj</v>
      </c>
      <c r="G136" s="34"/>
      <c r="H136" s="34"/>
      <c r="I136" s="27" t="s">
        <v>37</v>
      </c>
      <c r="J136" s="30" t="str">
        <f>E24</f>
        <v>GEOprojectKV s.r.o.</v>
      </c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0.35" customHeight="1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49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11" customFormat="1" ht="29.25" customHeight="1">
      <c r="A138" s="167"/>
      <c r="B138" s="168"/>
      <c r="C138" s="169" t="s">
        <v>124</v>
      </c>
      <c r="D138" s="170" t="s">
        <v>64</v>
      </c>
      <c r="E138" s="170" t="s">
        <v>60</v>
      </c>
      <c r="F138" s="170" t="s">
        <v>61</v>
      </c>
      <c r="G138" s="170" t="s">
        <v>125</v>
      </c>
      <c r="H138" s="170" t="s">
        <v>126</v>
      </c>
      <c r="I138" s="170" t="s">
        <v>127</v>
      </c>
      <c r="J138" s="171" t="s">
        <v>98</v>
      </c>
      <c r="K138" s="172" t="s">
        <v>128</v>
      </c>
      <c r="L138" s="173"/>
      <c r="M138" s="73" t="s">
        <v>1</v>
      </c>
      <c r="N138" s="74" t="s">
        <v>43</v>
      </c>
      <c r="O138" s="74" t="s">
        <v>129</v>
      </c>
      <c r="P138" s="74" t="s">
        <v>130</v>
      </c>
      <c r="Q138" s="74" t="s">
        <v>131</v>
      </c>
      <c r="R138" s="74" t="s">
        <v>132</v>
      </c>
      <c r="S138" s="74" t="s">
        <v>133</v>
      </c>
      <c r="T138" s="75" t="s">
        <v>134</v>
      </c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</row>
    <row r="139" spans="1:63" s="2" customFormat="1" ht="22.7" customHeight="1">
      <c r="A139" s="32"/>
      <c r="B139" s="33"/>
      <c r="C139" s="80" t="s">
        <v>135</v>
      </c>
      <c r="D139" s="34"/>
      <c r="E139" s="34"/>
      <c r="F139" s="34"/>
      <c r="G139" s="34"/>
      <c r="H139" s="34"/>
      <c r="I139" s="34"/>
      <c r="J139" s="174">
        <f>BK139</f>
        <v>0</v>
      </c>
      <c r="K139" s="34"/>
      <c r="L139" s="37"/>
      <c r="M139" s="76"/>
      <c r="N139" s="175"/>
      <c r="O139" s="77"/>
      <c r="P139" s="176">
        <f>P140+P328</f>
        <v>0</v>
      </c>
      <c r="Q139" s="77"/>
      <c r="R139" s="176">
        <f>R140+R328</f>
        <v>2747.23468</v>
      </c>
      <c r="S139" s="77"/>
      <c r="T139" s="177">
        <f>T140+T328</f>
        <v>2139.2535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78</v>
      </c>
      <c r="AU139" s="15" t="s">
        <v>100</v>
      </c>
      <c r="BK139" s="178">
        <f>BK140+BK328</f>
        <v>0</v>
      </c>
    </row>
    <row r="140" spans="2:63" s="12" customFormat="1" ht="26.1" customHeight="1">
      <c r="B140" s="179"/>
      <c r="C140" s="180"/>
      <c r="D140" s="181" t="s">
        <v>78</v>
      </c>
      <c r="E140" s="182" t="s">
        <v>136</v>
      </c>
      <c r="F140" s="182" t="s">
        <v>137</v>
      </c>
      <c r="G140" s="180"/>
      <c r="H140" s="180"/>
      <c r="I140" s="183"/>
      <c r="J140" s="184">
        <f>BK140</f>
        <v>0</v>
      </c>
      <c r="K140" s="180"/>
      <c r="L140" s="185"/>
      <c r="M140" s="186"/>
      <c r="N140" s="187"/>
      <c r="O140" s="187"/>
      <c r="P140" s="188">
        <f>P141+P215+P219+P225+P228+P271+P273+P283+P314+P326</f>
        <v>0</v>
      </c>
      <c r="Q140" s="187"/>
      <c r="R140" s="188">
        <f>R141+R215+R219+R225+R228+R271+R273+R283+R314+R326</f>
        <v>2747.23276</v>
      </c>
      <c r="S140" s="187"/>
      <c r="T140" s="189">
        <f>T141+T215+T219+T225+T228+T271+T273+T283+T314+T326</f>
        <v>2139.2535</v>
      </c>
      <c r="AR140" s="190" t="s">
        <v>87</v>
      </c>
      <c r="AT140" s="191" t="s">
        <v>78</v>
      </c>
      <c r="AU140" s="191" t="s">
        <v>79</v>
      </c>
      <c r="AY140" s="190" t="s">
        <v>138</v>
      </c>
      <c r="BK140" s="192">
        <f>BK141+BK215+BK219+BK225+BK228+BK271+BK273+BK283+BK314+BK326</f>
        <v>0</v>
      </c>
    </row>
    <row r="141" spans="2:63" s="12" customFormat="1" ht="22.7" customHeight="1">
      <c r="B141" s="179"/>
      <c r="C141" s="180"/>
      <c r="D141" s="181" t="s">
        <v>78</v>
      </c>
      <c r="E141" s="193" t="s">
        <v>87</v>
      </c>
      <c r="F141" s="193" t="s">
        <v>139</v>
      </c>
      <c r="G141" s="180"/>
      <c r="H141" s="180"/>
      <c r="I141" s="183"/>
      <c r="J141" s="194">
        <f>BK141</f>
        <v>0</v>
      </c>
      <c r="K141" s="180"/>
      <c r="L141" s="185"/>
      <c r="M141" s="186"/>
      <c r="N141" s="187"/>
      <c r="O141" s="187"/>
      <c r="P141" s="188">
        <f>SUM(P142:P214)</f>
        <v>0</v>
      </c>
      <c r="Q141" s="187"/>
      <c r="R141" s="188">
        <f>SUM(R142:R214)</f>
        <v>104.21625</v>
      </c>
      <c r="S141" s="187"/>
      <c r="T141" s="189">
        <f>SUM(T142:T214)</f>
        <v>2130.875</v>
      </c>
      <c r="AR141" s="190" t="s">
        <v>87</v>
      </c>
      <c r="AT141" s="191" t="s">
        <v>78</v>
      </c>
      <c r="AU141" s="191" t="s">
        <v>87</v>
      </c>
      <c r="AY141" s="190" t="s">
        <v>138</v>
      </c>
      <c r="BK141" s="192">
        <f>SUM(BK142:BK214)</f>
        <v>0</v>
      </c>
    </row>
    <row r="142" spans="1:65" s="2" customFormat="1" ht="33" customHeight="1">
      <c r="A142" s="32"/>
      <c r="B142" s="33"/>
      <c r="C142" s="195" t="s">
        <v>87</v>
      </c>
      <c r="D142" s="195" t="s">
        <v>140</v>
      </c>
      <c r="E142" s="196" t="s">
        <v>141</v>
      </c>
      <c r="F142" s="197" t="s">
        <v>142</v>
      </c>
      <c r="G142" s="198" t="s">
        <v>143</v>
      </c>
      <c r="H142" s="199">
        <v>40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44</v>
      </c>
      <c r="O142" s="69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7" t="s">
        <v>144</v>
      </c>
      <c r="AT142" s="207" t="s">
        <v>140</v>
      </c>
      <c r="AU142" s="207" t="s">
        <v>89</v>
      </c>
      <c r="AY142" s="15" t="s">
        <v>138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87</v>
      </c>
      <c r="BK142" s="208">
        <f>ROUND(I142*H142,2)</f>
        <v>0</v>
      </c>
      <c r="BL142" s="15" t="s">
        <v>144</v>
      </c>
      <c r="BM142" s="207" t="s">
        <v>145</v>
      </c>
    </row>
    <row r="143" spans="1:65" s="2" customFormat="1" ht="21.75" customHeight="1">
      <c r="A143" s="32"/>
      <c r="B143" s="33"/>
      <c r="C143" s="195" t="s">
        <v>89</v>
      </c>
      <c r="D143" s="195" t="s">
        <v>140</v>
      </c>
      <c r="E143" s="196" t="s">
        <v>146</v>
      </c>
      <c r="F143" s="197" t="s">
        <v>147</v>
      </c>
      <c r="G143" s="198" t="s">
        <v>143</v>
      </c>
      <c r="H143" s="199">
        <v>1850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44</v>
      </c>
      <c r="O143" s="69"/>
      <c r="P143" s="205">
        <f>O143*H143</f>
        <v>0</v>
      </c>
      <c r="Q143" s="205">
        <v>0.0003</v>
      </c>
      <c r="R143" s="205">
        <f>Q143*H143</f>
        <v>0.5549999999999999</v>
      </c>
      <c r="S143" s="205">
        <v>0.46</v>
      </c>
      <c r="T143" s="206">
        <f>S143*H143</f>
        <v>851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7" t="s">
        <v>144</v>
      </c>
      <c r="AT143" s="207" t="s">
        <v>140</v>
      </c>
      <c r="AU143" s="207" t="s">
        <v>89</v>
      </c>
      <c r="AY143" s="15" t="s">
        <v>138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5" t="s">
        <v>87</v>
      </c>
      <c r="BK143" s="208">
        <f>ROUND(I143*H143,2)</f>
        <v>0</v>
      </c>
      <c r="BL143" s="15" t="s">
        <v>144</v>
      </c>
      <c r="BM143" s="207" t="s">
        <v>148</v>
      </c>
    </row>
    <row r="144" spans="1:47" s="2" customFormat="1" ht="19.5">
      <c r="A144" s="32"/>
      <c r="B144" s="33"/>
      <c r="C144" s="34"/>
      <c r="D144" s="209" t="s">
        <v>149</v>
      </c>
      <c r="E144" s="34"/>
      <c r="F144" s="210" t="s">
        <v>150</v>
      </c>
      <c r="G144" s="34"/>
      <c r="H144" s="34"/>
      <c r="I144" s="162"/>
      <c r="J144" s="34"/>
      <c r="K144" s="34"/>
      <c r="L144" s="37"/>
      <c r="M144" s="211"/>
      <c r="N144" s="212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149</v>
      </c>
      <c r="AU144" s="15" t="s">
        <v>89</v>
      </c>
    </row>
    <row r="145" spans="1:65" s="2" customFormat="1" ht="21.75" customHeight="1">
      <c r="A145" s="32"/>
      <c r="B145" s="33"/>
      <c r="C145" s="195" t="s">
        <v>151</v>
      </c>
      <c r="D145" s="195" t="s">
        <v>140</v>
      </c>
      <c r="E145" s="196" t="s">
        <v>152</v>
      </c>
      <c r="F145" s="197" t="s">
        <v>153</v>
      </c>
      <c r="G145" s="198" t="s">
        <v>143</v>
      </c>
      <c r="H145" s="199">
        <v>40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44</v>
      </c>
      <c r="O145" s="69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7" t="s">
        <v>144</v>
      </c>
      <c r="AT145" s="207" t="s">
        <v>140</v>
      </c>
      <c r="AU145" s="207" t="s">
        <v>89</v>
      </c>
      <c r="AY145" s="15" t="s">
        <v>138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87</v>
      </c>
      <c r="BK145" s="208">
        <f>ROUND(I145*H145,2)</f>
        <v>0</v>
      </c>
      <c r="BL145" s="15" t="s">
        <v>144</v>
      </c>
      <c r="BM145" s="207" t="s">
        <v>154</v>
      </c>
    </row>
    <row r="146" spans="1:65" s="2" customFormat="1" ht="21.75" customHeight="1">
      <c r="A146" s="32"/>
      <c r="B146" s="33"/>
      <c r="C146" s="195" t="s">
        <v>144</v>
      </c>
      <c r="D146" s="195" t="s">
        <v>140</v>
      </c>
      <c r="E146" s="196" t="s">
        <v>155</v>
      </c>
      <c r="F146" s="197" t="s">
        <v>156</v>
      </c>
      <c r="G146" s="198" t="s">
        <v>143</v>
      </c>
      <c r="H146" s="199">
        <v>200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44</v>
      </c>
      <c r="O146" s="69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7" t="s">
        <v>144</v>
      </c>
      <c r="AT146" s="207" t="s">
        <v>140</v>
      </c>
      <c r="AU146" s="207" t="s">
        <v>89</v>
      </c>
      <c r="AY146" s="15" t="s">
        <v>138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5" t="s">
        <v>87</v>
      </c>
      <c r="BK146" s="208">
        <f>ROUND(I146*H146,2)</f>
        <v>0</v>
      </c>
      <c r="BL146" s="15" t="s">
        <v>144</v>
      </c>
      <c r="BM146" s="207" t="s">
        <v>157</v>
      </c>
    </row>
    <row r="147" spans="2:51" s="13" customFormat="1" ht="12">
      <c r="B147" s="213"/>
      <c r="C147" s="214"/>
      <c r="D147" s="209" t="s">
        <v>158</v>
      </c>
      <c r="E147" s="215" t="s">
        <v>1</v>
      </c>
      <c r="F147" s="216" t="s">
        <v>159</v>
      </c>
      <c r="G147" s="214"/>
      <c r="H147" s="217">
        <v>200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158</v>
      </c>
      <c r="AU147" s="223" t="s">
        <v>89</v>
      </c>
      <c r="AV147" s="13" t="s">
        <v>89</v>
      </c>
      <c r="AW147" s="13" t="s">
        <v>36</v>
      </c>
      <c r="AX147" s="13" t="s">
        <v>87</v>
      </c>
      <c r="AY147" s="223" t="s">
        <v>138</v>
      </c>
    </row>
    <row r="148" spans="1:65" s="2" customFormat="1" ht="21.75" customHeight="1">
      <c r="A148" s="32"/>
      <c r="B148" s="33"/>
      <c r="C148" s="195" t="s">
        <v>160</v>
      </c>
      <c r="D148" s="195" t="s">
        <v>140</v>
      </c>
      <c r="E148" s="196" t="s">
        <v>161</v>
      </c>
      <c r="F148" s="197" t="s">
        <v>162</v>
      </c>
      <c r="G148" s="198" t="s">
        <v>163</v>
      </c>
      <c r="H148" s="199">
        <v>1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44</v>
      </c>
      <c r="O148" s="69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7" t="s">
        <v>144</v>
      </c>
      <c r="AT148" s="207" t="s">
        <v>140</v>
      </c>
      <c r="AU148" s="207" t="s">
        <v>89</v>
      </c>
      <c r="AY148" s="15" t="s">
        <v>138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5" t="s">
        <v>87</v>
      </c>
      <c r="BK148" s="208">
        <f>ROUND(I148*H148,2)</f>
        <v>0</v>
      </c>
      <c r="BL148" s="15" t="s">
        <v>144</v>
      </c>
      <c r="BM148" s="207" t="s">
        <v>164</v>
      </c>
    </row>
    <row r="149" spans="1:65" s="2" customFormat="1" ht="21.75" customHeight="1">
      <c r="A149" s="32"/>
      <c r="B149" s="33"/>
      <c r="C149" s="195" t="s">
        <v>165</v>
      </c>
      <c r="D149" s="195" t="s">
        <v>140</v>
      </c>
      <c r="E149" s="196" t="s">
        <v>166</v>
      </c>
      <c r="F149" s="197" t="s">
        <v>167</v>
      </c>
      <c r="G149" s="198" t="s">
        <v>163</v>
      </c>
      <c r="H149" s="199">
        <v>10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44</v>
      </c>
      <c r="O149" s="69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7" t="s">
        <v>144</v>
      </c>
      <c r="AT149" s="207" t="s">
        <v>140</v>
      </c>
      <c r="AU149" s="207" t="s">
        <v>89</v>
      </c>
      <c r="AY149" s="15" t="s">
        <v>138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87</v>
      </c>
      <c r="BK149" s="208">
        <f>ROUND(I149*H149,2)</f>
        <v>0</v>
      </c>
      <c r="BL149" s="15" t="s">
        <v>144</v>
      </c>
      <c r="BM149" s="207" t="s">
        <v>168</v>
      </c>
    </row>
    <row r="150" spans="2:51" s="13" customFormat="1" ht="12">
      <c r="B150" s="213"/>
      <c r="C150" s="214"/>
      <c r="D150" s="209" t="s">
        <v>158</v>
      </c>
      <c r="E150" s="215" t="s">
        <v>1</v>
      </c>
      <c r="F150" s="216" t="s">
        <v>169</v>
      </c>
      <c r="G150" s="214"/>
      <c r="H150" s="217">
        <v>10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158</v>
      </c>
      <c r="AU150" s="223" t="s">
        <v>89</v>
      </c>
      <c r="AV150" s="13" t="s">
        <v>89</v>
      </c>
      <c r="AW150" s="13" t="s">
        <v>36</v>
      </c>
      <c r="AX150" s="13" t="s">
        <v>87</v>
      </c>
      <c r="AY150" s="223" t="s">
        <v>138</v>
      </c>
    </row>
    <row r="151" spans="1:65" s="2" customFormat="1" ht="33" customHeight="1">
      <c r="A151" s="32"/>
      <c r="B151" s="33"/>
      <c r="C151" s="195" t="s">
        <v>170</v>
      </c>
      <c r="D151" s="195" t="s">
        <v>140</v>
      </c>
      <c r="E151" s="196" t="s">
        <v>171</v>
      </c>
      <c r="F151" s="197" t="s">
        <v>172</v>
      </c>
      <c r="G151" s="198" t="s">
        <v>143</v>
      </c>
      <c r="H151" s="199">
        <v>200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44</v>
      </c>
      <c r="O151" s="69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7" t="s">
        <v>144</v>
      </c>
      <c r="AT151" s="207" t="s">
        <v>140</v>
      </c>
      <c r="AU151" s="207" t="s">
        <v>89</v>
      </c>
      <c r="AY151" s="15" t="s">
        <v>138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5" t="s">
        <v>87</v>
      </c>
      <c r="BK151" s="208">
        <f>ROUND(I151*H151,2)</f>
        <v>0</v>
      </c>
      <c r="BL151" s="15" t="s">
        <v>144</v>
      </c>
      <c r="BM151" s="207" t="s">
        <v>173</v>
      </c>
    </row>
    <row r="152" spans="1:65" s="2" customFormat="1" ht="33" customHeight="1">
      <c r="A152" s="32"/>
      <c r="B152" s="33"/>
      <c r="C152" s="195" t="s">
        <v>174</v>
      </c>
      <c r="D152" s="195" t="s">
        <v>140</v>
      </c>
      <c r="E152" s="196" t="s">
        <v>175</v>
      </c>
      <c r="F152" s="197" t="s">
        <v>176</v>
      </c>
      <c r="G152" s="198" t="s">
        <v>143</v>
      </c>
      <c r="H152" s="199">
        <v>200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44</v>
      </c>
      <c r="O152" s="69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7" t="s">
        <v>144</v>
      </c>
      <c r="AT152" s="207" t="s">
        <v>140</v>
      </c>
      <c r="AU152" s="207" t="s">
        <v>89</v>
      </c>
      <c r="AY152" s="15" t="s">
        <v>138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5" t="s">
        <v>87</v>
      </c>
      <c r="BK152" s="208">
        <f>ROUND(I152*H152,2)</f>
        <v>0</v>
      </c>
      <c r="BL152" s="15" t="s">
        <v>144</v>
      </c>
      <c r="BM152" s="207" t="s">
        <v>177</v>
      </c>
    </row>
    <row r="153" spans="1:47" s="2" customFormat="1" ht="19.5">
      <c r="A153" s="32"/>
      <c r="B153" s="33"/>
      <c r="C153" s="34"/>
      <c r="D153" s="209" t="s">
        <v>149</v>
      </c>
      <c r="E153" s="34"/>
      <c r="F153" s="210" t="s">
        <v>178</v>
      </c>
      <c r="G153" s="34"/>
      <c r="H153" s="34"/>
      <c r="I153" s="162"/>
      <c r="J153" s="34"/>
      <c r="K153" s="34"/>
      <c r="L153" s="37"/>
      <c r="M153" s="211"/>
      <c r="N153" s="212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149</v>
      </c>
      <c r="AU153" s="15" t="s">
        <v>89</v>
      </c>
    </row>
    <row r="154" spans="1:65" s="2" customFormat="1" ht="16.5" customHeight="1">
      <c r="A154" s="32"/>
      <c r="B154" s="33"/>
      <c r="C154" s="224" t="s">
        <v>179</v>
      </c>
      <c r="D154" s="224" t="s">
        <v>180</v>
      </c>
      <c r="E154" s="225" t="s">
        <v>181</v>
      </c>
      <c r="F154" s="226" t="s">
        <v>182</v>
      </c>
      <c r="G154" s="227" t="s">
        <v>183</v>
      </c>
      <c r="H154" s="228">
        <v>4</v>
      </c>
      <c r="I154" s="229"/>
      <c r="J154" s="230">
        <f aca="true" t="shared" si="5" ref="J154:J160">ROUND(I154*H154,2)</f>
        <v>0</v>
      </c>
      <c r="K154" s="231"/>
      <c r="L154" s="232"/>
      <c r="M154" s="233" t="s">
        <v>1</v>
      </c>
      <c r="N154" s="234" t="s">
        <v>44</v>
      </c>
      <c r="O154" s="69"/>
      <c r="P154" s="205">
        <f aca="true" t="shared" si="6" ref="P154:P160">O154*H154</f>
        <v>0</v>
      </c>
      <c r="Q154" s="205">
        <v>0.22</v>
      </c>
      <c r="R154" s="205">
        <f aca="true" t="shared" si="7" ref="R154:R160">Q154*H154</f>
        <v>0.88</v>
      </c>
      <c r="S154" s="205">
        <v>0</v>
      </c>
      <c r="T154" s="206">
        <f aca="true" t="shared" si="8" ref="T154:T160"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7" t="s">
        <v>174</v>
      </c>
      <c r="AT154" s="207" t="s">
        <v>180</v>
      </c>
      <c r="AU154" s="207" t="s">
        <v>89</v>
      </c>
      <c r="AY154" s="15" t="s">
        <v>138</v>
      </c>
      <c r="BE154" s="208">
        <f aca="true" t="shared" si="9" ref="BE154:BE160">IF(N154="základní",J154,0)</f>
        <v>0</v>
      </c>
      <c r="BF154" s="208">
        <f aca="true" t="shared" si="10" ref="BF154:BF160">IF(N154="snížená",J154,0)</f>
        <v>0</v>
      </c>
      <c r="BG154" s="208">
        <f aca="true" t="shared" si="11" ref="BG154:BG160">IF(N154="zákl. přenesená",J154,0)</f>
        <v>0</v>
      </c>
      <c r="BH154" s="208">
        <f aca="true" t="shared" si="12" ref="BH154:BH160">IF(N154="sníž. přenesená",J154,0)</f>
        <v>0</v>
      </c>
      <c r="BI154" s="208">
        <f aca="true" t="shared" si="13" ref="BI154:BI160">IF(N154="nulová",J154,0)</f>
        <v>0</v>
      </c>
      <c r="BJ154" s="15" t="s">
        <v>87</v>
      </c>
      <c r="BK154" s="208">
        <f aca="true" t="shared" si="14" ref="BK154:BK160">ROUND(I154*H154,2)</f>
        <v>0</v>
      </c>
      <c r="BL154" s="15" t="s">
        <v>144</v>
      </c>
      <c r="BM154" s="207" t="s">
        <v>184</v>
      </c>
    </row>
    <row r="155" spans="1:65" s="2" customFormat="1" ht="33" customHeight="1">
      <c r="A155" s="32"/>
      <c r="B155" s="33"/>
      <c r="C155" s="195" t="s">
        <v>185</v>
      </c>
      <c r="D155" s="195" t="s">
        <v>140</v>
      </c>
      <c r="E155" s="196" t="s">
        <v>186</v>
      </c>
      <c r="F155" s="197" t="s">
        <v>187</v>
      </c>
      <c r="G155" s="198" t="s">
        <v>163</v>
      </c>
      <c r="H155" s="199">
        <v>600</v>
      </c>
      <c r="I155" s="200"/>
      <c r="J155" s="201">
        <f t="shared" si="5"/>
        <v>0</v>
      </c>
      <c r="K155" s="202"/>
      <c r="L155" s="37"/>
      <c r="M155" s="203" t="s">
        <v>1</v>
      </c>
      <c r="N155" s="204" t="s">
        <v>44</v>
      </c>
      <c r="O155" s="69"/>
      <c r="P155" s="205">
        <f t="shared" si="6"/>
        <v>0</v>
      </c>
      <c r="Q155" s="205">
        <v>0</v>
      </c>
      <c r="R155" s="205">
        <f t="shared" si="7"/>
        <v>0</v>
      </c>
      <c r="S155" s="205">
        <v>0</v>
      </c>
      <c r="T155" s="206">
        <f t="shared" si="8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7" t="s">
        <v>144</v>
      </c>
      <c r="AT155" s="207" t="s">
        <v>140</v>
      </c>
      <c r="AU155" s="207" t="s">
        <v>89</v>
      </c>
      <c r="AY155" s="15" t="s">
        <v>138</v>
      </c>
      <c r="BE155" s="208">
        <f t="shared" si="9"/>
        <v>0</v>
      </c>
      <c r="BF155" s="208">
        <f t="shared" si="10"/>
        <v>0</v>
      </c>
      <c r="BG155" s="208">
        <f t="shared" si="11"/>
        <v>0</v>
      </c>
      <c r="BH155" s="208">
        <f t="shared" si="12"/>
        <v>0</v>
      </c>
      <c r="BI155" s="208">
        <f t="shared" si="13"/>
        <v>0</v>
      </c>
      <c r="BJ155" s="15" t="s">
        <v>87</v>
      </c>
      <c r="BK155" s="208">
        <f t="shared" si="14"/>
        <v>0</v>
      </c>
      <c r="BL155" s="15" t="s">
        <v>144</v>
      </c>
      <c r="BM155" s="207" t="s">
        <v>188</v>
      </c>
    </row>
    <row r="156" spans="1:65" s="2" customFormat="1" ht="16.5" customHeight="1">
      <c r="A156" s="32"/>
      <c r="B156" s="33"/>
      <c r="C156" s="224" t="s">
        <v>189</v>
      </c>
      <c r="D156" s="224" t="s">
        <v>180</v>
      </c>
      <c r="E156" s="225" t="s">
        <v>181</v>
      </c>
      <c r="F156" s="226" t="s">
        <v>182</v>
      </c>
      <c r="G156" s="227" t="s">
        <v>183</v>
      </c>
      <c r="H156" s="228">
        <v>3</v>
      </c>
      <c r="I156" s="229"/>
      <c r="J156" s="230">
        <f t="shared" si="5"/>
        <v>0</v>
      </c>
      <c r="K156" s="231"/>
      <c r="L156" s="232"/>
      <c r="M156" s="233" t="s">
        <v>1</v>
      </c>
      <c r="N156" s="234" t="s">
        <v>44</v>
      </c>
      <c r="O156" s="69"/>
      <c r="P156" s="205">
        <f t="shared" si="6"/>
        <v>0</v>
      </c>
      <c r="Q156" s="205">
        <v>0.22</v>
      </c>
      <c r="R156" s="205">
        <f t="shared" si="7"/>
        <v>0.66</v>
      </c>
      <c r="S156" s="205">
        <v>0</v>
      </c>
      <c r="T156" s="206">
        <f t="shared" si="8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7" t="s">
        <v>174</v>
      </c>
      <c r="AT156" s="207" t="s">
        <v>180</v>
      </c>
      <c r="AU156" s="207" t="s">
        <v>89</v>
      </c>
      <c r="AY156" s="15" t="s">
        <v>138</v>
      </c>
      <c r="BE156" s="208">
        <f t="shared" si="9"/>
        <v>0</v>
      </c>
      <c r="BF156" s="208">
        <f t="shared" si="10"/>
        <v>0</v>
      </c>
      <c r="BG156" s="208">
        <f t="shared" si="11"/>
        <v>0</v>
      </c>
      <c r="BH156" s="208">
        <f t="shared" si="12"/>
        <v>0</v>
      </c>
      <c r="BI156" s="208">
        <f t="shared" si="13"/>
        <v>0</v>
      </c>
      <c r="BJ156" s="15" t="s">
        <v>87</v>
      </c>
      <c r="BK156" s="208">
        <f t="shared" si="14"/>
        <v>0</v>
      </c>
      <c r="BL156" s="15" t="s">
        <v>144</v>
      </c>
      <c r="BM156" s="207" t="s">
        <v>190</v>
      </c>
    </row>
    <row r="157" spans="1:65" s="2" customFormat="1" ht="33" customHeight="1">
      <c r="A157" s="32"/>
      <c r="B157" s="33"/>
      <c r="C157" s="195" t="s">
        <v>191</v>
      </c>
      <c r="D157" s="195" t="s">
        <v>140</v>
      </c>
      <c r="E157" s="196" t="s">
        <v>192</v>
      </c>
      <c r="F157" s="197" t="s">
        <v>193</v>
      </c>
      <c r="G157" s="198" t="s">
        <v>163</v>
      </c>
      <c r="H157" s="199">
        <v>9</v>
      </c>
      <c r="I157" s="200"/>
      <c r="J157" s="201">
        <f t="shared" si="5"/>
        <v>0</v>
      </c>
      <c r="K157" s="202"/>
      <c r="L157" s="37"/>
      <c r="M157" s="203" t="s">
        <v>1</v>
      </c>
      <c r="N157" s="204" t="s">
        <v>44</v>
      </c>
      <c r="O157" s="69"/>
      <c r="P157" s="205">
        <f t="shared" si="6"/>
        <v>0</v>
      </c>
      <c r="Q157" s="205">
        <v>0</v>
      </c>
      <c r="R157" s="205">
        <f t="shared" si="7"/>
        <v>0</v>
      </c>
      <c r="S157" s="205">
        <v>0</v>
      </c>
      <c r="T157" s="206">
        <f t="shared" si="8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7" t="s">
        <v>144</v>
      </c>
      <c r="AT157" s="207" t="s">
        <v>140</v>
      </c>
      <c r="AU157" s="207" t="s">
        <v>89</v>
      </c>
      <c r="AY157" s="15" t="s">
        <v>138</v>
      </c>
      <c r="BE157" s="208">
        <f t="shared" si="9"/>
        <v>0</v>
      </c>
      <c r="BF157" s="208">
        <f t="shared" si="10"/>
        <v>0</v>
      </c>
      <c r="BG157" s="208">
        <f t="shared" si="11"/>
        <v>0</v>
      </c>
      <c r="BH157" s="208">
        <f t="shared" si="12"/>
        <v>0</v>
      </c>
      <c r="BI157" s="208">
        <f t="shared" si="13"/>
        <v>0</v>
      </c>
      <c r="BJ157" s="15" t="s">
        <v>87</v>
      </c>
      <c r="BK157" s="208">
        <f t="shared" si="14"/>
        <v>0</v>
      </c>
      <c r="BL157" s="15" t="s">
        <v>144</v>
      </c>
      <c r="BM157" s="207" t="s">
        <v>194</v>
      </c>
    </row>
    <row r="158" spans="1:65" s="2" customFormat="1" ht="21.75" customHeight="1">
      <c r="A158" s="32"/>
      <c r="B158" s="33"/>
      <c r="C158" s="195" t="s">
        <v>195</v>
      </c>
      <c r="D158" s="195" t="s">
        <v>140</v>
      </c>
      <c r="E158" s="196" t="s">
        <v>196</v>
      </c>
      <c r="F158" s="197" t="s">
        <v>197</v>
      </c>
      <c r="G158" s="198" t="s">
        <v>143</v>
      </c>
      <c r="H158" s="199">
        <v>200</v>
      </c>
      <c r="I158" s="200"/>
      <c r="J158" s="201">
        <f t="shared" si="5"/>
        <v>0</v>
      </c>
      <c r="K158" s="202"/>
      <c r="L158" s="37"/>
      <c r="M158" s="203" t="s">
        <v>1</v>
      </c>
      <c r="N158" s="204" t="s">
        <v>44</v>
      </c>
      <c r="O158" s="69"/>
      <c r="P158" s="205">
        <f t="shared" si="6"/>
        <v>0</v>
      </c>
      <c r="Q158" s="205">
        <v>0</v>
      </c>
      <c r="R158" s="205">
        <f t="shared" si="7"/>
        <v>0</v>
      </c>
      <c r="S158" s="205">
        <v>0</v>
      </c>
      <c r="T158" s="206">
        <f t="shared" si="8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7" t="s">
        <v>144</v>
      </c>
      <c r="AT158" s="207" t="s">
        <v>140</v>
      </c>
      <c r="AU158" s="207" t="s">
        <v>89</v>
      </c>
      <c r="AY158" s="15" t="s">
        <v>138</v>
      </c>
      <c r="BE158" s="208">
        <f t="shared" si="9"/>
        <v>0</v>
      </c>
      <c r="BF158" s="208">
        <f t="shared" si="10"/>
        <v>0</v>
      </c>
      <c r="BG158" s="208">
        <f t="shared" si="11"/>
        <v>0</v>
      </c>
      <c r="BH158" s="208">
        <f t="shared" si="12"/>
        <v>0</v>
      </c>
      <c r="BI158" s="208">
        <f t="shared" si="13"/>
        <v>0</v>
      </c>
      <c r="BJ158" s="15" t="s">
        <v>87</v>
      </c>
      <c r="BK158" s="208">
        <f t="shared" si="14"/>
        <v>0</v>
      </c>
      <c r="BL158" s="15" t="s">
        <v>144</v>
      </c>
      <c r="BM158" s="207" t="s">
        <v>198</v>
      </c>
    </row>
    <row r="159" spans="1:65" s="2" customFormat="1" ht="21.75" customHeight="1">
      <c r="A159" s="32"/>
      <c r="B159" s="33"/>
      <c r="C159" s="195" t="s">
        <v>199</v>
      </c>
      <c r="D159" s="195" t="s">
        <v>140</v>
      </c>
      <c r="E159" s="196" t="s">
        <v>200</v>
      </c>
      <c r="F159" s="197" t="s">
        <v>201</v>
      </c>
      <c r="G159" s="198" t="s">
        <v>163</v>
      </c>
      <c r="H159" s="199">
        <v>600</v>
      </c>
      <c r="I159" s="200"/>
      <c r="J159" s="201">
        <f t="shared" si="5"/>
        <v>0</v>
      </c>
      <c r="K159" s="202"/>
      <c r="L159" s="37"/>
      <c r="M159" s="203" t="s">
        <v>1</v>
      </c>
      <c r="N159" s="204" t="s">
        <v>44</v>
      </c>
      <c r="O159" s="69"/>
      <c r="P159" s="205">
        <f t="shared" si="6"/>
        <v>0</v>
      </c>
      <c r="Q159" s="205">
        <v>0</v>
      </c>
      <c r="R159" s="205">
        <f t="shared" si="7"/>
        <v>0</v>
      </c>
      <c r="S159" s="205">
        <v>0</v>
      </c>
      <c r="T159" s="206">
        <f t="shared" si="8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7" t="s">
        <v>144</v>
      </c>
      <c r="AT159" s="207" t="s">
        <v>140</v>
      </c>
      <c r="AU159" s="207" t="s">
        <v>89</v>
      </c>
      <c r="AY159" s="15" t="s">
        <v>138</v>
      </c>
      <c r="BE159" s="208">
        <f t="shared" si="9"/>
        <v>0</v>
      </c>
      <c r="BF159" s="208">
        <f t="shared" si="10"/>
        <v>0</v>
      </c>
      <c r="BG159" s="208">
        <f t="shared" si="11"/>
        <v>0</v>
      </c>
      <c r="BH159" s="208">
        <f t="shared" si="12"/>
        <v>0</v>
      </c>
      <c r="BI159" s="208">
        <f t="shared" si="13"/>
        <v>0</v>
      </c>
      <c r="BJ159" s="15" t="s">
        <v>87</v>
      </c>
      <c r="BK159" s="208">
        <f t="shared" si="14"/>
        <v>0</v>
      </c>
      <c r="BL159" s="15" t="s">
        <v>144</v>
      </c>
      <c r="BM159" s="207" t="s">
        <v>202</v>
      </c>
    </row>
    <row r="160" spans="1:65" s="2" customFormat="1" ht="21.75" customHeight="1">
      <c r="A160" s="32"/>
      <c r="B160" s="33"/>
      <c r="C160" s="195" t="s">
        <v>8</v>
      </c>
      <c r="D160" s="195" t="s">
        <v>140</v>
      </c>
      <c r="E160" s="196" t="s">
        <v>203</v>
      </c>
      <c r="F160" s="197" t="s">
        <v>204</v>
      </c>
      <c r="G160" s="198" t="s">
        <v>163</v>
      </c>
      <c r="H160" s="199">
        <v>9</v>
      </c>
      <c r="I160" s="200"/>
      <c r="J160" s="201">
        <f t="shared" si="5"/>
        <v>0</v>
      </c>
      <c r="K160" s="202"/>
      <c r="L160" s="37"/>
      <c r="M160" s="203" t="s">
        <v>1</v>
      </c>
      <c r="N160" s="204" t="s">
        <v>44</v>
      </c>
      <c r="O160" s="69"/>
      <c r="P160" s="205">
        <f t="shared" si="6"/>
        <v>0</v>
      </c>
      <c r="Q160" s="205">
        <v>0</v>
      </c>
      <c r="R160" s="205">
        <f t="shared" si="7"/>
        <v>0</v>
      </c>
      <c r="S160" s="205">
        <v>0</v>
      </c>
      <c r="T160" s="206">
        <f t="shared" si="8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7" t="s">
        <v>144</v>
      </c>
      <c r="AT160" s="207" t="s">
        <v>140</v>
      </c>
      <c r="AU160" s="207" t="s">
        <v>89</v>
      </c>
      <c r="AY160" s="15" t="s">
        <v>138</v>
      </c>
      <c r="BE160" s="208">
        <f t="shared" si="9"/>
        <v>0</v>
      </c>
      <c r="BF160" s="208">
        <f t="shared" si="10"/>
        <v>0</v>
      </c>
      <c r="BG160" s="208">
        <f t="shared" si="11"/>
        <v>0</v>
      </c>
      <c r="BH160" s="208">
        <f t="shared" si="12"/>
        <v>0</v>
      </c>
      <c r="BI160" s="208">
        <f t="shared" si="13"/>
        <v>0</v>
      </c>
      <c r="BJ160" s="15" t="s">
        <v>87</v>
      </c>
      <c r="BK160" s="208">
        <f t="shared" si="14"/>
        <v>0</v>
      </c>
      <c r="BL160" s="15" t="s">
        <v>144</v>
      </c>
      <c r="BM160" s="207" t="s">
        <v>205</v>
      </c>
    </row>
    <row r="161" spans="1:47" s="2" customFormat="1" ht="19.5">
      <c r="A161" s="32"/>
      <c r="B161" s="33"/>
      <c r="C161" s="34"/>
      <c r="D161" s="209" t="s">
        <v>149</v>
      </c>
      <c r="E161" s="34"/>
      <c r="F161" s="210" t="s">
        <v>206</v>
      </c>
      <c r="G161" s="34"/>
      <c r="H161" s="34"/>
      <c r="I161" s="162"/>
      <c r="J161" s="34"/>
      <c r="K161" s="34"/>
      <c r="L161" s="37"/>
      <c r="M161" s="211"/>
      <c r="N161" s="212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149</v>
      </c>
      <c r="AU161" s="15" t="s">
        <v>89</v>
      </c>
    </row>
    <row r="162" spans="1:65" s="2" customFormat="1" ht="16.5" customHeight="1">
      <c r="A162" s="32"/>
      <c r="B162" s="33"/>
      <c r="C162" s="224" t="s">
        <v>207</v>
      </c>
      <c r="D162" s="224" t="s">
        <v>180</v>
      </c>
      <c r="E162" s="225" t="s">
        <v>208</v>
      </c>
      <c r="F162" s="226" t="s">
        <v>209</v>
      </c>
      <c r="G162" s="227" t="s">
        <v>163</v>
      </c>
      <c r="H162" s="228">
        <v>9</v>
      </c>
      <c r="I162" s="229"/>
      <c r="J162" s="230">
        <f>ROUND(I162*H162,2)</f>
        <v>0</v>
      </c>
      <c r="K162" s="231"/>
      <c r="L162" s="232"/>
      <c r="M162" s="233" t="s">
        <v>1</v>
      </c>
      <c r="N162" s="234" t="s">
        <v>44</v>
      </c>
      <c r="O162" s="69"/>
      <c r="P162" s="205">
        <f>O162*H162</f>
        <v>0</v>
      </c>
      <c r="Q162" s="205">
        <v>0.027</v>
      </c>
      <c r="R162" s="205">
        <f>Q162*H162</f>
        <v>0.243</v>
      </c>
      <c r="S162" s="205">
        <v>0</v>
      </c>
      <c r="T162" s="20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7" t="s">
        <v>174</v>
      </c>
      <c r="AT162" s="207" t="s">
        <v>180</v>
      </c>
      <c r="AU162" s="207" t="s">
        <v>89</v>
      </c>
      <c r="AY162" s="15" t="s">
        <v>138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5" t="s">
        <v>87</v>
      </c>
      <c r="BK162" s="208">
        <f>ROUND(I162*H162,2)</f>
        <v>0</v>
      </c>
      <c r="BL162" s="15" t="s">
        <v>144</v>
      </c>
      <c r="BM162" s="207" t="s">
        <v>210</v>
      </c>
    </row>
    <row r="163" spans="1:65" s="2" customFormat="1" ht="21.75" customHeight="1">
      <c r="A163" s="32"/>
      <c r="B163" s="33"/>
      <c r="C163" s="224" t="s">
        <v>211</v>
      </c>
      <c r="D163" s="224" t="s">
        <v>180</v>
      </c>
      <c r="E163" s="225" t="s">
        <v>212</v>
      </c>
      <c r="F163" s="226" t="s">
        <v>213</v>
      </c>
      <c r="G163" s="227" t="s">
        <v>163</v>
      </c>
      <c r="H163" s="228">
        <v>600</v>
      </c>
      <c r="I163" s="229"/>
      <c r="J163" s="230">
        <f>ROUND(I163*H163,2)</f>
        <v>0</v>
      </c>
      <c r="K163" s="231"/>
      <c r="L163" s="232"/>
      <c r="M163" s="233" t="s">
        <v>1</v>
      </c>
      <c r="N163" s="234" t="s">
        <v>44</v>
      </c>
      <c r="O163" s="69"/>
      <c r="P163" s="205">
        <f>O163*H163</f>
        <v>0</v>
      </c>
      <c r="Q163" s="205">
        <v>0.003</v>
      </c>
      <c r="R163" s="205">
        <f>Q163*H163</f>
        <v>1.8</v>
      </c>
      <c r="S163" s="205">
        <v>0</v>
      </c>
      <c r="T163" s="20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7" t="s">
        <v>174</v>
      </c>
      <c r="AT163" s="207" t="s">
        <v>180</v>
      </c>
      <c r="AU163" s="207" t="s">
        <v>89</v>
      </c>
      <c r="AY163" s="15" t="s">
        <v>138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87</v>
      </c>
      <c r="BK163" s="208">
        <f>ROUND(I163*H163,2)</f>
        <v>0</v>
      </c>
      <c r="BL163" s="15" t="s">
        <v>144</v>
      </c>
      <c r="BM163" s="207" t="s">
        <v>214</v>
      </c>
    </row>
    <row r="164" spans="1:47" s="2" customFormat="1" ht="19.5">
      <c r="A164" s="32"/>
      <c r="B164" s="33"/>
      <c r="C164" s="34"/>
      <c r="D164" s="209" t="s">
        <v>149</v>
      </c>
      <c r="E164" s="34"/>
      <c r="F164" s="210" t="s">
        <v>215</v>
      </c>
      <c r="G164" s="34"/>
      <c r="H164" s="34"/>
      <c r="I164" s="162"/>
      <c r="J164" s="34"/>
      <c r="K164" s="34"/>
      <c r="L164" s="37"/>
      <c r="M164" s="211"/>
      <c r="N164" s="212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149</v>
      </c>
      <c r="AU164" s="15" t="s">
        <v>89</v>
      </c>
    </row>
    <row r="165" spans="1:65" s="2" customFormat="1" ht="21.75" customHeight="1">
      <c r="A165" s="32"/>
      <c r="B165" s="33"/>
      <c r="C165" s="195" t="s">
        <v>216</v>
      </c>
      <c r="D165" s="195" t="s">
        <v>140</v>
      </c>
      <c r="E165" s="196" t="s">
        <v>217</v>
      </c>
      <c r="F165" s="197" t="s">
        <v>218</v>
      </c>
      <c r="G165" s="198" t="s">
        <v>143</v>
      </c>
      <c r="H165" s="199">
        <v>260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44</v>
      </c>
      <c r="O165" s="69"/>
      <c r="P165" s="205">
        <f>O165*H165</f>
        <v>0</v>
      </c>
      <c r="Q165" s="205">
        <v>0</v>
      </c>
      <c r="R165" s="205">
        <f>Q165*H165</f>
        <v>0</v>
      </c>
      <c r="S165" s="205">
        <v>0.26</v>
      </c>
      <c r="T165" s="206">
        <f>S165*H165</f>
        <v>67.60000000000001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7" t="s">
        <v>144</v>
      </c>
      <c r="AT165" s="207" t="s">
        <v>140</v>
      </c>
      <c r="AU165" s="207" t="s">
        <v>89</v>
      </c>
      <c r="AY165" s="15" t="s">
        <v>138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87</v>
      </c>
      <c r="BK165" s="208">
        <f>ROUND(I165*H165,2)</f>
        <v>0</v>
      </c>
      <c r="BL165" s="15" t="s">
        <v>144</v>
      </c>
      <c r="BM165" s="207" t="s">
        <v>219</v>
      </c>
    </row>
    <row r="166" spans="1:65" s="2" customFormat="1" ht="21.75" customHeight="1">
      <c r="A166" s="32"/>
      <c r="B166" s="33"/>
      <c r="C166" s="195" t="s">
        <v>220</v>
      </c>
      <c r="D166" s="195" t="s">
        <v>140</v>
      </c>
      <c r="E166" s="196" t="s">
        <v>221</v>
      </c>
      <c r="F166" s="197" t="s">
        <v>222</v>
      </c>
      <c r="G166" s="198" t="s">
        <v>143</v>
      </c>
      <c r="H166" s="199">
        <v>630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44</v>
      </c>
      <c r="O166" s="69"/>
      <c r="P166" s="205">
        <f>O166*H166</f>
        <v>0</v>
      </c>
      <c r="Q166" s="205">
        <v>0</v>
      </c>
      <c r="R166" s="205">
        <f>Q166*H166</f>
        <v>0</v>
      </c>
      <c r="S166" s="205">
        <v>0.295</v>
      </c>
      <c r="T166" s="206">
        <f>S166*H166</f>
        <v>185.85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7" t="s">
        <v>144</v>
      </c>
      <c r="AT166" s="207" t="s">
        <v>140</v>
      </c>
      <c r="AU166" s="207" t="s">
        <v>89</v>
      </c>
      <c r="AY166" s="15" t="s">
        <v>138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5" t="s">
        <v>87</v>
      </c>
      <c r="BK166" s="208">
        <f>ROUND(I166*H166,2)</f>
        <v>0</v>
      </c>
      <c r="BL166" s="15" t="s">
        <v>144</v>
      </c>
      <c r="BM166" s="207" t="s">
        <v>223</v>
      </c>
    </row>
    <row r="167" spans="1:65" s="2" customFormat="1" ht="21.75" customHeight="1">
      <c r="A167" s="32"/>
      <c r="B167" s="33"/>
      <c r="C167" s="195" t="s">
        <v>224</v>
      </c>
      <c r="D167" s="195" t="s">
        <v>140</v>
      </c>
      <c r="E167" s="196" t="s">
        <v>225</v>
      </c>
      <c r="F167" s="197" t="s">
        <v>226</v>
      </c>
      <c r="G167" s="198" t="s">
        <v>143</v>
      </c>
      <c r="H167" s="199">
        <v>275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44</v>
      </c>
      <c r="O167" s="69"/>
      <c r="P167" s="205">
        <f>O167*H167</f>
        <v>0</v>
      </c>
      <c r="Q167" s="205">
        <v>0</v>
      </c>
      <c r="R167" s="205">
        <f>Q167*H167</f>
        <v>0</v>
      </c>
      <c r="S167" s="205">
        <v>0.17</v>
      </c>
      <c r="T167" s="206">
        <f>S167*H167</f>
        <v>46.75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7" t="s">
        <v>144</v>
      </c>
      <c r="AT167" s="207" t="s">
        <v>140</v>
      </c>
      <c r="AU167" s="207" t="s">
        <v>89</v>
      </c>
      <c r="AY167" s="15" t="s">
        <v>138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87</v>
      </c>
      <c r="BK167" s="208">
        <f>ROUND(I167*H167,2)</f>
        <v>0</v>
      </c>
      <c r="BL167" s="15" t="s">
        <v>144</v>
      </c>
      <c r="BM167" s="207" t="s">
        <v>227</v>
      </c>
    </row>
    <row r="168" spans="2:51" s="13" customFormat="1" ht="12">
      <c r="B168" s="213"/>
      <c r="C168" s="214"/>
      <c r="D168" s="209" t="s">
        <v>158</v>
      </c>
      <c r="E168" s="215" t="s">
        <v>1</v>
      </c>
      <c r="F168" s="216" t="s">
        <v>228</v>
      </c>
      <c r="G168" s="214"/>
      <c r="H168" s="217">
        <v>275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158</v>
      </c>
      <c r="AU168" s="223" t="s">
        <v>89</v>
      </c>
      <c r="AV168" s="13" t="s">
        <v>89</v>
      </c>
      <c r="AW168" s="13" t="s">
        <v>36</v>
      </c>
      <c r="AX168" s="13" t="s">
        <v>87</v>
      </c>
      <c r="AY168" s="223" t="s">
        <v>138</v>
      </c>
    </row>
    <row r="169" spans="1:65" s="2" customFormat="1" ht="21.75" customHeight="1">
      <c r="A169" s="32"/>
      <c r="B169" s="33"/>
      <c r="C169" s="195" t="s">
        <v>7</v>
      </c>
      <c r="D169" s="195" t="s">
        <v>140</v>
      </c>
      <c r="E169" s="196" t="s">
        <v>229</v>
      </c>
      <c r="F169" s="197" t="s">
        <v>230</v>
      </c>
      <c r="G169" s="198" t="s">
        <v>143</v>
      </c>
      <c r="H169" s="199">
        <v>2650</v>
      </c>
      <c r="I169" s="200"/>
      <c r="J169" s="201">
        <f>ROUND(I169*H169,2)</f>
        <v>0</v>
      </c>
      <c r="K169" s="202"/>
      <c r="L169" s="37"/>
      <c r="M169" s="203" t="s">
        <v>1</v>
      </c>
      <c r="N169" s="204" t="s">
        <v>44</v>
      </c>
      <c r="O169" s="69"/>
      <c r="P169" s="205">
        <f>O169*H169</f>
        <v>0</v>
      </c>
      <c r="Q169" s="205">
        <v>0</v>
      </c>
      <c r="R169" s="205">
        <f>Q169*H169</f>
        <v>0</v>
      </c>
      <c r="S169" s="205">
        <v>0.29</v>
      </c>
      <c r="T169" s="206">
        <f>S169*H169</f>
        <v>768.5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7" t="s">
        <v>144</v>
      </c>
      <c r="AT169" s="207" t="s">
        <v>140</v>
      </c>
      <c r="AU169" s="207" t="s">
        <v>89</v>
      </c>
      <c r="AY169" s="15" t="s">
        <v>138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87</v>
      </c>
      <c r="BK169" s="208">
        <f>ROUND(I169*H169,2)</f>
        <v>0</v>
      </c>
      <c r="BL169" s="15" t="s">
        <v>144</v>
      </c>
      <c r="BM169" s="207" t="s">
        <v>231</v>
      </c>
    </row>
    <row r="170" spans="1:47" s="2" customFormat="1" ht="19.5">
      <c r="A170" s="32"/>
      <c r="B170" s="33"/>
      <c r="C170" s="34"/>
      <c r="D170" s="209" t="s">
        <v>149</v>
      </c>
      <c r="E170" s="34"/>
      <c r="F170" s="210" t="s">
        <v>232</v>
      </c>
      <c r="G170" s="34"/>
      <c r="H170" s="34"/>
      <c r="I170" s="162"/>
      <c r="J170" s="34"/>
      <c r="K170" s="34"/>
      <c r="L170" s="37"/>
      <c r="M170" s="211"/>
      <c r="N170" s="212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149</v>
      </c>
      <c r="AU170" s="15" t="s">
        <v>89</v>
      </c>
    </row>
    <row r="171" spans="2:51" s="13" customFormat="1" ht="12">
      <c r="B171" s="213"/>
      <c r="C171" s="214"/>
      <c r="D171" s="209" t="s">
        <v>158</v>
      </c>
      <c r="E171" s="215" t="s">
        <v>1</v>
      </c>
      <c r="F171" s="216" t="s">
        <v>233</v>
      </c>
      <c r="G171" s="214"/>
      <c r="H171" s="217">
        <v>2650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158</v>
      </c>
      <c r="AU171" s="223" t="s">
        <v>89</v>
      </c>
      <c r="AV171" s="13" t="s">
        <v>89</v>
      </c>
      <c r="AW171" s="13" t="s">
        <v>36</v>
      </c>
      <c r="AX171" s="13" t="s">
        <v>87</v>
      </c>
      <c r="AY171" s="223" t="s">
        <v>138</v>
      </c>
    </row>
    <row r="172" spans="1:65" s="2" customFormat="1" ht="16.5" customHeight="1">
      <c r="A172" s="32"/>
      <c r="B172" s="33"/>
      <c r="C172" s="195" t="s">
        <v>234</v>
      </c>
      <c r="D172" s="195" t="s">
        <v>140</v>
      </c>
      <c r="E172" s="196" t="s">
        <v>235</v>
      </c>
      <c r="F172" s="197" t="s">
        <v>236</v>
      </c>
      <c r="G172" s="198" t="s">
        <v>237</v>
      </c>
      <c r="H172" s="199">
        <v>915</v>
      </c>
      <c r="I172" s="200"/>
      <c r="J172" s="201">
        <f>ROUND(I172*H172,2)</f>
        <v>0</v>
      </c>
      <c r="K172" s="202"/>
      <c r="L172" s="37"/>
      <c r="M172" s="203" t="s">
        <v>1</v>
      </c>
      <c r="N172" s="204" t="s">
        <v>44</v>
      </c>
      <c r="O172" s="69"/>
      <c r="P172" s="205">
        <f>O172*H172</f>
        <v>0</v>
      </c>
      <c r="Q172" s="205">
        <v>0</v>
      </c>
      <c r="R172" s="205">
        <f>Q172*H172</f>
        <v>0</v>
      </c>
      <c r="S172" s="205">
        <v>0.205</v>
      </c>
      <c r="T172" s="206">
        <f>S172*H172</f>
        <v>187.575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7" t="s">
        <v>144</v>
      </c>
      <c r="AT172" s="207" t="s">
        <v>140</v>
      </c>
      <c r="AU172" s="207" t="s">
        <v>89</v>
      </c>
      <c r="AY172" s="15" t="s">
        <v>138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5" t="s">
        <v>87</v>
      </c>
      <c r="BK172" s="208">
        <f>ROUND(I172*H172,2)</f>
        <v>0</v>
      </c>
      <c r="BL172" s="15" t="s">
        <v>144</v>
      </c>
      <c r="BM172" s="207" t="s">
        <v>238</v>
      </c>
    </row>
    <row r="173" spans="1:65" s="2" customFormat="1" ht="16.5" customHeight="1">
      <c r="A173" s="32"/>
      <c r="B173" s="33"/>
      <c r="C173" s="195" t="s">
        <v>239</v>
      </c>
      <c r="D173" s="195" t="s">
        <v>140</v>
      </c>
      <c r="E173" s="196" t="s">
        <v>240</v>
      </c>
      <c r="F173" s="197" t="s">
        <v>241</v>
      </c>
      <c r="G173" s="198" t="s">
        <v>237</v>
      </c>
      <c r="H173" s="199">
        <v>590</v>
      </c>
      <c r="I173" s="200"/>
      <c r="J173" s="201">
        <f>ROUND(I173*H173,2)</f>
        <v>0</v>
      </c>
      <c r="K173" s="202"/>
      <c r="L173" s="37"/>
      <c r="M173" s="203" t="s">
        <v>1</v>
      </c>
      <c r="N173" s="204" t="s">
        <v>44</v>
      </c>
      <c r="O173" s="69"/>
      <c r="P173" s="205">
        <f>O173*H173</f>
        <v>0</v>
      </c>
      <c r="Q173" s="205">
        <v>0</v>
      </c>
      <c r="R173" s="205">
        <f>Q173*H173</f>
        <v>0</v>
      </c>
      <c r="S173" s="205">
        <v>0.04</v>
      </c>
      <c r="T173" s="206">
        <f>S173*H173</f>
        <v>23.6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7" t="s">
        <v>144</v>
      </c>
      <c r="AT173" s="207" t="s">
        <v>140</v>
      </c>
      <c r="AU173" s="207" t="s">
        <v>89</v>
      </c>
      <c r="AY173" s="15" t="s">
        <v>138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5" t="s">
        <v>87</v>
      </c>
      <c r="BK173" s="208">
        <f>ROUND(I173*H173,2)</f>
        <v>0</v>
      </c>
      <c r="BL173" s="15" t="s">
        <v>144</v>
      </c>
      <c r="BM173" s="207" t="s">
        <v>242</v>
      </c>
    </row>
    <row r="174" spans="1:65" s="2" customFormat="1" ht="21.75" customHeight="1">
      <c r="A174" s="32"/>
      <c r="B174" s="33"/>
      <c r="C174" s="195" t="s">
        <v>243</v>
      </c>
      <c r="D174" s="195" t="s">
        <v>140</v>
      </c>
      <c r="E174" s="196" t="s">
        <v>244</v>
      </c>
      <c r="F174" s="197" t="s">
        <v>245</v>
      </c>
      <c r="G174" s="198" t="s">
        <v>143</v>
      </c>
      <c r="H174" s="199">
        <v>1900</v>
      </c>
      <c r="I174" s="200"/>
      <c r="J174" s="201">
        <f>ROUND(I174*H174,2)</f>
        <v>0</v>
      </c>
      <c r="K174" s="202"/>
      <c r="L174" s="37"/>
      <c r="M174" s="203" t="s">
        <v>1</v>
      </c>
      <c r="N174" s="204" t="s">
        <v>44</v>
      </c>
      <c r="O174" s="69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7" t="s">
        <v>144</v>
      </c>
      <c r="AT174" s="207" t="s">
        <v>140</v>
      </c>
      <c r="AU174" s="207" t="s">
        <v>89</v>
      </c>
      <c r="AY174" s="15" t="s">
        <v>138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87</v>
      </c>
      <c r="BK174" s="208">
        <f>ROUND(I174*H174,2)</f>
        <v>0</v>
      </c>
      <c r="BL174" s="15" t="s">
        <v>144</v>
      </c>
      <c r="BM174" s="207" t="s">
        <v>246</v>
      </c>
    </row>
    <row r="175" spans="1:65" s="2" customFormat="1" ht="33" customHeight="1">
      <c r="A175" s="32"/>
      <c r="B175" s="33"/>
      <c r="C175" s="195" t="s">
        <v>247</v>
      </c>
      <c r="D175" s="195" t="s">
        <v>140</v>
      </c>
      <c r="E175" s="196" t="s">
        <v>248</v>
      </c>
      <c r="F175" s="197" t="s">
        <v>249</v>
      </c>
      <c r="G175" s="198" t="s">
        <v>183</v>
      </c>
      <c r="H175" s="199">
        <v>475</v>
      </c>
      <c r="I175" s="200"/>
      <c r="J175" s="201">
        <f>ROUND(I175*H175,2)</f>
        <v>0</v>
      </c>
      <c r="K175" s="202"/>
      <c r="L175" s="37"/>
      <c r="M175" s="203" t="s">
        <v>1</v>
      </c>
      <c r="N175" s="204" t="s">
        <v>44</v>
      </c>
      <c r="O175" s="69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7" t="s">
        <v>144</v>
      </c>
      <c r="AT175" s="207" t="s">
        <v>140</v>
      </c>
      <c r="AU175" s="207" t="s">
        <v>89</v>
      </c>
      <c r="AY175" s="15" t="s">
        <v>138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5" t="s">
        <v>87</v>
      </c>
      <c r="BK175" s="208">
        <f>ROUND(I175*H175,2)</f>
        <v>0</v>
      </c>
      <c r="BL175" s="15" t="s">
        <v>144</v>
      </c>
      <c r="BM175" s="207" t="s">
        <v>250</v>
      </c>
    </row>
    <row r="176" spans="1:47" s="2" customFormat="1" ht="19.5">
      <c r="A176" s="32"/>
      <c r="B176" s="33"/>
      <c r="C176" s="34"/>
      <c r="D176" s="209" t="s">
        <v>149</v>
      </c>
      <c r="E176" s="34"/>
      <c r="F176" s="210" t="s">
        <v>251</v>
      </c>
      <c r="G176" s="34"/>
      <c r="H176" s="34"/>
      <c r="I176" s="162"/>
      <c r="J176" s="34"/>
      <c r="K176" s="34"/>
      <c r="L176" s="37"/>
      <c r="M176" s="211"/>
      <c r="N176" s="212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149</v>
      </c>
      <c r="AU176" s="15" t="s">
        <v>89</v>
      </c>
    </row>
    <row r="177" spans="1:65" s="2" customFormat="1" ht="33" customHeight="1">
      <c r="A177" s="32"/>
      <c r="B177" s="33"/>
      <c r="C177" s="195" t="s">
        <v>252</v>
      </c>
      <c r="D177" s="195" t="s">
        <v>140</v>
      </c>
      <c r="E177" s="196" t="s">
        <v>253</v>
      </c>
      <c r="F177" s="197" t="s">
        <v>254</v>
      </c>
      <c r="G177" s="198" t="s">
        <v>183</v>
      </c>
      <c r="H177" s="199">
        <v>155</v>
      </c>
      <c r="I177" s="200"/>
      <c r="J177" s="201">
        <f>ROUND(I177*H177,2)</f>
        <v>0</v>
      </c>
      <c r="K177" s="202"/>
      <c r="L177" s="37"/>
      <c r="M177" s="203" t="s">
        <v>1</v>
      </c>
      <c r="N177" s="204" t="s">
        <v>44</v>
      </c>
      <c r="O177" s="69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7" t="s">
        <v>144</v>
      </c>
      <c r="AT177" s="207" t="s">
        <v>140</v>
      </c>
      <c r="AU177" s="207" t="s">
        <v>89</v>
      </c>
      <c r="AY177" s="15" t="s">
        <v>138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5" t="s">
        <v>87</v>
      </c>
      <c r="BK177" s="208">
        <f>ROUND(I177*H177,2)</f>
        <v>0</v>
      </c>
      <c r="BL177" s="15" t="s">
        <v>144</v>
      </c>
      <c r="BM177" s="207" t="s">
        <v>255</v>
      </c>
    </row>
    <row r="178" spans="2:51" s="13" customFormat="1" ht="12">
      <c r="B178" s="213"/>
      <c r="C178" s="214"/>
      <c r="D178" s="209" t="s">
        <v>158</v>
      </c>
      <c r="E178" s="215" t="s">
        <v>1</v>
      </c>
      <c r="F178" s="216" t="s">
        <v>256</v>
      </c>
      <c r="G178" s="214"/>
      <c r="H178" s="217">
        <v>155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158</v>
      </c>
      <c r="AU178" s="223" t="s">
        <v>89</v>
      </c>
      <c r="AV178" s="13" t="s">
        <v>89</v>
      </c>
      <c r="AW178" s="13" t="s">
        <v>36</v>
      </c>
      <c r="AX178" s="13" t="s">
        <v>87</v>
      </c>
      <c r="AY178" s="223" t="s">
        <v>138</v>
      </c>
    </row>
    <row r="179" spans="1:65" s="2" customFormat="1" ht="21.75" customHeight="1">
      <c r="A179" s="32"/>
      <c r="B179" s="33"/>
      <c r="C179" s="195" t="s">
        <v>257</v>
      </c>
      <c r="D179" s="195" t="s">
        <v>140</v>
      </c>
      <c r="E179" s="196" t="s">
        <v>258</v>
      </c>
      <c r="F179" s="197" t="s">
        <v>259</v>
      </c>
      <c r="G179" s="198" t="s">
        <v>183</v>
      </c>
      <c r="H179" s="199">
        <v>665</v>
      </c>
      <c r="I179" s="200"/>
      <c r="J179" s="201">
        <f>ROUND(I179*H179,2)</f>
        <v>0</v>
      </c>
      <c r="K179" s="202"/>
      <c r="L179" s="37"/>
      <c r="M179" s="203" t="s">
        <v>1</v>
      </c>
      <c r="N179" s="204" t="s">
        <v>44</v>
      </c>
      <c r="O179" s="69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7" t="s">
        <v>144</v>
      </c>
      <c r="AT179" s="207" t="s">
        <v>140</v>
      </c>
      <c r="AU179" s="207" t="s">
        <v>89</v>
      </c>
      <c r="AY179" s="15" t="s">
        <v>138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5" t="s">
        <v>87</v>
      </c>
      <c r="BK179" s="208">
        <f>ROUND(I179*H179,2)</f>
        <v>0</v>
      </c>
      <c r="BL179" s="15" t="s">
        <v>144</v>
      </c>
      <c r="BM179" s="207" t="s">
        <v>260</v>
      </c>
    </row>
    <row r="180" spans="2:51" s="13" customFormat="1" ht="12">
      <c r="B180" s="213"/>
      <c r="C180" s="214"/>
      <c r="D180" s="209" t="s">
        <v>158</v>
      </c>
      <c r="E180" s="215" t="s">
        <v>1</v>
      </c>
      <c r="F180" s="216" t="s">
        <v>261</v>
      </c>
      <c r="G180" s="214"/>
      <c r="H180" s="217">
        <v>665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158</v>
      </c>
      <c r="AU180" s="223" t="s">
        <v>89</v>
      </c>
      <c r="AV180" s="13" t="s">
        <v>89</v>
      </c>
      <c r="AW180" s="13" t="s">
        <v>36</v>
      </c>
      <c r="AX180" s="13" t="s">
        <v>87</v>
      </c>
      <c r="AY180" s="223" t="s">
        <v>138</v>
      </c>
    </row>
    <row r="181" spans="1:65" s="2" customFormat="1" ht="33" customHeight="1">
      <c r="A181" s="32"/>
      <c r="B181" s="33"/>
      <c r="C181" s="195" t="s">
        <v>262</v>
      </c>
      <c r="D181" s="195" t="s">
        <v>140</v>
      </c>
      <c r="E181" s="196" t="s">
        <v>263</v>
      </c>
      <c r="F181" s="197" t="s">
        <v>264</v>
      </c>
      <c r="G181" s="198" t="s">
        <v>183</v>
      </c>
      <c r="H181" s="199">
        <v>510</v>
      </c>
      <c r="I181" s="200"/>
      <c r="J181" s="201">
        <f>ROUND(I181*H181,2)</f>
        <v>0</v>
      </c>
      <c r="K181" s="202"/>
      <c r="L181" s="37"/>
      <c r="M181" s="203" t="s">
        <v>1</v>
      </c>
      <c r="N181" s="204" t="s">
        <v>44</v>
      </c>
      <c r="O181" s="69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7" t="s">
        <v>144</v>
      </c>
      <c r="AT181" s="207" t="s">
        <v>140</v>
      </c>
      <c r="AU181" s="207" t="s">
        <v>89</v>
      </c>
      <c r="AY181" s="15" t="s">
        <v>138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5" t="s">
        <v>87</v>
      </c>
      <c r="BK181" s="208">
        <f>ROUND(I181*H181,2)</f>
        <v>0</v>
      </c>
      <c r="BL181" s="15" t="s">
        <v>144</v>
      </c>
      <c r="BM181" s="207" t="s">
        <v>265</v>
      </c>
    </row>
    <row r="182" spans="2:51" s="13" customFormat="1" ht="12">
      <c r="B182" s="213"/>
      <c r="C182" s="214"/>
      <c r="D182" s="209" t="s">
        <v>158</v>
      </c>
      <c r="E182" s="215" t="s">
        <v>1</v>
      </c>
      <c r="F182" s="216" t="s">
        <v>266</v>
      </c>
      <c r="G182" s="214"/>
      <c r="H182" s="217">
        <v>510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158</v>
      </c>
      <c r="AU182" s="223" t="s">
        <v>89</v>
      </c>
      <c r="AV182" s="13" t="s">
        <v>89</v>
      </c>
      <c r="AW182" s="13" t="s">
        <v>36</v>
      </c>
      <c r="AX182" s="13" t="s">
        <v>87</v>
      </c>
      <c r="AY182" s="223" t="s">
        <v>138</v>
      </c>
    </row>
    <row r="183" spans="1:65" s="2" customFormat="1" ht="33" customHeight="1">
      <c r="A183" s="32"/>
      <c r="B183" s="33"/>
      <c r="C183" s="195" t="s">
        <v>267</v>
      </c>
      <c r="D183" s="195" t="s">
        <v>140</v>
      </c>
      <c r="E183" s="196" t="s">
        <v>268</v>
      </c>
      <c r="F183" s="197" t="s">
        <v>269</v>
      </c>
      <c r="G183" s="198" t="s">
        <v>183</v>
      </c>
      <c r="H183" s="199">
        <v>3060</v>
      </c>
      <c r="I183" s="200"/>
      <c r="J183" s="201">
        <f>ROUND(I183*H183,2)</f>
        <v>0</v>
      </c>
      <c r="K183" s="202"/>
      <c r="L183" s="37"/>
      <c r="M183" s="203" t="s">
        <v>1</v>
      </c>
      <c r="N183" s="204" t="s">
        <v>44</v>
      </c>
      <c r="O183" s="69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7" t="s">
        <v>144</v>
      </c>
      <c r="AT183" s="207" t="s">
        <v>140</v>
      </c>
      <c r="AU183" s="207" t="s">
        <v>89</v>
      </c>
      <c r="AY183" s="15" t="s">
        <v>138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5" t="s">
        <v>87</v>
      </c>
      <c r="BK183" s="208">
        <f>ROUND(I183*H183,2)</f>
        <v>0</v>
      </c>
      <c r="BL183" s="15" t="s">
        <v>144</v>
      </c>
      <c r="BM183" s="207" t="s">
        <v>270</v>
      </c>
    </row>
    <row r="184" spans="2:51" s="13" customFormat="1" ht="12">
      <c r="B184" s="213"/>
      <c r="C184" s="214"/>
      <c r="D184" s="209" t="s">
        <v>158</v>
      </c>
      <c r="E184" s="215" t="s">
        <v>1</v>
      </c>
      <c r="F184" s="216" t="s">
        <v>271</v>
      </c>
      <c r="G184" s="214"/>
      <c r="H184" s="217">
        <v>3060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158</v>
      </c>
      <c r="AU184" s="223" t="s">
        <v>89</v>
      </c>
      <c r="AV184" s="13" t="s">
        <v>89</v>
      </c>
      <c r="AW184" s="13" t="s">
        <v>36</v>
      </c>
      <c r="AX184" s="13" t="s">
        <v>87</v>
      </c>
      <c r="AY184" s="223" t="s">
        <v>138</v>
      </c>
    </row>
    <row r="185" spans="1:65" s="2" customFormat="1" ht="16.5" customHeight="1">
      <c r="A185" s="32"/>
      <c r="B185" s="33"/>
      <c r="C185" s="195" t="s">
        <v>272</v>
      </c>
      <c r="D185" s="195" t="s">
        <v>140</v>
      </c>
      <c r="E185" s="196" t="s">
        <v>273</v>
      </c>
      <c r="F185" s="197" t="s">
        <v>274</v>
      </c>
      <c r="G185" s="198" t="s">
        <v>143</v>
      </c>
      <c r="H185" s="199">
        <v>1350</v>
      </c>
      <c r="I185" s="200"/>
      <c r="J185" s="201">
        <f>ROUND(I185*H185,2)</f>
        <v>0</v>
      </c>
      <c r="K185" s="202"/>
      <c r="L185" s="37"/>
      <c r="M185" s="203" t="s">
        <v>1</v>
      </c>
      <c r="N185" s="204" t="s">
        <v>44</v>
      </c>
      <c r="O185" s="69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7" t="s">
        <v>144</v>
      </c>
      <c r="AT185" s="207" t="s">
        <v>140</v>
      </c>
      <c r="AU185" s="207" t="s">
        <v>89</v>
      </c>
      <c r="AY185" s="15" t="s">
        <v>138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5" t="s">
        <v>87</v>
      </c>
      <c r="BK185" s="208">
        <f>ROUND(I185*H185,2)</f>
        <v>0</v>
      </c>
      <c r="BL185" s="15" t="s">
        <v>144</v>
      </c>
      <c r="BM185" s="207" t="s">
        <v>275</v>
      </c>
    </row>
    <row r="186" spans="1:47" s="2" customFormat="1" ht="19.5">
      <c r="A186" s="32"/>
      <c r="B186" s="33"/>
      <c r="C186" s="34"/>
      <c r="D186" s="209" t="s">
        <v>149</v>
      </c>
      <c r="E186" s="34"/>
      <c r="F186" s="210" t="s">
        <v>276</v>
      </c>
      <c r="G186" s="34"/>
      <c r="H186" s="34"/>
      <c r="I186" s="162"/>
      <c r="J186" s="34"/>
      <c r="K186" s="34"/>
      <c r="L186" s="37"/>
      <c r="M186" s="211"/>
      <c r="N186" s="212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149</v>
      </c>
      <c r="AU186" s="15" t="s">
        <v>89</v>
      </c>
    </row>
    <row r="187" spans="1:65" s="2" customFormat="1" ht="33" customHeight="1">
      <c r="A187" s="32"/>
      <c r="B187" s="33"/>
      <c r="C187" s="195" t="s">
        <v>277</v>
      </c>
      <c r="D187" s="195" t="s">
        <v>140</v>
      </c>
      <c r="E187" s="196" t="s">
        <v>278</v>
      </c>
      <c r="F187" s="197" t="s">
        <v>279</v>
      </c>
      <c r="G187" s="198" t="s">
        <v>183</v>
      </c>
      <c r="H187" s="199">
        <v>80</v>
      </c>
      <c r="I187" s="200"/>
      <c r="J187" s="201">
        <f>ROUND(I187*H187,2)</f>
        <v>0</v>
      </c>
      <c r="K187" s="202"/>
      <c r="L187" s="37"/>
      <c r="M187" s="203" t="s">
        <v>1</v>
      </c>
      <c r="N187" s="204" t="s">
        <v>44</v>
      </c>
      <c r="O187" s="69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7" t="s">
        <v>144</v>
      </c>
      <c r="AT187" s="207" t="s">
        <v>140</v>
      </c>
      <c r="AU187" s="207" t="s">
        <v>89</v>
      </c>
      <c r="AY187" s="15" t="s">
        <v>138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5" t="s">
        <v>87</v>
      </c>
      <c r="BK187" s="208">
        <f>ROUND(I187*H187,2)</f>
        <v>0</v>
      </c>
      <c r="BL187" s="15" t="s">
        <v>144</v>
      </c>
      <c r="BM187" s="207" t="s">
        <v>280</v>
      </c>
    </row>
    <row r="188" spans="1:47" s="2" customFormat="1" ht="19.5">
      <c r="A188" s="32"/>
      <c r="B188" s="33"/>
      <c r="C188" s="34"/>
      <c r="D188" s="209" t="s">
        <v>149</v>
      </c>
      <c r="E188" s="34"/>
      <c r="F188" s="210" t="s">
        <v>281</v>
      </c>
      <c r="G188" s="34"/>
      <c r="H188" s="34"/>
      <c r="I188" s="162"/>
      <c r="J188" s="34"/>
      <c r="K188" s="34"/>
      <c r="L188" s="37"/>
      <c r="M188" s="211"/>
      <c r="N188" s="212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149</v>
      </c>
      <c r="AU188" s="15" t="s">
        <v>89</v>
      </c>
    </row>
    <row r="189" spans="1:65" s="2" customFormat="1" ht="16.5" customHeight="1">
      <c r="A189" s="32"/>
      <c r="B189" s="33"/>
      <c r="C189" s="224" t="s">
        <v>282</v>
      </c>
      <c r="D189" s="224" t="s">
        <v>180</v>
      </c>
      <c r="E189" s="225" t="s">
        <v>283</v>
      </c>
      <c r="F189" s="226" t="s">
        <v>284</v>
      </c>
      <c r="G189" s="227" t="s">
        <v>285</v>
      </c>
      <c r="H189" s="228">
        <v>96</v>
      </c>
      <c r="I189" s="229"/>
      <c r="J189" s="230">
        <f>ROUND(I189*H189,2)</f>
        <v>0</v>
      </c>
      <c r="K189" s="231"/>
      <c r="L189" s="232"/>
      <c r="M189" s="233" t="s">
        <v>1</v>
      </c>
      <c r="N189" s="234" t="s">
        <v>44</v>
      </c>
      <c r="O189" s="69"/>
      <c r="P189" s="205">
        <f>O189*H189</f>
        <v>0</v>
      </c>
      <c r="Q189" s="205">
        <v>1</v>
      </c>
      <c r="R189" s="205">
        <f>Q189*H189</f>
        <v>96</v>
      </c>
      <c r="S189" s="205">
        <v>0</v>
      </c>
      <c r="T189" s="20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7" t="s">
        <v>174</v>
      </c>
      <c r="AT189" s="207" t="s">
        <v>180</v>
      </c>
      <c r="AU189" s="207" t="s">
        <v>89</v>
      </c>
      <c r="AY189" s="15" t="s">
        <v>138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5" t="s">
        <v>87</v>
      </c>
      <c r="BK189" s="208">
        <f>ROUND(I189*H189,2)</f>
        <v>0</v>
      </c>
      <c r="BL189" s="15" t="s">
        <v>144</v>
      </c>
      <c r="BM189" s="207" t="s">
        <v>286</v>
      </c>
    </row>
    <row r="190" spans="1:47" s="2" customFormat="1" ht="19.5">
      <c r="A190" s="32"/>
      <c r="B190" s="33"/>
      <c r="C190" s="34"/>
      <c r="D190" s="209" t="s">
        <v>149</v>
      </c>
      <c r="E190" s="34"/>
      <c r="F190" s="210" t="s">
        <v>287</v>
      </c>
      <c r="G190" s="34"/>
      <c r="H190" s="34"/>
      <c r="I190" s="162"/>
      <c r="J190" s="34"/>
      <c r="K190" s="34"/>
      <c r="L190" s="37"/>
      <c r="M190" s="211"/>
      <c r="N190" s="212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149</v>
      </c>
      <c r="AU190" s="15" t="s">
        <v>89</v>
      </c>
    </row>
    <row r="191" spans="2:51" s="13" customFormat="1" ht="12">
      <c r="B191" s="213"/>
      <c r="C191" s="214"/>
      <c r="D191" s="209" t="s">
        <v>158</v>
      </c>
      <c r="E191" s="215" t="s">
        <v>1</v>
      </c>
      <c r="F191" s="216" t="s">
        <v>288</v>
      </c>
      <c r="G191" s="214"/>
      <c r="H191" s="217">
        <v>96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158</v>
      </c>
      <c r="AU191" s="223" t="s">
        <v>89</v>
      </c>
      <c r="AV191" s="13" t="s">
        <v>89</v>
      </c>
      <c r="AW191" s="13" t="s">
        <v>36</v>
      </c>
      <c r="AX191" s="13" t="s">
        <v>87</v>
      </c>
      <c r="AY191" s="223" t="s">
        <v>138</v>
      </c>
    </row>
    <row r="192" spans="1:65" s="2" customFormat="1" ht="16.5" customHeight="1">
      <c r="A192" s="32"/>
      <c r="B192" s="33"/>
      <c r="C192" s="195" t="s">
        <v>289</v>
      </c>
      <c r="D192" s="195" t="s">
        <v>140</v>
      </c>
      <c r="E192" s="196" t="s">
        <v>290</v>
      </c>
      <c r="F192" s="197" t="s">
        <v>291</v>
      </c>
      <c r="G192" s="198" t="s">
        <v>183</v>
      </c>
      <c r="H192" s="199">
        <v>510</v>
      </c>
      <c r="I192" s="200"/>
      <c r="J192" s="201">
        <f>ROUND(I192*H192,2)</f>
        <v>0</v>
      </c>
      <c r="K192" s="202"/>
      <c r="L192" s="37"/>
      <c r="M192" s="203" t="s">
        <v>1</v>
      </c>
      <c r="N192" s="204" t="s">
        <v>44</v>
      </c>
      <c r="O192" s="69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7" t="s">
        <v>144</v>
      </c>
      <c r="AT192" s="207" t="s">
        <v>140</v>
      </c>
      <c r="AU192" s="207" t="s">
        <v>89</v>
      </c>
      <c r="AY192" s="15" t="s">
        <v>138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87</v>
      </c>
      <c r="BK192" s="208">
        <f>ROUND(I192*H192,2)</f>
        <v>0</v>
      </c>
      <c r="BL192" s="15" t="s">
        <v>144</v>
      </c>
      <c r="BM192" s="207" t="s">
        <v>292</v>
      </c>
    </row>
    <row r="193" spans="2:51" s="13" customFormat="1" ht="12">
      <c r="B193" s="213"/>
      <c r="C193" s="214"/>
      <c r="D193" s="209" t="s">
        <v>158</v>
      </c>
      <c r="E193" s="215" t="s">
        <v>1</v>
      </c>
      <c r="F193" s="216" t="s">
        <v>266</v>
      </c>
      <c r="G193" s="214"/>
      <c r="H193" s="217">
        <v>510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158</v>
      </c>
      <c r="AU193" s="223" t="s">
        <v>89</v>
      </c>
      <c r="AV193" s="13" t="s">
        <v>89</v>
      </c>
      <c r="AW193" s="13" t="s">
        <v>36</v>
      </c>
      <c r="AX193" s="13" t="s">
        <v>87</v>
      </c>
      <c r="AY193" s="223" t="s">
        <v>138</v>
      </c>
    </row>
    <row r="194" spans="1:65" s="2" customFormat="1" ht="21.75" customHeight="1">
      <c r="A194" s="32"/>
      <c r="B194" s="33"/>
      <c r="C194" s="195" t="s">
        <v>293</v>
      </c>
      <c r="D194" s="195" t="s">
        <v>140</v>
      </c>
      <c r="E194" s="196" t="s">
        <v>294</v>
      </c>
      <c r="F194" s="197" t="s">
        <v>295</v>
      </c>
      <c r="G194" s="198" t="s">
        <v>285</v>
      </c>
      <c r="H194" s="199">
        <v>816</v>
      </c>
      <c r="I194" s="200"/>
      <c r="J194" s="201">
        <f>ROUND(I194*H194,2)</f>
        <v>0</v>
      </c>
      <c r="K194" s="202"/>
      <c r="L194" s="37"/>
      <c r="M194" s="203" t="s">
        <v>1</v>
      </c>
      <c r="N194" s="204" t="s">
        <v>44</v>
      </c>
      <c r="O194" s="69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7" t="s">
        <v>144</v>
      </c>
      <c r="AT194" s="207" t="s">
        <v>140</v>
      </c>
      <c r="AU194" s="207" t="s">
        <v>89</v>
      </c>
      <c r="AY194" s="15" t="s">
        <v>138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5" t="s">
        <v>87</v>
      </c>
      <c r="BK194" s="208">
        <f>ROUND(I194*H194,2)</f>
        <v>0</v>
      </c>
      <c r="BL194" s="15" t="s">
        <v>144</v>
      </c>
      <c r="BM194" s="207" t="s">
        <v>296</v>
      </c>
    </row>
    <row r="195" spans="2:51" s="13" customFormat="1" ht="12">
      <c r="B195" s="213"/>
      <c r="C195" s="214"/>
      <c r="D195" s="209" t="s">
        <v>158</v>
      </c>
      <c r="E195" s="215" t="s">
        <v>1</v>
      </c>
      <c r="F195" s="216" t="s">
        <v>297</v>
      </c>
      <c r="G195" s="214"/>
      <c r="H195" s="217">
        <v>816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158</v>
      </c>
      <c r="AU195" s="223" t="s">
        <v>89</v>
      </c>
      <c r="AV195" s="13" t="s">
        <v>89</v>
      </c>
      <c r="AW195" s="13" t="s">
        <v>36</v>
      </c>
      <c r="AX195" s="13" t="s">
        <v>87</v>
      </c>
      <c r="AY195" s="223" t="s">
        <v>138</v>
      </c>
    </row>
    <row r="196" spans="1:65" s="2" customFormat="1" ht="21.75" customHeight="1">
      <c r="A196" s="32"/>
      <c r="B196" s="33"/>
      <c r="C196" s="195" t="s">
        <v>298</v>
      </c>
      <c r="D196" s="195" t="s">
        <v>140</v>
      </c>
      <c r="E196" s="196" t="s">
        <v>299</v>
      </c>
      <c r="F196" s="197" t="s">
        <v>300</v>
      </c>
      <c r="G196" s="198" t="s">
        <v>143</v>
      </c>
      <c r="H196" s="199">
        <v>3927</v>
      </c>
      <c r="I196" s="200"/>
      <c r="J196" s="201">
        <f>ROUND(I196*H196,2)</f>
        <v>0</v>
      </c>
      <c r="K196" s="202"/>
      <c r="L196" s="37"/>
      <c r="M196" s="203" t="s">
        <v>1</v>
      </c>
      <c r="N196" s="204" t="s">
        <v>44</v>
      </c>
      <c r="O196" s="69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7" t="s">
        <v>144</v>
      </c>
      <c r="AT196" s="207" t="s">
        <v>140</v>
      </c>
      <c r="AU196" s="207" t="s">
        <v>89</v>
      </c>
      <c r="AY196" s="15" t="s">
        <v>138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5" t="s">
        <v>87</v>
      </c>
      <c r="BK196" s="208">
        <f>ROUND(I196*H196,2)</f>
        <v>0</v>
      </c>
      <c r="BL196" s="15" t="s">
        <v>144</v>
      </c>
      <c r="BM196" s="207" t="s">
        <v>301</v>
      </c>
    </row>
    <row r="197" spans="2:51" s="13" customFormat="1" ht="12">
      <c r="B197" s="213"/>
      <c r="C197" s="214"/>
      <c r="D197" s="209" t="s">
        <v>158</v>
      </c>
      <c r="E197" s="215" t="s">
        <v>1</v>
      </c>
      <c r="F197" s="216" t="s">
        <v>302</v>
      </c>
      <c r="G197" s="214"/>
      <c r="H197" s="217">
        <v>3927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158</v>
      </c>
      <c r="AU197" s="223" t="s">
        <v>89</v>
      </c>
      <c r="AV197" s="13" t="s">
        <v>89</v>
      </c>
      <c r="AW197" s="13" t="s">
        <v>36</v>
      </c>
      <c r="AX197" s="13" t="s">
        <v>87</v>
      </c>
      <c r="AY197" s="223" t="s">
        <v>138</v>
      </c>
    </row>
    <row r="198" spans="1:65" s="2" customFormat="1" ht="33" customHeight="1">
      <c r="A198" s="32"/>
      <c r="B198" s="33"/>
      <c r="C198" s="195" t="s">
        <v>303</v>
      </c>
      <c r="D198" s="195" t="s">
        <v>140</v>
      </c>
      <c r="E198" s="196" t="s">
        <v>304</v>
      </c>
      <c r="F198" s="197" t="s">
        <v>305</v>
      </c>
      <c r="G198" s="198" t="s">
        <v>143</v>
      </c>
      <c r="H198" s="199">
        <v>1350</v>
      </c>
      <c r="I198" s="200"/>
      <c r="J198" s="201">
        <f>ROUND(I198*H198,2)</f>
        <v>0</v>
      </c>
      <c r="K198" s="202"/>
      <c r="L198" s="37"/>
      <c r="M198" s="203" t="s">
        <v>1</v>
      </c>
      <c r="N198" s="204" t="s">
        <v>44</v>
      </c>
      <c r="O198" s="69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7" t="s">
        <v>144</v>
      </c>
      <c r="AT198" s="207" t="s">
        <v>140</v>
      </c>
      <c r="AU198" s="207" t="s">
        <v>89</v>
      </c>
      <c r="AY198" s="15" t="s">
        <v>138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87</v>
      </c>
      <c r="BK198" s="208">
        <f>ROUND(I198*H198,2)</f>
        <v>0</v>
      </c>
      <c r="BL198" s="15" t="s">
        <v>144</v>
      </c>
      <c r="BM198" s="207" t="s">
        <v>306</v>
      </c>
    </row>
    <row r="199" spans="1:65" s="2" customFormat="1" ht="21.75" customHeight="1">
      <c r="A199" s="32"/>
      <c r="B199" s="33"/>
      <c r="C199" s="195" t="s">
        <v>307</v>
      </c>
      <c r="D199" s="195" t="s">
        <v>140</v>
      </c>
      <c r="E199" s="196" t="s">
        <v>308</v>
      </c>
      <c r="F199" s="197" t="s">
        <v>309</v>
      </c>
      <c r="G199" s="198" t="s">
        <v>143</v>
      </c>
      <c r="H199" s="199">
        <v>1350</v>
      </c>
      <c r="I199" s="200"/>
      <c r="J199" s="201">
        <f>ROUND(I199*H199,2)</f>
        <v>0</v>
      </c>
      <c r="K199" s="202"/>
      <c r="L199" s="37"/>
      <c r="M199" s="203" t="s">
        <v>1</v>
      </c>
      <c r="N199" s="204" t="s">
        <v>44</v>
      </c>
      <c r="O199" s="69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7" t="s">
        <v>144</v>
      </c>
      <c r="AT199" s="207" t="s">
        <v>140</v>
      </c>
      <c r="AU199" s="207" t="s">
        <v>89</v>
      </c>
      <c r="AY199" s="15" t="s">
        <v>138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87</v>
      </c>
      <c r="BK199" s="208">
        <f>ROUND(I199*H199,2)</f>
        <v>0</v>
      </c>
      <c r="BL199" s="15" t="s">
        <v>144</v>
      </c>
      <c r="BM199" s="207" t="s">
        <v>310</v>
      </c>
    </row>
    <row r="200" spans="1:65" s="2" customFormat="1" ht="16.5" customHeight="1">
      <c r="A200" s="32"/>
      <c r="B200" s="33"/>
      <c r="C200" s="224" t="s">
        <v>311</v>
      </c>
      <c r="D200" s="224" t="s">
        <v>180</v>
      </c>
      <c r="E200" s="225" t="s">
        <v>312</v>
      </c>
      <c r="F200" s="226" t="s">
        <v>313</v>
      </c>
      <c r="G200" s="227" t="s">
        <v>314</v>
      </c>
      <c r="H200" s="228">
        <v>20.25</v>
      </c>
      <c r="I200" s="229"/>
      <c r="J200" s="230">
        <f>ROUND(I200*H200,2)</f>
        <v>0</v>
      </c>
      <c r="K200" s="231"/>
      <c r="L200" s="232"/>
      <c r="M200" s="233" t="s">
        <v>1</v>
      </c>
      <c r="N200" s="234" t="s">
        <v>44</v>
      </c>
      <c r="O200" s="69"/>
      <c r="P200" s="205">
        <f>O200*H200</f>
        <v>0</v>
      </c>
      <c r="Q200" s="205">
        <v>0.001</v>
      </c>
      <c r="R200" s="205">
        <f>Q200*H200</f>
        <v>0.02025</v>
      </c>
      <c r="S200" s="205">
        <v>0</v>
      </c>
      <c r="T200" s="20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7" t="s">
        <v>174</v>
      </c>
      <c r="AT200" s="207" t="s">
        <v>180</v>
      </c>
      <c r="AU200" s="207" t="s">
        <v>89</v>
      </c>
      <c r="AY200" s="15" t="s">
        <v>138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87</v>
      </c>
      <c r="BK200" s="208">
        <f>ROUND(I200*H200,2)</f>
        <v>0</v>
      </c>
      <c r="BL200" s="15" t="s">
        <v>144</v>
      </c>
      <c r="BM200" s="207" t="s">
        <v>315</v>
      </c>
    </row>
    <row r="201" spans="2:51" s="13" customFormat="1" ht="12">
      <c r="B201" s="213"/>
      <c r="C201" s="214"/>
      <c r="D201" s="209" t="s">
        <v>158</v>
      </c>
      <c r="E201" s="214"/>
      <c r="F201" s="216" t="s">
        <v>316</v>
      </c>
      <c r="G201" s="214"/>
      <c r="H201" s="217">
        <v>20.25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158</v>
      </c>
      <c r="AU201" s="223" t="s">
        <v>89</v>
      </c>
      <c r="AV201" s="13" t="s">
        <v>89</v>
      </c>
      <c r="AW201" s="13" t="s">
        <v>4</v>
      </c>
      <c r="AX201" s="13" t="s">
        <v>87</v>
      </c>
      <c r="AY201" s="223" t="s">
        <v>138</v>
      </c>
    </row>
    <row r="202" spans="1:65" s="2" customFormat="1" ht="33" customHeight="1">
      <c r="A202" s="32"/>
      <c r="B202" s="33"/>
      <c r="C202" s="195" t="s">
        <v>317</v>
      </c>
      <c r="D202" s="195" t="s">
        <v>140</v>
      </c>
      <c r="E202" s="196" t="s">
        <v>318</v>
      </c>
      <c r="F202" s="197" t="s">
        <v>319</v>
      </c>
      <c r="G202" s="198" t="s">
        <v>143</v>
      </c>
      <c r="H202" s="199">
        <v>200</v>
      </c>
      <c r="I202" s="200"/>
      <c r="J202" s="201">
        <f>ROUND(I202*H202,2)</f>
        <v>0</v>
      </c>
      <c r="K202" s="202"/>
      <c r="L202" s="37"/>
      <c r="M202" s="203" t="s">
        <v>1</v>
      </c>
      <c r="N202" s="204" t="s">
        <v>44</v>
      </c>
      <c r="O202" s="69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7" t="s">
        <v>144</v>
      </c>
      <c r="AT202" s="207" t="s">
        <v>140</v>
      </c>
      <c r="AU202" s="207" t="s">
        <v>89</v>
      </c>
      <c r="AY202" s="15" t="s">
        <v>138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87</v>
      </c>
      <c r="BK202" s="208">
        <f>ROUND(I202*H202,2)</f>
        <v>0</v>
      </c>
      <c r="BL202" s="15" t="s">
        <v>144</v>
      </c>
      <c r="BM202" s="207" t="s">
        <v>320</v>
      </c>
    </row>
    <row r="203" spans="1:65" s="2" customFormat="1" ht="21.75" customHeight="1">
      <c r="A203" s="32"/>
      <c r="B203" s="33"/>
      <c r="C203" s="195" t="s">
        <v>321</v>
      </c>
      <c r="D203" s="195" t="s">
        <v>140</v>
      </c>
      <c r="E203" s="196" t="s">
        <v>322</v>
      </c>
      <c r="F203" s="197" t="s">
        <v>323</v>
      </c>
      <c r="G203" s="198" t="s">
        <v>143</v>
      </c>
      <c r="H203" s="199">
        <v>200</v>
      </c>
      <c r="I203" s="200"/>
      <c r="J203" s="201">
        <f>ROUND(I203*H203,2)</f>
        <v>0</v>
      </c>
      <c r="K203" s="202"/>
      <c r="L203" s="37"/>
      <c r="M203" s="203" t="s">
        <v>1</v>
      </c>
      <c r="N203" s="204" t="s">
        <v>44</v>
      </c>
      <c r="O203" s="69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7" t="s">
        <v>144</v>
      </c>
      <c r="AT203" s="207" t="s">
        <v>140</v>
      </c>
      <c r="AU203" s="207" t="s">
        <v>89</v>
      </c>
      <c r="AY203" s="15" t="s">
        <v>138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5" t="s">
        <v>87</v>
      </c>
      <c r="BK203" s="208">
        <f>ROUND(I203*H203,2)</f>
        <v>0</v>
      </c>
      <c r="BL203" s="15" t="s">
        <v>144</v>
      </c>
      <c r="BM203" s="207" t="s">
        <v>324</v>
      </c>
    </row>
    <row r="204" spans="1:65" s="2" customFormat="1" ht="16.5" customHeight="1">
      <c r="A204" s="32"/>
      <c r="B204" s="33"/>
      <c r="C204" s="224" t="s">
        <v>325</v>
      </c>
      <c r="D204" s="224" t="s">
        <v>180</v>
      </c>
      <c r="E204" s="225" t="s">
        <v>326</v>
      </c>
      <c r="F204" s="226" t="s">
        <v>327</v>
      </c>
      <c r="G204" s="227" t="s">
        <v>183</v>
      </c>
      <c r="H204" s="228">
        <v>20</v>
      </c>
      <c r="I204" s="229"/>
      <c r="J204" s="230">
        <f>ROUND(I204*H204,2)</f>
        <v>0</v>
      </c>
      <c r="K204" s="231"/>
      <c r="L204" s="232"/>
      <c r="M204" s="233" t="s">
        <v>1</v>
      </c>
      <c r="N204" s="234" t="s">
        <v>44</v>
      </c>
      <c r="O204" s="69"/>
      <c r="P204" s="205">
        <f>O204*H204</f>
        <v>0</v>
      </c>
      <c r="Q204" s="205">
        <v>0.2</v>
      </c>
      <c r="R204" s="205">
        <f>Q204*H204</f>
        <v>4</v>
      </c>
      <c r="S204" s="205">
        <v>0</v>
      </c>
      <c r="T204" s="20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7" t="s">
        <v>174</v>
      </c>
      <c r="AT204" s="207" t="s">
        <v>180</v>
      </c>
      <c r="AU204" s="207" t="s">
        <v>89</v>
      </c>
      <c r="AY204" s="15" t="s">
        <v>138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87</v>
      </c>
      <c r="BK204" s="208">
        <f>ROUND(I204*H204,2)</f>
        <v>0</v>
      </c>
      <c r="BL204" s="15" t="s">
        <v>144</v>
      </c>
      <c r="BM204" s="207" t="s">
        <v>328</v>
      </c>
    </row>
    <row r="205" spans="1:65" s="2" customFormat="1" ht="21.75" customHeight="1">
      <c r="A205" s="32"/>
      <c r="B205" s="33"/>
      <c r="C205" s="195" t="s">
        <v>329</v>
      </c>
      <c r="D205" s="195" t="s">
        <v>140</v>
      </c>
      <c r="E205" s="196" t="s">
        <v>330</v>
      </c>
      <c r="F205" s="197" t="s">
        <v>331</v>
      </c>
      <c r="G205" s="198" t="s">
        <v>143</v>
      </c>
      <c r="H205" s="199">
        <v>200</v>
      </c>
      <c r="I205" s="200"/>
      <c r="J205" s="201">
        <f>ROUND(I205*H205,2)</f>
        <v>0</v>
      </c>
      <c r="K205" s="202"/>
      <c r="L205" s="37"/>
      <c r="M205" s="203" t="s">
        <v>1</v>
      </c>
      <c r="N205" s="204" t="s">
        <v>44</v>
      </c>
      <c r="O205" s="69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7" t="s">
        <v>144</v>
      </c>
      <c r="AT205" s="207" t="s">
        <v>140</v>
      </c>
      <c r="AU205" s="207" t="s">
        <v>89</v>
      </c>
      <c r="AY205" s="15" t="s">
        <v>138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5" t="s">
        <v>87</v>
      </c>
      <c r="BK205" s="208">
        <f>ROUND(I205*H205,2)</f>
        <v>0</v>
      </c>
      <c r="BL205" s="15" t="s">
        <v>144</v>
      </c>
      <c r="BM205" s="207" t="s">
        <v>332</v>
      </c>
    </row>
    <row r="206" spans="1:47" s="2" customFormat="1" ht="19.5">
      <c r="A206" s="32"/>
      <c r="B206" s="33"/>
      <c r="C206" s="34"/>
      <c r="D206" s="209" t="s">
        <v>149</v>
      </c>
      <c r="E206" s="34"/>
      <c r="F206" s="210" t="s">
        <v>333</v>
      </c>
      <c r="G206" s="34"/>
      <c r="H206" s="34"/>
      <c r="I206" s="162"/>
      <c r="J206" s="34"/>
      <c r="K206" s="34"/>
      <c r="L206" s="37"/>
      <c r="M206" s="211"/>
      <c r="N206" s="212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149</v>
      </c>
      <c r="AU206" s="15" t="s">
        <v>89</v>
      </c>
    </row>
    <row r="207" spans="1:65" s="2" customFormat="1" ht="21.75" customHeight="1">
      <c r="A207" s="32"/>
      <c r="B207" s="33"/>
      <c r="C207" s="224" t="s">
        <v>334</v>
      </c>
      <c r="D207" s="224" t="s">
        <v>180</v>
      </c>
      <c r="E207" s="225" t="s">
        <v>335</v>
      </c>
      <c r="F207" s="226" t="s">
        <v>336</v>
      </c>
      <c r="G207" s="227" t="s">
        <v>143</v>
      </c>
      <c r="H207" s="228">
        <v>200</v>
      </c>
      <c r="I207" s="229"/>
      <c r="J207" s="230">
        <f>ROUND(I207*H207,2)</f>
        <v>0</v>
      </c>
      <c r="K207" s="231"/>
      <c r="L207" s="232"/>
      <c r="M207" s="233" t="s">
        <v>1</v>
      </c>
      <c r="N207" s="234" t="s">
        <v>44</v>
      </c>
      <c r="O207" s="69"/>
      <c r="P207" s="205">
        <f>O207*H207</f>
        <v>0</v>
      </c>
      <c r="Q207" s="205">
        <v>0.0001</v>
      </c>
      <c r="R207" s="205">
        <f>Q207*H207</f>
        <v>0.02</v>
      </c>
      <c r="S207" s="205">
        <v>0</v>
      </c>
      <c r="T207" s="206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7" t="s">
        <v>174</v>
      </c>
      <c r="AT207" s="207" t="s">
        <v>180</v>
      </c>
      <c r="AU207" s="207" t="s">
        <v>89</v>
      </c>
      <c r="AY207" s="15" t="s">
        <v>138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5" t="s">
        <v>87</v>
      </c>
      <c r="BK207" s="208">
        <f>ROUND(I207*H207,2)</f>
        <v>0</v>
      </c>
      <c r="BL207" s="15" t="s">
        <v>144</v>
      </c>
      <c r="BM207" s="207" t="s">
        <v>337</v>
      </c>
    </row>
    <row r="208" spans="1:47" s="2" customFormat="1" ht="19.5">
      <c r="A208" s="32"/>
      <c r="B208" s="33"/>
      <c r="C208" s="34"/>
      <c r="D208" s="209" t="s">
        <v>149</v>
      </c>
      <c r="E208" s="34"/>
      <c r="F208" s="210" t="s">
        <v>338</v>
      </c>
      <c r="G208" s="34"/>
      <c r="H208" s="34"/>
      <c r="I208" s="162"/>
      <c r="J208" s="34"/>
      <c r="K208" s="34"/>
      <c r="L208" s="37"/>
      <c r="M208" s="211"/>
      <c r="N208" s="212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149</v>
      </c>
      <c r="AU208" s="15" t="s">
        <v>89</v>
      </c>
    </row>
    <row r="209" spans="1:65" s="2" customFormat="1" ht="21.75" customHeight="1">
      <c r="A209" s="32"/>
      <c r="B209" s="33"/>
      <c r="C209" s="195" t="s">
        <v>339</v>
      </c>
      <c r="D209" s="195" t="s">
        <v>140</v>
      </c>
      <c r="E209" s="196" t="s">
        <v>340</v>
      </c>
      <c r="F209" s="197" t="s">
        <v>341</v>
      </c>
      <c r="G209" s="198" t="s">
        <v>285</v>
      </c>
      <c r="H209" s="199">
        <v>0.018</v>
      </c>
      <c r="I209" s="200"/>
      <c r="J209" s="201">
        <f aca="true" t="shared" si="15" ref="J209:J214">ROUND(I209*H209,2)</f>
        <v>0</v>
      </c>
      <c r="K209" s="202"/>
      <c r="L209" s="37"/>
      <c r="M209" s="203" t="s">
        <v>1</v>
      </c>
      <c r="N209" s="204" t="s">
        <v>44</v>
      </c>
      <c r="O209" s="69"/>
      <c r="P209" s="205">
        <f aca="true" t="shared" si="16" ref="P209:P214">O209*H209</f>
        <v>0</v>
      </c>
      <c r="Q209" s="205">
        <v>0</v>
      </c>
      <c r="R209" s="205">
        <f aca="true" t="shared" si="17" ref="R209:R214">Q209*H209</f>
        <v>0</v>
      </c>
      <c r="S209" s="205">
        <v>0</v>
      </c>
      <c r="T209" s="206">
        <f aca="true" t="shared" si="18" ref="T209:T214"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7" t="s">
        <v>144</v>
      </c>
      <c r="AT209" s="207" t="s">
        <v>140</v>
      </c>
      <c r="AU209" s="207" t="s">
        <v>89</v>
      </c>
      <c r="AY209" s="15" t="s">
        <v>138</v>
      </c>
      <c r="BE209" s="208">
        <f aca="true" t="shared" si="19" ref="BE209:BE214">IF(N209="základní",J209,0)</f>
        <v>0</v>
      </c>
      <c r="BF209" s="208">
        <f aca="true" t="shared" si="20" ref="BF209:BF214">IF(N209="snížená",J209,0)</f>
        <v>0</v>
      </c>
      <c r="BG209" s="208">
        <f aca="true" t="shared" si="21" ref="BG209:BG214">IF(N209="zákl. přenesená",J209,0)</f>
        <v>0</v>
      </c>
      <c r="BH209" s="208">
        <f aca="true" t="shared" si="22" ref="BH209:BH214">IF(N209="sníž. přenesená",J209,0)</f>
        <v>0</v>
      </c>
      <c r="BI209" s="208">
        <f aca="true" t="shared" si="23" ref="BI209:BI214">IF(N209="nulová",J209,0)</f>
        <v>0</v>
      </c>
      <c r="BJ209" s="15" t="s">
        <v>87</v>
      </c>
      <c r="BK209" s="208">
        <f aca="true" t="shared" si="24" ref="BK209:BK214">ROUND(I209*H209,2)</f>
        <v>0</v>
      </c>
      <c r="BL209" s="15" t="s">
        <v>144</v>
      </c>
      <c r="BM209" s="207" t="s">
        <v>342</v>
      </c>
    </row>
    <row r="210" spans="1:65" s="2" customFormat="1" ht="16.5" customHeight="1">
      <c r="A210" s="32"/>
      <c r="B210" s="33"/>
      <c r="C210" s="224" t="s">
        <v>343</v>
      </c>
      <c r="D210" s="224" t="s">
        <v>180</v>
      </c>
      <c r="E210" s="225" t="s">
        <v>344</v>
      </c>
      <c r="F210" s="226" t="s">
        <v>345</v>
      </c>
      <c r="G210" s="227" t="s">
        <v>314</v>
      </c>
      <c r="H210" s="228">
        <v>18</v>
      </c>
      <c r="I210" s="229"/>
      <c r="J210" s="230">
        <f t="shared" si="15"/>
        <v>0</v>
      </c>
      <c r="K210" s="231"/>
      <c r="L210" s="232"/>
      <c r="M210" s="233" t="s">
        <v>1</v>
      </c>
      <c r="N210" s="234" t="s">
        <v>44</v>
      </c>
      <c r="O210" s="69"/>
      <c r="P210" s="205">
        <f t="shared" si="16"/>
        <v>0</v>
      </c>
      <c r="Q210" s="205">
        <v>0.001</v>
      </c>
      <c r="R210" s="205">
        <f t="shared" si="17"/>
        <v>0.018000000000000002</v>
      </c>
      <c r="S210" s="205">
        <v>0</v>
      </c>
      <c r="T210" s="206">
        <f t="shared" si="1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7" t="s">
        <v>174</v>
      </c>
      <c r="AT210" s="207" t="s">
        <v>180</v>
      </c>
      <c r="AU210" s="207" t="s">
        <v>89</v>
      </c>
      <c r="AY210" s="15" t="s">
        <v>138</v>
      </c>
      <c r="BE210" s="208">
        <f t="shared" si="19"/>
        <v>0</v>
      </c>
      <c r="BF210" s="208">
        <f t="shared" si="20"/>
        <v>0</v>
      </c>
      <c r="BG210" s="208">
        <f t="shared" si="21"/>
        <v>0</v>
      </c>
      <c r="BH210" s="208">
        <f t="shared" si="22"/>
        <v>0</v>
      </c>
      <c r="BI210" s="208">
        <f t="shared" si="23"/>
        <v>0</v>
      </c>
      <c r="BJ210" s="15" t="s">
        <v>87</v>
      </c>
      <c r="BK210" s="208">
        <f t="shared" si="24"/>
        <v>0</v>
      </c>
      <c r="BL210" s="15" t="s">
        <v>144</v>
      </c>
      <c r="BM210" s="207" t="s">
        <v>346</v>
      </c>
    </row>
    <row r="211" spans="1:65" s="2" customFormat="1" ht="16.5" customHeight="1">
      <c r="A211" s="32"/>
      <c r="B211" s="33"/>
      <c r="C211" s="224" t="s">
        <v>347</v>
      </c>
      <c r="D211" s="224" t="s">
        <v>180</v>
      </c>
      <c r="E211" s="225" t="s">
        <v>348</v>
      </c>
      <c r="F211" s="226" t="s">
        <v>349</v>
      </c>
      <c r="G211" s="227" t="s">
        <v>314</v>
      </c>
      <c r="H211" s="228">
        <v>20</v>
      </c>
      <c r="I211" s="229"/>
      <c r="J211" s="230">
        <f t="shared" si="15"/>
        <v>0</v>
      </c>
      <c r="K211" s="231"/>
      <c r="L211" s="232"/>
      <c r="M211" s="233" t="s">
        <v>1</v>
      </c>
      <c r="N211" s="234" t="s">
        <v>44</v>
      </c>
      <c r="O211" s="69"/>
      <c r="P211" s="205">
        <f t="shared" si="16"/>
        <v>0</v>
      </c>
      <c r="Q211" s="205">
        <v>0.001</v>
      </c>
      <c r="R211" s="205">
        <f t="shared" si="17"/>
        <v>0.02</v>
      </c>
      <c r="S211" s="205">
        <v>0</v>
      </c>
      <c r="T211" s="206">
        <f t="shared" si="1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7" t="s">
        <v>174</v>
      </c>
      <c r="AT211" s="207" t="s">
        <v>180</v>
      </c>
      <c r="AU211" s="207" t="s">
        <v>89</v>
      </c>
      <c r="AY211" s="15" t="s">
        <v>138</v>
      </c>
      <c r="BE211" s="208">
        <f t="shared" si="19"/>
        <v>0</v>
      </c>
      <c r="BF211" s="208">
        <f t="shared" si="20"/>
        <v>0</v>
      </c>
      <c r="BG211" s="208">
        <f t="shared" si="21"/>
        <v>0</v>
      </c>
      <c r="BH211" s="208">
        <f t="shared" si="22"/>
        <v>0</v>
      </c>
      <c r="BI211" s="208">
        <f t="shared" si="23"/>
        <v>0</v>
      </c>
      <c r="BJ211" s="15" t="s">
        <v>87</v>
      </c>
      <c r="BK211" s="208">
        <f t="shared" si="24"/>
        <v>0</v>
      </c>
      <c r="BL211" s="15" t="s">
        <v>144</v>
      </c>
      <c r="BM211" s="207" t="s">
        <v>350</v>
      </c>
    </row>
    <row r="212" spans="1:65" s="2" customFormat="1" ht="16.5" customHeight="1">
      <c r="A212" s="32"/>
      <c r="B212" s="33"/>
      <c r="C212" s="195" t="s">
        <v>351</v>
      </c>
      <c r="D212" s="195" t="s">
        <v>140</v>
      </c>
      <c r="E212" s="196" t="s">
        <v>352</v>
      </c>
      <c r="F212" s="197" t="s">
        <v>353</v>
      </c>
      <c r="G212" s="198" t="s">
        <v>183</v>
      </c>
      <c r="H212" s="199">
        <v>3</v>
      </c>
      <c r="I212" s="200"/>
      <c r="J212" s="201">
        <f t="shared" si="15"/>
        <v>0</v>
      </c>
      <c r="K212" s="202"/>
      <c r="L212" s="37"/>
      <c r="M212" s="203" t="s">
        <v>1</v>
      </c>
      <c r="N212" s="204" t="s">
        <v>44</v>
      </c>
      <c r="O212" s="69"/>
      <c r="P212" s="205">
        <f t="shared" si="16"/>
        <v>0</v>
      </c>
      <c r="Q212" s="205">
        <v>0</v>
      </c>
      <c r="R212" s="205">
        <f t="shared" si="17"/>
        <v>0</v>
      </c>
      <c r="S212" s="205">
        <v>0</v>
      </c>
      <c r="T212" s="206">
        <f t="shared" si="1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7" t="s">
        <v>144</v>
      </c>
      <c r="AT212" s="207" t="s">
        <v>140</v>
      </c>
      <c r="AU212" s="207" t="s">
        <v>89</v>
      </c>
      <c r="AY212" s="15" t="s">
        <v>138</v>
      </c>
      <c r="BE212" s="208">
        <f t="shared" si="19"/>
        <v>0</v>
      </c>
      <c r="BF212" s="208">
        <f t="shared" si="20"/>
        <v>0</v>
      </c>
      <c r="BG212" s="208">
        <f t="shared" si="21"/>
        <v>0</v>
      </c>
      <c r="BH212" s="208">
        <f t="shared" si="22"/>
        <v>0</v>
      </c>
      <c r="BI212" s="208">
        <f t="shared" si="23"/>
        <v>0</v>
      </c>
      <c r="BJ212" s="15" t="s">
        <v>87</v>
      </c>
      <c r="BK212" s="208">
        <f t="shared" si="24"/>
        <v>0</v>
      </c>
      <c r="BL212" s="15" t="s">
        <v>144</v>
      </c>
      <c r="BM212" s="207" t="s">
        <v>354</v>
      </c>
    </row>
    <row r="213" spans="1:65" s="2" customFormat="1" ht="21.75" customHeight="1">
      <c r="A213" s="32"/>
      <c r="B213" s="33"/>
      <c r="C213" s="195" t="s">
        <v>355</v>
      </c>
      <c r="D213" s="195" t="s">
        <v>140</v>
      </c>
      <c r="E213" s="196" t="s">
        <v>356</v>
      </c>
      <c r="F213" s="197" t="s">
        <v>357</v>
      </c>
      <c r="G213" s="198" t="s">
        <v>183</v>
      </c>
      <c r="H213" s="199">
        <v>3</v>
      </c>
      <c r="I213" s="200"/>
      <c r="J213" s="201">
        <f t="shared" si="15"/>
        <v>0</v>
      </c>
      <c r="K213" s="202"/>
      <c r="L213" s="37"/>
      <c r="M213" s="203" t="s">
        <v>1</v>
      </c>
      <c r="N213" s="204" t="s">
        <v>44</v>
      </c>
      <c r="O213" s="69"/>
      <c r="P213" s="205">
        <f t="shared" si="16"/>
        <v>0</v>
      </c>
      <c r="Q213" s="205">
        <v>0</v>
      </c>
      <c r="R213" s="205">
        <f t="shared" si="17"/>
        <v>0</v>
      </c>
      <c r="S213" s="205">
        <v>0</v>
      </c>
      <c r="T213" s="206">
        <f t="shared" si="1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7" t="s">
        <v>144</v>
      </c>
      <c r="AT213" s="207" t="s">
        <v>140</v>
      </c>
      <c r="AU213" s="207" t="s">
        <v>89</v>
      </c>
      <c r="AY213" s="15" t="s">
        <v>138</v>
      </c>
      <c r="BE213" s="208">
        <f t="shared" si="19"/>
        <v>0</v>
      </c>
      <c r="BF213" s="208">
        <f t="shared" si="20"/>
        <v>0</v>
      </c>
      <c r="BG213" s="208">
        <f t="shared" si="21"/>
        <v>0</v>
      </c>
      <c r="BH213" s="208">
        <f t="shared" si="22"/>
        <v>0</v>
      </c>
      <c r="BI213" s="208">
        <f t="shared" si="23"/>
        <v>0</v>
      </c>
      <c r="BJ213" s="15" t="s">
        <v>87</v>
      </c>
      <c r="BK213" s="208">
        <f t="shared" si="24"/>
        <v>0</v>
      </c>
      <c r="BL213" s="15" t="s">
        <v>144</v>
      </c>
      <c r="BM213" s="207" t="s">
        <v>358</v>
      </c>
    </row>
    <row r="214" spans="1:65" s="2" customFormat="1" ht="16.5" customHeight="1">
      <c r="A214" s="32"/>
      <c r="B214" s="33"/>
      <c r="C214" s="224" t="s">
        <v>359</v>
      </c>
      <c r="D214" s="224" t="s">
        <v>180</v>
      </c>
      <c r="E214" s="225" t="s">
        <v>360</v>
      </c>
      <c r="F214" s="226" t="s">
        <v>361</v>
      </c>
      <c r="G214" s="227" t="s">
        <v>183</v>
      </c>
      <c r="H214" s="228">
        <v>3</v>
      </c>
      <c r="I214" s="229"/>
      <c r="J214" s="230">
        <f t="shared" si="15"/>
        <v>0</v>
      </c>
      <c r="K214" s="231"/>
      <c r="L214" s="232"/>
      <c r="M214" s="233" t="s">
        <v>1</v>
      </c>
      <c r="N214" s="234" t="s">
        <v>44</v>
      </c>
      <c r="O214" s="69"/>
      <c r="P214" s="205">
        <f t="shared" si="16"/>
        <v>0</v>
      </c>
      <c r="Q214" s="205">
        <v>0</v>
      </c>
      <c r="R214" s="205">
        <f t="shared" si="17"/>
        <v>0</v>
      </c>
      <c r="S214" s="205">
        <v>0</v>
      </c>
      <c r="T214" s="206">
        <f t="shared" si="1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7" t="s">
        <v>174</v>
      </c>
      <c r="AT214" s="207" t="s">
        <v>180</v>
      </c>
      <c r="AU214" s="207" t="s">
        <v>89</v>
      </c>
      <c r="AY214" s="15" t="s">
        <v>138</v>
      </c>
      <c r="BE214" s="208">
        <f t="shared" si="19"/>
        <v>0</v>
      </c>
      <c r="BF214" s="208">
        <f t="shared" si="20"/>
        <v>0</v>
      </c>
      <c r="BG214" s="208">
        <f t="shared" si="21"/>
        <v>0</v>
      </c>
      <c r="BH214" s="208">
        <f t="shared" si="22"/>
        <v>0</v>
      </c>
      <c r="BI214" s="208">
        <f t="shared" si="23"/>
        <v>0</v>
      </c>
      <c r="BJ214" s="15" t="s">
        <v>87</v>
      </c>
      <c r="BK214" s="208">
        <f t="shared" si="24"/>
        <v>0</v>
      </c>
      <c r="BL214" s="15" t="s">
        <v>144</v>
      </c>
      <c r="BM214" s="207" t="s">
        <v>362</v>
      </c>
    </row>
    <row r="215" spans="2:63" s="12" customFormat="1" ht="22.7" customHeight="1">
      <c r="B215" s="179"/>
      <c r="C215" s="180"/>
      <c r="D215" s="181" t="s">
        <v>78</v>
      </c>
      <c r="E215" s="193" t="s">
        <v>89</v>
      </c>
      <c r="F215" s="193" t="s">
        <v>363</v>
      </c>
      <c r="G215" s="180"/>
      <c r="H215" s="180"/>
      <c r="I215" s="183"/>
      <c r="J215" s="194">
        <f>BK215</f>
        <v>0</v>
      </c>
      <c r="K215" s="180"/>
      <c r="L215" s="185"/>
      <c r="M215" s="186"/>
      <c r="N215" s="187"/>
      <c r="O215" s="187"/>
      <c r="P215" s="188">
        <f>SUM(P216:P218)</f>
        <v>0</v>
      </c>
      <c r="Q215" s="187"/>
      <c r="R215" s="188">
        <f>SUM(R216:R218)</f>
        <v>89.88613000000001</v>
      </c>
      <c r="S215" s="187"/>
      <c r="T215" s="189">
        <f>SUM(T216:T218)</f>
        <v>0</v>
      </c>
      <c r="AR215" s="190" t="s">
        <v>87</v>
      </c>
      <c r="AT215" s="191" t="s">
        <v>78</v>
      </c>
      <c r="AU215" s="191" t="s">
        <v>87</v>
      </c>
      <c r="AY215" s="190" t="s">
        <v>138</v>
      </c>
      <c r="BK215" s="192">
        <f>SUM(BK216:BK218)</f>
        <v>0</v>
      </c>
    </row>
    <row r="216" spans="1:65" s="2" customFormat="1" ht="33" customHeight="1">
      <c r="A216" s="32"/>
      <c r="B216" s="33"/>
      <c r="C216" s="195" t="s">
        <v>364</v>
      </c>
      <c r="D216" s="195" t="s">
        <v>140</v>
      </c>
      <c r="E216" s="196" t="s">
        <v>365</v>
      </c>
      <c r="F216" s="197" t="s">
        <v>366</v>
      </c>
      <c r="G216" s="198" t="s">
        <v>237</v>
      </c>
      <c r="H216" s="199">
        <v>415</v>
      </c>
      <c r="I216" s="200"/>
      <c r="J216" s="201">
        <f>ROUND(I216*H216,2)</f>
        <v>0</v>
      </c>
      <c r="K216" s="202"/>
      <c r="L216" s="37"/>
      <c r="M216" s="203" t="s">
        <v>1</v>
      </c>
      <c r="N216" s="204" t="s">
        <v>44</v>
      </c>
      <c r="O216" s="69"/>
      <c r="P216" s="205">
        <f>O216*H216</f>
        <v>0</v>
      </c>
      <c r="Q216" s="205">
        <v>0.20477</v>
      </c>
      <c r="R216" s="205">
        <f>Q216*H216</f>
        <v>84.97955</v>
      </c>
      <c r="S216" s="205">
        <v>0</v>
      </c>
      <c r="T216" s="20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7" t="s">
        <v>144</v>
      </c>
      <c r="AT216" s="207" t="s">
        <v>140</v>
      </c>
      <c r="AU216" s="207" t="s">
        <v>89</v>
      </c>
      <c r="AY216" s="15" t="s">
        <v>138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5" t="s">
        <v>87</v>
      </c>
      <c r="BK216" s="208">
        <f>ROUND(I216*H216,2)</f>
        <v>0</v>
      </c>
      <c r="BL216" s="15" t="s">
        <v>144</v>
      </c>
      <c r="BM216" s="207" t="s">
        <v>367</v>
      </c>
    </row>
    <row r="217" spans="1:65" s="2" customFormat="1" ht="16.5" customHeight="1">
      <c r="A217" s="32"/>
      <c r="B217" s="33"/>
      <c r="C217" s="195" t="s">
        <v>368</v>
      </c>
      <c r="D217" s="195" t="s">
        <v>140</v>
      </c>
      <c r="E217" s="196" t="s">
        <v>369</v>
      </c>
      <c r="F217" s="197" t="s">
        <v>370</v>
      </c>
      <c r="G217" s="198" t="s">
        <v>183</v>
      </c>
      <c r="H217" s="199">
        <v>2</v>
      </c>
      <c r="I217" s="200"/>
      <c r="J217" s="201">
        <f>ROUND(I217*H217,2)</f>
        <v>0</v>
      </c>
      <c r="K217" s="202"/>
      <c r="L217" s="37"/>
      <c r="M217" s="203" t="s">
        <v>1</v>
      </c>
      <c r="N217" s="204" t="s">
        <v>44</v>
      </c>
      <c r="O217" s="69"/>
      <c r="P217" s="205">
        <f>O217*H217</f>
        <v>0</v>
      </c>
      <c r="Q217" s="205">
        <v>2.45329</v>
      </c>
      <c r="R217" s="205">
        <f>Q217*H217</f>
        <v>4.90658</v>
      </c>
      <c r="S217" s="205">
        <v>0</v>
      </c>
      <c r="T217" s="20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7" t="s">
        <v>144</v>
      </c>
      <c r="AT217" s="207" t="s">
        <v>140</v>
      </c>
      <c r="AU217" s="207" t="s">
        <v>89</v>
      </c>
      <c r="AY217" s="15" t="s">
        <v>138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5" t="s">
        <v>87</v>
      </c>
      <c r="BK217" s="208">
        <f>ROUND(I217*H217,2)</f>
        <v>0</v>
      </c>
      <c r="BL217" s="15" t="s">
        <v>144</v>
      </c>
      <c r="BM217" s="207" t="s">
        <v>371</v>
      </c>
    </row>
    <row r="218" spans="1:47" s="2" customFormat="1" ht="19.5">
      <c r="A218" s="32"/>
      <c r="B218" s="33"/>
      <c r="C218" s="34"/>
      <c r="D218" s="209" t="s">
        <v>149</v>
      </c>
      <c r="E218" s="34"/>
      <c r="F218" s="210" t="s">
        <v>372</v>
      </c>
      <c r="G218" s="34"/>
      <c r="H218" s="34"/>
      <c r="I218" s="162"/>
      <c r="J218" s="34"/>
      <c r="K218" s="34"/>
      <c r="L218" s="37"/>
      <c r="M218" s="211"/>
      <c r="N218" s="212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149</v>
      </c>
      <c r="AU218" s="15" t="s">
        <v>89</v>
      </c>
    </row>
    <row r="219" spans="2:63" s="12" customFormat="1" ht="22.7" customHeight="1">
      <c r="B219" s="179"/>
      <c r="C219" s="180"/>
      <c r="D219" s="181" t="s">
        <v>78</v>
      </c>
      <c r="E219" s="193" t="s">
        <v>151</v>
      </c>
      <c r="F219" s="193" t="s">
        <v>373</v>
      </c>
      <c r="G219" s="180"/>
      <c r="H219" s="180"/>
      <c r="I219" s="183"/>
      <c r="J219" s="194">
        <f>BK219</f>
        <v>0</v>
      </c>
      <c r="K219" s="180"/>
      <c r="L219" s="185"/>
      <c r="M219" s="186"/>
      <c r="N219" s="187"/>
      <c r="O219" s="187"/>
      <c r="P219" s="188">
        <f>SUM(P220:P224)</f>
        <v>0</v>
      </c>
      <c r="Q219" s="187"/>
      <c r="R219" s="188">
        <f>SUM(R220:R224)</f>
        <v>4.492710000000001</v>
      </c>
      <c r="S219" s="187"/>
      <c r="T219" s="189">
        <f>SUM(T220:T224)</f>
        <v>0</v>
      </c>
      <c r="AR219" s="190" t="s">
        <v>87</v>
      </c>
      <c r="AT219" s="191" t="s">
        <v>78</v>
      </c>
      <c r="AU219" s="191" t="s">
        <v>87</v>
      </c>
      <c r="AY219" s="190" t="s">
        <v>138</v>
      </c>
      <c r="BK219" s="192">
        <f>SUM(BK220:BK224)</f>
        <v>0</v>
      </c>
    </row>
    <row r="220" spans="1:65" s="2" customFormat="1" ht="21.75" customHeight="1">
      <c r="A220" s="32"/>
      <c r="B220" s="33"/>
      <c r="C220" s="195" t="s">
        <v>374</v>
      </c>
      <c r="D220" s="195" t="s">
        <v>140</v>
      </c>
      <c r="E220" s="196" t="s">
        <v>375</v>
      </c>
      <c r="F220" s="197" t="s">
        <v>376</v>
      </c>
      <c r="G220" s="198" t="s">
        <v>237</v>
      </c>
      <c r="H220" s="199">
        <v>10</v>
      </c>
      <c r="I220" s="200"/>
      <c r="J220" s="201">
        <f>ROUND(I220*H220,2)</f>
        <v>0</v>
      </c>
      <c r="K220" s="202"/>
      <c r="L220" s="37"/>
      <c r="M220" s="203" t="s">
        <v>1</v>
      </c>
      <c r="N220" s="204" t="s">
        <v>44</v>
      </c>
      <c r="O220" s="69"/>
      <c r="P220" s="205">
        <f>O220*H220</f>
        <v>0</v>
      </c>
      <c r="Q220" s="205">
        <v>0.12064</v>
      </c>
      <c r="R220" s="205">
        <f>Q220*H220</f>
        <v>1.2064</v>
      </c>
      <c r="S220" s="205">
        <v>0</v>
      </c>
      <c r="T220" s="20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7" t="s">
        <v>144</v>
      </c>
      <c r="AT220" s="207" t="s">
        <v>140</v>
      </c>
      <c r="AU220" s="207" t="s">
        <v>89</v>
      </c>
      <c r="AY220" s="15" t="s">
        <v>138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87</v>
      </c>
      <c r="BK220" s="208">
        <f>ROUND(I220*H220,2)</f>
        <v>0</v>
      </c>
      <c r="BL220" s="15" t="s">
        <v>144</v>
      </c>
      <c r="BM220" s="207" t="s">
        <v>377</v>
      </c>
    </row>
    <row r="221" spans="1:65" s="2" customFormat="1" ht="21.75" customHeight="1">
      <c r="A221" s="32"/>
      <c r="B221" s="33"/>
      <c r="C221" s="224" t="s">
        <v>378</v>
      </c>
      <c r="D221" s="224" t="s">
        <v>180</v>
      </c>
      <c r="E221" s="225" t="s">
        <v>379</v>
      </c>
      <c r="F221" s="226" t="s">
        <v>380</v>
      </c>
      <c r="G221" s="227" t="s">
        <v>163</v>
      </c>
      <c r="H221" s="228">
        <v>63</v>
      </c>
      <c r="I221" s="229"/>
      <c r="J221" s="230">
        <f>ROUND(I221*H221,2)</f>
        <v>0</v>
      </c>
      <c r="K221" s="231"/>
      <c r="L221" s="232"/>
      <c r="M221" s="233" t="s">
        <v>1</v>
      </c>
      <c r="N221" s="234" t="s">
        <v>44</v>
      </c>
      <c r="O221" s="69"/>
      <c r="P221" s="205">
        <f>O221*H221</f>
        <v>0</v>
      </c>
      <c r="Q221" s="205">
        <v>0.03</v>
      </c>
      <c r="R221" s="205">
        <f>Q221*H221</f>
        <v>1.89</v>
      </c>
      <c r="S221" s="205">
        <v>0</v>
      </c>
      <c r="T221" s="20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7" t="s">
        <v>174</v>
      </c>
      <c r="AT221" s="207" t="s">
        <v>180</v>
      </c>
      <c r="AU221" s="207" t="s">
        <v>89</v>
      </c>
      <c r="AY221" s="15" t="s">
        <v>138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5" t="s">
        <v>87</v>
      </c>
      <c r="BK221" s="208">
        <f>ROUND(I221*H221,2)</f>
        <v>0</v>
      </c>
      <c r="BL221" s="15" t="s">
        <v>144</v>
      </c>
      <c r="BM221" s="207" t="s">
        <v>381</v>
      </c>
    </row>
    <row r="222" spans="1:65" s="2" customFormat="1" ht="21.75" customHeight="1">
      <c r="A222" s="32"/>
      <c r="B222" s="33"/>
      <c r="C222" s="195" t="s">
        <v>382</v>
      </c>
      <c r="D222" s="195" t="s">
        <v>140</v>
      </c>
      <c r="E222" s="196" t="s">
        <v>383</v>
      </c>
      <c r="F222" s="197" t="s">
        <v>384</v>
      </c>
      <c r="G222" s="198" t="s">
        <v>237</v>
      </c>
      <c r="H222" s="199">
        <v>3</v>
      </c>
      <c r="I222" s="200"/>
      <c r="J222" s="201">
        <f>ROUND(I222*H222,2)</f>
        <v>0</v>
      </c>
      <c r="K222" s="202"/>
      <c r="L222" s="37"/>
      <c r="M222" s="203" t="s">
        <v>1</v>
      </c>
      <c r="N222" s="204" t="s">
        <v>44</v>
      </c>
      <c r="O222" s="69"/>
      <c r="P222" s="205">
        <f>O222*H222</f>
        <v>0</v>
      </c>
      <c r="Q222" s="205">
        <v>0.24127</v>
      </c>
      <c r="R222" s="205">
        <f>Q222*H222</f>
        <v>0.7238100000000001</v>
      </c>
      <c r="S222" s="205">
        <v>0</v>
      </c>
      <c r="T222" s="20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7" t="s">
        <v>144</v>
      </c>
      <c r="AT222" s="207" t="s">
        <v>140</v>
      </c>
      <c r="AU222" s="207" t="s">
        <v>89</v>
      </c>
      <c r="AY222" s="15" t="s">
        <v>138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87</v>
      </c>
      <c r="BK222" s="208">
        <f>ROUND(I222*H222,2)</f>
        <v>0</v>
      </c>
      <c r="BL222" s="15" t="s">
        <v>144</v>
      </c>
      <c r="BM222" s="207" t="s">
        <v>385</v>
      </c>
    </row>
    <row r="223" spans="1:65" s="2" customFormat="1" ht="21.75" customHeight="1">
      <c r="A223" s="32"/>
      <c r="B223" s="33"/>
      <c r="C223" s="224" t="s">
        <v>386</v>
      </c>
      <c r="D223" s="224" t="s">
        <v>180</v>
      </c>
      <c r="E223" s="225" t="s">
        <v>387</v>
      </c>
      <c r="F223" s="226" t="s">
        <v>388</v>
      </c>
      <c r="G223" s="227" t="s">
        <v>163</v>
      </c>
      <c r="H223" s="228">
        <v>13</v>
      </c>
      <c r="I223" s="229"/>
      <c r="J223" s="230">
        <f>ROUND(I223*H223,2)</f>
        <v>0</v>
      </c>
      <c r="K223" s="231"/>
      <c r="L223" s="232"/>
      <c r="M223" s="233" t="s">
        <v>1</v>
      </c>
      <c r="N223" s="234" t="s">
        <v>44</v>
      </c>
      <c r="O223" s="69"/>
      <c r="P223" s="205">
        <f>O223*H223</f>
        <v>0</v>
      </c>
      <c r="Q223" s="205">
        <v>0.0325</v>
      </c>
      <c r="R223" s="205">
        <f>Q223*H223</f>
        <v>0.4225</v>
      </c>
      <c r="S223" s="205">
        <v>0</v>
      </c>
      <c r="T223" s="20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7" t="s">
        <v>174</v>
      </c>
      <c r="AT223" s="207" t="s">
        <v>180</v>
      </c>
      <c r="AU223" s="207" t="s">
        <v>89</v>
      </c>
      <c r="AY223" s="15" t="s">
        <v>138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5" t="s">
        <v>87</v>
      </c>
      <c r="BK223" s="208">
        <f>ROUND(I223*H223,2)</f>
        <v>0</v>
      </c>
      <c r="BL223" s="15" t="s">
        <v>144</v>
      </c>
      <c r="BM223" s="207" t="s">
        <v>389</v>
      </c>
    </row>
    <row r="224" spans="1:65" s="2" customFormat="1" ht="21.75" customHeight="1">
      <c r="A224" s="32"/>
      <c r="B224" s="33"/>
      <c r="C224" s="224" t="s">
        <v>390</v>
      </c>
      <c r="D224" s="224" t="s">
        <v>180</v>
      </c>
      <c r="E224" s="225" t="s">
        <v>391</v>
      </c>
      <c r="F224" s="226" t="s">
        <v>392</v>
      </c>
      <c r="G224" s="227" t="s">
        <v>163</v>
      </c>
      <c r="H224" s="228">
        <v>5</v>
      </c>
      <c r="I224" s="229"/>
      <c r="J224" s="230">
        <f>ROUND(I224*H224,2)</f>
        <v>0</v>
      </c>
      <c r="K224" s="231"/>
      <c r="L224" s="232"/>
      <c r="M224" s="233" t="s">
        <v>1</v>
      </c>
      <c r="N224" s="234" t="s">
        <v>44</v>
      </c>
      <c r="O224" s="69"/>
      <c r="P224" s="205">
        <f>O224*H224</f>
        <v>0</v>
      </c>
      <c r="Q224" s="205">
        <v>0.05</v>
      </c>
      <c r="R224" s="205">
        <f>Q224*H224</f>
        <v>0.25</v>
      </c>
      <c r="S224" s="205">
        <v>0</v>
      </c>
      <c r="T224" s="20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7" t="s">
        <v>174</v>
      </c>
      <c r="AT224" s="207" t="s">
        <v>180</v>
      </c>
      <c r="AU224" s="207" t="s">
        <v>89</v>
      </c>
      <c r="AY224" s="15" t="s">
        <v>138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5" t="s">
        <v>87</v>
      </c>
      <c r="BK224" s="208">
        <f>ROUND(I224*H224,2)</f>
        <v>0</v>
      </c>
      <c r="BL224" s="15" t="s">
        <v>144</v>
      </c>
      <c r="BM224" s="207" t="s">
        <v>393</v>
      </c>
    </row>
    <row r="225" spans="2:63" s="12" customFormat="1" ht="22.7" customHeight="1">
      <c r="B225" s="179"/>
      <c r="C225" s="180"/>
      <c r="D225" s="181" t="s">
        <v>78</v>
      </c>
      <c r="E225" s="193" t="s">
        <v>144</v>
      </c>
      <c r="F225" s="193" t="s">
        <v>394</v>
      </c>
      <c r="G225" s="180"/>
      <c r="H225" s="180"/>
      <c r="I225" s="183"/>
      <c r="J225" s="194">
        <f>BK225</f>
        <v>0</v>
      </c>
      <c r="K225" s="180"/>
      <c r="L225" s="185"/>
      <c r="M225" s="186"/>
      <c r="N225" s="187"/>
      <c r="O225" s="187"/>
      <c r="P225" s="188">
        <f>SUM(P226:P227)</f>
        <v>0</v>
      </c>
      <c r="Q225" s="187"/>
      <c r="R225" s="188">
        <f>SUM(R226:R227)</f>
        <v>3.4901999999999997</v>
      </c>
      <c r="S225" s="187"/>
      <c r="T225" s="189">
        <f>SUM(T226:T227)</f>
        <v>0</v>
      </c>
      <c r="AR225" s="190" t="s">
        <v>87</v>
      </c>
      <c r="AT225" s="191" t="s">
        <v>78</v>
      </c>
      <c r="AU225" s="191" t="s">
        <v>87</v>
      </c>
      <c r="AY225" s="190" t="s">
        <v>138</v>
      </c>
      <c r="BK225" s="192">
        <f>SUM(BK226:BK227)</f>
        <v>0</v>
      </c>
    </row>
    <row r="226" spans="1:65" s="2" customFormat="1" ht="21.75" customHeight="1">
      <c r="A226" s="32"/>
      <c r="B226" s="33"/>
      <c r="C226" s="195" t="s">
        <v>395</v>
      </c>
      <c r="D226" s="195" t="s">
        <v>140</v>
      </c>
      <c r="E226" s="196" t="s">
        <v>396</v>
      </c>
      <c r="F226" s="197" t="s">
        <v>397</v>
      </c>
      <c r="G226" s="198" t="s">
        <v>237</v>
      </c>
      <c r="H226" s="199">
        <v>28</v>
      </c>
      <c r="I226" s="200"/>
      <c r="J226" s="201">
        <f>ROUND(I226*H226,2)</f>
        <v>0</v>
      </c>
      <c r="K226" s="202"/>
      <c r="L226" s="37"/>
      <c r="M226" s="203" t="s">
        <v>1</v>
      </c>
      <c r="N226" s="204" t="s">
        <v>44</v>
      </c>
      <c r="O226" s="69"/>
      <c r="P226" s="205">
        <f>O226*H226</f>
        <v>0</v>
      </c>
      <c r="Q226" s="205">
        <v>0.03465</v>
      </c>
      <c r="R226" s="205">
        <f>Q226*H226</f>
        <v>0.9702</v>
      </c>
      <c r="S226" s="205">
        <v>0</v>
      </c>
      <c r="T226" s="20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7" t="s">
        <v>144</v>
      </c>
      <c r="AT226" s="207" t="s">
        <v>140</v>
      </c>
      <c r="AU226" s="207" t="s">
        <v>89</v>
      </c>
      <c r="AY226" s="15" t="s">
        <v>138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87</v>
      </c>
      <c r="BK226" s="208">
        <f>ROUND(I226*H226,2)</f>
        <v>0</v>
      </c>
      <c r="BL226" s="15" t="s">
        <v>144</v>
      </c>
      <c r="BM226" s="207" t="s">
        <v>398</v>
      </c>
    </row>
    <row r="227" spans="1:65" s="2" customFormat="1" ht="21.75" customHeight="1">
      <c r="A227" s="32"/>
      <c r="B227" s="33"/>
      <c r="C227" s="224" t="s">
        <v>399</v>
      </c>
      <c r="D227" s="224" t="s">
        <v>180</v>
      </c>
      <c r="E227" s="225" t="s">
        <v>400</v>
      </c>
      <c r="F227" s="226" t="s">
        <v>401</v>
      </c>
      <c r="G227" s="227" t="s">
        <v>163</v>
      </c>
      <c r="H227" s="228">
        <v>28</v>
      </c>
      <c r="I227" s="229"/>
      <c r="J227" s="230">
        <f>ROUND(I227*H227,2)</f>
        <v>0</v>
      </c>
      <c r="K227" s="231"/>
      <c r="L227" s="232"/>
      <c r="M227" s="233" t="s">
        <v>1</v>
      </c>
      <c r="N227" s="234" t="s">
        <v>44</v>
      </c>
      <c r="O227" s="69"/>
      <c r="P227" s="205">
        <f>O227*H227</f>
        <v>0</v>
      </c>
      <c r="Q227" s="205">
        <v>0.09</v>
      </c>
      <c r="R227" s="205">
        <f>Q227*H227</f>
        <v>2.52</v>
      </c>
      <c r="S227" s="205">
        <v>0</v>
      </c>
      <c r="T227" s="20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7" t="s">
        <v>174</v>
      </c>
      <c r="AT227" s="207" t="s">
        <v>180</v>
      </c>
      <c r="AU227" s="207" t="s">
        <v>89</v>
      </c>
      <c r="AY227" s="15" t="s">
        <v>138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5" t="s">
        <v>87</v>
      </c>
      <c r="BK227" s="208">
        <f>ROUND(I227*H227,2)</f>
        <v>0</v>
      </c>
      <c r="BL227" s="15" t="s">
        <v>144</v>
      </c>
      <c r="BM227" s="207" t="s">
        <v>402</v>
      </c>
    </row>
    <row r="228" spans="2:63" s="12" customFormat="1" ht="22.7" customHeight="1">
      <c r="B228" s="179"/>
      <c r="C228" s="180"/>
      <c r="D228" s="181" t="s">
        <v>78</v>
      </c>
      <c r="E228" s="193" t="s">
        <v>160</v>
      </c>
      <c r="F228" s="193" t="s">
        <v>403</v>
      </c>
      <c r="G228" s="180"/>
      <c r="H228" s="180"/>
      <c r="I228" s="183"/>
      <c r="J228" s="194">
        <f>BK228</f>
        <v>0</v>
      </c>
      <c r="K228" s="180"/>
      <c r="L228" s="185"/>
      <c r="M228" s="186"/>
      <c r="N228" s="187"/>
      <c r="O228" s="187"/>
      <c r="P228" s="188">
        <f>SUM(P229:P270)</f>
        <v>0</v>
      </c>
      <c r="Q228" s="187"/>
      <c r="R228" s="188">
        <f>SUM(R229:R270)</f>
        <v>2132.44393</v>
      </c>
      <c r="S228" s="187"/>
      <c r="T228" s="189">
        <f>SUM(T229:T270)</f>
        <v>0</v>
      </c>
      <c r="AR228" s="190" t="s">
        <v>87</v>
      </c>
      <c r="AT228" s="191" t="s">
        <v>78</v>
      </c>
      <c r="AU228" s="191" t="s">
        <v>87</v>
      </c>
      <c r="AY228" s="190" t="s">
        <v>138</v>
      </c>
      <c r="BK228" s="192">
        <f>SUM(BK229:BK270)</f>
        <v>0</v>
      </c>
    </row>
    <row r="229" spans="1:65" s="2" customFormat="1" ht="16.5" customHeight="1">
      <c r="A229" s="32"/>
      <c r="B229" s="33"/>
      <c r="C229" s="195" t="s">
        <v>404</v>
      </c>
      <c r="D229" s="195" t="s">
        <v>140</v>
      </c>
      <c r="E229" s="196" t="s">
        <v>405</v>
      </c>
      <c r="F229" s="197" t="s">
        <v>406</v>
      </c>
      <c r="G229" s="198" t="s">
        <v>143</v>
      </c>
      <c r="H229" s="199">
        <v>1600</v>
      </c>
      <c r="I229" s="200"/>
      <c r="J229" s="201">
        <f>ROUND(I229*H229,2)</f>
        <v>0</v>
      </c>
      <c r="K229" s="202"/>
      <c r="L229" s="37"/>
      <c r="M229" s="203" t="s">
        <v>1</v>
      </c>
      <c r="N229" s="204" t="s">
        <v>44</v>
      </c>
      <c r="O229" s="69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7" t="s">
        <v>144</v>
      </c>
      <c r="AT229" s="207" t="s">
        <v>140</v>
      </c>
      <c r="AU229" s="207" t="s">
        <v>89</v>
      </c>
      <c r="AY229" s="15" t="s">
        <v>138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5" t="s">
        <v>87</v>
      </c>
      <c r="BK229" s="208">
        <f>ROUND(I229*H229,2)</f>
        <v>0</v>
      </c>
      <c r="BL229" s="15" t="s">
        <v>144</v>
      </c>
      <c r="BM229" s="207" t="s">
        <v>407</v>
      </c>
    </row>
    <row r="230" spans="1:47" s="2" customFormat="1" ht="39">
      <c r="A230" s="32"/>
      <c r="B230" s="33"/>
      <c r="C230" s="34"/>
      <c r="D230" s="209" t="s">
        <v>149</v>
      </c>
      <c r="E230" s="34"/>
      <c r="F230" s="210" t="s">
        <v>408</v>
      </c>
      <c r="G230" s="34"/>
      <c r="H230" s="34"/>
      <c r="I230" s="162"/>
      <c r="J230" s="34"/>
      <c r="K230" s="34"/>
      <c r="L230" s="37"/>
      <c r="M230" s="211"/>
      <c r="N230" s="212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149</v>
      </c>
      <c r="AU230" s="15" t="s">
        <v>89</v>
      </c>
    </row>
    <row r="231" spans="1:65" s="2" customFormat="1" ht="16.5" customHeight="1">
      <c r="A231" s="32"/>
      <c r="B231" s="33"/>
      <c r="C231" s="195" t="s">
        <v>409</v>
      </c>
      <c r="D231" s="195" t="s">
        <v>140</v>
      </c>
      <c r="E231" s="196" t="s">
        <v>410</v>
      </c>
      <c r="F231" s="197" t="s">
        <v>411</v>
      </c>
      <c r="G231" s="198" t="s">
        <v>143</v>
      </c>
      <c r="H231" s="199">
        <v>3332</v>
      </c>
      <c r="I231" s="200"/>
      <c r="J231" s="201">
        <f>ROUND(I231*H231,2)</f>
        <v>0</v>
      </c>
      <c r="K231" s="202"/>
      <c r="L231" s="37"/>
      <c r="M231" s="203" t="s">
        <v>1</v>
      </c>
      <c r="N231" s="204" t="s">
        <v>44</v>
      </c>
      <c r="O231" s="69"/>
      <c r="P231" s="205">
        <f>O231*H231</f>
        <v>0</v>
      </c>
      <c r="Q231" s="205">
        <v>0.27994</v>
      </c>
      <c r="R231" s="205">
        <f>Q231*H231</f>
        <v>932.7600800000001</v>
      </c>
      <c r="S231" s="205">
        <v>0</v>
      </c>
      <c r="T231" s="20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7" t="s">
        <v>144</v>
      </c>
      <c r="AT231" s="207" t="s">
        <v>140</v>
      </c>
      <c r="AU231" s="207" t="s">
        <v>89</v>
      </c>
      <c r="AY231" s="15" t="s">
        <v>138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87</v>
      </c>
      <c r="BK231" s="208">
        <f>ROUND(I231*H231,2)</f>
        <v>0</v>
      </c>
      <c r="BL231" s="15" t="s">
        <v>144</v>
      </c>
      <c r="BM231" s="207" t="s">
        <v>412</v>
      </c>
    </row>
    <row r="232" spans="1:47" s="2" customFormat="1" ht="29.25">
      <c r="A232" s="32"/>
      <c r="B232" s="33"/>
      <c r="C232" s="34"/>
      <c r="D232" s="209" t="s">
        <v>149</v>
      </c>
      <c r="E232" s="34"/>
      <c r="F232" s="210" t="s">
        <v>413</v>
      </c>
      <c r="G232" s="34"/>
      <c r="H232" s="34"/>
      <c r="I232" s="162"/>
      <c r="J232" s="34"/>
      <c r="K232" s="34"/>
      <c r="L232" s="37"/>
      <c r="M232" s="211"/>
      <c r="N232" s="212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149</v>
      </c>
      <c r="AU232" s="15" t="s">
        <v>89</v>
      </c>
    </row>
    <row r="233" spans="2:51" s="13" customFormat="1" ht="12">
      <c r="B233" s="213"/>
      <c r="C233" s="214"/>
      <c r="D233" s="209" t="s">
        <v>158</v>
      </c>
      <c r="E233" s="215" t="s">
        <v>1</v>
      </c>
      <c r="F233" s="216" t="s">
        <v>414</v>
      </c>
      <c r="G233" s="214"/>
      <c r="H233" s="217">
        <v>3332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158</v>
      </c>
      <c r="AU233" s="223" t="s">
        <v>89</v>
      </c>
      <c r="AV233" s="13" t="s">
        <v>89</v>
      </c>
      <c r="AW233" s="13" t="s">
        <v>36</v>
      </c>
      <c r="AX233" s="13" t="s">
        <v>87</v>
      </c>
      <c r="AY233" s="223" t="s">
        <v>138</v>
      </c>
    </row>
    <row r="234" spans="1:65" s="2" customFormat="1" ht="16.5" customHeight="1">
      <c r="A234" s="32"/>
      <c r="B234" s="33"/>
      <c r="C234" s="195" t="s">
        <v>415</v>
      </c>
      <c r="D234" s="195" t="s">
        <v>140</v>
      </c>
      <c r="E234" s="196" t="s">
        <v>416</v>
      </c>
      <c r="F234" s="197" t="s">
        <v>417</v>
      </c>
      <c r="G234" s="198" t="s">
        <v>143</v>
      </c>
      <c r="H234" s="199">
        <v>75</v>
      </c>
      <c r="I234" s="200"/>
      <c r="J234" s="201">
        <f>ROUND(I234*H234,2)</f>
        <v>0</v>
      </c>
      <c r="K234" s="202"/>
      <c r="L234" s="37"/>
      <c r="M234" s="203" t="s">
        <v>1</v>
      </c>
      <c r="N234" s="204" t="s">
        <v>44</v>
      </c>
      <c r="O234" s="69"/>
      <c r="P234" s="205">
        <f>O234*H234</f>
        <v>0</v>
      </c>
      <c r="Q234" s="205">
        <v>0.46</v>
      </c>
      <c r="R234" s="205">
        <f>Q234*H234</f>
        <v>34.5</v>
      </c>
      <c r="S234" s="205">
        <v>0</v>
      </c>
      <c r="T234" s="20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7" t="s">
        <v>144</v>
      </c>
      <c r="AT234" s="207" t="s">
        <v>140</v>
      </c>
      <c r="AU234" s="207" t="s">
        <v>89</v>
      </c>
      <c r="AY234" s="15" t="s">
        <v>138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5" t="s">
        <v>87</v>
      </c>
      <c r="BK234" s="208">
        <f>ROUND(I234*H234,2)</f>
        <v>0</v>
      </c>
      <c r="BL234" s="15" t="s">
        <v>144</v>
      </c>
      <c r="BM234" s="207" t="s">
        <v>418</v>
      </c>
    </row>
    <row r="235" spans="1:47" s="2" customFormat="1" ht="19.5">
      <c r="A235" s="32"/>
      <c r="B235" s="33"/>
      <c r="C235" s="34"/>
      <c r="D235" s="209" t="s">
        <v>149</v>
      </c>
      <c r="E235" s="34"/>
      <c r="F235" s="210" t="s">
        <v>419</v>
      </c>
      <c r="G235" s="34"/>
      <c r="H235" s="34"/>
      <c r="I235" s="162"/>
      <c r="J235" s="34"/>
      <c r="K235" s="34"/>
      <c r="L235" s="37"/>
      <c r="M235" s="211"/>
      <c r="N235" s="212"/>
      <c r="O235" s="69"/>
      <c r="P235" s="69"/>
      <c r="Q235" s="69"/>
      <c r="R235" s="69"/>
      <c r="S235" s="69"/>
      <c r="T235" s="7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149</v>
      </c>
      <c r="AU235" s="15" t="s">
        <v>89</v>
      </c>
    </row>
    <row r="236" spans="1:65" s="2" customFormat="1" ht="16.5" customHeight="1">
      <c r="A236" s="32"/>
      <c r="B236" s="33"/>
      <c r="C236" s="195" t="s">
        <v>420</v>
      </c>
      <c r="D236" s="195" t="s">
        <v>140</v>
      </c>
      <c r="E236" s="196" t="s">
        <v>421</v>
      </c>
      <c r="F236" s="197" t="s">
        <v>422</v>
      </c>
      <c r="G236" s="198" t="s">
        <v>143</v>
      </c>
      <c r="H236" s="199">
        <v>1585</v>
      </c>
      <c r="I236" s="200"/>
      <c r="J236" s="201">
        <f>ROUND(I236*H236,2)</f>
        <v>0</v>
      </c>
      <c r="K236" s="202"/>
      <c r="L236" s="37"/>
      <c r="M236" s="203" t="s">
        <v>1</v>
      </c>
      <c r="N236" s="204" t="s">
        <v>44</v>
      </c>
      <c r="O236" s="69"/>
      <c r="P236" s="205">
        <f>O236*H236</f>
        <v>0</v>
      </c>
      <c r="Q236" s="205">
        <v>0.4726</v>
      </c>
      <c r="R236" s="205">
        <f>Q236*H236</f>
        <v>749.071</v>
      </c>
      <c r="S236" s="205">
        <v>0</v>
      </c>
      <c r="T236" s="20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7" t="s">
        <v>144</v>
      </c>
      <c r="AT236" s="207" t="s">
        <v>140</v>
      </c>
      <c r="AU236" s="207" t="s">
        <v>89</v>
      </c>
      <c r="AY236" s="15" t="s">
        <v>138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5" t="s">
        <v>87</v>
      </c>
      <c r="BK236" s="208">
        <f>ROUND(I236*H236,2)</f>
        <v>0</v>
      </c>
      <c r="BL236" s="15" t="s">
        <v>144</v>
      </c>
      <c r="BM236" s="207" t="s">
        <v>423</v>
      </c>
    </row>
    <row r="237" spans="1:47" s="2" customFormat="1" ht="19.5">
      <c r="A237" s="32"/>
      <c r="B237" s="33"/>
      <c r="C237" s="34"/>
      <c r="D237" s="209" t="s">
        <v>149</v>
      </c>
      <c r="E237" s="34"/>
      <c r="F237" s="210" t="s">
        <v>424</v>
      </c>
      <c r="G237" s="34"/>
      <c r="H237" s="34"/>
      <c r="I237" s="162"/>
      <c r="J237" s="34"/>
      <c r="K237" s="34"/>
      <c r="L237" s="37"/>
      <c r="M237" s="211"/>
      <c r="N237" s="212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149</v>
      </c>
      <c r="AU237" s="15" t="s">
        <v>89</v>
      </c>
    </row>
    <row r="238" spans="2:51" s="13" customFormat="1" ht="12">
      <c r="B238" s="213"/>
      <c r="C238" s="214"/>
      <c r="D238" s="209" t="s">
        <v>158</v>
      </c>
      <c r="E238" s="215" t="s">
        <v>1</v>
      </c>
      <c r="F238" s="216" t="s">
        <v>425</v>
      </c>
      <c r="G238" s="214"/>
      <c r="H238" s="217">
        <v>1585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158</v>
      </c>
      <c r="AU238" s="223" t="s">
        <v>89</v>
      </c>
      <c r="AV238" s="13" t="s">
        <v>89</v>
      </c>
      <c r="AW238" s="13" t="s">
        <v>36</v>
      </c>
      <c r="AX238" s="13" t="s">
        <v>87</v>
      </c>
      <c r="AY238" s="223" t="s">
        <v>138</v>
      </c>
    </row>
    <row r="239" spans="1:65" s="2" customFormat="1" ht="33" customHeight="1">
      <c r="A239" s="32"/>
      <c r="B239" s="33"/>
      <c r="C239" s="195" t="s">
        <v>426</v>
      </c>
      <c r="D239" s="195" t="s">
        <v>140</v>
      </c>
      <c r="E239" s="196" t="s">
        <v>427</v>
      </c>
      <c r="F239" s="197" t="s">
        <v>428</v>
      </c>
      <c r="G239" s="198" t="s">
        <v>143</v>
      </c>
      <c r="H239" s="199">
        <v>1530</v>
      </c>
      <c r="I239" s="200"/>
      <c r="J239" s="201">
        <f>ROUND(I239*H239,2)</f>
        <v>0</v>
      </c>
      <c r="K239" s="202"/>
      <c r="L239" s="37"/>
      <c r="M239" s="203" t="s">
        <v>1</v>
      </c>
      <c r="N239" s="204" t="s">
        <v>44</v>
      </c>
      <c r="O239" s="69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7" t="s">
        <v>144</v>
      </c>
      <c r="AT239" s="207" t="s">
        <v>140</v>
      </c>
      <c r="AU239" s="207" t="s">
        <v>89</v>
      </c>
      <c r="AY239" s="15" t="s">
        <v>138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87</v>
      </c>
      <c r="BK239" s="208">
        <f>ROUND(I239*H239,2)</f>
        <v>0</v>
      </c>
      <c r="BL239" s="15" t="s">
        <v>144</v>
      </c>
      <c r="BM239" s="207" t="s">
        <v>429</v>
      </c>
    </row>
    <row r="240" spans="1:47" s="2" customFormat="1" ht="19.5">
      <c r="A240" s="32"/>
      <c r="B240" s="33"/>
      <c r="C240" s="34"/>
      <c r="D240" s="209" t="s">
        <v>149</v>
      </c>
      <c r="E240" s="34"/>
      <c r="F240" s="210" t="s">
        <v>430</v>
      </c>
      <c r="G240" s="34"/>
      <c r="H240" s="34"/>
      <c r="I240" s="162"/>
      <c r="J240" s="34"/>
      <c r="K240" s="34"/>
      <c r="L240" s="37"/>
      <c r="M240" s="211"/>
      <c r="N240" s="212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149</v>
      </c>
      <c r="AU240" s="15" t="s">
        <v>89</v>
      </c>
    </row>
    <row r="241" spans="1:65" s="2" customFormat="1" ht="33" customHeight="1">
      <c r="A241" s="32"/>
      <c r="B241" s="33"/>
      <c r="C241" s="195" t="s">
        <v>431</v>
      </c>
      <c r="D241" s="195" t="s">
        <v>140</v>
      </c>
      <c r="E241" s="196" t="s">
        <v>432</v>
      </c>
      <c r="F241" s="197" t="s">
        <v>433</v>
      </c>
      <c r="G241" s="198" t="s">
        <v>143</v>
      </c>
      <c r="H241" s="199">
        <v>1530</v>
      </c>
      <c r="I241" s="200"/>
      <c r="J241" s="201">
        <f>ROUND(I241*H241,2)</f>
        <v>0</v>
      </c>
      <c r="K241" s="202"/>
      <c r="L241" s="37"/>
      <c r="M241" s="203" t="s">
        <v>1</v>
      </c>
      <c r="N241" s="204" t="s">
        <v>44</v>
      </c>
      <c r="O241" s="69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7" t="s">
        <v>144</v>
      </c>
      <c r="AT241" s="207" t="s">
        <v>140</v>
      </c>
      <c r="AU241" s="207" t="s">
        <v>89</v>
      </c>
      <c r="AY241" s="15" t="s">
        <v>138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5" t="s">
        <v>87</v>
      </c>
      <c r="BK241" s="208">
        <f>ROUND(I241*H241,2)</f>
        <v>0</v>
      </c>
      <c r="BL241" s="15" t="s">
        <v>144</v>
      </c>
      <c r="BM241" s="207" t="s">
        <v>434</v>
      </c>
    </row>
    <row r="242" spans="1:47" s="2" customFormat="1" ht="19.5">
      <c r="A242" s="32"/>
      <c r="B242" s="33"/>
      <c r="C242" s="34"/>
      <c r="D242" s="209" t="s">
        <v>149</v>
      </c>
      <c r="E242" s="34"/>
      <c r="F242" s="210" t="s">
        <v>430</v>
      </c>
      <c r="G242" s="34"/>
      <c r="H242" s="34"/>
      <c r="I242" s="162"/>
      <c r="J242" s="34"/>
      <c r="K242" s="34"/>
      <c r="L242" s="37"/>
      <c r="M242" s="211"/>
      <c r="N242" s="212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149</v>
      </c>
      <c r="AU242" s="15" t="s">
        <v>89</v>
      </c>
    </row>
    <row r="243" spans="1:65" s="2" customFormat="1" ht="21.75" customHeight="1">
      <c r="A243" s="32"/>
      <c r="B243" s="33"/>
      <c r="C243" s="195" t="s">
        <v>435</v>
      </c>
      <c r="D243" s="195" t="s">
        <v>140</v>
      </c>
      <c r="E243" s="196" t="s">
        <v>436</v>
      </c>
      <c r="F243" s="197" t="s">
        <v>437</v>
      </c>
      <c r="G243" s="198" t="s">
        <v>143</v>
      </c>
      <c r="H243" s="199">
        <v>3060</v>
      </c>
      <c r="I243" s="200"/>
      <c r="J243" s="201">
        <f>ROUND(I243*H243,2)</f>
        <v>0</v>
      </c>
      <c r="K243" s="202"/>
      <c r="L243" s="37"/>
      <c r="M243" s="203" t="s">
        <v>1</v>
      </c>
      <c r="N243" s="204" t="s">
        <v>44</v>
      </c>
      <c r="O243" s="69"/>
      <c r="P243" s="205">
        <f>O243*H243</f>
        <v>0</v>
      </c>
      <c r="Q243" s="205">
        <v>0</v>
      </c>
      <c r="R243" s="205">
        <f>Q243*H243</f>
        <v>0</v>
      </c>
      <c r="S243" s="205">
        <v>0</v>
      </c>
      <c r="T243" s="20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7" t="s">
        <v>144</v>
      </c>
      <c r="AT243" s="207" t="s">
        <v>140</v>
      </c>
      <c r="AU243" s="207" t="s">
        <v>89</v>
      </c>
      <c r="AY243" s="15" t="s">
        <v>138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5" t="s">
        <v>87</v>
      </c>
      <c r="BK243" s="208">
        <f>ROUND(I243*H243,2)</f>
        <v>0</v>
      </c>
      <c r="BL243" s="15" t="s">
        <v>144</v>
      </c>
      <c r="BM243" s="207" t="s">
        <v>438</v>
      </c>
    </row>
    <row r="244" spans="1:47" s="2" customFormat="1" ht="19.5">
      <c r="A244" s="32"/>
      <c r="B244" s="33"/>
      <c r="C244" s="34"/>
      <c r="D244" s="209" t="s">
        <v>149</v>
      </c>
      <c r="E244" s="34"/>
      <c r="F244" s="210" t="s">
        <v>430</v>
      </c>
      <c r="G244" s="34"/>
      <c r="H244" s="34"/>
      <c r="I244" s="162"/>
      <c r="J244" s="34"/>
      <c r="K244" s="34"/>
      <c r="L244" s="37"/>
      <c r="M244" s="211"/>
      <c r="N244" s="212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149</v>
      </c>
      <c r="AU244" s="15" t="s">
        <v>89</v>
      </c>
    </row>
    <row r="245" spans="2:51" s="13" customFormat="1" ht="12">
      <c r="B245" s="213"/>
      <c r="C245" s="214"/>
      <c r="D245" s="209" t="s">
        <v>158</v>
      </c>
      <c r="E245" s="215" t="s">
        <v>1</v>
      </c>
      <c r="F245" s="216" t="s">
        <v>439</v>
      </c>
      <c r="G245" s="214"/>
      <c r="H245" s="217">
        <v>3060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158</v>
      </c>
      <c r="AU245" s="223" t="s">
        <v>89</v>
      </c>
      <c r="AV245" s="13" t="s">
        <v>89</v>
      </c>
      <c r="AW245" s="13" t="s">
        <v>36</v>
      </c>
      <c r="AX245" s="13" t="s">
        <v>87</v>
      </c>
      <c r="AY245" s="223" t="s">
        <v>138</v>
      </c>
    </row>
    <row r="246" spans="1:65" s="2" customFormat="1" ht="33" customHeight="1">
      <c r="A246" s="32"/>
      <c r="B246" s="33"/>
      <c r="C246" s="195" t="s">
        <v>440</v>
      </c>
      <c r="D246" s="195" t="s">
        <v>140</v>
      </c>
      <c r="E246" s="196" t="s">
        <v>441</v>
      </c>
      <c r="F246" s="197" t="s">
        <v>442</v>
      </c>
      <c r="G246" s="198" t="s">
        <v>143</v>
      </c>
      <c r="H246" s="199">
        <v>1220</v>
      </c>
      <c r="I246" s="200"/>
      <c r="J246" s="201">
        <f>ROUND(I246*H246,2)</f>
        <v>0</v>
      </c>
      <c r="K246" s="202"/>
      <c r="L246" s="37"/>
      <c r="M246" s="203" t="s">
        <v>1</v>
      </c>
      <c r="N246" s="204" t="s">
        <v>44</v>
      </c>
      <c r="O246" s="69"/>
      <c r="P246" s="205">
        <f>O246*H246</f>
        <v>0</v>
      </c>
      <c r="Q246" s="205">
        <v>0.04</v>
      </c>
      <c r="R246" s="205">
        <f>Q246*H246</f>
        <v>48.800000000000004</v>
      </c>
      <c r="S246" s="205">
        <v>0</v>
      </c>
      <c r="T246" s="20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7" t="s">
        <v>144</v>
      </c>
      <c r="AT246" s="207" t="s">
        <v>140</v>
      </c>
      <c r="AU246" s="207" t="s">
        <v>89</v>
      </c>
      <c r="AY246" s="15" t="s">
        <v>138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5" t="s">
        <v>87</v>
      </c>
      <c r="BK246" s="208">
        <f>ROUND(I246*H246,2)</f>
        <v>0</v>
      </c>
      <c r="BL246" s="15" t="s">
        <v>144</v>
      </c>
      <c r="BM246" s="207" t="s">
        <v>443</v>
      </c>
    </row>
    <row r="247" spans="1:47" s="2" customFormat="1" ht="19.5">
      <c r="A247" s="32"/>
      <c r="B247" s="33"/>
      <c r="C247" s="34"/>
      <c r="D247" s="209" t="s">
        <v>149</v>
      </c>
      <c r="E247" s="34"/>
      <c r="F247" s="210" t="s">
        <v>444</v>
      </c>
      <c r="G247" s="34"/>
      <c r="H247" s="34"/>
      <c r="I247" s="162"/>
      <c r="J247" s="34"/>
      <c r="K247" s="34"/>
      <c r="L247" s="37"/>
      <c r="M247" s="211"/>
      <c r="N247" s="212"/>
      <c r="O247" s="69"/>
      <c r="P247" s="69"/>
      <c r="Q247" s="69"/>
      <c r="R247" s="69"/>
      <c r="S247" s="69"/>
      <c r="T247" s="7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149</v>
      </c>
      <c r="AU247" s="15" t="s">
        <v>89</v>
      </c>
    </row>
    <row r="248" spans="1:65" s="2" customFormat="1" ht="21.75" customHeight="1">
      <c r="A248" s="32"/>
      <c r="B248" s="33"/>
      <c r="C248" s="224" t="s">
        <v>445</v>
      </c>
      <c r="D248" s="224" t="s">
        <v>180</v>
      </c>
      <c r="E248" s="225" t="s">
        <v>446</v>
      </c>
      <c r="F248" s="226" t="s">
        <v>447</v>
      </c>
      <c r="G248" s="227" t="s">
        <v>143</v>
      </c>
      <c r="H248" s="228">
        <v>1220</v>
      </c>
      <c r="I248" s="229"/>
      <c r="J248" s="230">
        <f>ROUND(I248*H248,2)</f>
        <v>0</v>
      </c>
      <c r="K248" s="231"/>
      <c r="L248" s="232"/>
      <c r="M248" s="233" t="s">
        <v>1</v>
      </c>
      <c r="N248" s="234" t="s">
        <v>44</v>
      </c>
      <c r="O248" s="69"/>
      <c r="P248" s="205">
        <f>O248*H248</f>
        <v>0</v>
      </c>
      <c r="Q248" s="205">
        <v>0.0108</v>
      </c>
      <c r="R248" s="205">
        <f>Q248*H248</f>
        <v>13.176</v>
      </c>
      <c r="S248" s="205">
        <v>0</v>
      </c>
      <c r="T248" s="20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7" t="s">
        <v>174</v>
      </c>
      <c r="AT248" s="207" t="s">
        <v>180</v>
      </c>
      <c r="AU248" s="207" t="s">
        <v>89</v>
      </c>
      <c r="AY248" s="15" t="s">
        <v>138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87</v>
      </c>
      <c r="BK248" s="208">
        <f>ROUND(I248*H248,2)</f>
        <v>0</v>
      </c>
      <c r="BL248" s="15" t="s">
        <v>144</v>
      </c>
      <c r="BM248" s="207" t="s">
        <v>448</v>
      </c>
    </row>
    <row r="249" spans="1:47" s="2" customFormat="1" ht="19.5">
      <c r="A249" s="32"/>
      <c r="B249" s="33"/>
      <c r="C249" s="34"/>
      <c r="D249" s="209" t="s">
        <v>149</v>
      </c>
      <c r="E249" s="34"/>
      <c r="F249" s="210" t="s">
        <v>449</v>
      </c>
      <c r="G249" s="34"/>
      <c r="H249" s="34"/>
      <c r="I249" s="162"/>
      <c r="J249" s="34"/>
      <c r="K249" s="34"/>
      <c r="L249" s="37"/>
      <c r="M249" s="211"/>
      <c r="N249" s="212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149</v>
      </c>
      <c r="AU249" s="15" t="s">
        <v>89</v>
      </c>
    </row>
    <row r="250" spans="1:65" s="2" customFormat="1" ht="16.5" customHeight="1">
      <c r="A250" s="32"/>
      <c r="B250" s="33"/>
      <c r="C250" s="224" t="s">
        <v>450</v>
      </c>
      <c r="D250" s="224" t="s">
        <v>180</v>
      </c>
      <c r="E250" s="225" t="s">
        <v>451</v>
      </c>
      <c r="F250" s="226" t="s">
        <v>452</v>
      </c>
      <c r="G250" s="227" t="s">
        <v>453</v>
      </c>
      <c r="H250" s="228">
        <v>3160</v>
      </c>
      <c r="I250" s="229"/>
      <c r="J250" s="230">
        <f>ROUND(I250*H250,2)</f>
        <v>0</v>
      </c>
      <c r="K250" s="231"/>
      <c r="L250" s="232"/>
      <c r="M250" s="233" t="s">
        <v>1</v>
      </c>
      <c r="N250" s="234" t="s">
        <v>44</v>
      </c>
      <c r="O250" s="69"/>
      <c r="P250" s="205">
        <f>O250*H250</f>
        <v>0</v>
      </c>
      <c r="Q250" s="205">
        <v>0.0108</v>
      </c>
      <c r="R250" s="205">
        <f>Q250*H250</f>
        <v>34.128</v>
      </c>
      <c r="S250" s="205">
        <v>0</v>
      </c>
      <c r="T250" s="20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7" t="s">
        <v>174</v>
      </c>
      <c r="AT250" s="207" t="s">
        <v>180</v>
      </c>
      <c r="AU250" s="207" t="s">
        <v>89</v>
      </c>
      <c r="AY250" s="15" t="s">
        <v>138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5" t="s">
        <v>87</v>
      </c>
      <c r="BK250" s="208">
        <f>ROUND(I250*H250,2)</f>
        <v>0</v>
      </c>
      <c r="BL250" s="15" t="s">
        <v>144</v>
      </c>
      <c r="BM250" s="207" t="s">
        <v>454</v>
      </c>
    </row>
    <row r="251" spans="1:65" s="2" customFormat="1" ht="21.75" customHeight="1">
      <c r="A251" s="32"/>
      <c r="B251" s="33"/>
      <c r="C251" s="195" t="s">
        <v>455</v>
      </c>
      <c r="D251" s="195" t="s">
        <v>140</v>
      </c>
      <c r="E251" s="196" t="s">
        <v>456</v>
      </c>
      <c r="F251" s="197" t="s">
        <v>457</v>
      </c>
      <c r="G251" s="198" t="s">
        <v>143</v>
      </c>
      <c r="H251" s="199">
        <v>247</v>
      </c>
      <c r="I251" s="200"/>
      <c r="J251" s="201">
        <f>ROUND(I251*H251,2)</f>
        <v>0</v>
      </c>
      <c r="K251" s="202"/>
      <c r="L251" s="37"/>
      <c r="M251" s="203" t="s">
        <v>1</v>
      </c>
      <c r="N251" s="204" t="s">
        <v>44</v>
      </c>
      <c r="O251" s="69"/>
      <c r="P251" s="205">
        <f>O251*H251</f>
        <v>0</v>
      </c>
      <c r="Q251" s="205">
        <v>0.08425</v>
      </c>
      <c r="R251" s="205">
        <f>Q251*H251</f>
        <v>20.80975</v>
      </c>
      <c r="S251" s="205">
        <v>0</v>
      </c>
      <c r="T251" s="20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7" t="s">
        <v>144</v>
      </c>
      <c r="AT251" s="207" t="s">
        <v>140</v>
      </c>
      <c r="AU251" s="207" t="s">
        <v>89</v>
      </c>
      <c r="AY251" s="15" t="s">
        <v>138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87</v>
      </c>
      <c r="BK251" s="208">
        <f>ROUND(I251*H251,2)</f>
        <v>0</v>
      </c>
      <c r="BL251" s="15" t="s">
        <v>144</v>
      </c>
      <c r="BM251" s="207" t="s">
        <v>458</v>
      </c>
    </row>
    <row r="252" spans="1:47" s="2" customFormat="1" ht="19.5">
      <c r="A252" s="32"/>
      <c r="B252" s="33"/>
      <c r="C252" s="34"/>
      <c r="D252" s="209" t="s">
        <v>149</v>
      </c>
      <c r="E252" s="34"/>
      <c r="F252" s="210" t="s">
        <v>459</v>
      </c>
      <c r="G252" s="34"/>
      <c r="H252" s="34"/>
      <c r="I252" s="162"/>
      <c r="J252" s="34"/>
      <c r="K252" s="34"/>
      <c r="L252" s="37"/>
      <c r="M252" s="211"/>
      <c r="N252" s="212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149</v>
      </c>
      <c r="AU252" s="15" t="s">
        <v>89</v>
      </c>
    </row>
    <row r="253" spans="1:65" s="2" customFormat="1" ht="21.75" customHeight="1">
      <c r="A253" s="32"/>
      <c r="B253" s="33"/>
      <c r="C253" s="224" t="s">
        <v>460</v>
      </c>
      <c r="D253" s="224" t="s">
        <v>180</v>
      </c>
      <c r="E253" s="225" t="s">
        <v>461</v>
      </c>
      <c r="F253" s="226" t="s">
        <v>462</v>
      </c>
      <c r="G253" s="227" t="s">
        <v>143</v>
      </c>
      <c r="H253" s="228">
        <v>240</v>
      </c>
      <c r="I253" s="229"/>
      <c r="J253" s="230">
        <f>ROUND(I253*H253,2)</f>
        <v>0</v>
      </c>
      <c r="K253" s="231"/>
      <c r="L253" s="232"/>
      <c r="M253" s="233" t="s">
        <v>1</v>
      </c>
      <c r="N253" s="234" t="s">
        <v>44</v>
      </c>
      <c r="O253" s="69"/>
      <c r="P253" s="205">
        <f>O253*H253</f>
        <v>0</v>
      </c>
      <c r="Q253" s="205">
        <v>0.131</v>
      </c>
      <c r="R253" s="205">
        <f>Q253*H253</f>
        <v>31.44</v>
      </c>
      <c r="S253" s="205">
        <v>0</v>
      </c>
      <c r="T253" s="20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7" t="s">
        <v>174</v>
      </c>
      <c r="AT253" s="207" t="s">
        <v>180</v>
      </c>
      <c r="AU253" s="207" t="s">
        <v>89</v>
      </c>
      <c r="AY253" s="15" t="s">
        <v>138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5" t="s">
        <v>87</v>
      </c>
      <c r="BK253" s="208">
        <f>ROUND(I253*H253,2)</f>
        <v>0</v>
      </c>
      <c r="BL253" s="15" t="s">
        <v>144</v>
      </c>
      <c r="BM253" s="207" t="s">
        <v>463</v>
      </c>
    </row>
    <row r="254" spans="1:47" s="2" customFormat="1" ht="19.5">
      <c r="A254" s="32"/>
      <c r="B254" s="33"/>
      <c r="C254" s="34"/>
      <c r="D254" s="209" t="s">
        <v>149</v>
      </c>
      <c r="E254" s="34"/>
      <c r="F254" s="210" t="s">
        <v>459</v>
      </c>
      <c r="G254" s="34"/>
      <c r="H254" s="34"/>
      <c r="I254" s="162"/>
      <c r="J254" s="34"/>
      <c r="K254" s="34"/>
      <c r="L254" s="37"/>
      <c r="M254" s="211"/>
      <c r="N254" s="212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149</v>
      </c>
      <c r="AU254" s="15" t="s">
        <v>89</v>
      </c>
    </row>
    <row r="255" spans="1:65" s="2" customFormat="1" ht="21.75" customHeight="1">
      <c r="A255" s="32"/>
      <c r="B255" s="33"/>
      <c r="C255" s="224" t="s">
        <v>464</v>
      </c>
      <c r="D255" s="224" t="s">
        <v>180</v>
      </c>
      <c r="E255" s="225" t="s">
        <v>465</v>
      </c>
      <c r="F255" s="226" t="s">
        <v>466</v>
      </c>
      <c r="G255" s="227" t="s">
        <v>143</v>
      </c>
      <c r="H255" s="228">
        <v>7</v>
      </c>
      <c r="I255" s="229"/>
      <c r="J255" s="230">
        <f>ROUND(I255*H255,2)</f>
        <v>0</v>
      </c>
      <c r="K255" s="231"/>
      <c r="L255" s="232"/>
      <c r="M255" s="233" t="s">
        <v>1</v>
      </c>
      <c r="N255" s="234" t="s">
        <v>44</v>
      </c>
      <c r="O255" s="69"/>
      <c r="P255" s="205">
        <f>O255*H255</f>
        <v>0</v>
      </c>
      <c r="Q255" s="205">
        <v>0.131</v>
      </c>
      <c r="R255" s="205">
        <f>Q255*H255</f>
        <v>0.917</v>
      </c>
      <c r="S255" s="205">
        <v>0</v>
      </c>
      <c r="T255" s="20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7" t="s">
        <v>174</v>
      </c>
      <c r="AT255" s="207" t="s">
        <v>180</v>
      </c>
      <c r="AU255" s="207" t="s">
        <v>89</v>
      </c>
      <c r="AY255" s="15" t="s">
        <v>138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5" t="s">
        <v>87</v>
      </c>
      <c r="BK255" s="208">
        <f>ROUND(I255*H255,2)</f>
        <v>0</v>
      </c>
      <c r="BL255" s="15" t="s">
        <v>144</v>
      </c>
      <c r="BM255" s="207" t="s">
        <v>467</v>
      </c>
    </row>
    <row r="256" spans="1:47" s="2" customFormat="1" ht="19.5">
      <c r="A256" s="32"/>
      <c r="B256" s="33"/>
      <c r="C256" s="34"/>
      <c r="D256" s="209" t="s">
        <v>149</v>
      </c>
      <c r="E256" s="34"/>
      <c r="F256" s="210" t="s">
        <v>459</v>
      </c>
      <c r="G256" s="34"/>
      <c r="H256" s="34"/>
      <c r="I256" s="162"/>
      <c r="J256" s="34"/>
      <c r="K256" s="34"/>
      <c r="L256" s="37"/>
      <c r="M256" s="211"/>
      <c r="N256" s="212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149</v>
      </c>
      <c r="AU256" s="15" t="s">
        <v>89</v>
      </c>
    </row>
    <row r="257" spans="1:65" s="2" customFormat="1" ht="21.75" customHeight="1">
      <c r="A257" s="32"/>
      <c r="B257" s="33"/>
      <c r="C257" s="195" t="s">
        <v>468</v>
      </c>
      <c r="D257" s="195" t="s">
        <v>140</v>
      </c>
      <c r="E257" s="196" t="s">
        <v>469</v>
      </c>
      <c r="F257" s="197" t="s">
        <v>470</v>
      </c>
      <c r="G257" s="198" t="s">
        <v>143</v>
      </c>
      <c r="H257" s="199">
        <v>455</v>
      </c>
      <c r="I257" s="200"/>
      <c r="J257" s="201">
        <f>ROUND(I257*H257,2)</f>
        <v>0</v>
      </c>
      <c r="K257" s="202"/>
      <c r="L257" s="37"/>
      <c r="M257" s="203" t="s">
        <v>1</v>
      </c>
      <c r="N257" s="204" t="s">
        <v>44</v>
      </c>
      <c r="O257" s="69"/>
      <c r="P257" s="205">
        <f>O257*H257</f>
        <v>0</v>
      </c>
      <c r="Q257" s="205">
        <v>0.10362</v>
      </c>
      <c r="R257" s="205">
        <f>Q257*H257</f>
        <v>47.1471</v>
      </c>
      <c r="S257" s="205">
        <v>0</v>
      </c>
      <c r="T257" s="20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7" t="s">
        <v>144</v>
      </c>
      <c r="AT257" s="207" t="s">
        <v>140</v>
      </c>
      <c r="AU257" s="207" t="s">
        <v>89</v>
      </c>
      <c r="AY257" s="15" t="s">
        <v>138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87</v>
      </c>
      <c r="BK257" s="208">
        <f>ROUND(I257*H257,2)</f>
        <v>0</v>
      </c>
      <c r="BL257" s="15" t="s">
        <v>144</v>
      </c>
      <c r="BM257" s="207" t="s">
        <v>471</v>
      </c>
    </row>
    <row r="258" spans="1:47" s="2" customFormat="1" ht="19.5">
      <c r="A258" s="32"/>
      <c r="B258" s="33"/>
      <c r="C258" s="34"/>
      <c r="D258" s="209" t="s">
        <v>149</v>
      </c>
      <c r="E258" s="34"/>
      <c r="F258" s="210" t="s">
        <v>472</v>
      </c>
      <c r="G258" s="34"/>
      <c r="H258" s="34"/>
      <c r="I258" s="162"/>
      <c r="J258" s="34"/>
      <c r="K258" s="34"/>
      <c r="L258" s="37"/>
      <c r="M258" s="211"/>
      <c r="N258" s="212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149</v>
      </c>
      <c r="AU258" s="15" t="s">
        <v>89</v>
      </c>
    </row>
    <row r="259" spans="1:65" s="2" customFormat="1" ht="21.75" customHeight="1">
      <c r="A259" s="32"/>
      <c r="B259" s="33"/>
      <c r="C259" s="224" t="s">
        <v>473</v>
      </c>
      <c r="D259" s="224" t="s">
        <v>180</v>
      </c>
      <c r="E259" s="225" t="s">
        <v>474</v>
      </c>
      <c r="F259" s="226" t="s">
        <v>475</v>
      </c>
      <c r="G259" s="227" t="s">
        <v>143</v>
      </c>
      <c r="H259" s="228">
        <v>430</v>
      </c>
      <c r="I259" s="229"/>
      <c r="J259" s="230">
        <f>ROUND(I259*H259,2)</f>
        <v>0</v>
      </c>
      <c r="K259" s="231"/>
      <c r="L259" s="232"/>
      <c r="M259" s="233" t="s">
        <v>1</v>
      </c>
      <c r="N259" s="234" t="s">
        <v>44</v>
      </c>
      <c r="O259" s="69"/>
      <c r="P259" s="205">
        <f>O259*H259</f>
        <v>0</v>
      </c>
      <c r="Q259" s="205">
        <v>0.176</v>
      </c>
      <c r="R259" s="205">
        <f>Q259*H259</f>
        <v>75.67999999999999</v>
      </c>
      <c r="S259" s="205">
        <v>0</v>
      </c>
      <c r="T259" s="20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7" t="s">
        <v>174</v>
      </c>
      <c r="AT259" s="207" t="s">
        <v>180</v>
      </c>
      <c r="AU259" s="207" t="s">
        <v>89</v>
      </c>
      <c r="AY259" s="15" t="s">
        <v>138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87</v>
      </c>
      <c r="BK259" s="208">
        <f>ROUND(I259*H259,2)</f>
        <v>0</v>
      </c>
      <c r="BL259" s="15" t="s">
        <v>144</v>
      </c>
      <c r="BM259" s="207" t="s">
        <v>476</v>
      </c>
    </row>
    <row r="260" spans="1:47" s="2" customFormat="1" ht="19.5">
      <c r="A260" s="32"/>
      <c r="B260" s="33"/>
      <c r="C260" s="34"/>
      <c r="D260" s="209" t="s">
        <v>149</v>
      </c>
      <c r="E260" s="34"/>
      <c r="F260" s="210" t="s">
        <v>472</v>
      </c>
      <c r="G260" s="34"/>
      <c r="H260" s="34"/>
      <c r="I260" s="162"/>
      <c r="J260" s="34"/>
      <c r="K260" s="34"/>
      <c r="L260" s="37"/>
      <c r="M260" s="211"/>
      <c r="N260" s="212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149</v>
      </c>
      <c r="AU260" s="15" t="s">
        <v>89</v>
      </c>
    </row>
    <row r="261" spans="1:65" s="2" customFormat="1" ht="21.75" customHeight="1">
      <c r="A261" s="32"/>
      <c r="B261" s="33"/>
      <c r="C261" s="224" t="s">
        <v>477</v>
      </c>
      <c r="D261" s="224" t="s">
        <v>180</v>
      </c>
      <c r="E261" s="225" t="s">
        <v>478</v>
      </c>
      <c r="F261" s="226" t="s">
        <v>479</v>
      </c>
      <c r="G261" s="227" t="s">
        <v>143</v>
      </c>
      <c r="H261" s="228">
        <v>25</v>
      </c>
      <c r="I261" s="229"/>
      <c r="J261" s="230">
        <f>ROUND(I261*H261,2)</f>
        <v>0</v>
      </c>
      <c r="K261" s="231"/>
      <c r="L261" s="232"/>
      <c r="M261" s="233" t="s">
        <v>1</v>
      </c>
      <c r="N261" s="234" t="s">
        <v>44</v>
      </c>
      <c r="O261" s="69"/>
      <c r="P261" s="205">
        <f>O261*H261</f>
        <v>0</v>
      </c>
      <c r="Q261" s="205">
        <v>0.175</v>
      </c>
      <c r="R261" s="205">
        <f>Q261*H261</f>
        <v>4.375</v>
      </c>
      <c r="S261" s="205">
        <v>0</v>
      </c>
      <c r="T261" s="20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7" t="s">
        <v>174</v>
      </c>
      <c r="AT261" s="207" t="s">
        <v>180</v>
      </c>
      <c r="AU261" s="207" t="s">
        <v>89</v>
      </c>
      <c r="AY261" s="15" t="s">
        <v>138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5" t="s">
        <v>87</v>
      </c>
      <c r="BK261" s="208">
        <f>ROUND(I261*H261,2)</f>
        <v>0</v>
      </c>
      <c r="BL261" s="15" t="s">
        <v>144</v>
      </c>
      <c r="BM261" s="207" t="s">
        <v>480</v>
      </c>
    </row>
    <row r="262" spans="1:47" s="2" customFormat="1" ht="19.5">
      <c r="A262" s="32"/>
      <c r="B262" s="33"/>
      <c r="C262" s="34"/>
      <c r="D262" s="209" t="s">
        <v>149</v>
      </c>
      <c r="E262" s="34"/>
      <c r="F262" s="210" t="s">
        <v>481</v>
      </c>
      <c r="G262" s="34"/>
      <c r="H262" s="34"/>
      <c r="I262" s="162"/>
      <c r="J262" s="34"/>
      <c r="K262" s="34"/>
      <c r="L262" s="37"/>
      <c r="M262" s="211"/>
      <c r="N262" s="212"/>
      <c r="O262" s="69"/>
      <c r="P262" s="69"/>
      <c r="Q262" s="69"/>
      <c r="R262" s="69"/>
      <c r="S262" s="69"/>
      <c r="T262" s="7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149</v>
      </c>
      <c r="AU262" s="15" t="s">
        <v>89</v>
      </c>
    </row>
    <row r="263" spans="1:65" s="2" customFormat="1" ht="16.5" customHeight="1">
      <c r="A263" s="32"/>
      <c r="B263" s="33"/>
      <c r="C263" s="195" t="s">
        <v>482</v>
      </c>
      <c r="D263" s="195" t="s">
        <v>140</v>
      </c>
      <c r="E263" s="196" t="s">
        <v>483</v>
      </c>
      <c r="F263" s="197" t="s">
        <v>484</v>
      </c>
      <c r="G263" s="198" t="s">
        <v>143</v>
      </c>
      <c r="H263" s="199">
        <v>150</v>
      </c>
      <c r="I263" s="200"/>
      <c r="J263" s="201">
        <f>ROUND(I263*H263,2)</f>
        <v>0</v>
      </c>
      <c r="K263" s="202"/>
      <c r="L263" s="37"/>
      <c r="M263" s="203" t="s">
        <v>1</v>
      </c>
      <c r="N263" s="204" t="s">
        <v>44</v>
      </c>
      <c r="O263" s="69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7" t="s">
        <v>144</v>
      </c>
      <c r="AT263" s="207" t="s">
        <v>140</v>
      </c>
      <c r="AU263" s="207" t="s">
        <v>89</v>
      </c>
      <c r="AY263" s="15" t="s">
        <v>138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5" t="s">
        <v>87</v>
      </c>
      <c r="BK263" s="208">
        <f>ROUND(I263*H263,2)</f>
        <v>0</v>
      </c>
      <c r="BL263" s="15" t="s">
        <v>144</v>
      </c>
      <c r="BM263" s="207" t="s">
        <v>485</v>
      </c>
    </row>
    <row r="264" spans="1:65" s="2" customFormat="1" ht="16.5" customHeight="1">
      <c r="A264" s="32"/>
      <c r="B264" s="33"/>
      <c r="C264" s="224" t="s">
        <v>486</v>
      </c>
      <c r="D264" s="224" t="s">
        <v>180</v>
      </c>
      <c r="E264" s="225" t="s">
        <v>487</v>
      </c>
      <c r="F264" s="226" t="s">
        <v>488</v>
      </c>
      <c r="G264" s="227" t="s">
        <v>285</v>
      </c>
      <c r="H264" s="228">
        <v>27</v>
      </c>
      <c r="I264" s="229"/>
      <c r="J264" s="230">
        <f>ROUND(I264*H264,2)</f>
        <v>0</v>
      </c>
      <c r="K264" s="231"/>
      <c r="L264" s="232"/>
      <c r="M264" s="233" t="s">
        <v>1</v>
      </c>
      <c r="N264" s="234" t="s">
        <v>44</v>
      </c>
      <c r="O264" s="69"/>
      <c r="P264" s="205">
        <f>O264*H264</f>
        <v>0</v>
      </c>
      <c r="Q264" s="205">
        <v>1</v>
      </c>
      <c r="R264" s="205">
        <f>Q264*H264</f>
        <v>27</v>
      </c>
      <c r="S264" s="205">
        <v>0</v>
      </c>
      <c r="T264" s="20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07" t="s">
        <v>174</v>
      </c>
      <c r="AT264" s="207" t="s">
        <v>180</v>
      </c>
      <c r="AU264" s="207" t="s">
        <v>89</v>
      </c>
      <c r="AY264" s="15" t="s">
        <v>138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5" t="s">
        <v>87</v>
      </c>
      <c r="BK264" s="208">
        <f>ROUND(I264*H264,2)</f>
        <v>0</v>
      </c>
      <c r="BL264" s="15" t="s">
        <v>144</v>
      </c>
      <c r="BM264" s="207" t="s">
        <v>489</v>
      </c>
    </row>
    <row r="265" spans="2:51" s="13" customFormat="1" ht="12">
      <c r="B265" s="213"/>
      <c r="C265" s="214"/>
      <c r="D265" s="209" t="s">
        <v>158</v>
      </c>
      <c r="E265" s="214"/>
      <c r="F265" s="216" t="s">
        <v>490</v>
      </c>
      <c r="G265" s="214"/>
      <c r="H265" s="217">
        <v>27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158</v>
      </c>
      <c r="AU265" s="223" t="s">
        <v>89</v>
      </c>
      <c r="AV265" s="13" t="s">
        <v>89</v>
      </c>
      <c r="AW265" s="13" t="s">
        <v>4</v>
      </c>
      <c r="AX265" s="13" t="s">
        <v>87</v>
      </c>
      <c r="AY265" s="223" t="s">
        <v>138</v>
      </c>
    </row>
    <row r="266" spans="1:65" s="2" customFormat="1" ht="21.75" customHeight="1">
      <c r="A266" s="32"/>
      <c r="B266" s="33"/>
      <c r="C266" s="224" t="s">
        <v>491</v>
      </c>
      <c r="D266" s="224" t="s">
        <v>180</v>
      </c>
      <c r="E266" s="225" t="s">
        <v>492</v>
      </c>
      <c r="F266" s="226" t="s">
        <v>493</v>
      </c>
      <c r="G266" s="227" t="s">
        <v>453</v>
      </c>
      <c r="H266" s="228">
        <v>610</v>
      </c>
      <c r="I266" s="229"/>
      <c r="J266" s="230">
        <f>ROUND(I266*H266,2)</f>
        <v>0</v>
      </c>
      <c r="K266" s="231"/>
      <c r="L266" s="232"/>
      <c r="M266" s="233" t="s">
        <v>1</v>
      </c>
      <c r="N266" s="234" t="s">
        <v>44</v>
      </c>
      <c r="O266" s="69"/>
      <c r="P266" s="205">
        <f>O266*H266</f>
        <v>0</v>
      </c>
      <c r="Q266" s="205">
        <v>0.176</v>
      </c>
      <c r="R266" s="205">
        <f>Q266*H266</f>
        <v>107.36</v>
      </c>
      <c r="S266" s="205">
        <v>0</v>
      </c>
      <c r="T266" s="20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7" t="s">
        <v>174</v>
      </c>
      <c r="AT266" s="207" t="s">
        <v>180</v>
      </c>
      <c r="AU266" s="207" t="s">
        <v>89</v>
      </c>
      <c r="AY266" s="15" t="s">
        <v>138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5" t="s">
        <v>87</v>
      </c>
      <c r="BK266" s="208">
        <f>ROUND(I266*H266,2)</f>
        <v>0</v>
      </c>
      <c r="BL266" s="15" t="s">
        <v>144</v>
      </c>
      <c r="BM266" s="207" t="s">
        <v>494</v>
      </c>
    </row>
    <row r="267" spans="1:47" s="2" customFormat="1" ht="19.5">
      <c r="A267" s="32"/>
      <c r="B267" s="33"/>
      <c r="C267" s="34"/>
      <c r="D267" s="209" t="s">
        <v>149</v>
      </c>
      <c r="E267" s="34"/>
      <c r="F267" s="210" t="s">
        <v>495</v>
      </c>
      <c r="G267" s="34"/>
      <c r="H267" s="34"/>
      <c r="I267" s="162"/>
      <c r="J267" s="34"/>
      <c r="K267" s="34"/>
      <c r="L267" s="37"/>
      <c r="M267" s="211"/>
      <c r="N267" s="212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149</v>
      </c>
      <c r="AU267" s="15" t="s">
        <v>89</v>
      </c>
    </row>
    <row r="268" spans="1:65" s="2" customFormat="1" ht="21.75" customHeight="1">
      <c r="A268" s="32"/>
      <c r="B268" s="33"/>
      <c r="C268" s="224" t="s">
        <v>496</v>
      </c>
      <c r="D268" s="224" t="s">
        <v>180</v>
      </c>
      <c r="E268" s="225" t="s">
        <v>497</v>
      </c>
      <c r="F268" s="226" t="s">
        <v>498</v>
      </c>
      <c r="G268" s="227" t="s">
        <v>453</v>
      </c>
      <c r="H268" s="228">
        <v>30</v>
      </c>
      <c r="I268" s="229"/>
      <c r="J268" s="230">
        <f>ROUND(I268*H268,2)</f>
        <v>0</v>
      </c>
      <c r="K268" s="231"/>
      <c r="L268" s="232"/>
      <c r="M268" s="233" t="s">
        <v>1</v>
      </c>
      <c r="N268" s="234" t="s">
        <v>44</v>
      </c>
      <c r="O268" s="69"/>
      <c r="P268" s="205">
        <f>O268*H268</f>
        <v>0</v>
      </c>
      <c r="Q268" s="205">
        <v>0.176</v>
      </c>
      <c r="R268" s="205">
        <f>Q268*H268</f>
        <v>5.279999999999999</v>
      </c>
      <c r="S268" s="205">
        <v>0</v>
      </c>
      <c r="T268" s="20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7" t="s">
        <v>174</v>
      </c>
      <c r="AT268" s="207" t="s">
        <v>180</v>
      </c>
      <c r="AU268" s="207" t="s">
        <v>89</v>
      </c>
      <c r="AY268" s="15" t="s">
        <v>138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5" t="s">
        <v>87</v>
      </c>
      <c r="BK268" s="208">
        <f>ROUND(I268*H268,2)</f>
        <v>0</v>
      </c>
      <c r="BL268" s="15" t="s">
        <v>144</v>
      </c>
      <c r="BM268" s="207" t="s">
        <v>499</v>
      </c>
    </row>
    <row r="269" spans="1:47" s="2" customFormat="1" ht="19.5">
      <c r="A269" s="32"/>
      <c r="B269" s="33"/>
      <c r="C269" s="34"/>
      <c r="D269" s="209" t="s">
        <v>149</v>
      </c>
      <c r="E269" s="34"/>
      <c r="F269" s="210" t="s">
        <v>495</v>
      </c>
      <c r="G269" s="34"/>
      <c r="H269" s="34"/>
      <c r="I269" s="162"/>
      <c r="J269" s="34"/>
      <c r="K269" s="34"/>
      <c r="L269" s="37"/>
      <c r="M269" s="211"/>
      <c r="N269" s="212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149</v>
      </c>
      <c r="AU269" s="15" t="s">
        <v>89</v>
      </c>
    </row>
    <row r="270" spans="1:65" s="2" customFormat="1" ht="21.75" customHeight="1">
      <c r="A270" s="32"/>
      <c r="B270" s="33"/>
      <c r="C270" s="195" t="s">
        <v>500</v>
      </c>
      <c r="D270" s="195" t="s">
        <v>140</v>
      </c>
      <c r="E270" s="196" t="s">
        <v>501</v>
      </c>
      <c r="F270" s="197" t="s">
        <v>502</v>
      </c>
      <c r="G270" s="198" t="s">
        <v>237</v>
      </c>
      <c r="H270" s="199">
        <v>30</v>
      </c>
      <c r="I270" s="200"/>
      <c r="J270" s="201">
        <f>ROUND(I270*H270,2)</f>
        <v>0</v>
      </c>
      <c r="K270" s="202"/>
      <c r="L270" s="37"/>
      <c r="M270" s="203" t="s">
        <v>1</v>
      </c>
      <c r="N270" s="204" t="s">
        <v>44</v>
      </c>
      <c r="O270" s="69"/>
      <c r="P270" s="205">
        <f>O270*H270</f>
        <v>0</v>
      </c>
      <c r="Q270" s="205">
        <v>0</v>
      </c>
      <c r="R270" s="205">
        <f>Q270*H270</f>
        <v>0</v>
      </c>
      <c r="S270" s="205">
        <v>0</v>
      </c>
      <c r="T270" s="20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07" t="s">
        <v>144</v>
      </c>
      <c r="AT270" s="207" t="s">
        <v>140</v>
      </c>
      <c r="AU270" s="207" t="s">
        <v>89</v>
      </c>
      <c r="AY270" s="15" t="s">
        <v>138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5" t="s">
        <v>87</v>
      </c>
      <c r="BK270" s="208">
        <f>ROUND(I270*H270,2)</f>
        <v>0</v>
      </c>
      <c r="BL270" s="15" t="s">
        <v>144</v>
      </c>
      <c r="BM270" s="207" t="s">
        <v>503</v>
      </c>
    </row>
    <row r="271" spans="2:63" s="12" customFormat="1" ht="22.7" customHeight="1">
      <c r="B271" s="179"/>
      <c r="C271" s="180"/>
      <c r="D271" s="181" t="s">
        <v>78</v>
      </c>
      <c r="E271" s="193" t="s">
        <v>165</v>
      </c>
      <c r="F271" s="193" t="s">
        <v>504</v>
      </c>
      <c r="G271" s="180"/>
      <c r="H271" s="180"/>
      <c r="I271" s="183"/>
      <c r="J271" s="194">
        <f>BK271</f>
        <v>0</v>
      </c>
      <c r="K271" s="180"/>
      <c r="L271" s="185"/>
      <c r="M271" s="186"/>
      <c r="N271" s="187"/>
      <c r="O271" s="187"/>
      <c r="P271" s="188">
        <f>P272</f>
        <v>0</v>
      </c>
      <c r="Q271" s="187"/>
      <c r="R271" s="188">
        <f>R272</f>
        <v>69.806</v>
      </c>
      <c r="S271" s="187"/>
      <c r="T271" s="189">
        <f>T272</f>
        <v>0</v>
      </c>
      <c r="AR271" s="190" t="s">
        <v>87</v>
      </c>
      <c r="AT271" s="191" t="s">
        <v>78</v>
      </c>
      <c r="AU271" s="191" t="s">
        <v>87</v>
      </c>
      <c r="AY271" s="190" t="s">
        <v>138</v>
      </c>
      <c r="BK271" s="192">
        <f>BK272</f>
        <v>0</v>
      </c>
    </row>
    <row r="272" spans="1:65" s="2" customFormat="1" ht="21.75" customHeight="1">
      <c r="A272" s="32"/>
      <c r="B272" s="33"/>
      <c r="C272" s="195" t="s">
        <v>505</v>
      </c>
      <c r="D272" s="195" t="s">
        <v>140</v>
      </c>
      <c r="E272" s="196" t="s">
        <v>506</v>
      </c>
      <c r="F272" s="197" t="s">
        <v>507</v>
      </c>
      <c r="G272" s="198" t="s">
        <v>143</v>
      </c>
      <c r="H272" s="199">
        <v>380</v>
      </c>
      <c r="I272" s="200"/>
      <c r="J272" s="201">
        <f>ROUND(I272*H272,2)</f>
        <v>0</v>
      </c>
      <c r="K272" s="202"/>
      <c r="L272" s="37"/>
      <c r="M272" s="203" t="s">
        <v>1</v>
      </c>
      <c r="N272" s="204" t="s">
        <v>44</v>
      </c>
      <c r="O272" s="69"/>
      <c r="P272" s="205">
        <f>O272*H272</f>
        <v>0</v>
      </c>
      <c r="Q272" s="205">
        <v>0.1837</v>
      </c>
      <c r="R272" s="205">
        <f>Q272*H272</f>
        <v>69.806</v>
      </c>
      <c r="S272" s="205">
        <v>0</v>
      </c>
      <c r="T272" s="20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7" t="s">
        <v>144</v>
      </c>
      <c r="AT272" s="207" t="s">
        <v>140</v>
      </c>
      <c r="AU272" s="207" t="s">
        <v>89</v>
      </c>
      <c r="AY272" s="15" t="s">
        <v>138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5" t="s">
        <v>87</v>
      </c>
      <c r="BK272" s="208">
        <f>ROUND(I272*H272,2)</f>
        <v>0</v>
      </c>
      <c r="BL272" s="15" t="s">
        <v>144</v>
      </c>
      <c r="BM272" s="207" t="s">
        <v>508</v>
      </c>
    </row>
    <row r="273" spans="2:63" s="12" customFormat="1" ht="22.7" customHeight="1">
      <c r="B273" s="179"/>
      <c r="C273" s="180"/>
      <c r="D273" s="181" t="s">
        <v>78</v>
      </c>
      <c r="E273" s="193" t="s">
        <v>174</v>
      </c>
      <c r="F273" s="193" t="s">
        <v>509</v>
      </c>
      <c r="G273" s="180"/>
      <c r="H273" s="180"/>
      <c r="I273" s="183"/>
      <c r="J273" s="194">
        <f>BK273</f>
        <v>0</v>
      </c>
      <c r="K273" s="180"/>
      <c r="L273" s="185"/>
      <c r="M273" s="186"/>
      <c r="N273" s="187"/>
      <c r="O273" s="187"/>
      <c r="P273" s="188">
        <f>SUM(P274:P282)</f>
        <v>0</v>
      </c>
      <c r="Q273" s="187"/>
      <c r="R273" s="188">
        <f>SUM(R274:R282)</f>
        <v>17.28276</v>
      </c>
      <c r="S273" s="187"/>
      <c r="T273" s="189">
        <f>SUM(T274:T282)</f>
        <v>0</v>
      </c>
      <c r="AR273" s="190" t="s">
        <v>87</v>
      </c>
      <c r="AT273" s="191" t="s">
        <v>78</v>
      </c>
      <c r="AU273" s="191" t="s">
        <v>87</v>
      </c>
      <c r="AY273" s="190" t="s">
        <v>138</v>
      </c>
      <c r="BK273" s="192">
        <f>SUM(BK274:BK282)</f>
        <v>0</v>
      </c>
    </row>
    <row r="274" spans="1:65" s="2" customFormat="1" ht="21.75" customHeight="1">
      <c r="A274" s="32"/>
      <c r="B274" s="33"/>
      <c r="C274" s="195" t="s">
        <v>510</v>
      </c>
      <c r="D274" s="195" t="s">
        <v>140</v>
      </c>
      <c r="E274" s="196" t="s">
        <v>511</v>
      </c>
      <c r="F274" s="197" t="s">
        <v>512</v>
      </c>
      <c r="G274" s="198" t="s">
        <v>163</v>
      </c>
      <c r="H274" s="199">
        <v>1</v>
      </c>
      <c r="I274" s="200"/>
      <c r="J274" s="201">
        <f>ROUND(I274*H274,2)</f>
        <v>0</v>
      </c>
      <c r="K274" s="202"/>
      <c r="L274" s="37"/>
      <c r="M274" s="203" t="s">
        <v>1</v>
      </c>
      <c r="N274" s="204" t="s">
        <v>44</v>
      </c>
      <c r="O274" s="69"/>
      <c r="P274" s="205">
        <f>O274*H274</f>
        <v>0</v>
      </c>
      <c r="Q274" s="205">
        <v>0.21734</v>
      </c>
      <c r="R274" s="205">
        <f>Q274*H274</f>
        <v>0.21734</v>
      </c>
      <c r="S274" s="205">
        <v>0</v>
      </c>
      <c r="T274" s="206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7" t="s">
        <v>144</v>
      </c>
      <c r="AT274" s="207" t="s">
        <v>140</v>
      </c>
      <c r="AU274" s="207" t="s">
        <v>89</v>
      </c>
      <c r="AY274" s="15" t="s">
        <v>138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5" t="s">
        <v>87</v>
      </c>
      <c r="BK274" s="208">
        <f>ROUND(I274*H274,2)</f>
        <v>0</v>
      </c>
      <c r="BL274" s="15" t="s">
        <v>144</v>
      </c>
      <c r="BM274" s="207" t="s">
        <v>513</v>
      </c>
    </row>
    <row r="275" spans="1:47" s="2" customFormat="1" ht="19.5">
      <c r="A275" s="32"/>
      <c r="B275" s="33"/>
      <c r="C275" s="34"/>
      <c r="D275" s="209" t="s">
        <v>149</v>
      </c>
      <c r="E275" s="34"/>
      <c r="F275" s="210" t="s">
        <v>514</v>
      </c>
      <c r="G275" s="34"/>
      <c r="H275" s="34"/>
      <c r="I275" s="162"/>
      <c r="J275" s="34"/>
      <c r="K275" s="34"/>
      <c r="L275" s="37"/>
      <c r="M275" s="211"/>
      <c r="N275" s="212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149</v>
      </c>
      <c r="AU275" s="15" t="s">
        <v>89</v>
      </c>
    </row>
    <row r="276" spans="1:65" s="2" customFormat="1" ht="21.75" customHeight="1">
      <c r="A276" s="32"/>
      <c r="B276" s="33"/>
      <c r="C276" s="224" t="s">
        <v>515</v>
      </c>
      <c r="D276" s="224" t="s">
        <v>180</v>
      </c>
      <c r="E276" s="225" t="s">
        <v>516</v>
      </c>
      <c r="F276" s="226" t="s">
        <v>517</v>
      </c>
      <c r="G276" s="227" t="s">
        <v>163</v>
      </c>
      <c r="H276" s="228">
        <v>1</v>
      </c>
      <c r="I276" s="229"/>
      <c r="J276" s="230">
        <f>ROUND(I276*H276,2)</f>
        <v>0</v>
      </c>
      <c r="K276" s="231"/>
      <c r="L276" s="232"/>
      <c r="M276" s="233" t="s">
        <v>1</v>
      </c>
      <c r="N276" s="234" t="s">
        <v>44</v>
      </c>
      <c r="O276" s="69"/>
      <c r="P276" s="205">
        <f>O276*H276</f>
        <v>0</v>
      </c>
      <c r="Q276" s="205">
        <v>0.065</v>
      </c>
      <c r="R276" s="205">
        <f>Q276*H276</f>
        <v>0.065</v>
      </c>
      <c r="S276" s="205">
        <v>0</v>
      </c>
      <c r="T276" s="20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07" t="s">
        <v>174</v>
      </c>
      <c r="AT276" s="207" t="s">
        <v>180</v>
      </c>
      <c r="AU276" s="207" t="s">
        <v>89</v>
      </c>
      <c r="AY276" s="15" t="s">
        <v>138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5" t="s">
        <v>87</v>
      </c>
      <c r="BK276" s="208">
        <f>ROUND(I276*H276,2)</f>
        <v>0</v>
      </c>
      <c r="BL276" s="15" t="s">
        <v>144</v>
      </c>
      <c r="BM276" s="207" t="s">
        <v>518</v>
      </c>
    </row>
    <row r="277" spans="1:47" s="2" customFormat="1" ht="19.5">
      <c r="A277" s="32"/>
      <c r="B277" s="33"/>
      <c r="C277" s="34"/>
      <c r="D277" s="209" t="s">
        <v>149</v>
      </c>
      <c r="E277" s="34"/>
      <c r="F277" s="210" t="s">
        <v>514</v>
      </c>
      <c r="G277" s="34"/>
      <c r="H277" s="34"/>
      <c r="I277" s="162"/>
      <c r="J277" s="34"/>
      <c r="K277" s="34"/>
      <c r="L277" s="37"/>
      <c r="M277" s="211"/>
      <c r="N277" s="212"/>
      <c r="O277" s="69"/>
      <c r="P277" s="69"/>
      <c r="Q277" s="69"/>
      <c r="R277" s="69"/>
      <c r="S277" s="69"/>
      <c r="T277" s="7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5" t="s">
        <v>149</v>
      </c>
      <c r="AU277" s="15" t="s">
        <v>89</v>
      </c>
    </row>
    <row r="278" spans="1:65" s="2" customFormat="1" ht="21.75" customHeight="1">
      <c r="A278" s="32"/>
      <c r="B278" s="33"/>
      <c r="C278" s="195" t="s">
        <v>519</v>
      </c>
      <c r="D278" s="195" t="s">
        <v>140</v>
      </c>
      <c r="E278" s="196" t="s">
        <v>520</v>
      </c>
      <c r="F278" s="197" t="s">
        <v>521</v>
      </c>
      <c r="G278" s="198" t="s">
        <v>183</v>
      </c>
      <c r="H278" s="199">
        <v>1</v>
      </c>
      <c r="I278" s="200"/>
      <c r="J278" s="201">
        <f>ROUND(I278*H278,2)</f>
        <v>0</v>
      </c>
      <c r="K278" s="202"/>
      <c r="L278" s="37"/>
      <c r="M278" s="203" t="s">
        <v>1</v>
      </c>
      <c r="N278" s="204" t="s">
        <v>44</v>
      </c>
      <c r="O278" s="69"/>
      <c r="P278" s="205">
        <f>O278*H278</f>
        <v>0</v>
      </c>
      <c r="Q278" s="205">
        <v>2.25634</v>
      </c>
      <c r="R278" s="205">
        <f>Q278*H278</f>
        <v>2.25634</v>
      </c>
      <c r="S278" s="205">
        <v>0</v>
      </c>
      <c r="T278" s="20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07" t="s">
        <v>144</v>
      </c>
      <c r="AT278" s="207" t="s">
        <v>140</v>
      </c>
      <c r="AU278" s="207" t="s">
        <v>89</v>
      </c>
      <c r="AY278" s="15" t="s">
        <v>138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5" t="s">
        <v>87</v>
      </c>
      <c r="BK278" s="208">
        <f>ROUND(I278*H278,2)</f>
        <v>0</v>
      </c>
      <c r="BL278" s="15" t="s">
        <v>144</v>
      </c>
      <c r="BM278" s="207" t="s">
        <v>522</v>
      </c>
    </row>
    <row r="279" spans="1:47" s="2" customFormat="1" ht="19.5">
      <c r="A279" s="32"/>
      <c r="B279" s="33"/>
      <c r="C279" s="34"/>
      <c r="D279" s="209" t="s">
        <v>149</v>
      </c>
      <c r="E279" s="34"/>
      <c r="F279" s="210" t="s">
        <v>514</v>
      </c>
      <c r="G279" s="34"/>
      <c r="H279" s="34"/>
      <c r="I279" s="162"/>
      <c r="J279" s="34"/>
      <c r="K279" s="34"/>
      <c r="L279" s="37"/>
      <c r="M279" s="211"/>
      <c r="N279" s="212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149</v>
      </c>
      <c r="AU279" s="15" t="s">
        <v>89</v>
      </c>
    </row>
    <row r="280" spans="1:65" s="2" customFormat="1" ht="16.5" customHeight="1">
      <c r="A280" s="32"/>
      <c r="B280" s="33"/>
      <c r="C280" s="195" t="s">
        <v>523</v>
      </c>
      <c r="D280" s="195" t="s">
        <v>140</v>
      </c>
      <c r="E280" s="196" t="s">
        <v>524</v>
      </c>
      <c r="F280" s="197" t="s">
        <v>525</v>
      </c>
      <c r="G280" s="198" t="s">
        <v>143</v>
      </c>
      <c r="H280" s="199">
        <v>4</v>
      </c>
      <c r="I280" s="200"/>
      <c r="J280" s="201">
        <f>ROUND(I280*H280,2)</f>
        <v>0</v>
      </c>
      <c r="K280" s="202"/>
      <c r="L280" s="37"/>
      <c r="M280" s="203" t="s">
        <v>1</v>
      </c>
      <c r="N280" s="204" t="s">
        <v>44</v>
      </c>
      <c r="O280" s="69"/>
      <c r="P280" s="205">
        <f>O280*H280</f>
        <v>0</v>
      </c>
      <c r="Q280" s="205">
        <v>0.00402</v>
      </c>
      <c r="R280" s="205">
        <f>Q280*H280</f>
        <v>0.01608</v>
      </c>
      <c r="S280" s="205">
        <v>0</v>
      </c>
      <c r="T280" s="20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7" t="s">
        <v>144</v>
      </c>
      <c r="AT280" s="207" t="s">
        <v>140</v>
      </c>
      <c r="AU280" s="207" t="s">
        <v>89</v>
      </c>
      <c r="AY280" s="15" t="s">
        <v>138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5" t="s">
        <v>87</v>
      </c>
      <c r="BK280" s="208">
        <f>ROUND(I280*H280,2)</f>
        <v>0</v>
      </c>
      <c r="BL280" s="15" t="s">
        <v>144</v>
      </c>
      <c r="BM280" s="207" t="s">
        <v>526</v>
      </c>
    </row>
    <row r="281" spans="1:47" s="2" customFormat="1" ht="19.5">
      <c r="A281" s="32"/>
      <c r="B281" s="33"/>
      <c r="C281" s="34"/>
      <c r="D281" s="209" t="s">
        <v>149</v>
      </c>
      <c r="E281" s="34"/>
      <c r="F281" s="210" t="s">
        <v>514</v>
      </c>
      <c r="G281" s="34"/>
      <c r="H281" s="34"/>
      <c r="I281" s="162"/>
      <c r="J281" s="34"/>
      <c r="K281" s="34"/>
      <c r="L281" s="37"/>
      <c r="M281" s="211"/>
      <c r="N281" s="212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149</v>
      </c>
      <c r="AU281" s="15" t="s">
        <v>89</v>
      </c>
    </row>
    <row r="282" spans="1:65" s="2" customFormat="1" ht="21.75" customHeight="1">
      <c r="A282" s="32"/>
      <c r="B282" s="33"/>
      <c r="C282" s="195" t="s">
        <v>527</v>
      </c>
      <c r="D282" s="195" t="s">
        <v>140</v>
      </c>
      <c r="E282" s="196" t="s">
        <v>528</v>
      </c>
      <c r="F282" s="197" t="s">
        <v>529</v>
      </c>
      <c r="G282" s="198" t="s">
        <v>163</v>
      </c>
      <c r="H282" s="199">
        <v>35</v>
      </c>
      <c r="I282" s="200"/>
      <c r="J282" s="201">
        <f>ROUND(I282*H282,2)</f>
        <v>0</v>
      </c>
      <c r="K282" s="202"/>
      <c r="L282" s="37"/>
      <c r="M282" s="203" t="s">
        <v>1</v>
      </c>
      <c r="N282" s="204" t="s">
        <v>44</v>
      </c>
      <c r="O282" s="69"/>
      <c r="P282" s="205">
        <f>O282*H282</f>
        <v>0</v>
      </c>
      <c r="Q282" s="205">
        <v>0.4208</v>
      </c>
      <c r="R282" s="205">
        <f>Q282*H282</f>
        <v>14.728</v>
      </c>
      <c r="S282" s="205">
        <v>0</v>
      </c>
      <c r="T282" s="206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7" t="s">
        <v>144</v>
      </c>
      <c r="AT282" s="207" t="s">
        <v>140</v>
      </c>
      <c r="AU282" s="207" t="s">
        <v>89</v>
      </c>
      <c r="AY282" s="15" t="s">
        <v>138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5" t="s">
        <v>87</v>
      </c>
      <c r="BK282" s="208">
        <f>ROUND(I282*H282,2)</f>
        <v>0</v>
      </c>
      <c r="BL282" s="15" t="s">
        <v>144</v>
      </c>
      <c r="BM282" s="207" t="s">
        <v>530</v>
      </c>
    </row>
    <row r="283" spans="2:63" s="12" customFormat="1" ht="22.7" customHeight="1">
      <c r="B283" s="179"/>
      <c r="C283" s="180"/>
      <c r="D283" s="181" t="s">
        <v>78</v>
      </c>
      <c r="E283" s="193" t="s">
        <v>179</v>
      </c>
      <c r="F283" s="193" t="s">
        <v>531</v>
      </c>
      <c r="G283" s="180"/>
      <c r="H283" s="180"/>
      <c r="I283" s="183"/>
      <c r="J283" s="194">
        <f>BK283</f>
        <v>0</v>
      </c>
      <c r="K283" s="180"/>
      <c r="L283" s="185"/>
      <c r="M283" s="186"/>
      <c r="N283" s="187"/>
      <c r="O283" s="187"/>
      <c r="P283" s="188">
        <f>SUM(P284:P313)</f>
        <v>0</v>
      </c>
      <c r="Q283" s="187"/>
      <c r="R283" s="188">
        <f>SUM(R284:R313)</f>
        <v>325.61478</v>
      </c>
      <c r="S283" s="187"/>
      <c r="T283" s="189">
        <f>SUM(T284:T313)</f>
        <v>8.3785</v>
      </c>
      <c r="AR283" s="190" t="s">
        <v>87</v>
      </c>
      <c r="AT283" s="191" t="s">
        <v>78</v>
      </c>
      <c r="AU283" s="191" t="s">
        <v>87</v>
      </c>
      <c r="AY283" s="190" t="s">
        <v>138</v>
      </c>
      <c r="BK283" s="192">
        <f>SUM(BK284:BK313)</f>
        <v>0</v>
      </c>
    </row>
    <row r="284" spans="1:65" s="2" customFormat="1" ht="33" customHeight="1">
      <c r="A284" s="32"/>
      <c r="B284" s="33"/>
      <c r="C284" s="195" t="s">
        <v>532</v>
      </c>
      <c r="D284" s="195" t="s">
        <v>140</v>
      </c>
      <c r="E284" s="196" t="s">
        <v>533</v>
      </c>
      <c r="F284" s="197" t="s">
        <v>534</v>
      </c>
      <c r="G284" s="198" t="s">
        <v>237</v>
      </c>
      <c r="H284" s="199">
        <v>1091</v>
      </c>
      <c r="I284" s="200"/>
      <c r="J284" s="201">
        <f aca="true" t="shared" si="25" ref="J284:J309">ROUND(I284*H284,2)</f>
        <v>0</v>
      </c>
      <c r="K284" s="202"/>
      <c r="L284" s="37"/>
      <c r="M284" s="203" t="s">
        <v>1</v>
      </c>
      <c r="N284" s="204" t="s">
        <v>44</v>
      </c>
      <c r="O284" s="69"/>
      <c r="P284" s="205">
        <f aca="true" t="shared" si="26" ref="P284:P309">O284*H284</f>
        <v>0</v>
      </c>
      <c r="Q284" s="205">
        <v>0.1554</v>
      </c>
      <c r="R284" s="205">
        <f aca="true" t="shared" si="27" ref="R284:R309">Q284*H284</f>
        <v>169.5414</v>
      </c>
      <c r="S284" s="205">
        <v>0</v>
      </c>
      <c r="T284" s="206">
        <f aca="true" t="shared" si="28" ref="T284:T309"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7" t="s">
        <v>144</v>
      </c>
      <c r="AT284" s="207" t="s">
        <v>140</v>
      </c>
      <c r="AU284" s="207" t="s">
        <v>89</v>
      </c>
      <c r="AY284" s="15" t="s">
        <v>138</v>
      </c>
      <c r="BE284" s="208">
        <f aca="true" t="shared" si="29" ref="BE284:BE309">IF(N284="základní",J284,0)</f>
        <v>0</v>
      </c>
      <c r="BF284" s="208">
        <f aca="true" t="shared" si="30" ref="BF284:BF309">IF(N284="snížená",J284,0)</f>
        <v>0</v>
      </c>
      <c r="BG284" s="208">
        <f aca="true" t="shared" si="31" ref="BG284:BG309">IF(N284="zákl. přenesená",J284,0)</f>
        <v>0</v>
      </c>
      <c r="BH284" s="208">
        <f aca="true" t="shared" si="32" ref="BH284:BH309">IF(N284="sníž. přenesená",J284,0)</f>
        <v>0</v>
      </c>
      <c r="BI284" s="208">
        <f aca="true" t="shared" si="33" ref="BI284:BI309">IF(N284="nulová",J284,0)</f>
        <v>0</v>
      </c>
      <c r="BJ284" s="15" t="s">
        <v>87</v>
      </c>
      <c r="BK284" s="208">
        <f aca="true" t="shared" si="34" ref="BK284:BK309">ROUND(I284*H284,2)</f>
        <v>0</v>
      </c>
      <c r="BL284" s="15" t="s">
        <v>144</v>
      </c>
      <c r="BM284" s="207" t="s">
        <v>535</v>
      </c>
    </row>
    <row r="285" spans="1:65" s="2" customFormat="1" ht="16.5" customHeight="1">
      <c r="A285" s="32"/>
      <c r="B285" s="33"/>
      <c r="C285" s="224" t="s">
        <v>536</v>
      </c>
      <c r="D285" s="224" t="s">
        <v>180</v>
      </c>
      <c r="E285" s="225" t="s">
        <v>537</v>
      </c>
      <c r="F285" s="226" t="s">
        <v>538</v>
      </c>
      <c r="G285" s="227" t="s">
        <v>237</v>
      </c>
      <c r="H285" s="228">
        <v>855</v>
      </c>
      <c r="I285" s="229"/>
      <c r="J285" s="230">
        <f t="shared" si="25"/>
        <v>0</v>
      </c>
      <c r="K285" s="231"/>
      <c r="L285" s="232"/>
      <c r="M285" s="233" t="s">
        <v>1</v>
      </c>
      <c r="N285" s="234" t="s">
        <v>44</v>
      </c>
      <c r="O285" s="69"/>
      <c r="P285" s="205">
        <f t="shared" si="26"/>
        <v>0</v>
      </c>
      <c r="Q285" s="205">
        <v>0.081</v>
      </c>
      <c r="R285" s="205">
        <f t="shared" si="27"/>
        <v>69.255</v>
      </c>
      <c r="S285" s="205">
        <v>0</v>
      </c>
      <c r="T285" s="206">
        <f t="shared" si="28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07" t="s">
        <v>174</v>
      </c>
      <c r="AT285" s="207" t="s">
        <v>180</v>
      </c>
      <c r="AU285" s="207" t="s">
        <v>89</v>
      </c>
      <c r="AY285" s="15" t="s">
        <v>138</v>
      </c>
      <c r="BE285" s="208">
        <f t="shared" si="29"/>
        <v>0</v>
      </c>
      <c r="BF285" s="208">
        <f t="shared" si="30"/>
        <v>0</v>
      </c>
      <c r="BG285" s="208">
        <f t="shared" si="31"/>
        <v>0</v>
      </c>
      <c r="BH285" s="208">
        <f t="shared" si="32"/>
        <v>0</v>
      </c>
      <c r="BI285" s="208">
        <f t="shared" si="33"/>
        <v>0</v>
      </c>
      <c r="BJ285" s="15" t="s">
        <v>87</v>
      </c>
      <c r="BK285" s="208">
        <f t="shared" si="34"/>
        <v>0</v>
      </c>
      <c r="BL285" s="15" t="s">
        <v>144</v>
      </c>
      <c r="BM285" s="207" t="s">
        <v>539</v>
      </c>
    </row>
    <row r="286" spans="1:65" s="2" customFormat="1" ht="16.5" customHeight="1">
      <c r="A286" s="32"/>
      <c r="B286" s="33"/>
      <c r="C286" s="224" t="s">
        <v>540</v>
      </c>
      <c r="D286" s="224" t="s">
        <v>180</v>
      </c>
      <c r="E286" s="225" t="s">
        <v>541</v>
      </c>
      <c r="F286" s="226" t="s">
        <v>542</v>
      </c>
      <c r="G286" s="227" t="s">
        <v>237</v>
      </c>
      <c r="H286" s="228">
        <v>10</v>
      </c>
      <c r="I286" s="229"/>
      <c r="J286" s="230">
        <f t="shared" si="25"/>
        <v>0</v>
      </c>
      <c r="K286" s="231"/>
      <c r="L286" s="232"/>
      <c r="M286" s="233" t="s">
        <v>1</v>
      </c>
      <c r="N286" s="234" t="s">
        <v>44</v>
      </c>
      <c r="O286" s="69"/>
      <c r="P286" s="205">
        <f t="shared" si="26"/>
        <v>0</v>
      </c>
      <c r="Q286" s="205">
        <v>0.0822</v>
      </c>
      <c r="R286" s="205">
        <f t="shared" si="27"/>
        <v>0.822</v>
      </c>
      <c r="S286" s="205">
        <v>0</v>
      </c>
      <c r="T286" s="206">
        <f t="shared" si="28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7" t="s">
        <v>174</v>
      </c>
      <c r="AT286" s="207" t="s">
        <v>180</v>
      </c>
      <c r="AU286" s="207" t="s">
        <v>89</v>
      </c>
      <c r="AY286" s="15" t="s">
        <v>138</v>
      </c>
      <c r="BE286" s="208">
        <f t="shared" si="29"/>
        <v>0</v>
      </c>
      <c r="BF286" s="208">
        <f t="shared" si="30"/>
        <v>0</v>
      </c>
      <c r="BG286" s="208">
        <f t="shared" si="31"/>
        <v>0</v>
      </c>
      <c r="BH286" s="208">
        <f t="shared" si="32"/>
        <v>0</v>
      </c>
      <c r="BI286" s="208">
        <f t="shared" si="33"/>
        <v>0</v>
      </c>
      <c r="BJ286" s="15" t="s">
        <v>87</v>
      </c>
      <c r="BK286" s="208">
        <f t="shared" si="34"/>
        <v>0</v>
      </c>
      <c r="BL286" s="15" t="s">
        <v>144</v>
      </c>
      <c r="BM286" s="207" t="s">
        <v>543</v>
      </c>
    </row>
    <row r="287" spans="1:65" s="2" customFormat="1" ht="21.75" customHeight="1">
      <c r="A287" s="32"/>
      <c r="B287" s="33"/>
      <c r="C287" s="224" t="s">
        <v>544</v>
      </c>
      <c r="D287" s="224" t="s">
        <v>180</v>
      </c>
      <c r="E287" s="225" t="s">
        <v>545</v>
      </c>
      <c r="F287" s="226" t="s">
        <v>546</v>
      </c>
      <c r="G287" s="227" t="s">
        <v>453</v>
      </c>
      <c r="H287" s="228">
        <v>24</v>
      </c>
      <c r="I287" s="229"/>
      <c r="J287" s="230">
        <f t="shared" si="25"/>
        <v>0</v>
      </c>
      <c r="K287" s="231"/>
      <c r="L287" s="232"/>
      <c r="M287" s="233" t="s">
        <v>1</v>
      </c>
      <c r="N287" s="234" t="s">
        <v>44</v>
      </c>
      <c r="O287" s="69"/>
      <c r="P287" s="205">
        <f t="shared" si="26"/>
        <v>0</v>
      </c>
      <c r="Q287" s="205">
        <v>0.0782</v>
      </c>
      <c r="R287" s="205">
        <f t="shared" si="27"/>
        <v>1.8768000000000002</v>
      </c>
      <c r="S287" s="205">
        <v>0</v>
      </c>
      <c r="T287" s="206">
        <f t="shared" si="28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7" t="s">
        <v>174</v>
      </c>
      <c r="AT287" s="207" t="s">
        <v>180</v>
      </c>
      <c r="AU287" s="207" t="s">
        <v>89</v>
      </c>
      <c r="AY287" s="15" t="s">
        <v>138</v>
      </c>
      <c r="BE287" s="208">
        <f t="shared" si="29"/>
        <v>0</v>
      </c>
      <c r="BF287" s="208">
        <f t="shared" si="30"/>
        <v>0</v>
      </c>
      <c r="BG287" s="208">
        <f t="shared" si="31"/>
        <v>0</v>
      </c>
      <c r="BH287" s="208">
        <f t="shared" si="32"/>
        <v>0</v>
      </c>
      <c r="BI287" s="208">
        <f t="shared" si="33"/>
        <v>0</v>
      </c>
      <c r="BJ287" s="15" t="s">
        <v>87</v>
      </c>
      <c r="BK287" s="208">
        <f t="shared" si="34"/>
        <v>0</v>
      </c>
      <c r="BL287" s="15" t="s">
        <v>144</v>
      </c>
      <c r="BM287" s="207" t="s">
        <v>547</v>
      </c>
    </row>
    <row r="288" spans="1:65" s="2" customFormat="1" ht="21.75" customHeight="1">
      <c r="A288" s="32"/>
      <c r="B288" s="33"/>
      <c r="C288" s="224" t="s">
        <v>548</v>
      </c>
      <c r="D288" s="224" t="s">
        <v>180</v>
      </c>
      <c r="E288" s="225" t="s">
        <v>549</v>
      </c>
      <c r="F288" s="226" t="s">
        <v>550</v>
      </c>
      <c r="G288" s="227" t="s">
        <v>453</v>
      </c>
      <c r="H288" s="228">
        <v>30</v>
      </c>
      <c r="I288" s="229"/>
      <c r="J288" s="230">
        <f t="shared" si="25"/>
        <v>0</v>
      </c>
      <c r="K288" s="231"/>
      <c r="L288" s="232"/>
      <c r="M288" s="233" t="s">
        <v>1</v>
      </c>
      <c r="N288" s="234" t="s">
        <v>44</v>
      </c>
      <c r="O288" s="69"/>
      <c r="P288" s="205">
        <f t="shared" si="26"/>
        <v>0</v>
      </c>
      <c r="Q288" s="205">
        <v>0.0782</v>
      </c>
      <c r="R288" s="205">
        <f t="shared" si="27"/>
        <v>2.346</v>
      </c>
      <c r="S288" s="205">
        <v>0</v>
      </c>
      <c r="T288" s="206">
        <f t="shared" si="28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207" t="s">
        <v>174</v>
      </c>
      <c r="AT288" s="207" t="s">
        <v>180</v>
      </c>
      <c r="AU288" s="207" t="s">
        <v>89</v>
      </c>
      <c r="AY288" s="15" t="s">
        <v>138</v>
      </c>
      <c r="BE288" s="208">
        <f t="shared" si="29"/>
        <v>0</v>
      </c>
      <c r="BF288" s="208">
        <f t="shared" si="30"/>
        <v>0</v>
      </c>
      <c r="BG288" s="208">
        <f t="shared" si="31"/>
        <v>0</v>
      </c>
      <c r="BH288" s="208">
        <f t="shared" si="32"/>
        <v>0</v>
      </c>
      <c r="BI288" s="208">
        <f t="shared" si="33"/>
        <v>0</v>
      </c>
      <c r="BJ288" s="15" t="s">
        <v>87</v>
      </c>
      <c r="BK288" s="208">
        <f t="shared" si="34"/>
        <v>0</v>
      </c>
      <c r="BL288" s="15" t="s">
        <v>144</v>
      </c>
      <c r="BM288" s="207" t="s">
        <v>551</v>
      </c>
    </row>
    <row r="289" spans="1:65" s="2" customFormat="1" ht="21.75" customHeight="1">
      <c r="A289" s="32"/>
      <c r="B289" s="33"/>
      <c r="C289" s="224" t="s">
        <v>552</v>
      </c>
      <c r="D289" s="224" t="s">
        <v>180</v>
      </c>
      <c r="E289" s="225" t="s">
        <v>553</v>
      </c>
      <c r="F289" s="226" t="s">
        <v>554</v>
      </c>
      <c r="G289" s="227" t="s">
        <v>453</v>
      </c>
      <c r="H289" s="228">
        <v>8</v>
      </c>
      <c r="I289" s="229"/>
      <c r="J289" s="230">
        <f t="shared" si="25"/>
        <v>0</v>
      </c>
      <c r="K289" s="231"/>
      <c r="L289" s="232"/>
      <c r="M289" s="233" t="s">
        <v>1</v>
      </c>
      <c r="N289" s="234" t="s">
        <v>44</v>
      </c>
      <c r="O289" s="69"/>
      <c r="P289" s="205">
        <f t="shared" si="26"/>
        <v>0</v>
      </c>
      <c r="Q289" s="205">
        <v>0</v>
      </c>
      <c r="R289" s="205">
        <f t="shared" si="27"/>
        <v>0</v>
      </c>
      <c r="S289" s="205">
        <v>0</v>
      </c>
      <c r="T289" s="206">
        <f t="shared" si="28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7" t="s">
        <v>174</v>
      </c>
      <c r="AT289" s="207" t="s">
        <v>180</v>
      </c>
      <c r="AU289" s="207" t="s">
        <v>89</v>
      </c>
      <c r="AY289" s="15" t="s">
        <v>138</v>
      </c>
      <c r="BE289" s="208">
        <f t="shared" si="29"/>
        <v>0</v>
      </c>
      <c r="BF289" s="208">
        <f t="shared" si="30"/>
        <v>0</v>
      </c>
      <c r="BG289" s="208">
        <f t="shared" si="31"/>
        <v>0</v>
      </c>
      <c r="BH289" s="208">
        <f t="shared" si="32"/>
        <v>0</v>
      </c>
      <c r="BI289" s="208">
        <f t="shared" si="33"/>
        <v>0</v>
      </c>
      <c r="BJ289" s="15" t="s">
        <v>87</v>
      </c>
      <c r="BK289" s="208">
        <f t="shared" si="34"/>
        <v>0</v>
      </c>
      <c r="BL289" s="15" t="s">
        <v>144</v>
      </c>
      <c r="BM289" s="207" t="s">
        <v>555</v>
      </c>
    </row>
    <row r="290" spans="1:65" s="2" customFormat="1" ht="21.75" customHeight="1">
      <c r="A290" s="32"/>
      <c r="B290" s="33"/>
      <c r="C290" s="224" t="s">
        <v>556</v>
      </c>
      <c r="D290" s="224" t="s">
        <v>180</v>
      </c>
      <c r="E290" s="225" t="s">
        <v>557</v>
      </c>
      <c r="F290" s="226" t="s">
        <v>558</v>
      </c>
      <c r="G290" s="227" t="s">
        <v>237</v>
      </c>
      <c r="H290" s="228">
        <v>150</v>
      </c>
      <c r="I290" s="229"/>
      <c r="J290" s="230">
        <f t="shared" si="25"/>
        <v>0</v>
      </c>
      <c r="K290" s="231"/>
      <c r="L290" s="232"/>
      <c r="M290" s="233" t="s">
        <v>1</v>
      </c>
      <c r="N290" s="234" t="s">
        <v>44</v>
      </c>
      <c r="O290" s="69"/>
      <c r="P290" s="205">
        <f t="shared" si="26"/>
        <v>0</v>
      </c>
      <c r="Q290" s="205">
        <v>0.0483</v>
      </c>
      <c r="R290" s="205">
        <f t="shared" si="27"/>
        <v>7.245</v>
      </c>
      <c r="S290" s="205">
        <v>0</v>
      </c>
      <c r="T290" s="206">
        <f t="shared" si="28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7" t="s">
        <v>174</v>
      </c>
      <c r="AT290" s="207" t="s">
        <v>180</v>
      </c>
      <c r="AU290" s="207" t="s">
        <v>89</v>
      </c>
      <c r="AY290" s="15" t="s">
        <v>138</v>
      </c>
      <c r="BE290" s="208">
        <f t="shared" si="29"/>
        <v>0</v>
      </c>
      <c r="BF290" s="208">
        <f t="shared" si="30"/>
        <v>0</v>
      </c>
      <c r="BG290" s="208">
        <f t="shared" si="31"/>
        <v>0</v>
      </c>
      <c r="BH290" s="208">
        <f t="shared" si="32"/>
        <v>0</v>
      </c>
      <c r="BI290" s="208">
        <f t="shared" si="33"/>
        <v>0</v>
      </c>
      <c r="BJ290" s="15" t="s">
        <v>87</v>
      </c>
      <c r="BK290" s="208">
        <f t="shared" si="34"/>
        <v>0</v>
      </c>
      <c r="BL290" s="15" t="s">
        <v>144</v>
      </c>
      <c r="BM290" s="207" t="s">
        <v>559</v>
      </c>
    </row>
    <row r="291" spans="1:65" s="2" customFormat="1" ht="21.75" customHeight="1">
      <c r="A291" s="32"/>
      <c r="B291" s="33"/>
      <c r="C291" s="224" t="s">
        <v>560</v>
      </c>
      <c r="D291" s="224" t="s">
        <v>180</v>
      </c>
      <c r="E291" s="225" t="s">
        <v>561</v>
      </c>
      <c r="F291" s="226" t="s">
        <v>562</v>
      </c>
      <c r="G291" s="227" t="s">
        <v>237</v>
      </c>
      <c r="H291" s="228">
        <v>14</v>
      </c>
      <c r="I291" s="229"/>
      <c r="J291" s="230">
        <f t="shared" si="25"/>
        <v>0</v>
      </c>
      <c r="K291" s="231"/>
      <c r="L291" s="232"/>
      <c r="M291" s="233" t="s">
        <v>1</v>
      </c>
      <c r="N291" s="234" t="s">
        <v>44</v>
      </c>
      <c r="O291" s="69"/>
      <c r="P291" s="205">
        <f t="shared" si="26"/>
        <v>0</v>
      </c>
      <c r="Q291" s="205">
        <v>0.064</v>
      </c>
      <c r="R291" s="205">
        <f t="shared" si="27"/>
        <v>0.896</v>
      </c>
      <c r="S291" s="205">
        <v>0</v>
      </c>
      <c r="T291" s="206">
        <f t="shared" si="28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07" t="s">
        <v>174</v>
      </c>
      <c r="AT291" s="207" t="s">
        <v>180</v>
      </c>
      <c r="AU291" s="207" t="s">
        <v>89</v>
      </c>
      <c r="AY291" s="15" t="s">
        <v>138</v>
      </c>
      <c r="BE291" s="208">
        <f t="shared" si="29"/>
        <v>0</v>
      </c>
      <c r="BF291" s="208">
        <f t="shared" si="30"/>
        <v>0</v>
      </c>
      <c r="BG291" s="208">
        <f t="shared" si="31"/>
        <v>0</v>
      </c>
      <c r="BH291" s="208">
        <f t="shared" si="32"/>
        <v>0</v>
      </c>
      <c r="BI291" s="208">
        <f t="shared" si="33"/>
        <v>0</v>
      </c>
      <c r="BJ291" s="15" t="s">
        <v>87</v>
      </c>
      <c r="BK291" s="208">
        <f t="shared" si="34"/>
        <v>0</v>
      </c>
      <c r="BL291" s="15" t="s">
        <v>144</v>
      </c>
      <c r="BM291" s="207" t="s">
        <v>563</v>
      </c>
    </row>
    <row r="292" spans="1:65" s="2" customFormat="1" ht="33" customHeight="1">
      <c r="A292" s="32"/>
      <c r="B292" s="33"/>
      <c r="C292" s="195" t="s">
        <v>564</v>
      </c>
      <c r="D292" s="195" t="s">
        <v>140</v>
      </c>
      <c r="E292" s="196" t="s">
        <v>565</v>
      </c>
      <c r="F292" s="197" t="s">
        <v>566</v>
      </c>
      <c r="G292" s="198" t="s">
        <v>237</v>
      </c>
      <c r="H292" s="199">
        <v>404</v>
      </c>
      <c r="I292" s="200"/>
      <c r="J292" s="201">
        <f t="shared" si="25"/>
        <v>0</v>
      </c>
      <c r="K292" s="202"/>
      <c r="L292" s="37"/>
      <c r="M292" s="203" t="s">
        <v>1</v>
      </c>
      <c r="N292" s="204" t="s">
        <v>44</v>
      </c>
      <c r="O292" s="69"/>
      <c r="P292" s="205">
        <f t="shared" si="26"/>
        <v>0</v>
      </c>
      <c r="Q292" s="205">
        <v>0.1295</v>
      </c>
      <c r="R292" s="205">
        <f t="shared" si="27"/>
        <v>52.318000000000005</v>
      </c>
      <c r="S292" s="205">
        <v>0</v>
      </c>
      <c r="T292" s="206">
        <f t="shared" si="28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07" t="s">
        <v>144</v>
      </c>
      <c r="AT292" s="207" t="s">
        <v>140</v>
      </c>
      <c r="AU292" s="207" t="s">
        <v>89</v>
      </c>
      <c r="AY292" s="15" t="s">
        <v>138</v>
      </c>
      <c r="BE292" s="208">
        <f t="shared" si="29"/>
        <v>0</v>
      </c>
      <c r="BF292" s="208">
        <f t="shared" si="30"/>
        <v>0</v>
      </c>
      <c r="BG292" s="208">
        <f t="shared" si="31"/>
        <v>0</v>
      </c>
      <c r="BH292" s="208">
        <f t="shared" si="32"/>
        <v>0</v>
      </c>
      <c r="BI292" s="208">
        <f t="shared" si="33"/>
        <v>0</v>
      </c>
      <c r="BJ292" s="15" t="s">
        <v>87</v>
      </c>
      <c r="BK292" s="208">
        <f t="shared" si="34"/>
        <v>0</v>
      </c>
      <c r="BL292" s="15" t="s">
        <v>144</v>
      </c>
      <c r="BM292" s="207" t="s">
        <v>567</v>
      </c>
    </row>
    <row r="293" spans="1:65" s="2" customFormat="1" ht="16.5" customHeight="1">
      <c r="A293" s="32"/>
      <c r="B293" s="33"/>
      <c r="C293" s="224" t="s">
        <v>568</v>
      </c>
      <c r="D293" s="224" t="s">
        <v>180</v>
      </c>
      <c r="E293" s="225" t="s">
        <v>569</v>
      </c>
      <c r="F293" s="226" t="s">
        <v>570</v>
      </c>
      <c r="G293" s="227" t="s">
        <v>237</v>
      </c>
      <c r="H293" s="228">
        <v>390</v>
      </c>
      <c r="I293" s="229"/>
      <c r="J293" s="230">
        <f t="shared" si="25"/>
        <v>0</v>
      </c>
      <c r="K293" s="231"/>
      <c r="L293" s="232"/>
      <c r="M293" s="233" t="s">
        <v>1</v>
      </c>
      <c r="N293" s="234" t="s">
        <v>44</v>
      </c>
      <c r="O293" s="69"/>
      <c r="P293" s="205">
        <f t="shared" si="26"/>
        <v>0</v>
      </c>
      <c r="Q293" s="205">
        <v>0.045</v>
      </c>
      <c r="R293" s="205">
        <f t="shared" si="27"/>
        <v>17.55</v>
      </c>
      <c r="S293" s="205">
        <v>0</v>
      </c>
      <c r="T293" s="206">
        <f t="shared" si="28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7" t="s">
        <v>174</v>
      </c>
      <c r="AT293" s="207" t="s">
        <v>180</v>
      </c>
      <c r="AU293" s="207" t="s">
        <v>89</v>
      </c>
      <c r="AY293" s="15" t="s">
        <v>138</v>
      </c>
      <c r="BE293" s="208">
        <f t="shared" si="29"/>
        <v>0</v>
      </c>
      <c r="BF293" s="208">
        <f t="shared" si="30"/>
        <v>0</v>
      </c>
      <c r="BG293" s="208">
        <f t="shared" si="31"/>
        <v>0</v>
      </c>
      <c r="BH293" s="208">
        <f t="shared" si="32"/>
        <v>0</v>
      </c>
      <c r="BI293" s="208">
        <f t="shared" si="33"/>
        <v>0</v>
      </c>
      <c r="BJ293" s="15" t="s">
        <v>87</v>
      </c>
      <c r="BK293" s="208">
        <f t="shared" si="34"/>
        <v>0</v>
      </c>
      <c r="BL293" s="15" t="s">
        <v>144</v>
      </c>
      <c r="BM293" s="207" t="s">
        <v>571</v>
      </c>
    </row>
    <row r="294" spans="1:65" s="2" customFormat="1" ht="21.75" customHeight="1">
      <c r="A294" s="32"/>
      <c r="B294" s="33"/>
      <c r="C294" s="224" t="s">
        <v>572</v>
      </c>
      <c r="D294" s="224" t="s">
        <v>180</v>
      </c>
      <c r="E294" s="225" t="s">
        <v>573</v>
      </c>
      <c r="F294" s="226" t="s">
        <v>574</v>
      </c>
      <c r="G294" s="227" t="s">
        <v>237</v>
      </c>
      <c r="H294" s="228">
        <v>14</v>
      </c>
      <c r="I294" s="229"/>
      <c r="J294" s="230">
        <f t="shared" si="25"/>
        <v>0</v>
      </c>
      <c r="K294" s="231"/>
      <c r="L294" s="232"/>
      <c r="M294" s="233" t="s">
        <v>1</v>
      </c>
      <c r="N294" s="234" t="s">
        <v>44</v>
      </c>
      <c r="O294" s="69"/>
      <c r="P294" s="205">
        <f t="shared" si="26"/>
        <v>0</v>
      </c>
      <c r="Q294" s="205">
        <v>0.048</v>
      </c>
      <c r="R294" s="205">
        <f t="shared" si="27"/>
        <v>0.672</v>
      </c>
      <c r="S294" s="205">
        <v>0</v>
      </c>
      <c r="T294" s="206">
        <f t="shared" si="28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07" t="s">
        <v>174</v>
      </c>
      <c r="AT294" s="207" t="s">
        <v>180</v>
      </c>
      <c r="AU294" s="207" t="s">
        <v>89</v>
      </c>
      <c r="AY294" s="15" t="s">
        <v>138</v>
      </c>
      <c r="BE294" s="208">
        <f t="shared" si="29"/>
        <v>0</v>
      </c>
      <c r="BF294" s="208">
        <f t="shared" si="30"/>
        <v>0</v>
      </c>
      <c r="BG294" s="208">
        <f t="shared" si="31"/>
        <v>0</v>
      </c>
      <c r="BH294" s="208">
        <f t="shared" si="32"/>
        <v>0</v>
      </c>
      <c r="BI294" s="208">
        <f t="shared" si="33"/>
        <v>0</v>
      </c>
      <c r="BJ294" s="15" t="s">
        <v>87</v>
      </c>
      <c r="BK294" s="208">
        <f t="shared" si="34"/>
        <v>0</v>
      </c>
      <c r="BL294" s="15" t="s">
        <v>144</v>
      </c>
      <c r="BM294" s="207" t="s">
        <v>575</v>
      </c>
    </row>
    <row r="295" spans="1:65" s="2" customFormat="1" ht="21.75" customHeight="1">
      <c r="A295" s="32"/>
      <c r="B295" s="33"/>
      <c r="C295" s="195" t="s">
        <v>576</v>
      </c>
      <c r="D295" s="195" t="s">
        <v>140</v>
      </c>
      <c r="E295" s="196" t="s">
        <v>577</v>
      </c>
      <c r="F295" s="197" t="s">
        <v>578</v>
      </c>
      <c r="G295" s="198" t="s">
        <v>163</v>
      </c>
      <c r="H295" s="199">
        <v>7</v>
      </c>
      <c r="I295" s="200"/>
      <c r="J295" s="201">
        <f t="shared" si="25"/>
        <v>0</v>
      </c>
      <c r="K295" s="202"/>
      <c r="L295" s="37"/>
      <c r="M295" s="203" t="s">
        <v>1</v>
      </c>
      <c r="N295" s="204" t="s">
        <v>44</v>
      </c>
      <c r="O295" s="69"/>
      <c r="P295" s="205">
        <f t="shared" si="26"/>
        <v>0</v>
      </c>
      <c r="Q295" s="205">
        <v>0.0007</v>
      </c>
      <c r="R295" s="205">
        <f t="shared" si="27"/>
        <v>0.0049</v>
      </c>
      <c r="S295" s="205">
        <v>0</v>
      </c>
      <c r="T295" s="206">
        <f t="shared" si="28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7" t="s">
        <v>144</v>
      </c>
      <c r="AT295" s="207" t="s">
        <v>140</v>
      </c>
      <c r="AU295" s="207" t="s">
        <v>89</v>
      </c>
      <c r="AY295" s="15" t="s">
        <v>138</v>
      </c>
      <c r="BE295" s="208">
        <f t="shared" si="29"/>
        <v>0</v>
      </c>
      <c r="BF295" s="208">
        <f t="shared" si="30"/>
        <v>0</v>
      </c>
      <c r="BG295" s="208">
        <f t="shared" si="31"/>
        <v>0</v>
      </c>
      <c r="BH295" s="208">
        <f t="shared" si="32"/>
        <v>0</v>
      </c>
      <c r="BI295" s="208">
        <f t="shared" si="33"/>
        <v>0</v>
      </c>
      <c r="BJ295" s="15" t="s">
        <v>87</v>
      </c>
      <c r="BK295" s="208">
        <f t="shared" si="34"/>
        <v>0</v>
      </c>
      <c r="BL295" s="15" t="s">
        <v>144</v>
      </c>
      <c r="BM295" s="207" t="s">
        <v>579</v>
      </c>
    </row>
    <row r="296" spans="1:65" s="2" customFormat="1" ht="21.75" customHeight="1">
      <c r="A296" s="32"/>
      <c r="B296" s="33"/>
      <c r="C296" s="224" t="s">
        <v>580</v>
      </c>
      <c r="D296" s="224" t="s">
        <v>180</v>
      </c>
      <c r="E296" s="225" t="s">
        <v>581</v>
      </c>
      <c r="F296" s="226" t="s">
        <v>582</v>
      </c>
      <c r="G296" s="227" t="s">
        <v>163</v>
      </c>
      <c r="H296" s="228">
        <v>1</v>
      </c>
      <c r="I296" s="229"/>
      <c r="J296" s="230">
        <f t="shared" si="25"/>
        <v>0</v>
      </c>
      <c r="K296" s="231"/>
      <c r="L296" s="232"/>
      <c r="M296" s="233" t="s">
        <v>1</v>
      </c>
      <c r="N296" s="234" t="s">
        <v>44</v>
      </c>
      <c r="O296" s="69"/>
      <c r="P296" s="205">
        <f t="shared" si="26"/>
        <v>0</v>
      </c>
      <c r="Q296" s="205">
        <v>0.0035</v>
      </c>
      <c r="R296" s="205">
        <f t="shared" si="27"/>
        <v>0.0035</v>
      </c>
      <c r="S296" s="205">
        <v>0</v>
      </c>
      <c r="T296" s="206">
        <f t="shared" si="28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7" t="s">
        <v>174</v>
      </c>
      <c r="AT296" s="207" t="s">
        <v>180</v>
      </c>
      <c r="AU296" s="207" t="s">
        <v>89</v>
      </c>
      <c r="AY296" s="15" t="s">
        <v>138</v>
      </c>
      <c r="BE296" s="208">
        <f t="shared" si="29"/>
        <v>0</v>
      </c>
      <c r="BF296" s="208">
        <f t="shared" si="30"/>
        <v>0</v>
      </c>
      <c r="BG296" s="208">
        <f t="shared" si="31"/>
        <v>0</v>
      </c>
      <c r="BH296" s="208">
        <f t="shared" si="32"/>
        <v>0</v>
      </c>
      <c r="BI296" s="208">
        <f t="shared" si="33"/>
        <v>0</v>
      </c>
      <c r="BJ296" s="15" t="s">
        <v>87</v>
      </c>
      <c r="BK296" s="208">
        <f t="shared" si="34"/>
        <v>0</v>
      </c>
      <c r="BL296" s="15" t="s">
        <v>144</v>
      </c>
      <c r="BM296" s="207" t="s">
        <v>583</v>
      </c>
    </row>
    <row r="297" spans="1:65" s="2" customFormat="1" ht="16.5" customHeight="1">
      <c r="A297" s="32"/>
      <c r="B297" s="33"/>
      <c r="C297" s="224" t="s">
        <v>584</v>
      </c>
      <c r="D297" s="224" t="s">
        <v>180</v>
      </c>
      <c r="E297" s="225" t="s">
        <v>585</v>
      </c>
      <c r="F297" s="226" t="s">
        <v>586</v>
      </c>
      <c r="G297" s="227" t="s">
        <v>163</v>
      </c>
      <c r="H297" s="228">
        <v>4</v>
      </c>
      <c r="I297" s="229"/>
      <c r="J297" s="230">
        <f t="shared" si="25"/>
        <v>0</v>
      </c>
      <c r="K297" s="231"/>
      <c r="L297" s="232"/>
      <c r="M297" s="233" t="s">
        <v>1</v>
      </c>
      <c r="N297" s="234" t="s">
        <v>44</v>
      </c>
      <c r="O297" s="69"/>
      <c r="P297" s="205">
        <f t="shared" si="26"/>
        <v>0</v>
      </c>
      <c r="Q297" s="205">
        <v>0.0077</v>
      </c>
      <c r="R297" s="205">
        <f t="shared" si="27"/>
        <v>0.0308</v>
      </c>
      <c r="S297" s="205">
        <v>0</v>
      </c>
      <c r="T297" s="206">
        <f t="shared" si="28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07" t="s">
        <v>174</v>
      </c>
      <c r="AT297" s="207" t="s">
        <v>180</v>
      </c>
      <c r="AU297" s="207" t="s">
        <v>89</v>
      </c>
      <c r="AY297" s="15" t="s">
        <v>138</v>
      </c>
      <c r="BE297" s="208">
        <f t="shared" si="29"/>
        <v>0</v>
      </c>
      <c r="BF297" s="208">
        <f t="shared" si="30"/>
        <v>0</v>
      </c>
      <c r="BG297" s="208">
        <f t="shared" si="31"/>
        <v>0</v>
      </c>
      <c r="BH297" s="208">
        <f t="shared" si="32"/>
        <v>0</v>
      </c>
      <c r="BI297" s="208">
        <f t="shared" si="33"/>
        <v>0</v>
      </c>
      <c r="BJ297" s="15" t="s">
        <v>87</v>
      </c>
      <c r="BK297" s="208">
        <f t="shared" si="34"/>
        <v>0</v>
      </c>
      <c r="BL297" s="15" t="s">
        <v>144</v>
      </c>
      <c r="BM297" s="207" t="s">
        <v>587</v>
      </c>
    </row>
    <row r="298" spans="1:65" s="2" customFormat="1" ht="21.75" customHeight="1">
      <c r="A298" s="32"/>
      <c r="B298" s="33"/>
      <c r="C298" s="224" t="s">
        <v>588</v>
      </c>
      <c r="D298" s="224" t="s">
        <v>180</v>
      </c>
      <c r="E298" s="225" t="s">
        <v>589</v>
      </c>
      <c r="F298" s="226" t="s">
        <v>590</v>
      </c>
      <c r="G298" s="227" t="s">
        <v>163</v>
      </c>
      <c r="H298" s="228">
        <v>1</v>
      </c>
      <c r="I298" s="229"/>
      <c r="J298" s="230">
        <f t="shared" si="25"/>
        <v>0</v>
      </c>
      <c r="K298" s="231"/>
      <c r="L298" s="232"/>
      <c r="M298" s="233" t="s">
        <v>1</v>
      </c>
      <c r="N298" s="234" t="s">
        <v>44</v>
      </c>
      <c r="O298" s="69"/>
      <c r="P298" s="205">
        <f t="shared" si="26"/>
        <v>0</v>
      </c>
      <c r="Q298" s="205">
        <v>0.0009</v>
      </c>
      <c r="R298" s="205">
        <f t="shared" si="27"/>
        <v>0.0009</v>
      </c>
      <c r="S298" s="205">
        <v>0</v>
      </c>
      <c r="T298" s="206">
        <f t="shared" si="28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07" t="s">
        <v>174</v>
      </c>
      <c r="AT298" s="207" t="s">
        <v>180</v>
      </c>
      <c r="AU298" s="207" t="s">
        <v>89</v>
      </c>
      <c r="AY298" s="15" t="s">
        <v>138</v>
      </c>
      <c r="BE298" s="208">
        <f t="shared" si="29"/>
        <v>0</v>
      </c>
      <c r="BF298" s="208">
        <f t="shared" si="30"/>
        <v>0</v>
      </c>
      <c r="BG298" s="208">
        <f t="shared" si="31"/>
        <v>0</v>
      </c>
      <c r="BH298" s="208">
        <f t="shared" si="32"/>
        <v>0</v>
      </c>
      <c r="BI298" s="208">
        <f t="shared" si="33"/>
        <v>0</v>
      </c>
      <c r="BJ298" s="15" t="s">
        <v>87</v>
      </c>
      <c r="BK298" s="208">
        <f t="shared" si="34"/>
        <v>0</v>
      </c>
      <c r="BL298" s="15" t="s">
        <v>144</v>
      </c>
      <c r="BM298" s="207" t="s">
        <v>591</v>
      </c>
    </row>
    <row r="299" spans="1:65" s="2" customFormat="1" ht="16.5" customHeight="1">
      <c r="A299" s="32"/>
      <c r="B299" s="33"/>
      <c r="C299" s="224" t="s">
        <v>592</v>
      </c>
      <c r="D299" s="224" t="s">
        <v>180</v>
      </c>
      <c r="E299" s="225" t="s">
        <v>593</v>
      </c>
      <c r="F299" s="226" t="s">
        <v>594</v>
      </c>
      <c r="G299" s="227" t="s">
        <v>163</v>
      </c>
      <c r="H299" s="228">
        <v>1</v>
      </c>
      <c r="I299" s="229"/>
      <c r="J299" s="230">
        <f t="shared" si="25"/>
        <v>0</v>
      </c>
      <c r="K299" s="231"/>
      <c r="L299" s="232"/>
      <c r="M299" s="233" t="s">
        <v>1</v>
      </c>
      <c r="N299" s="234" t="s">
        <v>44</v>
      </c>
      <c r="O299" s="69"/>
      <c r="P299" s="205">
        <f t="shared" si="26"/>
        <v>0</v>
      </c>
      <c r="Q299" s="205">
        <v>0.0017</v>
      </c>
      <c r="R299" s="205">
        <f t="shared" si="27"/>
        <v>0.0017</v>
      </c>
      <c r="S299" s="205">
        <v>0</v>
      </c>
      <c r="T299" s="206">
        <f t="shared" si="28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7" t="s">
        <v>174</v>
      </c>
      <c r="AT299" s="207" t="s">
        <v>180</v>
      </c>
      <c r="AU299" s="207" t="s">
        <v>89</v>
      </c>
      <c r="AY299" s="15" t="s">
        <v>138</v>
      </c>
      <c r="BE299" s="208">
        <f t="shared" si="29"/>
        <v>0</v>
      </c>
      <c r="BF299" s="208">
        <f t="shared" si="30"/>
        <v>0</v>
      </c>
      <c r="BG299" s="208">
        <f t="shared" si="31"/>
        <v>0</v>
      </c>
      <c r="BH299" s="208">
        <f t="shared" si="32"/>
        <v>0</v>
      </c>
      <c r="BI299" s="208">
        <f t="shared" si="33"/>
        <v>0</v>
      </c>
      <c r="BJ299" s="15" t="s">
        <v>87</v>
      </c>
      <c r="BK299" s="208">
        <f t="shared" si="34"/>
        <v>0</v>
      </c>
      <c r="BL299" s="15" t="s">
        <v>144</v>
      </c>
      <c r="BM299" s="207" t="s">
        <v>595</v>
      </c>
    </row>
    <row r="300" spans="1:65" s="2" customFormat="1" ht="21.75" customHeight="1">
      <c r="A300" s="32"/>
      <c r="B300" s="33"/>
      <c r="C300" s="195" t="s">
        <v>596</v>
      </c>
      <c r="D300" s="195" t="s">
        <v>140</v>
      </c>
      <c r="E300" s="196" t="s">
        <v>597</v>
      </c>
      <c r="F300" s="197" t="s">
        <v>598</v>
      </c>
      <c r="G300" s="198" t="s">
        <v>163</v>
      </c>
      <c r="H300" s="199">
        <v>7</v>
      </c>
      <c r="I300" s="200"/>
      <c r="J300" s="201">
        <f t="shared" si="25"/>
        <v>0</v>
      </c>
      <c r="K300" s="202"/>
      <c r="L300" s="37"/>
      <c r="M300" s="203" t="s">
        <v>1</v>
      </c>
      <c r="N300" s="204" t="s">
        <v>44</v>
      </c>
      <c r="O300" s="69"/>
      <c r="P300" s="205">
        <f t="shared" si="26"/>
        <v>0</v>
      </c>
      <c r="Q300" s="205">
        <v>0.10941</v>
      </c>
      <c r="R300" s="205">
        <f t="shared" si="27"/>
        <v>0.7658699999999999</v>
      </c>
      <c r="S300" s="205">
        <v>0</v>
      </c>
      <c r="T300" s="206">
        <f t="shared" si="28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07" t="s">
        <v>144</v>
      </c>
      <c r="AT300" s="207" t="s">
        <v>140</v>
      </c>
      <c r="AU300" s="207" t="s">
        <v>89</v>
      </c>
      <c r="AY300" s="15" t="s">
        <v>138</v>
      </c>
      <c r="BE300" s="208">
        <f t="shared" si="29"/>
        <v>0</v>
      </c>
      <c r="BF300" s="208">
        <f t="shared" si="30"/>
        <v>0</v>
      </c>
      <c r="BG300" s="208">
        <f t="shared" si="31"/>
        <v>0</v>
      </c>
      <c r="BH300" s="208">
        <f t="shared" si="32"/>
        <v>0</v>
      </c>
      <c r="BI300" s="208">
        <f t="shared" si="33"/>
        <v>0</v>
      </c>
      <c r="BJ300" s="15" t="s">
        <v>87</v>
      </c>
      <c r="BK300" s="208">
        <f t="shared" si="34"/>
        <v>0</v>
      </c>
      <c r="BL300" s="15" t="s">
        <v>144</v>
      </c>
      <c r="BM300" s="207" t="s">
        <v>599</v>
      </c>
    </row>
    <row r="301" spans="1:65" s="2" customFormat="1" ht="21.75" customHeight="1">
      <c r="A301" s="32"/>
      <c r="B301" s="33"/>
      <c r="C301" s="224" t="s">
        <v>600</v>
      </c>
      <c r="D301" s="224" t="s">
        <v>180</v>
      </c>
      <c r="E301" s="225" t="s">
        <v>601</v>
      </c>
      <c r="F301" s="226" t="s">
        <v>602</v>
      </c>
      <c r="G301" s="227" t="s">
        <v>163</v>
      </c>
      <c r="H301" s="228">
        <v>2</v>
      </c>
      <c r="I301" s="229"/>
      <c r="J301" s="230">
        <f t="shared" si="25"/>
        <v>0</v>
      </c>
      <c r="K301" s="231"/>
      <c r="L301" s="232"/>
      <c r="M301" s="233" t="s">
        <v>1</v>
      </c>
      <c r="N301" s="234" t="s">
        <v>44</v>
      </c>
      <c r="O301" s="69"/>
      <c r="P301" s="205">
        <f t="shared" si="26"/>
        <v>0</v>
      </c>
      <c r="Q301" s="205">
        <v>0.0065</v>
      </c>
      <c r="R301" s="205">
        <f t="shared" si="27"/>
        <v>0.013</v>
      </c>
      <c r="S301" s="205">
        <v>0</v>
      </c>
      <c r="T301" s="206">
        <f t="shared" si="28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7" t="s">
        <v>174</v>
      </c>
      <c r="AT301" s="207" t="s">
        <v>180</v>
      </c>
      <c r="AU301" s="207" t="s">
        <v>89</v>
      </c>
      <c r="AY301" s="15" t="s">
        <v>138</v>
      </c>
      <c r="BE301" s="208">
        <f t="shared" si="29"/>
        <v>0</v>
      </c>
      <c r="BF301" s="208">
        <f t="shared" si="30"/>
        <v>0</v>
      </c>
      <c r="BG301" s="208">
        <f t="shared" si="31"/>
        <v>0</v>
      </c>
      <c r="BH301" s="208">
        <f t="shared" si="32"/>
        <v>0</v>
      </c>
      <c r="BI301" s="208">
        <f t="shared" si="33"/>
        <v>0</v>
      </c>
      <c r="BJ301" s="15" t="s">
        <v>87</v>
      </c>
      <c r="BK301" s="208">
        <f t="shared" si="34"/>
        <v>0</v>
      </c>
      <c r="BL301" s="15" t="s">
        <v>144</v>
      </c>
      <c r="BM301" s="207" t="s">
        <v>603</v>
      </c>
    </row>
    <row r="302" spans="1:65" s="2" customFormat="1" ht="16.5" customHeight="1">
      <c r="A302" s="32"/>
      <c r="B302" s="33"/>
      <c r="C302" s="224" t="s">
        <v>604</v>
      </c>
      <c r="D302" s="224" t="s">
        <v>180</v>
      </c>
      <c r="E302" s="225" t="s">
        <v>605</v>
      </c>
      <c r="F302" s="226" t="s">
        <v>606</v>
      </c>
      <c r="G302" s="227" t="s">
        <v>163</v>
      </c>
      <c r="H302" s="228">
        <v>2</v>
      </c>
      <c r="I302" s="229"/>
      <c r="J302" s="230">
        <f t="shared" si="25"/>
        <v>0</v>
      </c>
      <c r="K302" s="231"/>
      <c r="L302" s="232"/>
      <c r="M302" s="233" t="s">
        <v>1</v>
      </c>
      <c r="N302" s="234" t="s">
        <v>44</v>
      </c>
      <c r="O302" s="69"/>
      <c r="P302" s="205">
        <f t="shared" si="26"/>
        <v>0</v>
      </c>
      <c r="Q302" s="205">
        <v>0.00015</v>
      </c>
      <c r="R302" s="205">
        <f t="shared" si="27"/>
        <v>0.0003</v>
      </c>
      <c r="S302" s="205">
        <v>0</v>
      </c>
      <c r="T302" s="206">
        <f t="shared" si="28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07" t="s">
        <v>174</v>
      </c>
      <c r="AT302" s="207" t="s">
        <v>180</v>
      </c>
      <c r="AU302" s="207" t="s">
        <v>89</v>
      </c>
      <c r="AY302" s="15" t="s">
        <v>138</v>
      </c>
      <c r="BE302" s="208">
        <f t="shared" si="29"/>
        <v>0</v>
      </c>
      <c r="BF302" s="208">
        <f t="shared" si="30"/>
        <v>0</v>
      </c>
      <c r="BG302" s="208">
        <f t="shared" si="31"/>
        <v>0</v>
      </c>
      <c r="BH302" s="208">
        <f t="shared" si="32"/>
        <v>0</v>
      </c>
      <c r="BI302" s="208">
        <f t="shared" si="33"/>
        <v>0</v>
      </c>
      <c r="BJ302" s="15" t="s">
        <v>87</v>
      </c>
      <c r="BK302" s="208">
        <f t="shared" si="34"/>
        <v>0</v>
      </c>
      <c r="BL302" s="15" t="s">
        <v>144</v>
      </c>
      <c r="BM302" s="207" t="s">
        <v>607</v>
      </c>
    </row>
    <row r="303" spans="1:65" s="2" customFormat="1" ht="21.75" customHeight="1">
      <c r="A303" s="32"/>
      <c r="B303" s="33"/>
      <c r="C303" s="195" t="s">
        <v>608</v>
      </c>
      <c r="D303" s="195" t="s">
        <v>140</v>
      </c>
      <c r="E303" s="196" t="s">
        <v>609</v>
      </c>
      <c r="F303" s="197" t="s">
        <v>610</v>
      </c>
      <c r="G303" s="198" t="s">
        <v>163</v>
      </c>
      <c r="H303" s="199">
        <v>11</v>
      </c>
      <c r="I303" s="200"/>
      <c r="J303" s="201">
        <f t="shared" si="25"/>
        <v>0</v>
      </c>
      <c r="K303" s="202"/>
      <c r="L303" s="37"/>
      <c r="M303" s="203" t="s">
        <v>1</v>
      </c>
      <c r="N303" s="204" t="s">
        <v>44</v>
      </c>
      <c r="O303" s="69"/>
      <c r="P303" s="205">
        <f t="shared" si="26"/>
        <v>0</v>
      </c>
      <c r="Q303" s="205">
        <v>0</v>
      </c>
      <c r="R303" s="205">
        <f t="shared" si="27"/>
        <v>0</v>
      </c>
      <c r="S303" s="205">
        <v>0.082</v>
      </c>
      <c r="T303" s="206">
        <f t="shared" si="28"/>
        <v>0.902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7" t="s">
        <v>144</v>
      </c>
      <c r="AT303" s="207" t="s">
        <v>140</v>
      </c>
      <c r="AU303" s="207" t="s">
        <v>89</v>
      </c>
      <c r="AY303" s="15" t="s">
        <v>138</v>
      </c>
      <c r="BE303" s="208">
        <f t="shared" si="29"/>
        <v>0</v>
      </c>
      <c r="BF303" s="208">
        <f t="shared" si="30"/>
        <v>0</v>
      </c>
      <c r="BG303" s="208">
        <f t="shared" si="31"/>
        <v>0</v>
      </c>
      <c r="BH303" s="208">
        <f t="shared" si="32"/>
        <v>0</v>
      </c>
      <c r="BI303" s="208">
        <f t="shared" si="33"/>
        <v>0</v>
      </c>
      <c r="BJ303" s="15" t="s">
        <v>87</v>
      </c>
      <c r="BK303" s="208">
        <f t="shared" si="34"/>
        <v>0</v>
      </c>
      <c r="BL303" s="15" t="s">
        <v>144</v>
      </c>
      <c r="BM303" s="207" t="s">
        <v>611</v>
      </c>
    </row>
    <row r="304" spans="1:65" s="2" customFormat="1" ht="21.75" customHeight="1">
      <c r="A304" s="32"/>
      <c r="B304" s="33"/>
      <c r="C304" s="195" t="s">
        <v>612</v>
      </c>
      <c r="D304" s="195" t="s">
        <v>140</v>
      </c>
      <c r="E304" s="196" t="s">
        <v>613</v>
      </c>
      <c r="F304" s="197" t="s">
        <v>614</v>
      </c>
      <c r="G304" s="198" t="s">
        <v>163</v>
      </c>
      <c r="H304" s="199">
        <v>10</v>
      </c>
      <c r="I304" s="200"/>
      <c r="J304" s="201">
        <f t="shared" si="25"/>
        <v>0</v>
      </c>
      <c r="K304" s="202"/>
      <c r="L304" s="37"/>
      <c r="M304" s="203" t="s">
        <v>1</v>
      </c>
      <c r="N304" s="204" t="s">
        <v>44</v>
      </c>
      <c r="O304" s="69"/>
      <c r="P304" s="205">
        <f t="shared" si="26"/>
        <v>0</v>
      </c>
      <c r="Q304" s="205">
        <v>0</v>
      </c>
      <c r="R304" s="205">
        <f t="shared" si="27"/>
        <v>0</v>
      </c>
      <c r="S304" s="205">
        <v>0.004</v>
      </c>
      <c r="T304" s="206">
        <f t="shared" si="28"/>
        <v>0.04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07" t="s">
        <v>144</v>
      </c>
      <c r="AT304" s="207" t="s">
        <v>140</v>
      </c>
      <c r="AU304" s="207" t="s">
        <v>89</v>
      </c>
      <c r="AY304" s="15" t="s">
        <v>138</v>
      </c>
      <c r="BE304" s="208">
        <f t="shared" si="29"/>
        <v>0</v>
      </c>
      <c r="BF304" s="208">
        <f t="shared" si="30"/>
        <v>0</v>
      </c>
      <c r="BG304" s="208">
        <f t="shared" si="31"/>
        <v>0</v>
      </c>
      <c r="BH304" s="208">
        <f t="shared" si="32"/>
        <v>0</v>
      </c>
      <c r="BI304" s="208">
        <f t="shared" si="33"/>
        <v>0</v>
      </c>
      <c r="BJ304" s="15" t="s">
        <v>87</v>
      </c>
      <c r="BK304" s="208">
        <f t="shared" si="34"/>
        <v>0</v>
      </c>
      <c r="BL304" s="15" t="s">
        <v>144</v>
      </c>
      <c r="BM304" s="207" t="s">
        <v>615</v>
      </c>
    </row>
    <row r="305" spans="1:65" s="2" customFormat="1" ht="21.75" customHeight="1">
      <c r="A305" s="32"/>
      <c r="B305" s="33"/>
      <c r="C305" s="195" t="s">
        <v>616</v>
      </c>
      <c r="D305" s="195" t="s">
        <v>140</v>
      </c>
      <c r="E305" s="196" t="s">
        <v>617</v>
      </c>
      <c r="F305" s="197" t="s">
        <v>618</v>
      </c>
      <c r="G305" s="198" t="s">
        <v>143</v>
      </c>
      <c r="H305" s="199">
        <v>5</v>
      </c>
      <c r="I305" s="200"/>
      <c r="J305" s="201">
        <f t="shared" si="25"/>
        <v>0</v>
      </c>
      <c r="K305" s="202"/>
      <c r="L305" s="37"/>
      <c r="M305" s="203" t="s">
        <v>1</v>
      </c>
      <c r="N305" s="204" t="s">
        <v>44</v>
      </c>
      <c r="O305" s="69"/>
      <c r="P305" s="205">
        <f t="shared" si="26"/>
        <v>0</v>
      </c>
      <c r="Q305" s="205">
        <v>0</v>
      </c>
      <c r="R305" s="205">
        <f t="shared" si="27"/>
        <v>0</v>
      </c>
      <c r="S305" s="205">
        <v>0</v>
      </c>
      <c r="T305" s="206">
        <f t="shared" si="28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07" t="s">
        <v>144</v>
      </c>
      <c r="AT305" s="207" t="s">
        <v>140</v>
      </c>
      <c r="AU305" s="207" t="s">
        <v>89</v>
      </c>
      <c r="AY305" s="15" t="s">
        <v>138</v>
      </c>
      <c r="BE305" s="208">
        <f t="shared" si="29"/>
        <v>0</v>
      </c>
      <c r="BF305" s="208">
        <f t="shared" si="30"/>
        <v>0</v>
      </c>
      <c r="BG305" s="208">
        <f t="shared" si="31"/>
        <v>0</v>
      </c>
      <c r="BH305" s="208">
        <f t="shared" si="32"/>
        <v>0</v>
      </c>
      <c r="BI305" s="208">
        <f t="shared" si="33"/>
        <v>0</v>
      </c>
      <c r="BJ305" s="15" t="s">
        <v>87</v>
      </c>
      <c r="BK305" s="208">
        <f t="shared" si="34"/>
        <v>0</v>
      </c>
      <c r="BL305" s="15" t="s">
        <v>144</v>
      </c>
      <c r="BM305" s="207" t="s">
        <v>619</v>
      </c>
    </row>
    <row r="306" spans="1:65" s="2" customFormat="1" ht="16.5" customHeight="1">
      <c r="A306" s="32"/>
      <c r="B306" s="33"/>
      <c r="C306" s="195" t="s">
        <v>620</v>
      </c>
      <c r="D306" s="195" t="s">
        <v>140</v>
      </c>
      <c r="E306" s="196" t="s">
        <v>621</v>
      </c>
      <c r="F306" s="197" t="s">
        <v>622</v>
      </c>
      <c r="G306" s="198" t="s">
        <v>143</v>
      </c>
      <c r="H306" s="199">
        <v>5</v>
      </c>
      <c r="I306" s="200"/>
      <c r="J306" s="201">
        <f t="shared" si="25"/>
        <v>0</v>
      </c>
      <c r="K306" s="202"/>
      <c r="L306" s="37"/>
      <c r="M306" s="203" t="s">
        <v>1</v>
      </c>
      <c r="N306" s="204" t="s">
        <v>44</v>
      </c>
      <c r="O306" s="69"/>
      <c r="P306" s="205">
        <f t="shared" si="26"/>
        <v>0</v>
      </c>
      <c r="Q306" s="205">
        <v>1E-05</v>
      </c>
      <c r="R306" s="205">
        <f t="shared" si="27"/>
        <v>5E-05</v>
      </c>
      <c r="S306" s="205">
        <v>0</v>
      </c>
      <c r="T306" s="206">
        <f t="shared" si="28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7" t="s">
        <v>144</v>
      </c>
      <c r="AT306" s="207" t="s">
        <v>140</v>
      </c>
      <c r="AU306" s="207" t="s">
        <v>89</v>
      </c>
      <c r="AY306" s="15" t="s">
        <v>138</v>
      </c>
      <c r="BE306" s="208">
        <f t="shared" si="29"/>
        <v>0</v>
      </c>
      <c r="BF306" s="208">
        <f t="shared" si="30"/>
        <v>0</v>
      </c>
      <c r="BG306" s="208">
        <f t="shared" si="31"/>
        <v>0</v>
      </c>
      <c r="BH306" s="208">
        <f t="shared" si="32"/>
        <v>0</v>
      </c>
      <c r="BI306" s="208">
        <f t="shared" si="33"/>
        <v>0</v>
      </c>
      <c r="BJ306" s="15" t="s">
        <v>87</v>
      </c>
      <c r="BK306" s="208">
        <f t="shared" si="34"/>
        <v>0</v>
      </c>
      <c r="BL306" s="15" t="s">
        <v>144</v>
      </c>
      <c r="BM306" s="207" t="s">
        <v>623</v>
      </c>
    </row>
    <row r="307" spans="1:65" s="2" customFormat="1" ht="21.75" customHeight="1">
      <c r="A307" s="32"/>
      <c r="B307" s="33"/>
      <c r="C307" s="195" t="s">
        <v>624</v>
      </c>
      <c r="D307" s="195" t="s">
        <v>140</v>
      </c>
      <c r="E307" s="196" t="s">
        <v>625</v>
      </c>
      <c r="F307" s="197" t="s">
        <v>626</v>
      </c>
      <c r="G307" s="198" t="s">
        <v>143</v>
      </c>
      <c r="H307" s="199">
        <v>1220</v>
      </c>
      <c r="I307" s="200"/>
      <c r="J307" s="201">
        <f t="shared" si="25"/>
        <v>0</v>
      </c>
      <c r="K307" s="202"/>
      <c r="L307" s="37"/>
      <c r="M307" s="203" t="s">
        <v>1</v>
      </c>
      <c r="N307" s="204" t="s">
        <v>44</v>
      </c>
      <c r="O307" s="69"/>
      <c r="P307" s="205">
        <f t="shared" si="26"/>
        <v>0</v>
      </c>
      <c r="Q307" s="205">
        <v>0.00069</v>
      </c>
      <c r="R307" s="205">
        <f t="shared" si="27"/>
        <v>0.8418</v>
      </c>
      <c r="S307" s="205">
        <v>0</v>
      </c>
      <c r="T307" s="206">
        <f t="shared" si="28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207" t="s">
        <v>144</v>
      </c>
      <c r="AT307" s="207" t="s">
        <v>140</v>
      </c>
      <c r="AU307" s="207" t="s">
        <v>89</v>
      </c>
      <c r="AY307" s="15" t="s">
        <v>138</v>
      </c>
      <c r="BE307" s="208">
        <f t="shared" si="29"/>
        <v>0</v>
      </c>
      <c r="BF307" s="208">
        <f t="shared" si="30"/>
        <v>0</v>
      </c>
      <c r="BG307" s="208">
        <f t="shared" si="31"/>
        <v>0</v>
      </c>
      <c r="BH307" s="208">
        <f t="shared" si="32"/>
        <v>0</v>
      </c>
      <c r="BI307" s="208">
        <f t="shared" si="33"/>
        <v>0</v>
      </c>
      <c r="BJ307" s="15" t="s">
        <v>87</v>
      </c>
      <c r="BK307" s="208">
        <f t="shared" si="34"/>
        <v>0</v>
      </c>
      <c r="BL307" s="15" t="s">
        <v>144</v>
      </c>
      <c r="BM307" s="207" t="s">
        <v>627</v>
      </c>
    </row>
    <row r="308" spans="1:65" s="2" customFormat="1" ht="21.75" customHeight="1">
      <c r="A308" s="32"/>
      <c r="B308" s="33"/>
      <c r="C308" s="195" t="s">
        <v>628</v>
      </c>
      <c r="D308" s="195" t="s">
        <v>140</v>
      </c>
      <c r="E308" s="196" t="s">
        <v>629</v>
      </c>
      <c r="F308" s="197" t="s">
        <v>630</v>
      </c>
      <c r="G308" s="198" t="s">
        <v>237</v>
      </c>
      <c r="H308" s="199">
        <v>30</v>
      </c>
      <c r="I308" s="200"/>
      <c r="J308" s="201">
        <f t="shared" si="25"/>
        <v>0</v>
      </c>
      <c r="K308" s="202"/>
      <c r="L308" s="37"/>
      <c r="M308" s="203" t="s">
        <v>1</v>
      </c>
      <c r="N308" s="204" t="s">
        <v>44</v>
      </c>
      <c r="O308" s="69"/>
      <c r="P308" s="205">
        <f t="shared" si="26"/>
        <v>0</v>
      </c>
      <c r="Q308" s="205">
        <v>0</v>
      </c>
      <c r="R308" s="205">
        <f t="shared" si="27"/>
        <v>0</v>
      </c>
      <c r="S308" s="205">
        <v>0</v>
      </c>
      <c r="T308" s="206">
        <f t="shared" si="28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7" t="s">
        <v>144</v>
      </c>
      <c r="AT308" s="207" t="s">
        <v>140</v>
      </c>
      <c r="AU308" s="207" t="s">
        <v>89</v>
      </c>
      <c r="AY308" s="15" t="s">
        <v>138</v>
      </c>
      <c r="BE308" s="208">
        <f t="shared" si="29"/>
        <v>0</v>
      </c>
      <c r="BF308" s="208">
        <f t="shared" si="30"/>
        <v>0</v>
      </c>
      <c r="BG308" s="208">
        <f t="shared" si="31"/>
        <v>0</v>
      </c>
      <c r="BH308" s="208">
        <f t="shared" si="32"/>
        <v>0</v>
      </c>
      <c r="BI308" s="208">
        <f t="shared" si="33"/>
        <v>0</v>
      </c>
      <c r="BJ308" s="15" t="s">
        <v>87</v>
      </c>
      <c r="BK308" s="208">
        <f t="shared" si="34"/>
        <v>0</v>
      </c>
      <c r="BL308" s="15" t="s">
        <v>144</v>
      </c>
      <c r="BM308" s="207" t="s">
        <v>631</v>
      </c>
    </row>
    <row r="309" spans="1:65" s="2" customFormat="1" ht="21.75" customHeight="1">
      <c r="A309" s="32"/>
      <c r="B309" s="33"/>
      <c r="C309" s="195" t="s">
        <v>632</v>
      </c>
      <c r="D309" s="195" t="s">
        <v>140</v>
      </c>
      <c r="E309" s="196" t="s">
        <v>633</v>
      </c>
      <c r="F309" s="197" t="s">
        <v>634</v>
      </c>
      <c r="G309" s="198" t="s">
        <v>237</v>
      </c>
      <c r="H309" s="199">
        <v>40</v>
      </c>
      <c r="I309" s="200"/>
      <c r="J309" s="201">
        <f t="shared" si="25"/>
        <v>0</v>
      </c>
      <c r="K309" s="202"/>
      <c r="L309" s="37"/>
      <c r="M309" s="203" t="s">
        <v>1</v>
      </c>
      <c r="N309" s="204" t="s">
        <v>44</v>
      </c>
      <c r="O309" s="69"/>
      <c r="P309" s="205">
        <f t="shared" si="26"/>
        <v>0</v>
      </c>
      <c r="Q309" s="205">
        <v>0</v>
      </c>
      <c r="R309" s="205">
        <f t="shared" si="27"/>
        <v>0</v>
      </c>
      <c r="S309" s="205">
        <v>0.112</v>
      </c>
      <c r="T309" s="206">
        <f t="shared" si="28"/>
        <v>4.48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207" t="s">
        <v>144</v>
      </c>
      <c r="AT309" s="207" t="s">
        <v>140</v>
      </c>
      <c r="AU309" s="207" t="s">
        <v>89</v>
      </c>
      <c r="AY309" s="15" t="s">
        <v>138</v>
      </c>
      <c r="BE309" s="208">
        <f t="shared" si="29"/>
        <v>0</v>
      </c>
      <c r="BF309" s="208">
        <f t="shared" si="30"/>
        <v>0</v>
      </c>
      <c r="BG309" s="208">
        <f t="shared" si="31"/>
        <v>0</v>
      </c>
      <c r="BH309" s="208">
        <f t="shared" si="32"/>
        <v>0</v>
      </c>
      <c r="BI309" s="208">
        <f t="shared" si="33"/>
        <v>0</v>
      </c>
      <c r="BJ309" s="15" t="s">
        <v>87</v>
      </c>
      <c r="BK309" s="208">
        <f t="shared" si="34"/>
        <v>0</v>
      </c>
      <c r="BL309" s="15" t="s">
        <v>144</v>
      </c>
      <c r="BM309" s="207" t="s">
        <v>635</v>
      </c>
    </row>
    <row r="310" spans="1:47" s="2" customFormat="1" ht="19.5">
      <c r="A310" s="32"/>
      <c r="B310" s="33"/>
      <c r="C310" s="34"/>
      <c r="D310" s="209" t="s">
        <v>149</v>
      </c>
      <c r="E310" s="34"/>
      <c r="F310" s="210" t="s">
        <v>636</v>
      </c>
      <c r="G310" s="34"/>
      <c r="H310" s="34"/>
      <c r="I310" s="162"/>
      <c r="J310" s="34"/>
      <c r="K310" s="34"/>
      <c r="L310" s="37"/>
      <c r="M310" s="211"/>
      <c r="N310" s="212"/>
      <c r="O310" s="69"/>
      <c r="P310" s="69"/>
      <c r="Q310" s="69"/>
      <c r="R310" s="69"/>
      <c r="S310" s="69"/>
      <c r="T310" s="7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5" t="s">
        <v>149</v>
      </c>
      <c r="AU310" s="15" t="s">
        <v>89</v>
      </c>
    </row>
    <row r="311" spans="1:65" s="2" customFormat="1" ht="21.75" customHeight="1">
      <c r="A311" s="32"/>
      <c r="B311" s="33"/>
      <c r="C311" s="195" t="s">
        <v>637</v>
      </c>
      <c r="D311" s="195" t="s">
        <v>140</v>
      </c>
      <c r="E311" s="196" t="s">
        <v>638</v>
      </c>
      <c r="F311" s="197" t="s">
        <v>639</v>
      </c>
      <c r="G311" s="198" t="s">
        <v>163</v>
      </c>
      <c r="H311" s="199">
        <v>45</v>
      </c>
      <c r="I311" s="200"/>
      <c r="J311" s="201">
        <f>ROUND(I311*H311,2)</f>
        <v>0</v>
      </c>
      <c r="K311" s="202"/>
      <c r="L311" s="37"/>
      <c r="M311" s="203" t="s">
        <v>1</v>
      </c>
      <c r="N311" s="204" t="s">
        <v>44</v>
      </c>
      <c r="O311" s="69"/>
      <c r="P311" s="205">
        <f>O311*H311</f>
        <v>0</v>
      </c>
      <c r="Q311" s="205">
        <v>0</v>
      </c>
      <c r="R311" s="205">
        <f>Q311*H311</f>
        <v>0</v>
      </c>
      <c r="S311" s="205">
        <v>0.0657</v>
      </c>
      <c r="T311" s="206">
        <f>S311*H311</f>
        <v>2.9564999999999997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7" t="s">
        <v>144</v>
      </c>
      <c r="AT311" s="207" t="s">
        <v>140</v>
      </c>
      <c r="AU311" s="207" t="s">
        <v>89</v>
      </c>
      <c r="AY311" s="15" t="s">
        <v>138</v>
      </c>
      <c r="BE311" s="208">
        <f>IF(N311="základní",J311,0)</f>
        <v>0</v>
      </c>
      <c r="BF311" s="208">
        <f>IF(N311="snížená",J311,0)</f>
        <v>0</v>
      </c>
      <c r="BG311" s="208">
        <f>IF(N311="zákl. přenesená",J311,0)</f>
        <v>0</v>
      </c>
      <c r="BH311" s="208">
        <f>IF(N311="sníž. přenesená",J311,0)</f>
        <v>0</v>
      </c>
      <c r="BI311" s="208">
        <f>IF(N311="nulová",J311,0)</f>
        <v>0</v>
      </c>
      <c r="BJ311" s="15" t="s">
        <v>87</v>
      </c>
      <c r="BK311" s="208">
        <f>ROUND(I311*H311,2)</f>
        <v>0</v>
      </c>
      <c r="BL311" s="15" t="s">
        <v>144</v>
      </c>
      <c r="BM311" s="207" t="s">
        <v>640</v>
      </c>
    </row>
    <row r="312" spans="1:65" s="2" customFormat="1" ht="21.75" customHeight="1">
      <c r="A312" s="32"/>
      <c r="B312" s="33"/>
      <c r="C312" s="195" t="s">
        <v>641</v>
      </c>
      <c r="D312" s="195" t="s">
        <v>140</v>
      </c>
      <c r="E312" s="196" t="s">
        <v>642</v>
      </c>
      <c r="F312" s="197" t="s">
        <v>643</v>
      </c>
      <c r="G312" s="198" t="s">
        <v>163</v>
      </c>
      <c r="H312" s="199">
        <v>4</v>
      </c>
      <c r="I312" s="200"/>
      <c r="J312" s="201">
        <f>ROUND(I312*H312,2)</f>
        <v>0</v>
      </c>
      <c r="K312" s="202"/>
      <c r="L312" s="37"/>
      <c r="M312" s="203" t="s">
        <v>1</v>
      </c>
      <c r="N312" s="204" t="s">
        <v>44</v>
      </c>
      <c r="O312" s="69"/>
      <c r="P312" s="205">
        <f>O312*H312</f>
        <v>0</v>
      </c>
      <c r="Q312" s="205">
        <v>0.35744</v>
      </c>
      <c r="R312" s="205">
        <f>Q312*H312</f>
        <v>1.42976</v>
      </c>
      <c r="S312" s="205">
        <v>0</v>
      </c>
      <c r="T312" s="206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07" t="s">
        <v>144</v>
      </c>
      <c r="AT312" s="207" t="s">
        <v>140</v>
      </c>
      <c r="AU312" s="207" t="s">
        <v>89</v>
      </c>
      <c r="AY312" s="15" t="s">
        <v>138</v>
      </c>
      <c r="BE312" s="208">
        <f>IF(N312="základní",J312,0)</f>
        <v>0</v>
      </c>
      <c r="BF312" s="208">
        <f>IF(N312="snížená",J312,0)</f>
        <v>0</v>
      </c>
      <c r="BG312" s="208">
        <f>IF(N312="zákl. přenesená",J312,0)</f>
        <v>0</v>
      </c>
      <c r="BH312" s="208">
        <f>IF(N312="sníž. přenesená",J312,0)</f>
        <v>0</v>
      </c>
      <c r="BI312" s="208">
        <f>IF(N312="nulová",J312,0)</f>
        <v>0</v>
      </c>
      <c r="BJ312" s="15" t="s">
        <v>87</v>
      </c>
      <c r="BK312" s="208">
        <f>ROUND(I312*H312,2)</f>
        <v>0</v>
      </c>
      <c r="BL312" s="15" t="s">
        <v>144</v>
      </c>
      <c r="BM312" s="207" t="s">
        <v>644</v>
      </c>
    </row>
    <row r="313" spans="1:65" s="2" customFormat="1" ht="21.75" customHeight="1">
      <c r="A313" s="32"/>
      <c r="B313" s="33"/>
      <c r="C313" s="224" t="s">
        <v>645</v>
      </c>
      <c r="D313" s="224" t="s">
        <v>180</v>
      </c>
      <c r="E313" s="225" t="s">
        <v>646</v>
      </c>
      <c r="F313" s="226" t="s">
        <v>647</v>
      </c>
      <c r="G313" s="227" t="s">
        <v>163</v>
      </c>
      <c r="H313" s="228">
        <v>4</v>
      </c>
      <c r="I313" s="229"/>
      <c r="J313" s="230">
        <f>ROUND(I313*H313,2)</f>
        <v>0</v>
      </c>
      <c r="K313" s="231"/>
      <c r="L313" s="232"/>
      <c r="M313" s="233" t="s">
        <v>1</v>
      </c>
      <c r="N313" s="234" t="s">
        <v>44</v>
      </c>
      <c r="O313" s="69"/>
      <c r="P313" s="205">
        <f>O313*H313</f>
        <v>0</v>
      </c>
      <c r="Q313" s="205">
        <v>0</v>
      </c>
      <c r="R313" s="205">
        <f>Q313*H313</f>
        <v>0</v>
      </c>
      <c r="S313" s="205">
        <v>0</v>
      </c>
      <c r="T313" s="20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207" t="s">
        <v>174</v>
      </c>
      <c r="AT313" s="207" t="s">
        <v>180</v>
      </c>
      <c r="AU313" s="207" t="s">
        <v>89</v>
      </c>
      <c r="AY313" s="15" t="s">
        <v>138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5" t="s">
        <v>87</v>
      </c>
      <c r="BK313" s="208">
        <f>ROUND(I313*H313,2)</f>
        <v>0</v>
      </c>
      <c r="BL313" s="15" t="s">
        <v>144</v>
      </c>
      <c r="BM313" s="207" t="s">
        <v>648</v>
      </c>
    </row>
    <row r="314" spans="2:63" s="12" customFormat="1" ht="22.7" customHeight="1">
      <c r="B314" s="179"/>
      <c r="C314" s="180"/>
      <c r="D314" s="181" t="s">
        <v>78</v>
      </c>
      <c r="E314" s="193" t="s">
        <v>649</v>
      </c>
      <c r="F314" s="193" t="s">
        <v>650</v>
      </c>
      <c r="G314" s="180"/>
      <c r="H314" s="180"/>
      <c r="I314" s="183"/>
      <c r="J314" s="194">
        <f>BK314</f>
        <v>0</v>
      </c>
      <c r="K314" s="180"/>
      <c r="L314" s="185"/>
      <c r="M314" s="186"/>
      <c r="N314" s="187"/>
      <c r="O314" s="187"/>
      <c r="P314" s="188">
        <f>SUM(P315:P325)</f>
        <v>0</v>
      </c>
      <c r="Q314" s="187"/>
      <c r="R314" s="188">
        <f>SUM(R315:R325)</f>
        <v>0</v>
      </c>
      <c r="S314" s="187"/>
      <c r="T314" s="189">
        <f>SUM(T315:T325)</f>
        <v>0</v>
      </c>
      <c r="AR314" s="190" t="s">
        <v>87</v>
      </c>
      <c r="AT314" s="191" t="s">
        <v>78</v>
      </c>
      <c r="AU314" s="191" t="s">
        <v>87</v>
      </c>
      <c r="AY314" s="190" t="s">
        <v>138</v>
      </c>
      <c r="BK314" s="192">
        <f>SUM(BK315:BK325)</f>
        <v>0</v>
      </c>
    </row>
    <row r="315" spans="1:65" s="2" customFormat="1" ht="21.75" customHeight="1">
      <c r="A315" s="32"/>
      <c r="B315" s="33"/>
      <c r="C315" s="195" t="s">
        <v>651</v>
      </c>
      <c r="D315" s="195" t="s">
        <v>140</v>
      </c>
      <c r="E315" s="196" t="s">
        <v>652</v>
      </c>
      <c r="F315" s="197" t="s">
        <v>653</v>
      </c>
      <c r="G315" s="198" t="s">
        <v>285</v>
      </c>
      <c r="H315" s="199">
        <v>851</v>
      </c>
      <c r="I315" s="200"/>
      <c r="J315" s="201">
        <f>ROUND(I315*H315,2)</f>
        <v>0</v>
      </c>
      <c r="K315" s="202"/>
      <c r="L315" s="37"/>
      <c r="M315" s="203" t="s">
        <v>1</v>
      </c>
      <c r="N315" s="204" t="s">
        <v>44</v>
      </c>
      <c r="O315" s="69"/>
      <c r="P315" s="205">
        <f>O315*H315</f>
        <v>0</v>
      </c>
      <c r="Q315" s="205">
        <v>0</v>
      </c>
      <c r="R315" s="205">
        <f>Q315*H315</f>
        <v>0</v>
      </c>
      <c r="S315" s="205">
        <v>0</v>
      </c>
      <c r="T315" s="206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07" t="s">
        <v>144</v>
      </c>
      <c r="AT315" s="207" t="s">
        <v>140</v>
      </c>
      <c r="AU315" s="207" t="s">
        <v>89</v>
      </c>
      <c r="AY315" s="15" t="s">
        <v>138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5" t="s">
        <v>87</v>
      </c>
      <c r="BK315" s="208">
        <f>ROUND(I315*H315,2)</f>
        <v>0</v>
      </c>
      <c r="BL315" s="15" t="s">
        <v>144</v>
      </c>
      <c r="BM315" s="207" t="s">
        <v>654</v>
      </c>
    </row>
    <row r="316" spans="1:47" s="2" customFormat="1" ht="19.5">
      <c r="A316" s="32"/>
      <c r="B316" s="33"/>
      <c r="C316" s="34"/>
      <c r="D316" s="209" t="s">
        <v>149</v>
      </c>
      <c r="E316" s="34"/>
      <c r="F316" s="210" t="s">
        <v>655</v>
      </c>
      <c r="G316" s="34"/>
      <c r="H316" s="34"/>
      <c r="I316" s="162"/>
      <c r="J316" s="34"/>
      <c r="K316" s="34"/>
      <c r="L316" s="37"/>
      <c r="M316" s="211"/>
      <c r="N316" s="212"/>
      <c r="O316" s="69"/>
      <c r="P316" s="69"/>
      <c r="Q316" s="69"/>
      <c r="R316" s="69"/>
      <c r="S316" s="69"/>
      <c r="T316" s="7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5" t="s">
        <v>149</v>
      </c>
      <c r="AU316" s="15" t="s">
        <v>89</v>
      </c>
    </row>
    <row r="317" spans="1:65" s="2" customFormat="1" ht="21.75" customHeight="1">
      <c r="A317" s="32"/>
      <c r="B317" s="33"/>
      <c r="C317" s="195" t="s">
        <v>656</v>
      </c>
      <c r="D317" s="195" t="s">
        <v>140</v>
      </c>
      <c r="E317" s="196" t="s">
        <v>657</v>
      </c>
      <c r="F317" s="197" t="s">
        <v>658</v>
      </c>
      <c r="G317" s="198" t="s">
        <v>285</v>
      </c>
      <c r="H317" s="199">
        <v>851</v>
      </c>
      <c r="I317" s="200"/>
      <c r="J317" s="201">
        <f>ROUND(I317*H317,2)</f>
        <v>0</v>
      </c>
      <c r="K317" s="202"/>
      <c r="L317" s="37"/>
      <c r="M317" s="203" t="s">
        <v>1</v>
      </c>
      <c r="N317" s="204" t="s">
        <v>44</v>
      </c>
      <c r="O317" s="69"/>
      <c r="P317" s="205">
        <f>O317*H317</f>
        <v>0</v>
      </c>
      <c r="Q317" s="205">
        <v>0</v>
      </c>
      <c r="R317" s="205">
        <f>Q317*H317</f>
        <v>0</v>
      </c>
      <c r="S317" s="205">
        <v>0</v>
      </c>
      <c r="T317" s="206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207" t="s">
        <v>144</v>
      </c>
      <c r="AT317" s="207" t="s">
        <v>140</v>
      </c>
      <c r="AU317" s="207" t="s">
        <v>89</v>
      </c>
      <c r="AY317" s="15" t="s">
        <v>138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5" t="s">
        <v>87</v>
      </c>
      <c r="BK317" s="208">
        <f>ROUND(I317*H317,2)</f>
        <v>0</v>
      </c>
      <c r="BL317" s="15" t="s">
        <v>144</v>
      </c>
      <c r="BM317" s="207" t="s">
        <v>659</v>
      </c>
    </row>
    <row r="318" spans="1:47" s="2" customFormat="1" ht="19.5">
      <c r="A318" s="32"/>
      <c r="B318" s="33"/>
      <c r="C318" s="34"/>
      <c r="D318" s="209" t="s">
        <v>149</v>
      </c>
      <c r="E318" s="34"/>
      <c r="F318" s="210" t="s">
        <v>655</v>
      </c>
      <c r="G318" s="34"/>
      <c r="H318" s="34"/>
      <c r="I318" s="162"/>
      <c r="J318" s="34"/>
      <c r="K318" s="34"/>
      <c r="L318" s="37"/>
      <c r="M318" s="211"/>
      <c r="N318" s="212"/>
      <c r="O318" s="69"/>
      <c r="P318" s="69"/>
      <c r="Q318" s="69"/>
      <c r="R318" s="69"/>
      <c r="S318" s="69"/>
      <c r="T318" s="7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5" t="s">
        <v>149</v>
      </c>
      <c r="AU318" s="15" t="s">
        <v>89</v>
      </c>
    </row>
    <row r="319" spans="1:65" s="2" customFormat="1" ht="21.75" customHeight="1">
      <c r="A319" s="32"/>
      <c r="B319" s="33"/>
      <c r="C319" s="195" t="s">
        <v>660</v>
      </c>
      <c r="D319" s="195" t="s">
        <v>140</v>
      </c>
      <c r="E319" s="196" t="s">
        <v>661</v>
      </c>
      <c r="F319" s="197" t="s">
        <v>662</v>
      </c>
      <c r="G319" s="198" t="s">
        <v>285</v>
      </c>
      <c r="H319" s="199">
        <v>2139.254</v>
      </c>
      <c r="I319" s="200"/>
      <c r="J319" s="201">
        <f>ROUND(I319*H319,2)</f>
        <v>0</v>
      </c>
      <c r="K319" s="202"/>
      <c r="L319" s="37"/>
      <c r="M319" s="203" t="s">
        <v>1</v>
      </c>
      <c r="N319" s="204" t="s">
        <v>44</v>
      </c>
      <c r="O319" s="69"/>
      <c r="P319" s="205">
        <f>O319*H319</f>
        <v>0</v>
      </c>
      <c r="Q319" s="205">
        <v>0</v>
      </c>
      <c r="R319" s="205">
        <f>Q319*H319</f>
        <v>0</v>
      </c>
      <c r="S319" s="205">
        <v>0</v>
      </c>
      <c r="T319" s="206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207" t="s">
        <v>144</v>
      </c>
      <c r="AT319" s="207" t="s">
        <v>140</v>
      </c>
      <c r="AU319" s="207" t="s">
        <v>89</v>
      </c>
      <c r="AY319" s="15" t="s">
        <v>138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5" t="s">
        <v>87</v>
      </c>
      <c r="BK319" s="208">
        <f>ROUND(I319*H319,2)</f>
        <v>0</v>
      </c>
      <c r="BL319" s="15" t="s">
        <v>144</v>
      </c>
      <c r="BM319" s="207" t="s">
        <v>663</v>
      </c>
    </row>
    <row r="320" spans="1:65" s="2" customFormat="1" ht="21.75" customHeight="1">
      <c r="A320" s="32"/>
      <c r="B320" s="33"/>
      <c r="C320" s="195" t="s">
        <v>664</v>
      </c>
      <c r="D320" s="195" t="s">
        <v>140</v>
      </c>
      <c r="E320" s="196" t="s">
        <v>665</v>
      </c>
      <c r="F320" s="197" t="s">
        <v>666</v>
      </c>
      <c r="G320" s="198" t="s">
        <v>285</v>
      </c>
      <c r="H320" s="199">
        <v>28092.81</v>
      </c>
      <c r="I320" s="200"/>
      <c r="J320" s="201">
        <f>ROUND(I320*H320,2)</f>
        <v>0</v>
      </c>
      <c r="K320" s="202"/>
      <c r="L320" s="37"/>
      <c r="M320" s="203" t="s">
        <v>1</v>
      </c>
      <c r="N320" s="204" t="s">
        <v>44</v>
      </c>
      <c r="O320" s="69"/>
      <c r="P320" s="205">
        <f>O320*H320</f>
        <v>0</v>
      </c>
      <c r="Q320" s="205">
        <v>0</v>
      </c>
      <c r="R320" s="205">
        <f>Q320*H320</f>
        <v>0</v>
      </c>
      <c r="S320" s="205">
        <v>0</v>
      </c>
      <c r="T320" s="206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207" t="s">
        <v>144</v>
      </c>
      <c r="AT320" s="207" t="s">
        <v>140</v>
      </c>
      <c r="AU320" s="207" t="s">
        <v>89</v>
      </c>
      <c r="AY320" s="15" t="s">
        <v>138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5" t="s">
        <v>87</v>
      </c>
      <c r="BK320" s="208">
        <f>ROUND(I320*H320,2)</f>
        <v>0</v>
      </c>
      <c r="BL320" s="15" t="s">
        <v>144</v>
      </c>
      <c r="BM320" s="207" t="s">
        <v>667</v>
      </c>
    </row>
    <row r="321" spans="2:51" s="13" customFormat="1" ht="12">
      <c r="B321" s="213"/>
      <c r="C321" s="214"/>
      <c r="D321" s="209" t="s">
        <v>158</v>
      </c>
      <c r="E321" s="215" t="s">
        <v>1</v>
      </c>
      <c r="F321" s="216" t="s">
        <v>668</v>
      </c>
      <c r="G321" s="214"/>
      <c r="H321" s="217">
        <v>28092.81</v>
      </c>
      <c r="I321" s="218"/>
      <c r="J321" s="214"/>
      <c r="K321" s="214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158</v>
      </c>
      <c r="AU321" s="223" t="s">
        <v>89</v>
      </c>
      <c r="AV321" s="13" t="s">
        <v>89</v>
      </c>
      <c r="AW321" s="13" t="s">
        <v>36</v>
      </c>
      <c r="AX321" s="13" t="s">
        <v>87</v>
      </c>
      <c r="AY321" s="223" t="s">
        <v>138</v>
      </c>
    </row>
    <row r="322" spans="1:65" s="2" customFormat="1" ht="33" customHeight="1">
      <c r="A322" s="32"/>
      <c r="B322" s="33"/>
      <c r="C322" s="195" t="s">
        <v>669</v>
      </c>
      <c r="D322" s="195" t="s">
        <v>140</v>
      </c>
      <c r="E322" s="196" t="s">
        <v>670</v>
      </c>
      <c r="F322" s="197" t="s">
        <v>671</v>
      </c>
      <c r="G322" s="198" t="s">
        <v>285</v>
      </c>
      <c r="H322" s="199">
        <v>469.105</v>
      </c>
      <c r="I322" s="200"/>
      <c r="J322" s="201">
        <f>ROUND(I322*H322,2)</f>
        <v>0</v>
      </c>
      <c r="K322" s="202"/>
      <c r="L322" s="37"/>
      <c r="M322" s="203" t="s">
        <v>1</v>
      </c>
      <c r="N322" s="204" t="s">
        <v>44</v>
      </c>
      <c r="O322" s="69"/>
      <c r="P322" s="205">
        <f>O322*H322</f>
        <v>0</v>
      </c>
      <c r="Q322" s="205">
        <v>0</v>
      </c>
      <c r="R322" s="205">
        <f>Q322*H322</f>
        <v>0</v>
      </c>
      <c r="S322" s="205">
        <v>0</v>
      </c>
      <c r="T322" s="20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207" t="s">
        <v>144</v>
      </c>
      <c r="AT322" s="207" t="s">
        <v>140</v>
      </c>
      <c r="AU322" s="207" t="s">
        <v>89</v>
      </c>
      <c r="AY322" s="15" t="s">
        <v>138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5" t="s">
        <v>87</v>
      </c>
      <c r="BK322" s="208">
        <f>ROUND(I322*H322,2)</f>
        <v>0</v>
      </c>
      <c r="BL322" s="15" t="s">
        <v>144</v>
      </c>
      <c r="BM322" s="207" t="s">
        <v>672</v>
      </c>
    </row>
    <row r="323" spans="2:51" s="13" customFormat="1" ht="12">
      <c r="B323" s="213"/>
      <c r="C323" s="214"/>
      <c r="D323" s="209" t="s">
        <v>158</v>
      </c>
      <c r="E323" s="215" t="s">
        <v>1</v>
      </c>
      <c r="F323" s="216" t="s">
        <v>673</v>
      </c>
      <c r="G323" s="214"/>
      <c r="H323" s="217">
        <v>469.105</v>
      </c>
      <c r="I323" s="218"/>
      <c r="J323" s="214"/>
      <c r="K323" s="214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158</v>
      </c>
      <c r="AU323" s="223" t="s">
        <v>89</v>
      </c>
      <c r="AV323" s="13" t="s">
        <v>89</v>
      </c>
      <c r="AW323" s="13" t="s">
        <v>36</v>
      </c>
      <c r="AX323" s="13" t="s">
        <v>87</v>
      </c>
      <c r="AY323" s="223" t="s">
        <v>138</v>
      </c>
    </row>
    <row r="324" spans="1:65" s="2" customFormat="1" ht="44.25" customHeight="1">
      <c r="A324" s="32"/>
      <c r="B324" s="33"/>
      <c r="C324" s="195" t="s">
        <v>674</v>
      </c>
      <c r="D324" s="195" t="s">
        <v>140</v>
      </c>
      <c r="E324" s="196" t="s">
        <v>675</v>
      </c>
      <c r="F324" s="197" t="s">
        <v>676</v>
      </c>
      <c r="G324" s="198" t="s">
        <v>285</v>
      </c>
      <c r="H324" s="199">
        <v>815.25</v>
      </c>
      <c r="I324" s="200"/>
      <c r="J324" s="201">
        <f>ROUND(I324*H324,2)</f>
        <v>0</v>
      </c>
      <c r="K324" s="202"/>
      <c r="L324" s="37"/>
      <c r="M324" s="203" t="s">
        <v>1</v>
      </c>
      <c r="N324" s="204" t="s">
        <v>44</v>
      </c>
      <c r="O324" s="69"/>
      <c r="P324" s="205">
        <f>O324*H324</f>
        <v>0</v>
      </c>
      <c r="Q324" s="205">
        <v>0</v>
      </c>
      <c r="R324" s="205">
        <f>Q324*H324</f>
        <v>0</v>
      </c>
      <c r="S324" s="205">
        <v>0</v>
      </c>
      <c r="T324" s="20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07" t="s">
        <v>144</v>
      </c>
      <c r="AT324" s="207" t="s">
        <v>140</v>
      </c>
      <c r="AU324" s="207" t="s">
        <v>89</v>
      </c>
      <c r="AY324" s="15" t="s">
        <v>138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5" t="s">
        <v>87</v>
      </c>
      <c r="BK324" s="208">
        <f>ROUND(I324*H324,2)</f>
        <v>0</v>
      </c>
      <c r="BL324" s="15" t="s">
        <v>144</v>
      </c>
      <c r="BM324" s="207" t="s">
        <v>677</v>
      </c>
    </row>
    <row r="325" spans="2:51" s="13" customFormat="1" ht="12">
      <c r="B325" s="213"/>
      <c r="C325" s="214"/>
      <c r="D325" s="209" t="s">
        <v>158</v>
      </c>
      <c r="E325" s="215" t="s">
        <v>1</v>
      </c>
      <c r="F325" s="216" t="s">
        <v>678</v>
      </c>
      <c r="G325" s="214"/>
      <c r="H325" s="217">
        <v>815.25</v>
      </c>
      <c r="I325" s="218"/>
      <c r="J325" s="214"/>
      <c r="K325" s="214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158</v>
      </c>
      <c r="AU325" s="223" t="s">
        <v>89</v>
      </c>
      <c r="AV325" s="13" t="s">
        <v>89</v>
      </c>
      <c r="AW325" s="13" t="s">
        <v>36</v>
      </c>
      <c r="AX325" s="13" t="s">
        <v>87</v>
      </c>
      <c r="AY325" s="223" t="s">
        <v>138</v>
      </c>
    </row>
    <row r="326" spans="2:63" s="12" customFormat="1" ht="22.7" customHeight="1">
      <c r="B326" s="179"/>
      <c r="C326" s="180"/>
      <c r="D326" s="181" t="s">
        <v>78</v>
      </c>
      <c r="E326" s="193" t="s">
        <v>679</v>
      </c>
      <c r="F326" s="193" t="s">
        <v>680</v>
      </c>
      <c r="G326" s="180"/>
      <c r="H326" s="180"/>
      <c r="I326" s="183"/>
      <c r="J326" s="194">
        <f>BK326</f>
        <v>0</v>
      </c>
      <c r="K326" s="180"/>
      <c r="L326" s="185"/>
      <c r="M326" s="186"/>
      <c r="N326" s="187"/>
      <c r="O326" s="187"/>
      <c r="P326" s="188">
        <f>P327</f>
        <v>0</v>
      </c>
      <c r="Q326" s="187"/>
      <c r="R326" s="188">
        <f>R327</f>
        <v>0</v>
      </c>
      <c r="S326" s="187"/>
      <c r="T326" s="189">
        <f>T327</f>
        <v>0</v>
      </c>
      <c r="AR326" s="190" t="s">
        <v>87</v>
      </c>
      <c r="AT326" s="191" t="s">
        <v>78</v>
      </c>
      <c r="AU326" s="191" t="s">
        <v>87</v>
      </c>
      <c r="AY326" s="190" t="s">
        <v>138</v>
      </c>
      <c r="BK326" s="192">
        <f>BK327</f>
        <v>0</v>
      </c>
    </row>
    <row r="327" spans="1:65" s="2" customFormat="1" ht="33" customHeight="1">
      <c r="A327" s="32"/>
      <c r="B327" s="33"/>
      <c r="C327" s="195" t="s">
        <v>681</v>
      </c>
      <c r="D327" s="195" t="s">
        <v>140</v>
      </c>
      <c r="E327" s="196" t="s">
        <v>682</v>
      </c>
      <c r="F327" s="197" t="s">
        <v>683</v>
      </c>
      <c r="G327" s="198" t="s">
        <v>285</v>
      </c>
      <c r="H327" s="199">
        <v>2747.233</v>
      </c>
      <c r="I327" s="200"/>
      <c r="J327" s="201">
        <f>ROUND(I327*H327,2)</f>
        <v>0</v>
      </c>
      <c r="K327" s="202"/>
      <c r="L327" s="37"/>
      <c r="M327" s="203" t="s">
        <v>1</v>
      </c>
      <c r="N327" s="204" t="s">
        <v>44</v>
      </c>
      <c r="O327" s="69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6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07" t="s">
        <v>144</v>
      </c>
      <c r="AT327" s="207" t="s">
        <v>140</v>
      </c>
      <c r="AU327" s="207" t="s">
        <v>89</v>
      </c>
      <c r="AY327" s="15" t="s">
        <v>138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5" t="s">
        <v>87</v>
      </c>
      <c r="BK327" s="208">
        <f>ROUND(I327*H327,2)</f>
        <v>0</v>
      </c>
      <c r="BL327" s="15" t="s">
        <v>144</v>
      </c>
      <c r="BM327" s="207" t="s">
        <v>684</v>
      </c>
    </row>
    <row r="328" spans="2:63" s="12" customFormat="1" ht="26.1" customHeight="1">
      <c r="B328" s="179"/>
      <c r="C328" s="180"/>
      <c r="D328" s="181" t="s">
        <v>78</v>
      </c>
      <c r="E328" s="182" t="s">
        <v>685</v>
      </c>
      <c r="F328" s="182" t="s">
        <v>686</v>
      </c>
      <c r="G328" s="180"/>
      <c r="H328" s="180"/>
      <c r="I328" s="183"/>
      <c r="J328" s="184">
        <f>BK328</f>
        <v>0</v>
      </c>
      <c r="K328" s="180"/>
      <c r="L328" s="185"/>
      <c r="M328" s="186"/>
      <c r="N328" s="187"/>
      <c r="O328" s="187"/>
      <c r="P328" s="188">
        <f>P329</f>
        <v>0</v>
      </c>
      <c r="Q328" s="187"/>
      <c r="R328" s="188">
        <f>R329</f>
        <v>0.00192</v>
      </c>
      <c r="S328" s="187"/>
      <c r="T328" s="189">
        <f>T329</f>
        <v>0</v>
      </c>
      <c r="AR328" s="190" t="s">
        <v>89</v>
      </c>
      <c r="AT328" s="191" t="s">
        <v>78</v>
      </c>
      <c r="AU328" s="191" t="s">
        <v>79</v>
      </c>
      <c r="AY328" s="190" t="s">
        <v>138</v>
      </c>
      <c r="BK328" s="192">
        <f>BK329</f>
        <v>0</v>
      </c>
    </row>
    <row r="329" spans="2:63" s="12" customFormat="1" ht="22.7" customHeight="1">
      <c r="B329" s="179"/>
      <c r="C329" s="180"/>
      <c r="D329" s="181" t="s">
        <v>78</v>
      </c>
      <c r="E329" s="193" t="s">
        <v>687</v>
      </c>
      <c r="F329" s="193" t="s">
        <v>688</v>
      </c>
      <c r="G329" s="180"/>
      <c r="H329" s="180"/>
      <c r="I329" s="183"/>
      <c r="J329" s="194">
        <f>BK329</f>
        <v>0</v>
      </c>
      <c r="K329" s="180"/>
      <c r="L329" s="185"/>
      <c r="M329" s="186"/>
      <c r="N329" s="187"/>
      <c r="O329" s="187"/>
      <c r="P329" s="188">
        <f>SUM(P330:P332)</f>
        <v>0</v>
      </c>
      <c r="Q329" s="187"/>
      <c r="R329" s="188">
        <f>SUM(R330:R332)</f>
        <v>0.00192</v>
      </c>
      <c r="S329" s="187"/>
      <c r="T329" s="189">
        <f>SUM(T330:T332)</f>
        <v>0</v>
      </c>
      <c r="AR329" s="190" t="s">
        <v>89</v>
      </c>
      <c r="AT329" s="191" t="s">
        <v>78</v>
      </c>
      <c r="AU329" s="191" t="s">
        <v>87</v>
      </c>
      <c r="AY329" s="190" t="s">
        <v>138</v>
      </c>
      <c r="BK329" s="192">
        <f>SUM(BK330:BK332)</f>
        <v>0</v>
      </c>
    </row>
    <row r="330" spans="1:65" s="2" customFormat="1" ht="16.5" customHeight="1">
      <c r="A330" s="32"/>
      <c r="B330" s="33"/>
      <c r="C330" s="195" t="s">
        <v>689</v>
      </c>
      <c r="D330" s="195" t="s">
        <v>140</v>
      </c>
      <c r="E330" s="196" t="s">
        <v>690</v>
      </c>
      <c r="F330" s="197" t="s">
        <v>691</v>
      </c>
      <c r="G330" s="198" t="s">
        <v>237</v>
      </c>
      <c r="H330" s="199">
        <v>11</v>
      </c>
      <c r="I330" s="200"/>
      <c r="J330" s="201">
        <f>ROUND(I330*H330,2)</f>
        <v>0</v>
      </c>
      <c r="K330" s="202"/>
      <c r="L330" s="37"/>
      <c r="M330" s="203" t="s">
        <v>1</v>
      </c>
      <c r="N330" s="204" t="s">
        <v>44</v>
      </c>
      <c r="O330" s="69"/>
      <c r="P330" s="205">
        <f>O330*H330</f>
        <v>0</v>
      </c>
      <c r="Q330" s="205">
        <v>0</v>
      </c>
      <c r="R330" s="205">
        <f>Q330*H330</f>
        <v>0</v>
      </c>
      <c r="S330" s="205">
        <v>0</v>
      </c>
      <c r="T330" s="20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7" t="s">
        <v>207</v>
      </c>
      <c r="AT330" s="207" t="s">
        <v>140</v>
      </c>
      <c r="AU330" s="207" t="s">
        <v>89</v>
      </c>
      <c r="AY330" s="15" t="s">
        <v>138</v>
      </c>
      <c r="BE330" s="208">
        <f>IF(N330="základní",J330,0)</f>
        <v>0</v>
      </c>
      <c r="BF330" s="208">
        <f>IF(N330="snížená",J330,0)</f>
        <v>0</v>
      </c>
      <c r="BG330" s="208">
        <f>IF(N330="zákl. přenesená",J330,0)</f>
        <v>0</v>
      </c>
      <c r="BH330" s="208">
        <f>IF(N330="sníž. přenesená",J330,0)</f>
        <v>0</v>
      </c>
      <c r="BI330" s="208">
        <f>IF(N330="nulová",J330,0)</f>
        <v>0</v>
      </c>
      <c r="BJ330" s="15" t="s">
        <v>87</v>
      </c>
      <c r="BK330" s="208">
        <f>ROUND(I330*H330,2)</f>
        <v>0</v>
      </c>
      <c r="BL330" s="15" t="s">
        <v>207</v>
      </c>
      <c r="BM330" s="207" t="s">
        <v>692</v>
      </c>
    </row>
    <row r="331" spans="1:47" s="2" customFormat="1" ht="29.25">
      <c r="A331" s="32"/>
      <c r="B331" s="33"/>
      <c r="C331" s="34"/>
      <c r="D331" s="209" t="s">
        <v>149</v>
      </c>
      <c r="E331" s="34"/>
      <c r="F331" s="210" t="s">
        <v>693</v>
      </c>
      <c r="G331" s="34"/>
      <c r="H331" s="34"/>
      <c r="I331" s="162"/>
      <c r="J331" s="34"/>
      <c r="K331" s="34"/>
      <c r="L331" s="37"/>
      <c r="M331" s="211"/>
      <c r="N331" s="212"/>
      <c r="O331" s="69"/>
      <c r="P331" s="69"/>
      <c r="Q331" s="69"/>
      <c r="R331" s="69"/>
      <c r="S331" s="69"/>
      <c r="T331" s="7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149</v>
      </c>
      <c r="AU331" s="15" t="s">
        <v>89</v>
      </c>
    </row>
    <row r="332" spans="1:65" s="2" customFormat="1" ht="33" customHeight="1">
      <c r="A332" s="32"/>
      <c r="B332" s="33"/>
      <c r="C332" s="195" t="s">
        <v>694</v>
      </c>
      <c r="D332" s="195" t="s">
        <v>140</v>
      </c>
      <c r="E332" s="196" t="s">
        <v>695</v>
      </c>
      <c r="F332" s="197" t="s">
        <v>696</v>
      </c>
      <c r="G332" s="198" t="s">
        <v>453</v>
      </c>
      <c r="H332" s="199">
        <v>32</v>
      </c>
      <c r="I332" s="200"/>
      <c r="J332" s="201">
        <f>ROUND(I332*H332,2)</f>
        <v>0</v>
      </c>
      <c r="K332" s="202"/>
      <c r="L332" s="37"/>
      <c r="M332" s="235" t="s">
        <v>1</v>
      </c>
      <c r="N332" s="236" t="s">
        <v>44</v>
      </c>
      <c r="O332" s="237"/>
      <c r="P332" s="238">
        <f>O332*H332</f>
        <v>0</v>
      </c>
      <c r="Q332" s="238">
        <v>6E-05</v>
      </c>
      <c r="R332" s="238">
        <f>Q332*H332</f>
        <v>0.00192</v>
      </c>
      <c r="S332" s="238">
        <v>0</v>
      </c>
      <c r="T332" s="23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207" t="s">
        <v>207</v>
      </c>
      <c r="AT332" s="207" t="s">
        <v>140</v>
      </c>
      <c r="AU332" s="207" t="s">
        <v>89</v>
      </c>
      <c r="AY332" s="15" t="s">
        <v>138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5" t="s">
        <v>87</v>
      </c>
      <c r="BK332" s="208">
        <f>ROUND(I332*H332,2)</f>
        <v>0</v>
      </c>
      <c r="BL332" s="15" t="s">
        <v>207</v>
      </c>
      <c r="BM332" s="207" t="s">
        <v>697</v>
      </c>
    </row>
    <row r="333" spans="1:31" s="2" customFormat="1" ht="6.95" customHeight="1">
      <c r="A333" s="32"/>
      <c r="B333" s="52"/>
      <c r="C333" s="53"/>
      <c r="D333" s="53"/>
      <c r="E333" s="53"/>
      <c r="F333" s="53"/>
      <c r="G333" s="53"/>
      <c r="H333" s="53"/>
      <c r="I333" s="53"/>
      <c r="J333" s="53"/>
      <c r="K333" s="53"/>
      <c r="L333" s="37"/>
      <c r="M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</row>
  </sheetData>
  <sheetProtection algorithmName="SHA-512" hashValue="QtPRYIPQ9mLEl7H8l3kjoG9kISssWYhviqgtuCG76gTFqLfxlNi2hvd7SfSIRdaCNcvWS3feF1SN4ul6F2Ifyw==" saltValue="H84GEuBNVHwSTHSOIqvtZw==" spinCount="100000" sheet="1" objects="1" scenarios="1" formatColumns="0" formatRows="0" autoFilter="0"/>
  <autoFilter ref="C138:K332"/>
  <mergeCells count="14">
    <mergeCell ref="D117:F117"/>
    <mergeCell ref="E129:H129"/>
    <mergeCell ref="E131:H131"/>
    <mergeCell ref="L2:V2"/>
    <mergeCell ref="E87:H87"/>
    <mergeCell ref="D113:F113"/>
    <mergeCell ref="D114:F114"/>
    <mergeCell ref="D115:F115"/>
    <mergeCell ref="D116:F11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8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Kuchařová</cp:lastModifiedBy>
  <cp:lastPrinted>2021-03-22T11:57:47Z</cp:lastPrinted>
  <dcterms:created xsi:type="dcterms:W3CDTF">2021-03-22T11:50:33Z</dcterms:created>
  <dcterms:modified xsi:type="dcterms:W3CDTF">2021-03-22T12:05:10Z</dcterms:modified>
  <cp:category/>
  <cp:version/>
  <cp:contentType/>
  <cp:contentStatus/>
</cp:coreProperties>
</file>