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25" windowWidth="19815" windowHeight="7365" activeTab="1"/>
  </bookViews>
  <sheets>
    <sheet name="Rekapitulace stavby" sheetId="1" r:id="rId1"/>
    <sheet name="01 - Stoka A1" sheetId="2" r:id="rId2"/>
    <sheet name="02 - Stoka A2" sheetId="3" r:id="rId3"/>
    <sheet name="03 - Stoka B" sheetId="4" r:id="rId4"/>
    <sheet name="04 - Stoka C1" sheetId="5" r:id="rId5"/>
    <sheet name="05 - Stoka C2" sheetId="6" r:id="rId6"/>
    <sheet name="06 - Stoka D" sheetId="7" r:id="rId7"/>
    <sheet name="07 - Stoka E" sheetId="8" r:id="rId8"/>
    <sheet name="08 - Stoka E1" sheetId="9" r:id="rId9"/>
    <sheet name="09 - Stoka F" sheetId="10" r:id="rId10"/>
    <sheet name="10 - Stoka G" sheetId="11" r:id="rId11"/>
    <sheet name="11 - Stoka H" sheetId="12" r:id="rId12"/>
    <sheet name="12 - Stoka I" sheetId="13" r:id="rId13"/>
    <sheet name="13 - Stoka J" sheetId="14" r:id="rId14"/>
    <sheet name="14 - Stoka L" sheetId="15" r:id="rId15"/>
    <sheet name="15 - Stoka M" sheetId="16" r:id="rId16"/>
    <sheet name="16 - Stoka V1" sheetId="17" r:id="rId17"/>
    <sheet name="17 - Stoka V3" sheetId="18" r:id="rId18"/>
    <sheet name="18 - Čerpací stanice ČS 1" sheetId="19" r:id="rId19"/>
    <sheet name="19 - Čerpací stanice  ČS 3" sheetId="20" r:id="rId20"/>
    <sheet name="Pokyny pro vyplnění" sheetId="21" r:id="rId21"/>
  </sheets>
  <definedNames>
    <definedName name="_xlnm._FilterDatabase" localSheetId="1" hidden="1">'01 - Stoka A1'!$C$87:$K$194</definedName>
    <definedName name="_xlnm._FilterDatabase" localSheetId="2" hidden="1">'02 - Stoka A2'!$C$87:$K$205</definedName>
    <definedName name="_xlnm._FilterDatabase" localSheetId="3" hidden="1">'03 - Stoka B'!$C$87:$K$173</definedName>
    <definedName name="_xlnm._FilterDatabase" localSheetId="4" hidden="1">'04 - Stoka C1'!$C$87:$K$208</definedName>
    <definedName name="_xlnm._FilterDatabase" localSheetId="5" hidden="1">'05 - Stoka C2'!$C$87:$K$189</definedName>
    <definedName name="_xlnm._FilterDatabase" localSheetId="6" hidden="1">'06 - Stoka D'!$C$86:$K$189</definedName>
    <definedName name="_xlnm._FilterDatabase" localSheetId="7" hidden="1">'07 - Stoka E'!$C$87:$K$183</definedName>
    <definedName name="_xlnm._FilterDatabase" localSheetId="8" hidden="1">'08 - Stoka E1'!$C$84:$K$175</definedName>
    <definedName name="_xlnm._FilterDatabase" localSheetId="9" hidden="1">'09 - Stoka F'!$C$86:$K$177</definedName>
    <definedName name="_xlnm._FilterDatabase" localSheetId="10" hidden="1">'10 - Stoka G'!$C$87:$K$201</definedName>
    <definedName name="_xlnm._FilterDatabase" localSheetId="11" hidden="1">'11 - Stoka H'!$C$87:$K$196</definedName>
    <definedName name="_xlnm._FilterDatabase" localSheetId="12" hidden="1">'12 - Stoka I'!$C$84:$K$159</definedName>
    <definedName name="_xlnm._FilterDatabase" localSheetId="13" hidden="1">'13 - Stoka J'!$C$86:$K$151</definedName>
    <definedName name="_xlnm._FilterDatabase" localSheetId="14" hidden="1">'14 - Stoka L'!$C$86:$K$163</definedName>
    <definedName name="_xlnm._FilterDatabase" localSheetId="15" hidden="1">'15 - Stoka M'!$C$86:$K$181</definedName>
    <definedName name="_xlnm._FilterDatabase" localSheetId="16" hidden="1">'16 - Stoka V1'!$C$81:$K$93</definedName>
    <definedName name="_xlnm._FilterDatabase" localSheetId="17" hidden="1">'17 - Stoka V3'!$C$81:$K$93</definedName>
    <definedName name="_xlnm._FilterDatabase" localSheetId="18" hidden="1">'18 - Čerpací stanice ČS 1'!$C$85:$K$143</definedName>
    <definedName name="_xlnm._FilterDatabase" localSheetId="19" hidden="1">'19 - Čerpací stanice  ČS 3'!$C$83:$K$135</definedName>
    <definedName name="_xlnm.Print_Area" localSheetId="1">'01 - Stoka A1'!$C$4:$J$39,'01 - Stoka A1'!$C$45:$J$69,'01 - Stoka A1'!$C$75:$K$194</definedName>
    <definedName name="_xlnm.Print_Area" localSheetId="2">'02 - Stoka A2'!$C$4:$J$39,'02 - Stoka A2'!$C$45:$J$69,'02 - Stoka A2'!$C$75:$K$205</definedName>
    <definedName name="_xlnm.Print_Area" localSheetId="3">'03 - Stoka B'!$C$4:$J$39,'03 - Stoka B'!$C$45:$J$69,'03 - Stoka B'!$C$75:$K$173</definedName>
    <definedName name="_xlnm.Print_Area" localSheetId="4">'04 - Stoka C1'!$C$4:$J$39,'04 - Stoka C1'!$C$45:$J$69,'04 - Stoka C1'!$C$75:$K$208</definedName>
    <definedName name="_xlnm.Print_Area" localSheetId="5">'05 - Stoka C2'!$C$4:$J$39,'05 - Stoka C2'!$C$45:$J$69,'05 - Stoka C2'!$C$75:$K$189</definedName>
    <definedName name="_xlnm.Print_Area" localSheetId="6">'06 - Stoka D'!$C$4:$J$39,'06 - Stoka D'!$C$45:$J$68,'06 - Stoka D'!$C$74:$K$189</definedName>
    <definedName name="_xlnm.Print_Area" localSheetId="7">'07 - Stoka E'!$C$4:$J$39,'07 - Stoka E'!$C$45:$J$69,'07 - Stoka E'!$C$75:$K$183</definedName>
    <definedName name="_xlnm.Print_Area" localSheetId="8">'08 - Stoka E1'!$C$4:$J$39,'08 - Stoka E1'!$C$45:$J$66,'08 - Stoka E1'!$C$72:$K$175</definedName>
    <definedName name="_xlnm.Print_Area" localSheetId="9">'09 - Stoka F'!$C$4:$J$39,'09 - Stoka F'!$C$45:$J$68,'09 - Stoka F'!$C$74:$K$177</definedName>
    <definedName name="_xlnm.Print_Area" localSheetId="10">'10 - Stoka G'!$C$4:$J$39,'10 - Stoka G'!$C$45:$J$69,'10 - Stoka G'!$C$75:$K$201</definedName>
    <definedName name="_xlnm.Print_Area" localSheetId="11">'11 - Stoka H'!$C$4:$J$39,'11 - Stoka H'!$C$45:$J$69,'11 - Stoka H'!$C$75:$K$196</definedName>
    <definedName name="_xlnm.Print_Area" localSheetId="12">'12 - Stoka I'!$C$4:$J$39,'12 - Stoka I'!$C$45:$J$66,'12 - Stoka I'!$C$72:$K$159</definedName>
    <definedName name="_xlnm.Print_Area" localSheetId="13">'13 - Stoka J'!$C$4:$J$39,'13 - Stoka J'!$C$45:$J$68,'13 - Stoka J'!$C$74:$K$151</definedName>
    <definedName name="_xlnm.Print_Area" localSheetId="14">'14 - Stoka L'!$C$4:$J$39,'14 - Stoka L'!$C$45:$J$68,'14 - Stoka L'!$C$74:$K$163</definedName>
    <definedName name="_xlnm.Print_Area" localSheetId="15">'15 - Stoka M'!$C$4:$J$39,'15 - Stoka M'!$C$45:$J$68,'15 - Stoka M'!$C$74:$K$181</definedName>
    <definedName name="_xlnm.Print_Area" localSheetId="16">'16 - Stoka V1'!$C$4:$J$39,'16 - Stoka V1'!$C$45:$J$63,'16 - Stoka V1'!$C$69:$K$93</definedName>
    <definedName name="_xlnm.Print_Area" localSheetId="17">'17 - Stoka V3'!$C$4:$J$39,'17 - Stoka V3'!$C$45:$J$63,'17 - Stoka V3'!$C$69:$K$93</definedName>
    <definedName name="_xlnm.Print_Area" localSheetId="18">'18 - Čerpací stanice ČS 1'!$C$4:$J$39,'18 - Čerpací stanice ČS 1'!$C$45:$J$67,'18 - Čerpací stanice ČS 1'!$C$73:$K$143</definedName>
    <definedName name="_xlnm.Print_Area" localSheetId="19">'19 - Čerpací stanice  ČS 3'!$C$4:$J$39,'19 - Čerpací stanice  ČS 3'!$C$45:$J$65,'19 - Čerpací stanice  ČS 3'!$C$71:$K$135</definedName>
    <definedName name="_xlnm.Print_Area" localSheetId="2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stavby'!$C$42:$AQ$74</definedName>
    <definedName name="_xlnm.Print_Titles" localSheetId="0">'Rekapitulace stavby'!$52:$52</definedName>
    <definedName name="_xlnm.Print_Titles" localSheetId="1">'01 - Stoka A1'!$87:$87</definedName>
    <definedName name="_xlnm.Print_Titles" localSheetId="2">'02 - Stoka A2'!$87:$87</definedName>
    <definedName name="_xlnm.Print_Titles" localSheetId="3">'03 - Stoka B'!$87:$87</definedName>
    <definedName name="_xlnm.Print_Titles" localSheetId="4">'04 - Stoka C1'!$87:$87</definedName>
    <definedName name="_xlnm.Print_Titles" localSheetId="5">'05 - Stoka C2'!$87:$87</definedName>
    <definedName name="_xlnm.Print_Titles" localSheetId="6">'06 - Stoka D'!$86:$86</definedName>
    <definedName name="_xlnm.Print_Titles" localSheetId="7">'07 - Stoka E'!$87:$87</definedName>
    <definedName name="_xlnm.Print_Titles" localSheetId="8">'08 - Stoka E1'!$84:$84</definedName>
    <definedName name="_xlnm.Print_Titles" localSheetId="9">'09 - Stoka F'!$86:$86</definedName>
    <definedName name="_xlnm.Print_Titles" localSheetId="10">'10 - Stoka G'!$87:$87</definedName>
    <definedName name="_xlnm.Print_Titles" localSheetId="11">'11 - Stoka H'!$87:$87</definedName>
    <definedName name="_xlnm.Print_Titles" localSheetId="12">'12 - Stoka I'!$84:$84</definedName>
    <definedName name="_xlnm.Print_Titles" localSheetId="13">'13 - Stoka J'!$86:$86</definedName>
    <definedName name="_xlnm.Print_Titles" localSheetId="14">'14 - Stoka L'!$86:$86</definedName>
    <definedName name="_xlnm.Print_Titles" localSheetId="15">'15 - Stoka M'!$86:$86</definedName>
    <definedName name="_xlnm.Print_Titles" localSheetId="16">'16 - Stoka V1'!$81:$81</definedName>
    <definedName name="_xlnm.Print_Titles" localSheetId="17">'17 - Stoka V3'!$81:$81</definedName>
    <definedName name="_xlnm.Print_Titles" localSheetId="18">'18 - Čerpací stanice ČS 1'!$85:$85</definedName>
    <definedName name="_xlnm.Print_Titles" localSheetId="19">'19 - Čerpací stanice  ČS 3'!$83:$83</definedName>
  </definedNames>
  <calcPr calcId="125725"/>
</workbook>
</file>

<file path=xl/sharedStrings.xml><?xml version="1.0" encoding="utf-8"?>
<sst xmlns="http://schemas.openxmlformats.org/spreadsheetml/2006/main" count="22626" uniqueCount="2018">
  <si>
    <t>Export Komplet</t>
  </si>
  <si>
    <t>VZ</t>
  </si>
  <si>
    <t>2.0</t>
  </si>
  <si>
    <t>ZAMOK</t>
  </si>
  <si>
    <t>False</t>
  </si>
  <si>
    <t>{ee066dd8-aadd-496f-b128-196b411517de}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</si>
  <si>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</si>
  <si>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</si>
  <si>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</si>
  <si>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</si>
  <si>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</si>
  <si>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</si>
  <si>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</si>
  <si>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</si>
  <si>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</si>
  <si>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</si>
  <si>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</si>
  <si>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SO.01 Kanalizace</t>
  </si>
  <si>
    <t>KSO:</t>
  </si>
  <si>
    <t/>
  </si>
  <si>
    <t>CC-CZ:</t>
  </si>
  <si>
    <t>Místo:</t>
  </si>
  <si>
    <t>Rotava</t>
  </si>
  <si>
    <t>Datum:</t>
  </si>
  <si>
    <t>8. 1. 2021</t>
  </si>
  <si>
    <t>Zadavatel:</t>
  </si>
  <si>
    <t>IČ:</t>
  </si>
  <si>
    <t>Město Rotava Sídliště 721 Rotava</t>
  </si>
  <si>
    <t>DIČ:</t>
  </si>
  <si>
    <t>Uchazeč:</t>
  </si>
  <si>
    <t>Vyplň údaj</t>
  </si>
  <si>
    <t>Projektant:</t>
  </si>
  <si>
    <t>Bolvári Štefan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</si>
  <si>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</si>
  <si>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</si>
  <si>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</si>
  <si>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</si>
  <si>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</si>
  <si>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</si>
  <si>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</si>
  <si>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</si>
  <si>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</si>
  <si>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</si>
  <si>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</si>
  <si>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</si>
  <si>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</si>
  <si>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</si>
  <si>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</si>
  <si>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</si>
  <si>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</si>
  <si>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</si>
  <si>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</si>
  <si>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</si>
  <si>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</si>
  <si>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</si>
  <si>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</si>
  <si>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</si>
  <si>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</si>
  <si>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</si>
  <si>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</si>
  <si>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</si>
  <si>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</si>
  <si>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</si>
  <si>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</si>
  <si>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</si>
  <si>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</si>
  <si>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</si>
  <si>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</si>
  <si>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</si>
  <si>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</si>
  <si>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</si>
  <si>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</si>
  <si>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</si>
  <si>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</si>
  <si>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</si>
  <si>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</si>
  <si>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</si>
  <si>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Stoka A1</t>
  </si>
  <si>
    <t>STA</t>
  </si>
  <si>
    <t>1</t>
  </si>
  <si>
    <t>{d678366d-8d25-4f31-9315-bbae187a55c6}</t>
  </si>
  <si>
    <t>2</t>
  </si>
  <si>
    <t>02</t>
  </si>
  <si>
    <t>Stoka A2</t>
  </si>
  <si>
    <t>{8badd65c-4576-4770-859f-a57deeffb75a}</t>
  </si>
  <si>
    <t>03</t>
  </si>
  <si>
    <t>Stoka B</t>
  </si>
  <si>
    <t>{1bc4af5b-7014-4edf-a08b-9f4536112d61}</t>
  </si>
  <si>
    <t>04</t>
  </si>
  <si>
    <t>Stoka C1</t>
  </si>
  <si>
    <t>{f4b1ebd5-65ee-4b1c-bdf7-25f2e8f6dc5e}</t>
  </si>
  <si>
    <t>05</t>
  </si>
  <si>
    <t>Stoka C2</t>
  </si>
  <si>
    <t>{6f18c3ac-3578-47bd-b70a-ea115cda7e6d}</t>
  </si>
  <si>
    <t>06</t>
  </si>
  <si>
    <t>Stoka D</t>
  </si>
  <si>
    <t>{47f5c22f-f799-4422-a8ad-e9a9b2c3c2b3}</t>
  </si>
  <si>
    <t>07</t>
  </si>
  <si>
    <t>Stoka E</t>
  </si>
  <si>
    <t>{81170d84-1d87-4c0a-9bff-4322ec66c025}</t>
  </si>
  <si>
    <t>08</t>
  </si>
  <si>
    <t>Stoka E1</t>
  </si>
  <si>
    <t>{372ead31-620d-43f2-be13-53e9e211d92c}</t>
  </si>
  <si>
    <t>09</t>
  </si>
  <si>
    <t>Stoka F</t>
  </si>
  <si>
    <t>{cb421b8e-0253-44d6-86df-209d7e4000d1}</t>
  </si>
  <si>
    <t>10</t>
  </si>
  <si>
    <t>Stoka G</t>
  </si>
  <si>
    <t>{14529a0c-71f3-40f1-8fa0-4219bc73c179}</t>
  </si>
  <si>
    <t>11</t>
  </si>
  <si>
    <t>Stoka H</t>
  </si>
  <si>
    <t>{a62412c2-8ea5-4794-b401-1b4c4ca009da}</t>
  </si>
  <si>
    <t>12</t>
  </si>
  <si>
    <t>Stoka I</t>
  </si>
  <si>
    <t>{d6f16152-ac4b-4cd9-b434-fddff91daefc}</t>
  </si>
  <si>
    <t>13</t>
  </si>
  <si>
    <t>Stoka J</t>
  </si>
  <si>
    <t>{6f0aa9ef-41d2-4047-82b4-c5b556292d25}</t>
  </si>
  <si>
    <t>14</t>
  </si>
  <si>
    <t>Stoka L</t>
  </si>
  <si>
    <t>{8d70eff3-70c9-47f6-b485-651b6911a7e5}</t>
  </si>
  <si>
    <t>Stoka M</t>
  </si>
  <si>
    <t>{a4d3a95b-fd36-4218-8089-11cfa151768d}</t>
  </si>
  <si>
    <t>16</t>
  </si>
  <si>
    <t>Stoka V1</t>
  </si>
  <si>
    <t>{c6187c91-cd7b-4276-ae11-8cccda4dda63}</t>
  </si>
  <si>
    <t>17</t>
  </si>
  <si>
    <t>Stoka V3</t>
  </si>
  <si>
    <t>{3ff13132-c382-42c6-90f3-2a6fb4b899bb}</t>
  </si>
  <si>
    <t>18</t>
  </si>
  <si>
    <t>Čerpací stanice ČS 1</t>
  </si>
  <si>
    <t>{fc068976-b9df-4600-852d-d9903702f558}</t>
  </si>
  <si>
    <t>19</t>
  </si>
  <si>
    <t>Čerpací stanice  ČS 3</t>
  </si>
  <si>
    <t>{c6db42c2-3b2d-45be-b391-cea1c1e1f818}</t>
  </si>
  <si>
    <t>KRYCÍ LIST SOUPISU PRACÍ</t>
  </si>
  <si>
    <t>Objekt:</t>
  </si>
  <si>
    <t>01 - Stoka A1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</si>
  <si>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</si>
  <si>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</si>
  <si>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</si>
  <si>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</si>
  <si>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</si>
  <si>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</si>
  <si>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</si>
  <si>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</si>
  <si>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</si>
  <si>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</si>
  <si>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</si>
  <si>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</si>
  <si>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</si>
  <si>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</si>
  <si>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</si>
  <si>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</si>
  <si>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</si>
  <si>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</si>
  <si>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</si>
  <si>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</si>
  <si>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</si>
  <si>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</si>
  <si>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</si>
  <si>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</si>
  <si>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</si>
  <si>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</si>
  <si>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</si>
  <si>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</si>
  <si>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</si>
  <si>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</si>
  <si>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</si>
  <si>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</si>
  <si>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</si>
  <si>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m2</t>
  </si>
  <si>
    <t>CS ÚRS 2021 01</t>
  </si>
  <si>
    <t>4</t>
  </si>
  <si>
    <t>773557699</t>
  </si>
  <si>
    <t>VV</t>
  </si>
  <si>
    <t>Viz Výpočet kubatur a ploch Trasa A1</t>
  </si>
  <si>
    <t>561,90*1,35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</si>
  <si>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</si>
  <si>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</si>
  <si>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22368142</t>
  </si>
  <si>
    <t>Viz Výpočet kubator a ploch</t>
  </si>
  <si>
    <t>561,9*1,75</t>
  </si>
  <si>
    <t>3</t>
  </si>
  <si>
    <t>119002121</t>
  </si>
  <si>
    <t>Pomocné konstrukce při zabezpečení výkopu vodorovné pochozí přechodová lávka délky do 2 m včetně zábradlí zřízení</t>
  </si>
  <si>
    <t>kus</t>
  </si>
  <si>
    <t>-288581681</t>
  </si>
  <si>
    <t>119002122</t>
  </si>
  <si>
    <t>Pomocné konstrukce při zabezpečení výkopu vodorovné pochozí přechodová lávka délky do 2 m včetně zábradlí odstranění</t>
  </si>
  <si>
    <t>-1004272598</t>
  </si>
  <si>
    <t>5</t>
  </si>
  <si>
    <t>119003131</t>
  </si>
  <si>
    <t>Pomocné konstrukce při zabezpečení výkopu svislé výstražná páska zřízení</t>
  </si>
  <si>
    <t>m</t>
  </si>
  <si>
    <t>-190445491</t>
  </si>
  <si>
    <t>6</t>
  </si>
  <si>
    <t>119003132</t>
  </si>
  <si>
    <t>Pomocné konstrukce při zabezpečení výkopu svislé výstražná páska odstranění</t>
  </si>
  <si>
    <t>-1791634833</t>
  </si>
  <si>
    <t>7</t>
  </si>
  <si>
    <t>132254204</t>
  </si>
  <si>
    <t>Hloubení zapažených rýh šířky přes 800 do 2 000 mm strojně s urovnáním dna do předepsaného profilu a spádu v hornině třídy těžitelnosti I skupiny 3 přes 100 do 500 m3</t>
  </si>
  <si>
    <t>m3</t>
  </si>
  <si>
    <t>-49462327</t>
  </si>
  <si>
    <t>Přípojky</t>
  </si>
  <si>
    <t>118,60*0,90*(2,10-0,56)</t>
  </si>
  <si>
    <t>Viz Výpočet kubatur a ploch</t>
  </si>
  <si>
    <t>770,90</t>
  </si>
  <si>
    <t>Součet</t>
  </si>
  <si>
    <t>8</t>
  </si>
  <si>
    <t>139001101</t>
  </si>
  <si>
    <t>Příplatek k cenám hloubených vykopávek za ztížení vykopávky v blízkosti podzemního vedení nebo výbušnin pro jakoukoliv třídu horniny</t>
  </si>
  <si>
    <t>-1084676329</t>
  </si>
  <si>
    <t>9</t>
  </si>
  <si>
    <t>151101101</t>
  </si>
  <si>
    <t>Zřízení pažení a rozepření stěn rýh pro podzemní vedení příložné pro jakoukoliv mezerovitost, hloubky do 2 m</t>
  </si>
  <si>
    <t>-1515220052</t>
  </si>
  <si>
    <t>118,6*2,0*2</t>
  </si>
  <si>
    <t>1139,30</t>
  </si>
  <si>
    <t>151101102</t>
  </si>
  <si>
    <t>Zřízení pažení a rozepření stěn rýh pro podzemní vedení příložné pro jakoukoliv mezerovitost, hloubky do 4 m</t>
  </si>
  <si>
    <t>-678423457</t>
  </si>
  <si>
    <t>1126,3</t>
  </si>
  <si>
    <t>151101111</t>
  </si>
  <si>
    <t>Odstranění pažení a rozepření stěn rýh pro podzemní vedení s uložením materiálu na vzdálenost do 3 m od kraje výkopu příložné, hloubky do 2 m</t>
  </si>
  <si>
    <t>1864088913</t>
  </si>
  <si>
    <t>151101112</t>
  </si>
  <si>
    <t>Odstranění pažení a rozepření stěn rýh pro podzemní vedení s uložením materiálu na vzdálenost do 3 m od kraje výkopu příložné, hloubky přes 2 do 4 m</t>
  </si>
  <si>
    <t>658933121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</si>
  <si>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</si>
  <si>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</si>
  <si>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1697340817</t>
  </si>
  <si>
    <t>Lože + obsyp potrubí</t>
  </si>
  <si>
    <t>61,24+183,74</t>
  </si>
  <si>
    <t>167151111</t>
  </si>
  <si>
    <t>Nakládání, skládání a překládání neulehlého výkopku nebo sypaniny strojně nakládání, množství přes 100 m3, z hornin třídy těžitelnosti I, skupiny 1 až 3</t>
  </si>
  <si>
    <t>-832431659</t>
  </si>
  <si>
    <t>171201231</t>
  </si>
  <si>
    <t>Poplatek za uložení stavebního odpadu na recyklační skládce (skládkovné) zeminy a kamení zatříděného do Katalogu odpadů pod kódem 17 05 04</t>
  </si>
  <si>
    <t>t</t>
  </si>
  <si>
    <t>-2130661975</t>
  </si>
  <si>
    <t>244,98*2,0</t>
  </si>
  <si>
    <t>171251201</t>
  </si>
  <si>
    <t>Uložení sypaniny na skládky nebo meziskládky bez hutnění s upravením uložené sypaniny do předepsaného tvaru</t>
  </si>
  <si>
    <t>1897670413</t>
  </si>
  <si>
    <t>174151101</t>
  </si>
  <si>
    <t>Zásyp sypaninou z jakékoliv horniny strojně s uložením výkopku ve vrstvách se zhutněním jam, šachet, rýh nebo kolem objektů v těchto vykopávkách</t>
  </si>
  <si>
    <t>1278536301</t>
  </si>
  <si>
    <t>935,28-244,98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</si>
  <si>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</si>
  <si>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</si>
  <si>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-1249800194</t>
  </si>
  <si>
    <t>(561,90+118,60)*0,90*0,30</t>
  </si>
  <si>
    <t>M</t>
  </si>
  <si>
    <t>58331200</t>
  </si>
  <si>
    <t>štěrkopísek netříděný zásypový</t>
  </si>
  <si>
    <t>588685720</t>
  </si>
  <si>
    <t>183,735*2 'Přepočtené koeficientem množství</t>
  </si>
  <si>
    <t>Svislé a kompletní konstrukce</t>
  </si>
  <si>
    <t>20</t>
  </si>
  <si>
    <t>359901211</t>
  </si>
  <si>
    <t>Monitoring stok (kamerový systém) jakékoli výšky nová kanalizace</t>
  </si>
  <si>
    <t>-155896726</t>
  </si>
  <si>
    <t>Vodorovné konstrukce</t>
  </si>
  <si>
    <t>451572111</t>
  </si>
  <si>
    <t>Lože pod potrubí, stoky a drobné objekty v otevřeném výkopu z kameniva drobného těženého 0 až 4 mm</t>
  </si>
  <si>
    <t>879748706</t>
  </si>
  <si>
    <t>(561,90+118,60)*0,90*0,10</t>
  </si>
  <si>
    <t>22</t>
  </si>
  <si>
    <t>452311151</t>
  </si>
  <si>
    <t>Podkladní a zajišťovací konstrukce z betonu prostého v otevřeném výkopu desky pod potrubí, stoky a drobné objekty z betonu tř. C 20/25</t>
  </si>
  <si>
    <t>416297244</t>
  </si>
  <si>
    <t>23</t>
  </si>
  <si>
    <t>452313131</t>
  </si>
  <si>
    <t>Podkladní a zajišťovací konstrukce z betonu prostého v otevřeném výkopu bloky pro potrubí z betonu tř. C 12/15</t>
  </si>
  <si>
    <t>-390925185</t>
  </si>
  <si>
    <t>24</t>
  </si>
  <si>
    <t>452353101</t>
  </si>
  <si>
    <t>Bednění podkladních a zajišťovacích konstrukcí v otevřeném výkopu bloků pro potrubí</t>
  </si>
  <si>
    <t>-1121779814</t>
  </si>
  <si>
    <t>25</t>
  </si>
  <si>
    <t>452386111</t>
  </si>
  <si>
    <t>Podkladní a vyrovnávací konstrukce z betonu vyrovnávací prstence z prostého betonu tř. C 25/30 pod poklopy a mříže, výšky do 100 mm</t>
  </si>
  <si>
    <t>2061075182</t>
  </si>
  <si>
    <t>Komunikace pozemní</t>
  </si>
  <si>
    <t>26</t>
  </si>
  <si>
    <t>566901233</t>
  </si>
  <si>
    <t>Vyspravení podkladu po překopech inženýrských sítí plochy přes 15 m2 s rozprostřením a zhutněním štěrkodrtí tl. 200 mm</t>
  </si>
  <si>
    <t>105247635</t>
  </si>
  <si>
    <t xml:space="preserve">Viz Výpočet kubatur a ploch </t>
  </si>
  <si>
    <t>561,9*1,35</t>
  </si>
  <si>
    <t>27</t>
  </si>
  <si>
    <t>566901243</t>
  </si>
  <si>
    <t>Vyspravení podkladu po překopech inženýrských sítí plochy přes 15 m2 s rozprostřením a zhutněním kamenivem hrubým drceným tl. 200 mm</t>
  </si>
  <si>
    <t>286548621</t>
  </si>
  <si>
    <t>28</t>
  </si>
  <si>
    <t>566901261</t>
  </si>
  <si>
    <t>Vyspravení podkladu po překopech inženýrských sítí plochy přes 15 m2 s rozprostřením a zhutněním obalovaným kamenivem ACP (OK) tl. 100 mm</t>
  </si>
  <si>
    <t>-694077277</t>
  </si>
  <si>
    <t>29</t>
  </si>
  <si>
    <t>572141112</t>
  </si>
  <si>
    <t>Vyrovnání povrchu dosavadních krytů s rozprostřením hmot a zhutněním asfaltovým betonem ACO (AB) tl. přes 40 do 60 mm</t>
  </si>
  <si>
    <t>784968545</t>
  </si>
  <si>
    <t>Trubní vedení</t>
  </si>
  <si>
    <t>30</t>
  </si>
  <si>
    <t>871310320</t>
  </si>
  <si>
    <t>Montáž kanalizačního potrubí z plastů z polypropylenu PP hladkého plnostěnného SN 12 DN 150</t>
  </si>
  <si>
    <t>CS ÚRS 2020 01</t>
  </si>
  <si>
    <t>193183395</t>
  </si>
  <si>
    <t>31</t>
  </si>
  <si>
    <t>28617025</t>
  </si>
  <si>
    <t>trubka kanalizační PP plnostěnná třívrstvá DN 150x1000mm SN12</t>
  </si>
  <si>
    <t>-1959915042</t>
  </si>
  <si>
    <t>118,995073891626*1,015 'Přepočtené koeficientem množství</t>
  </si>
  <si>
    <t>32</t>
  </si>
  <si>
    <t>871370320</t>
  </si>
  <si>
    <t>Montáž kanalizačního potrubí z plastů z polypropylenu PP hladkého plnostěnného SN 12 DN 300</t>
  </si>
  <si>
    <t>1449262338</t>
  </si>
  <si>
    <t>33</t>
  </si>
  <si>
    <t>28617028</t>
  </si>
  <si>
    <t>trubka kanalizační PP plnostěnná třívrstvá DN 300x1000mm SN12</t>
  </si>
  <si>
    <t>907417166</t>
  </si>
  <si>
    <t>562*1,015 'Přepočtené koeficientem množství</t>
  </si>
  <si>
    <t>34</t>
  </si>
  <si>
    <t>877315231</t>
  </si>
  <si>
    <t>Montáž tvarovek na kanalizačním potrubí z trub z plastu z tvrdého PVC nebo z polypropylenu v otevřeném výkopu víček DN 160</t>
  </si>
  <si>
    <t>1318898477</t>
  </si>
  <si>
    <t>35</t>
  </si>
  <si>
    <t>28611722</t>
  </si>
  <si>
    <t>víčko kanalizace plastové KG DN 160</t>
  </si>
  <si>
    <t>-780962901</t>
  </si>
  <si>
    <t>36</t>
  </si>
  <si>
    <t>877370320</t>
  </si>
  <si>
    <t>Montáž tvarovek na kanalizačním plastovém potrubí z polypropylenu PP hladkého plnostěnného odboček DN 300</t>
  </si>
  <si>
    <t>-1683893292</t>
  </si>
  <si>
    <t>37</t>
  </si>
  <si>
    <t>28617214</t>
  </si>
  <si>
    <t>odbočka kanalizační PP SN16 45° DN 300/150</t>
  </si>
  <si>
    <t>1349466464</t>
  </si>
  <si>
    <t>38</t>
  </si>
  <si>
    <t>28617182</t>
  </si>
  <si>
    <t>koleno kanalizační PP SN16 45° DN 150</t>
  </si>
  <si>
    <t>540771439</t>
  </si>
  <si>
    <t>39</t>
  </si>
  <si>
    <t>892351111</t>
  </si>
  <si>
    <t>Tlakové zkoušky vodou na potrubí DN 150 nebo 200</t>
  </si>
  <si>
    <t>1173002144</t>
  </si>
  <si>
    <t>40</t>
  </si>
  <si>
    <t>892381111</t>
  </si>
  <si>
    <t>Tlakové zkoušky vodou na potrubí DN 250, 300 nebo 350</t>
  </si>
  <si>
    <t>-544870085</t>
  </si>
  <si>
    <t>41</t>
  </si>
  <si>
    <t>894411311</t>
  </si>
  <si>
    <t>Osazení betonových nebo železobetonových dílců pro šachty skruží rovných</t>
  </si>
  <si>
    <t>737124992</t>
  </si>
  <si>
    <t>42</t>
  </si>
  <si>
    <t>59224068</t>
  </si>
  <si>
    <t>skruž betonová DN 1000x500 100x50x12cm</t>
  </si>
  <si>
    <t>-1548757397</t>
  </si>
  <si>
    <t>43</t>
  </si>
  <si>
    <t>59224065</t>
  </si>
  <si>
    <t>skruž betonová DN 1000x250, 100x25x12cm</t>
  </si>
  <si>
    <t>1805407708</t>
  </si>
  <si>
    <t>44</t>
  </si>
  <si>
    <t>894412411</t>
  </si>
  <si>
    <t>Osazení betonových nebo železobetonových dílců pro šachty skruží přechodových</t>
  </si>
  <si>
    <t>204243867</t>
  </si>
  <si>
    <t>45</t>
  </si>
  <si>
    <t>59224167</t>
  </si>
  <si>
    <t>skruž betonová přechodová 62,5/100x60x12cm, stupadla poplastovaná</t>
  </si>
  <si>
    <t>812598304</t>
  </si>
  <si>
    <t>46</t>
  </si>
  <si>
    <t>894414111</t>
  </si>
  <si>
    <t>Osazení betonových nebo železobetonových dílců pro šachty skruží základových (dno)</t>
  </si>
  <si>
    <t>834317051</t>
  </si>
  <si>
    <t>47</t>
  </si>
  <si>
    <t>592240001</t>
  </si>
  <si>
    <t>Šachtové dno 100/50 300PP,300PP,150PP</t>
  </si>
  <si>
    <t>1699744975</t>
  </si>
  <si>
    <t>48</t>
  </si>
  <si>
    <t>592240002</t>
  </si>
  <si>
    <t>Šachtové dno 100/50,300PP,300PP,250PP</t>
  </si>
  <si>
    <t>1251884060</t>
  </si>
  <si>
    <t>49</t>
  </si>
  <si>
    <t>592240003</t>
  </si>
  <si>
    <t>Šachtové dno 100/50,300PP,300PP</t>
  </si>
  <si>
    <t>1413760549</t>
  </si>
  <si>
    <t>50</t>
  </si>
  <si>
    <t>894414211</t>
  </si>
  <si>
    <t>Osazení betonových nebo železobetonových dílců pro šachty desek zákrytových</t>
  </si>
  <si>
    <t>-209838931</t>
  </si>
  <si>
    <t>51</t>
  </si>
  <si>
    <t>59224188</t>
  </si>
  <si>
    <t>prstenec šachtový vyrovnávací betonový 625x120x120mm</t>
  </si>
  <si>
    <t>-412511184</t>
  </si>
  <si>
    <t>52</t>
  </si>
  <si>
    <t>59224014</t>
  </si>
  <si>
    <t>prstenec šachtový vyrovnávací betonový 625x100x120mm</t>
  </si>
  <si>
    <t>1155506788</t>
  </si>
  <si>
    <t>53</t>
  </si>
  <si>
    <t>592244015</t>
  </si>
  <si>
    <t>prstenec šachtový vyrovnávací 600/80/120</t>
  </si>
  <si>
    <t>ks</t>
  </si>
  <si>
    <t>-1231968377</t>
  </si>
  <si>
    <t>54</t>
  </si>
  <si>
    <t>592244016</t>
  </si>
  <si>
    <t>prstenec šachtový vyrovnávací 600/60/120</t>
  </si>
  <si>
    <t>159081977</t>
  </si>
  <si>
    <t>55</t>
  </si>
  <si>
    <t>59224016</t>
  </si>
  <si>
    <t>prstenec šachtový vyrovnávací  600/40/120</t>
  </si>
  <si>
    <t>-364419836</t>
  </si>
  <si>
    <t>56</t>
  </si>
  <si>
    <t>59224017</t>
  </si>
  <si>
    <t>Těsnění elastomerové DN 1000mm</t>
  </si>
  <si>
    <t>150708740</t>
  </si>
  <si>
    <t>57</t>
  </si>
  <si>
    <t>894812201</t>
  </si>
  <si>
    <t>Revizní a čistící šachta z polypropylenu PP pro hladké trouby DN 425 šachtové dno (DN šachty / DN trubního vedení) DN 425/150 průtočné</t>
  </si>
  <si>
    <t>-1059020743</t>
  </si>
  <si>
    <t>58</t>
  </si>
  <si>
    <t>899104112</t>
  </si>
  <si>
    <t>Osazení poklopů litinových a ocelových včetně rámů pro třídu zatížení D400, E600</t>
  </si>
  <si>
    <t>-596306748</t>
  </si>
  <si>
    <t>59</t>
  </si>
  <si>
    <t>63126038</t>
  </si>
  <si>
    <t>poklop šachtový s kompozitním rámem kruhový DN 600 D400</t>
  </si>
  <si>
    <t>1665240002</t>
  </si>
  <si>
    <t>60</t>
  </si>
  <si>
    <t>899722114</t>
  </si>
  <si>
    <t>Krytí potrubí z plastů výstražnou fólií z PVC šířky 40 cm</t>
  </si>
  <si>
    <t>982617947</t>
  </si>
  <si>
    <t>Ostatní konstrukce a práce, bourání</t>
  </si>
  <si>
    <t>61</t>
  </si>
  <si>
    <t>919735113</t>
  </si>
  <si>
    <t>Řezání stávajícího živičného krytu nebo podkladu hloubky přes 100 do 150 mm</t>
  </si>
  <si>
    <t>-329762030</t>
  </si>
  <si>
    <t>(561,90+118,60)*2</t>
  </si>
  <si>
    <t>997</t>
  </si>
  <si>
    <t>Přesun sutě</t>
  </si>
  <si>
    <t>62</t>
  </si>
  <si>
    <t>997221551</t>
  </si>
  <si>
    <t>Vodorovná doprava suti bez naložení, ale se složením a s hrubým urovnáním ze sypkých materiálů, na vzdálenost do 1 km</t>
  </si>
  <si>
    <t>-2039453258</t>
  </si>
  <si>
    <t>63</t>
  </si>
  <si>
    <t>997221559</t>
  </si>
  <si>
    <t>Vodorovná doprava suti bez naložení, ale se složením a s hrubým urovnáním Příplatek k ceně za každý další i započatý 1 km přes 1 km</t>
  </si>
  <si>
    <t>1572604930</t>
  </si>
  <si>
    <t>64</t>
  </si>
  <si>
    <t>997221873</t>
  </si>
  <si>
    <t>-1763774789</t>
  </si>
  <si>
    <t>65</t>
  </si>
  <si>
    <t>997221875</t>
  </si>
  <si>
    <t>Poplatek za uložení stavebního odpadu na recyklační skládce (skládkovné) asfaltového bez obsahu dehtu zatříděného do Katalogu odpadů pod kódem 17 03 02</t>
  </si>
  <si>
    <t>2022914765</t>
  </si>
  <si>
    <t>998</t>
  </si>
  <si>
    <t>Přesun hmot</t>
  </si>
  <si>
    <t>66</t>
  </si>
  <si>
    <t>998225111</t>
  </si>
  <si>
    <t>Přesun hmot pro komunikace s krytem z kameniva, monolitickým betonovým nebo živičným dopravní vzdálenost do 200 m jakékoliv délky objektu</t>
  </si>
  <si>
    <t>1442168000</t>
  </si>
  <si>
    <t>67</t>
  </si>
  <si>
    <t>998276101</t>
  </si>
  <si>
    <t>Přesun hmot pro trubní vedení hloubené z trub z plastických hmot nebo sklolaminátových pro vodovody nebo kanalizace v otevřeném výkopu dopravní vzdálenost do 15 m</t>
  </si>
  <si>
    <t>-888940349</t>
  </si>
  <si>
    <t>02 - Stoka A2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</si>
  <si>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</si>
  <si>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</si>
  <si>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151819032</t>
  </si>
  <si>
    <t>42,10*1,35</t>
  </si>
  <si>
    <t>Viz Výpočet kubatur a ploch Trasa A2</t>
  </si>
  <si>
    <t>513,15*1,35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</si>
  <si>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</si>
  <si>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</si>
  <si>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-2059899957</t>
  </si>
  <si>
    <t>42,1*1,5</t>
  </si>
  <si>
    <t>513,15*1,75</t>
  </si>
  <si>
    <t>-821872940</t>
  </si>
  <si>
    <t>-2044206337</t>
  </si>
  <si>
    <t>-265774197</t>
  </si>
  <si>
    <t>-274563776</t>
  </si>
  <si>
    <t>1821978907</t>
  </si>
  <si>
    <t>42,10*0,90*(2,20-0,56)</t>
  </si>
  <si>
    <t>585,80</t>
  </si>
  <si>
    <t>-1612489258</t>
  </si>
  <si>
    <t>132454204</t>
  </si>
  <si>
    <t>Hloubení zapažených rýh šířky přes 800 do 2 000 mm strojně s urovnáním dna do předepsaného profilu a spádu v hornině třídy těžitelnosti II skupiny 5 přes 100 do 500 m3</t>
  </si>
  <si>
    <t>-1425769544</t>
  </si>
  <si>
    <t>Viz Výoičet Kubatur a ploch Trasa A2</t>
  </si>
  <si>
    <t>213,90</t>
  </si>
  <si>
    <t>-1891921754</t>
  </si>
  <si>
    <t>42,10*2,20*2</t>
  </si>
  <si>
    <t>Viz Výpočet kubatur a ploch TrasaA2</t>
  </si>
  <si>
    <t>819,80</t>
  </si>
  <si>
    <t>-1577839015</t>
  </si>
  <si>
    <t>1431,7</t>
  </si>
  <si>
    <t>-471777970</t>
  </si>
  <si>
    <t>1612593191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</si>
  <si>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</si>
  <si>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</si>
  <si>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987029258</t>
  </si>
  <si>
    <t>49,79+149,38</t>
  </si>
  <si>
    <t>167151112</t>
  </si>
  <si>
    <t>Nakládání, skládání a překládání neulehlého výkopku nebo sypaniny strojně nakládání, množství přes 100 m3, z hornin třídy těžitelnosti II, skupiny 4 a 5</t>
  </si>
  <si>
    <t>1785345352</t>
  </si>
  <si>
    <t>1049132602</t>
  </si>
  <si>
    <t>199,17*2,0</t>
  </si>
  <si>
    <t>1372828100</t>
  </si>
  <si>
    <t>-897846147</t>
  </si>
  <si>
    <t>647,90+213,90-149,38-49,79</t>
  </si>
  <si>
    <t>72607027</t>
  </si>
  <si>
    <t>553,25*0,90*0,30</t>
  </si>
  <si>
    <t>-2131495680</t>
  </si>
  <si>
    <t>-955649705</t>
  </si>
  <si>
    <t>48562338</t>
  </si>
  <si>
    <t>553,25*0,90*0,10</t>
  </si>
  <si>
    <t>-1120796667</t>
  </si>
  <si>
    <t>-1206085944</t>
  </si>
  <si>
    <t>-261910043</t>
  </si>
  <si>
    <t>-2100524125</t>
  </si>
  <si>
    <t>752070787</t>
  </si>
  <si>
    <t>1246035732</t>
  </si>
  <si>
    <t>-2131347615</t>
  </si>
  <si>
    <t>476824300</t>
  </si>
  <si>
    <t>1465674474</t>
  </si>
  <si>
    <t>241650767</t>
  </si>
  <si>
    <t>28617027</t>
  </si>
  <si>
    <t>trubka kanalizační PP plnostěnná třívrstvá DN 250x1000mm SN12</t>
  </si>
  <si>
    <t>-456469550</t>
  </si>
  <si>
    <t>1312999316</t>
  </si>
  <si>
    <t>871360320</t>
  </si>
  <si>
    <t>Montáž kanalizačního potrubí z plastů z polypropylenu PP hladkého plnostěnného SN 12 DN 250</t>
  </si>
  <si>
    <t>1422096881</t>
  </si>
  <si>
    <t>521473624</t>
  </si>
  <si>
    <t>135*1,015 'Přepočtené koeficientem množství</t>
  </si>
  <si>
    <t>215698962</t>
  </si>
  <si>
    <t>-1900201108</t>
  </si>
  <si>
    <t>-848755631</t>
  </si>
  <si>
    <t>877360320</t>
  </si>
  <si>
    <t>Montáž tvarovek na kanalizačním plastovém potrubí z polypropylenu PP hladkého plnostěnného odboček DN 250</t>
  </si>
  <si>
    <t>-1906152788</t>
  </si>
  <si>
    <t>28617210</t>
  </si>
  <si>
    <t>odbočka kanalizační PP SN16 45° DN 250/150</t>
  </si>
  <si>
    <t>-566568567</t>
  </si>
  <si>
    <t>-2097194177</t>
  </si>
  <si>
    <t>-1305052781</t>
  </si>
  <si>
    <t>-980141050</t>
  </si>
  <si>
    <t>2060824963</t>
  </si>
  <si>
    <t>379+135</t>
  </si>
  <si>
    <t>370050051</t>
  </si>
  <si>
    <t>-1618846414</t>
  </si>
  <si>
    <t>1283364654</t>
  </si>
  <si>
    <t>59224069</t>
  </si>
  <si>
    <t>skruž betonová DN 1000x1000, 100x100x12cm</t>
  </si>
  <si>
    <t>-876151135</t>
  </si>
  <si>
    <t>299209723</t>
  </si>
  <si>
    <t>-817281813</t>
  </si>
  <si>
    <t>59224169</t>
  </si>
  <si>
    <t xml:space="preserve">skruž betonová přechodová 62,5-80/12 </t>
  </si>
  <si>
    <t>1325086075</t>
  </si>
  <si>
    <t>Osazení železobetonových dílců pro šachty skruží základových (dno)</t>
  </si>
  <si>
    <t>459002784</t>
  </si>
  <si>
    <t>Šachtové dno 100/50,300PP,33PP</t>
  </si>
  <si>
    <t>1593973762</t>
  </si>
  <si>
    <t>592240004</t>
  </si>
  <si>
    <t>Dno bet. 100/50 300PP,250PP,250PP</t>
  </si>
  <si>
    <t>1577448929</t>
  </si>
  <si>
    <t>592240005</t>
  </si>
  <si>
    <t>Šachtové dno 100/50 250PP,250PP</t>
  </si>
  <si>
    <t>-1853897856</t>
  </si>
  <si>
    <t>592240006</t>
  </si>
  <si>
    <t>Šachtové dno 100/50 250PP,250PP,150PP</t>
  </si>
  <si>
    <t>-682372429</t>
  </si>
  <si>
    <t>592240007</t>
  </si>
  <si>
    <t>Šachtové dno 100/50 250PP, 250PP, 250PP</t>
  </si>
  <si>
    <t>-601171440</t>
  </si>
  <si>
    <t>592240008</t>
  </si>
  <si>
    <t>Šachtové dno 100/50 250PP, 250PP včetně vývrtu DN100</t>
  </si>
  <si>
    <t>-1524063670</t>
  </si>
  <si>
    <t>590240009</t>
  </si>
  <si>
    <t>Šachtové dno 80/100 250PP, 150PP</t>
  </si>
  <si>
    <t>-583917855</t>
  </si>
  <si>
    <t>1033320540</t>
  </si>
  <si>
    <t>-17378842</t>
  </si>
  <si>
    <t>625187762</t>
  </si>
  <si>
    <t>744121489</t>
  </si>
  <si>
    <t>91721172</t>
  </si>
  <si>
    <t>383542472</t>
  </si>
  <si>
    <t>-1897957997</t>
  </si>
  <si>
    <t>68</t>
  </si>
  <si>
    <t>849505767</t>
  </si>
  <si>
    <t>69</t>
  </si>
  <si>
    <t>-1055287018</t>
  </si>
  <si>
    <t>(513,15+42,1)*2</t>
  </si>
  <si>
    <t>70</t>
  </si>
  <si>
    <t>1856787101</t>
  </si>
  <si>
    <t>71</t>
  </si>
  <si>
    <t>359319784</t>
  </si>
  <si>
    <t>646,22*9</t>
  </si>
  <si>
    <t>72</t>
  </si>
  <si>
    <t>394466642</t>
  </si>
  <si>
    <t>73</t>
  </si>
  <si>
    <t>580865523</t>
  </si>
  <si>
    <t>74</t>
  </si>
  <si>
    <t>-1240296762</t>
  </si>
  <si>
    <t>75</t>
  </si>
  <si>
    <t>836518933</t>
  </si>
  <si>
    <t>03 - Stoka B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</si>
  <si>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</si>
  <si>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</si>
  <si>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-143609807</t>
  </si>
  <si>
    <t>Viz Výpočet kubatury a ploch Trasa B</t>
  </si>
  <si>
    <t>49,00*1,35+4,00*1,35</t>
  </si>
  <si>
    <t>113107184</t>
  </si>
  <si>
    <t>Odstranění podkladů nebo krytů strojně plochy jednotlivě přes 50 m2 do 200 m2 s přemístěním hmot na skládku na vzdálenost do 20 m nebo s naložením na dopravní prostředek živičných, o tl. vrstvy přes 150 do 200 mm</t>
  </si>
  <si>
    <t>575957768</t>
  </si>
  <si>
    <t>Viz Výpočet kubatury a ploch</t>
  </si>
  <si>
    <t>49,0*1,75+4,00*1,50</t>
  </si>
  <si>
    <t>1504071446</t>
  </si>
  <si>
    <t>1664470532</t>
  </si>
  <si>
    <t>1704839883</t>
  </si>
  <si>
    <t>1365022200</t>
  </si>
  <si>
    <t>-2013708119</t>
  </si>
  <si>
    <t>4,0*0,90*(2,20-0,46)</t>
  </si>
  <si>
    <t>Viz Výpočet kubatury a ploch Trasa B1</t>
  </si>
  <si>
    <t>61,30</t>
  </si>
  <si>
    <t>1962642043</t>
  </si>
  <si>
    <t>552313178</t>
  </si>
  <si>
    <t>Viz Výpočet ploch Stoka B+přípojky</t>
  </si>
  <si>
    <t>178,60+(4,0*1,50*2)</t>
  </si>
  <si>
    <t>-1323728377</t>
  </si>
  <si>
    <t>-772456487</t>
  </si>
  <si>
    <t>4,77+14,31</t>
  </si>
  <si>
    <t>1262491702</t>
  </si>
  <si>
    <t>770435623</t>
  </si>
  <si>
    <t>19,08*2,00</t>
  </si>
  <si>
    <t>-185712702</t>
  </si>
  <si>
    <t>780448957</t>
  </si>
  <si>
    <t>67,56-14,31-4,77</t>
  </si>
  <si>
    <t>367363008</t>
  </si>
  <si>
    <t>(49,0+4,0)*0,90*0,30</t>
  </si>
  <si>
    <t>2066100488</t>
  </si>
  <si>
    <t>-1875833945</t>
  </si>
  <si>
    <t>2064243077</t>
  </si>
  <si>
    <t>(49,0+4,0)*0,90*0,10</t>
  </si>
  <si>
    <t>1847656901</t>
  </si>
  <si>
    <t>294990773</t>
  </si>
  <si>
    <t>-220336965</t>
  </si>
  <si>
    <t>840147849</t>
  </si>
  <si>
    <t>-1979920421</t>
  </si>
  <si>
    <t>-331411546</t>
  </si>
  <si>
    <t>611876879</t>
  </si>
  <si>
    <t>273170941</t>
  </si>
  <si>
    <t>2120055334</t>
  </si>
  <si>
    <t>-175416671</t>
  </si>
  <si>
    <t>1345927896</t>
  </si>
  <si>
    <t>-805305853</t>
  </si>
  <si>
    <t>877310320</t>
  </si>
  <si>
    <t>Montáž tvarovek na kanalizačním plastovém potrubí z polypropylenu PP hladkého plnostěnného odboček DN 150</t>
  </si>
  <si>
    <t>1546088399</t>
  </si>
  <si>
    <t>1502714191</t>
  </si>
  <si>
    <t>-960011704</t>
  </si>
  <si>
    <t>892662841</t>
  </si>
  <si>
    <t>1177970548</t>
  </si>
  <si>
    <t>-1398422976</t>
  </si>
  <si>
    <t>1248293795</t>
  </si>
  <si>
    <t>1246423533</t>
  </si>
  <si>
    <t>-1996892371</t>
  </si>
  <si>
    <t>1107332040</t>
  </si>
  <si>
    <t>703793593</t>
  </si>
  <si>
    <t>-37343417</t>
  </si>
  <si>
    <t>1518957413</t>
  </si>
  <si>
    <t>590240010</t>
  </si>
  <si>
    <t>Šachtové dno 100/50 250PP,150PP,150PP</t>
  </si>
  <si>
    <t>-1073321488</t>
  </si>
  <si>
    <t>-1566205655</t>
  </si>
  <si>
    <t>-613001500</t>
  </si>
  <si>
    <t>-1870279102</t>
  </si>
  <si>
    <t>981868088</t>
  </si>
  <si>
    <t>211295588</t>
  </si>
  <si>
    <t>1972159514</t>
  </si>
  <si>
    <t>-754526587</t>
  </si>
  <si>
    <t>446046935</t>
  </si>
  <si>
    <t>(49,0+4,0)*2</t>
  </si>
  <si>
    <t>-355359060</t>
  </si>
  <si>
    <t>1675098312</t>
  </si>
  <si>
    <t>82,79*2</t>
  </si>
  <si>
    <t>-846554701</t>
  </si>
  <si>
    <t>-1366474743</t>
  </si>
  <si>
    <t>1495363074</t>
  </si>
  <si>
    <t>-1597978951</t>
  </si>
  <si>
    <t>04 - Stoka C1</t>
  </si>
  <si>
    <t>704778186</t>
  </si>
  <si>
    <t>31,4*1,35</t>
  </si>
  <si>
    <t>Viz Výpočet kubatury a ploch Trasa C1</t>
  </si>
  <si>
    <t>173,20*1,65+46,46*1,65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</si>
  <si>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</si>
  <si>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</si>
  <si>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-1395991638</t>
  </si>
  <si>
    <t>Přípojka</t>
  </si>
  <si>
    <t>15,0*1,65</t>
  </si>
  <si>
    <t>173,20*2,05</t>
  </si>
  <si>
    <t>1531412618</t>
  </si>
  <si>
    <t>1789253196</t>
  </si>
  <si>
    <t>-2087309151</t>
  </si>
  <si>
    <t>1278233727</t>
  </si>
  <si>
    <t>121151103</t>
  </si>
  <si>
    <t>Sejmutí ornice strojně při souvislé ploše do 100 m2, tl. vrstvy do 200 mm</t>
  </si>
  <si>
    <t>519387400</t>
  </si>
  <si>
    <t>22,31*1,35</t>
  </si>
  <si>
    <t>-1410368095</t>
  </si>
  <si>
    <t>16,40*0,90*2,0</t>
  </si>
  <si>
    <t>Viz Výpočet kubatur a ploch TrasaC1</t>
  </si>
  <si>
    <t>205,30</t>
  </si>
  <si>
    <t>611995768</t>
  </si>
  <si>
    <t>15,40*0,90*2,60</t>
  </si>
  <si>
    <t>205,10</t>
  </si>
  <si>
    <t>-174299530</t>
  </si>
  <si>
    <t>839066487</t>
  </si>
  <si>
    <t>16,40*2,0*2</t>
  </si>
  <si>
    <t>339,30</t>
  </si>
  <si>
    <t>-1742699947</t>
  </si>
  <si>
    <t>15,0*2,60*2</t>
  </si>
  <si>
    <t>740,50</t>
  </si>
  <si>
    <t>1534639138</t>
  </si>
  <si>
    <t>2017247433</t>
  </si>
  <si>
    <t>-763580826</t>
  </si>
  <si>
    <t>24,61+73,82</t>
  </si>
  <si>
    <t>-416701688</t>
  </si>
  <si>
    <t>949936064</t>
  </si>
  <si>
    <t>98,43*2,0</t>
  </si>
  <si>
    <t>-1807725504</t>
  </si>
  <si>
    <t>-1579968368</t>
  </si>
  <si>
    <t>234,82+241,14-73,82-24,61</t>
  </si>
  <si>
    <t>2025781608</t>
  </si>
  <si>
    <t>(242,0+31,40)*0,90*0,30</t>
  </si>
  <si>
    <t>397129518</t>
  </si>
  <si>
    <t>73,18</t>
  </si>
  <si>
    <t>73,18*2 'Přepočtené koeficientem množství</t>
  </si>
  <si>
    <t>1804,2112</t>
  </si>
  <si>
    <t>Založení trávníku parkového výsevem v rovině</t>
  </si>
  <si>
    <t>-1367535924</t>
  </si>
  <si>
    <t>00572410</t>
  </si>
  <si>
    <t>osivo směs travní parková</t>
  </si>
  <si>
    <t>kg</t>
  </si>
  <si>
    <t>-1639687382</t>
  </si>
  <si>
    <t>181311103</t>
  </si>
  <si>
    <t>Rozprostření a urovnání ornice v rovině nebo ve svahu sklonu do 1:5 ručně při souvislé ploše, tl. vrstvy do 200 mm</t>
  </si>
  <si>
    <t>876259267</t>
  </si>
  <si>
    <t>1551789456</t>
  </si>
  <si>
    <t>Lože pod potrubí ,stoky a drobné objekty v otevřeném výkopu z kameniva drobného těženého 0až 4mm</t>
  </si>
  <si>
    <t>-1322855610</t>
  </si>
  <si>
    <t>(242,0+31,40)*0,90*0,10</t>
  </si>
  <si>
    <t>-211729292</t>
  </si>
  <si>
    <t>1417372902</t>
  </si>
  <si>
    <t>110216877</t>
  </si>
  <si>
    <t>-182400270</t>
  </si>
  <si>
    <t>2050297138</t>
  </si>
  <si>
    <t>-1463008044</t>
  </si>
  <si>
    <t>1748043595</t>
  </si>
  <si>
    <t>-773837957</t>
  </si>
  <si>
    <t>-1010141942</t>
  </si>
  <si>
    <t>-1309346341</t>
  </si>
  <si>
    <t>1597514280</t>
  </si>
  <si>
    <t>74032655</t>
  </si>
  <si>
    <t>1260641217</t>
  </si>
  <si>
    <t>-1124869727</t>
  </si>
  <si>
    <t>-474787380</t>
  </si>
  <si>
    <t>822115042</t>
  </si>
  <si>
    <t>-304617313</t>
  </si>
  <si>
    <t>587898314</t>
  </si>
  <si>
    <t>-1389869093</t>
  </si>
  <si>
    <t>-1082577909</t>
  </si>
  <si>
    <t>1307662636</t>
  </si>
  <si>
    <t>-586910570</t>
  </si>
  <si>
    <t>-306559440</t>
  </si>
  <si>
    <t>59224315</t>
  </si>
  <si>
    <t>deska betonová zákrytová pro kruhové šachty 100/62,5x16,5cm</t>
  </si>
  <si>
    <t>-867605910</t>
  </si>
  <si>
    <t>-247429243</t>
  </si>
  <si>
    <t>1294360594</t>
  </si>
  <si>
    <t>2042905828</t>
  </si>
  <si>
    <t>590240011</t>
  </si>
  <si>
    <t>Šachtové dno 100/50 250PP,150PP</t>
  </si>
  <si>
    <t>1700390659</t>
  </si>
  <si>
    <t>-200232491</t>
  </si>
  <si>
    <t>-1335736446</t>
  </si>
  <si>
    <t>1026110843</t>
  </si>
  <si>
    <t>933542986</t>
  </si>
  <si>
    <t>1711698671</t>
  </si>
  <si>
    <t>-1709769804</t>
  </si>
  <si>
    <t>-496731251</t>
  </si>
  <si>
    <t>2142988044</t>
  </si>
  <si>
    <t>-116125026</t>
  </si>
  <si>
    <t>1892884891</t>
  </si>
  <si>
    <t>1057624968</t>
  </si>
  <si>
    <t>(173,20+15,0)*2</t>
  </si>
  <si>
    <t>-1199916724</t>
  </si>
  <si>
    <t>797270806</t>
  </si>
  <si>
    <t>354,82*9</t>
  </si>
  <si>
    <t>-1706529636</t>
  </si>
  <si>
    <t>-1246793608</t>
  </si>
  <si>
    <t>1764248642</t>
  </si>
  <si>
    <t>-1039785405</t>
  </si>
  <si>
    <t>05 - Stoka C2</t>
  </si>
  <si>
    <t>543825070</t>
  </si>
  <si>
    <t>8,50*1,35</t>
  </si>
  <si>
    <t>115,07*1,35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</si>
  <si>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</si>
  <si>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</si>
  <si>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705769817</t>
  </si>
  <si>
    <t>115,07*1,75+8,5*1,75</t>
  </si>
  <si>
    <t>-581318484</t>
  </si>
  <si>
    <t>1654419973</t>
  </si>
  <si>
    <t>-698596808</t>
  </si>
  <si>
    <t>697596676</t>
  </si>
  <si>
    <t>2054077287</t>
  </si>
  <si>
    <t>8,50*0,90*2,0</t>
  </si>
  <si>
    <t>110,30</t>
  </si>
  <si>
    <t>132354204</t>
  </si>
  <si>
    <t>Hloubení zapažených rýh šířky přes 800 do 2 000 mm strojně s urovnáním dna do předepsaného profilu a spádu v hornině třídy těžitelnosti II skupiny 4 přes 100 do 500 m3</t>
  </si>
  <si>
    <t>-1467435800</t>
  </si>
  <si>
    <t>Viz Výpočet kubatur a ploch Trasa C2</t>
  </si>
  <si>
    <t>72,40</t>
  </si>
  <si>
    <t>242315134</t>
  </si>
  <si>
    <t>26,60</t>
  </si>
  <si>
    <t>-2009858537</t>
  </si>
  <si>
    <t>-2054500052</t>
  </si>
  <si>
    <t>8,50*2,0*2</t>
  </si>
  <si>
    <t>148,90</t>
  </si>
  <si>
    <t>-2040223982</t>
  </si>
  <si>
    <t>359,10</t>
  </si>
  <si>
    <t>358933739</t>
  </si>
  <si>
    <t>1790013343</t>
  </si>
  <si>
    <t>1018776229</t>
  </si>
  <si>
    <t>11,21+33,36</t>
  </si>
  <si>
    <t>-1391106190</t>
  </si>
  <si>
    <t>1652135729</t>
  </si>
  <si>
    <t>44,57*2,0</t>
  </si>
  <si>
    <t>1586218286</t>
  </si>
  <si>
    <t>-1751482649</t>
  </si>
  <si>
    <t>(125,60+72,40+26,60)-33,36-11,21</t>
  </si>
  <si>
    <t>41463843</t>
  </si>
  <si>
    <t>(115,07+8,50)*0,90*0,30</t>
  </si>
  <si>
    <t>736785444</t>
  </si>
  <si>
    <t>33,36*2,0</t>
  </si>
  <si>
    <t>-733120252</t>
  </si>
  <si>
    <t>1555827088</t>
  </si>
  <si>
    <t>123,57*0,90*0,10</t>
  </si>
  <si>
    <t>88641827</t>
  </si>
  <si>
    <t>-293748150</t>
  </si>
  <si>
    <t>927181223</t>
  </si>
  <si>
    <t>-674493978</t>
  </si>
  <si>
    <t>-202431574</t>
  </si>
  <si>
    <t>-592358926</t>
  </si>
  <si>
    <t>-719606099</t>
  </si>
  <si>
    <t>1979365917</t>
  </si>
  <si>
    <t>-2072227331</t>
  </si>
  <si>
    <t>-1351874929</t>
  </si>
  <si>
    <t>-1745571663</t>
  </si>
  <si>
    <t>-801039054</t>
  </si>
  <si>
    <t>-1013184387</t>
  </si>
  <si>
    <t>-924229908</t>
  </si>
  <si>
    <t>-1347663349</t>
  </si>
  <si>
    <t>939925510</t>
  </si>
  <si>
    <t>-1710189784</t>
  </si>
  <si>
    <t>1401413300</t>
  </si>
  <si>
    <t>907543903</t>
  </si>
  <si>
    <t>-1790323987</t>
  </si>
  <si>
    <t>-552632844</t>
  </si>
  <si>
    <t>-2025297639</t>
  </si>
  <si>
    <t>-1281111428</t>
  </si>
  <si>
    <t>-291120773</t>
  </si>
  <si>
    <t>-662756601</t>
  </si>
  <si>
    <t>-1235648187</t>
  </si>
  <si>
    <t>-1151414654</t>
  </si>
  <si>
    <t>1050014721</t>
  </si>
  <si>
    <t>-1381152938</t>
  </si>
  <si>
    <t>420870892</t>
  </si>
  <si>
    <t>125382818</t>
  </si>
  <si>
    <t>-1173121178</t>
  </si>
  <si>
    <t>1842213258</t>
  </si>
  <si>
    <t>1394790378</t>
  </si>
  <si>
    <t>(115,07+8,50)*2</t>
  </si>
  <si>
    <t>1744851396</t>
  </si>
  <si>
    <t>-344033481</t>
  </si>
  <si>
    <t>165,09*9</t>
  </si>
  <si>
    <t>-1441176448</t>
  </si>
  <si>
    <t>-1245397619</t>
  </si>
  <si>
    <t>-510344667</t>
  </si>
  <si>
    <t>-1863203678</t>
  </si>
  <si>
    <t>06 - Stoka D</t>
  </si>
  <si>
    <t>-1851246299</t>
  </si>
  <si>
    <t>62,60*1,35</t>
  </si>
  <si>
    <t>Trasa D</t>
  </si>
  <si>
    <t>(122,20+3,50)*1,35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</si>
  <si>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</si>
  <si>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</si>
  <si>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-451974752</t>
  </si>
  <si>
    <t>3,50*1,75</t>
  </si>
  <si>
    <t>521119373</t>
  </si>
  <si>
    <t>-1122525224</t>
  </si>
  <si>
    <t>-1908493577</t>
  </si>
  <si>
    <t>-501824656</t>
  </si>
  <si>
    <t>-1084612126</t>
  </si>
  <si>
    <t>Viz Výpočet kubatur a ploch Trasa D</t>
  </si>
  <si>
    <t>3,0</t>
  </si>
  <si>
    <t>-841624070</t>
  </si>
  <si>
    <t>(3,80+20,30)*1,20*4,20+(4,70+4,10+4,50+3,20)*1,20*3,20+(9,3+9,0+3,70)*1,20*2,60</t>
  </si>
  <si>
    <t>252,60+134,20</t>
  </si>
  <si>
    <t>1274695899</t>
  </si>
  <si>
    <t>-1356653652</t>
  </si>
  <si>
    <t>(8,80*3,40)*2+(7,70*3,0)*2+(22,0*2,60)*2</t>
  </si>
  <si>
    <t>609,50</t>
  </si>
  <si>
    <t>151101103</t>
  </si>
  <si>
    <t>Zřízení pažení a rozepření stěn rýh pro podzemní vedení příložné pro jakoukoliv mezerovitost, hloubky do 8 m</t>
  </si>
  <si>
    <t>599812460</t>
  </si>
  <si>
    <t>(3,80*4,40)*2+(20,30*4,06)*2</t>
  </si>
  <si>
    <t>309,10</t>
  </si>
  <si>
    <t>647782630</t>
  </si>
  <si>
    <t>151101113</t>
  </si>
  <si>
    <t>Odstranění pažení a rozepření stěn rýh pro podzemní vedení s uložením materiálu na vzdálenost do 3 m od kraje výkopu příložné, hloubky přes 4 do 8 m</t>
  </si>
  <si>
    <t>-986117903</t>
  </si>
  <si>
    <t>1736119806</t>
  </si>
  <si>
    <t>16,95+50,84</t>
  </si>
  <si>
    <t>1188105467</t>
  </si>
  <si>
    <t>-979171802</t>
  </si>
  <si>
    <t>67,79*2,0</t>
  </si>
  <si>
    <t>-578409558</t>
  </si>
  <si>
    <t>-146445615</t>
  </si>
  <si>
    <t>643,26-16,95-50,84</t>
  </si>
  <si>
    <t>552306266</t>
  </si>
  <si>
    <t>(125,70+62,60)*0,90*0,30</t>
  </si>
  <si>
    <t>-64778425</t>
  </si>
  <si>
    <t>50,84*2,0</t>
  </si>
  <si>
    <t>204104827</t>
  </si>
  <si>
    <t>1215900308</t>
  </si>
  <si>
    <t>(125,70+62,60)*0,90*0,10</t>
  </si>
  <si>
    <t>-602620033</t>
  </si>
  <si>
    <t>550913434</t>
  </si>
  <si>
    <t>1560256010</t>
  </si>
  <si>
    <t>1099089508</t>
  </si>
  <si>
    <t>-708208616</t>
  </si>
  <si>
    <t>-240507799</t>
  </si>
  <si>
    <t>1532273204</t>
  </si>
  <si>
    <t>964733889</t>
  </si>
  <si>
    <t>-1631634945</t>
  </si>
  <si>
    <t>-1690961745</t>
  </si>
  <si>
    <t>62,6*1,015 'Přepočtené koeficientem množství</t>
  </si>
  <si>
    <t>233699619</t>
  </si>
  <si>
    <t>468439680</t>
  </si>
  <si>
    <t>125,7*1,015 'Přepočtené koeficientem množství</t>
  </si>
  <si>
    <t>561064280</t>
  </si>
  <si>
    <t>105802832</t>
  </si>
  <si>
    <t>-644589688</t>
  </si>
  <si>
    <t>1699164772</t>
  </si>
  <si>
    <t>-2060544481</t>
  </si>
  <si>
    <t>-1072435088</t>
  </si>
  <si>
    <t>-1751114725</t>
  </si>
  <si>
    <t>1958006788</t>
  </si>
  <si>
    <t>-176068674</t>
  </si>
  <si>
    <t>1684005292</t>
  </si>
  <si>
    <t>-1229419482</t>
  </si>
  <si>
    <t>359344016</t>
  </si>
  <si>
    <t>180785086</t>
  </si>
  <si>
    <t>-1601502790</t>
  </si>
  <si>
    <t>1356282887</t>
  </si>
  <si>
    <t>-256122428</t>
  </si>
  <si>
    <t>1610066344</t>
  </si>
  <si>
    <t>-1668020305</t>
  </si>
  <si>
    <t>-1818306074</t>
  </si>
  <si>
    <t>1265601663</t>
  </si>
  <si>
    <t>-1849621797</t>
  </si>
  <si>
    <t>1717052170</t>
  </si>
  <si>
    <t>1944856733</t>
  </si>
  <si>
    <t>1087536579</t>
  </si>
  <si>
    <t>-1977719884</t>
  </si>
  <si>
    <t>149,374*9</t>
  </si>
  <si>
    <t>-1063999884</t>
  </si>
  <si>
    <t>623797621</t>
  </si>
  <si>
    <t>1520177585</t>
  </si>
  <si>
    <t>07 - Stoka E</t>
  </si>
  <si>
    <t>776175050</t>
  </si>
  <si>
    <t>(102,80+17,60)*1,35</t>
  </si>
  <si>
    <t>1108188793</t>
  </si>
  <si>
    <t>(102,80+17,60)*1,75</t>
  </si>
  <si>
    <t>1463978053</t>
  </si>
  <si>
    <t>562437373</t>
  </si>
  <si>
    <t>-1272083946</t>
  </si>
  <si>
    <t>-1733731416</t>
  </si>
  <si>
    <t>249249758</t>
  </si>
  <si>
    <t>Viz Výpočet kubatur a ploch Trasa E</t>
  </si>
  <si>
    <t>2,10</t>
  </si>
  <si>
    <t>630999541</t>
  </si>
  <si>
    <t>17,60*0,90*3,30</t>
  </si>
  <si>
    <t>255,0</t>
  </si>
  <si>
    <t>-1168476062</t>
  </si>
  <si>
    <t>1111484215</t>
  </si>
  <si>
    <t>17,60*3,30*2</t>
  </si>
  <si>
    <t>646,40</t>
  </si>
  <si>
    <t>-1709392684</t>
  </si>
  <si>
    <t>-1634320669</t>
  </si>
  <si>
    <t>10,84+32,51</t>
  </si>
  <si>
    <t>-1544047851</t>
  </si>
  <si>
    <t>480317930</t>
  </si>
  <si>
    <t>1541748847</t>
  </si>
  <si>
    <t>-80338607</t>
  </si>
  <si>
    <t>(2,10+307,27)-10,84-32,51</t>
  </si>
  <si>
    <t>-215539137</t>
  </si>
  <si>
    <t>120,40*0,90*0,30</t>
  </si>
  <si>
    <t>1543451994</t>
  </si>
  <si>
    <t>32,508*2,0</t>
  </si>
  <si>
    <t>-1874614480</t>
  </si>
  <si>
    <t>1724960360</t>
  </si>
  <si>
    <t>120,40*0,90*0,10</t>
  </si>
  <si>
    <t>-861634091</t>
  </si>
  <si>
    <t>-1679571561</t>
  </si>
  <si>
    <t>-2919341</t>
  </si>
  <si>
    <t>1368877773</t>
  </si>
  <si>
    <t>496978745</t>
  </si>
  <si>
    <t>322065099</t>
  </si>
  <si>
    <t>2061917650</t>
  </si>
  <si>
    <t>1530579961</t>
  </si>
  <si>
    <t>-690778100</t>
  </si>
  <si>
    <t>1726237371</t>
  </si>
  <si>
    <t>636012830</t>
  </si>
  <si>
    <t>1716998581</t>
  </si>
  <si>
    <t>158403769</t>
  </si>
  <si>
    <t>-313503944</t>
  </si>
  <si>
    <t>-1367061942</t>
  </si>
  <si>
    <t>877372234</t>
  </si>
  <si>
    <t>889499702</t>
  </si>
  <si>
    <t>675697</t>
  </si>
  <si>
    <t>-2091506279</t>
  </si>
  <si>
    <t>113426077</t>
  </si>
  <si>
    <t>-1302713021</t>
  </si>
  <si>
    <t>-225835394</t>
  </si>
  <si>
    <t>596645290</t>
  </si>
  <si>
    <t>968775513</t>
  </si>
  <si>
    <t>-266096361</t>
  </si>
  <si>
    <t>-1424461835</t>
  </si>
  <si>
    <t>-896020373</t>
  </si>
  <si>
    <t>-1834795134</t>
  </si>
  <si>
    <t>-987932195</t>
  </si>
  <si>
    <t>1252592957</t>
  </si>
  <si>
    <t>1456086300</t>
  </si>
  <si>
    <t>861231772</t>
  </si>
  <si>
    <t>-2079584261</t>
  </si>
  <si>
    <t>1076603633</t>
  </si>
  <si>
    <t>-1870495200</t>
  </si>
  <si>
    <t>-1038730329</t>
  </si>
  <si>
    <t>188618434</t>
  </si>
  <si>
    <t>-821404576</t>
  </si>
  <si>
    <t>-1738436602</t>
  </si>
  <si>
    <t>(102,80+17,60)*2</t>
  </si>
  <si>
    <t>-1161426448</t>
  </si>
  <si>
    <t>2120252915</t>
  </si>
  <si>
    <t>140,63*9</t>
  </si>
  <si>
    <t>461990326</t>
  </si>
  <si>
    <t>500433389</t>
  </si>
  <si>
    <t>2070798657</t>
  </si>
  <si>
    <t>1607702707</t>
  </si>
  <si>
    <t>08 - Stoka E1</t>
  </si>
  <si>
    <t>1143895405</t>
  </si>
  <si>
    <t>-463350512</t>
  </si>
  <si>
    <t>-2139749750</t>
  </si>
  <si>
    <t>-1242718154</t>
  </si>
  <si>
    <t>-1665219270</t>
  </si>
  <si>
    <t>(148,0*2,0)+(31,3*2,0)</t>
  </si>
  <si>
    <t>1621732566</t>
  </si>
  <si>
    <t>5,90*0,90*2,25</t>
  </si>
  <si>
    <t>Viz Výpočet kubatury a ploch Trasa E1</t>
  </si>
  <si>
    <t>41,80</t>
  </si>
  <si>
    <t>132454203</t>
  </si>
  <si>
    <t>Hloubení zapažených rýh šířky přes 800 do 2 000 mm strojně s urovnáním dna do předepsaného profilu a spádu v hornině třídy těžitelnosti II skupiny 5 přes 50 do 100 m3</t>
  </si>
  <si>
    <t>-338014529</t>
  </si>
  <si>
    <t>25,40*0,90*2,90</t>
  </si>
  <si>
    <t>320,0</t>
  </si>
  <si>
    <t>-1154041988</t>
  </si>
  <si>
    <t>Viz Výpočet kubatur a ploch Trasa E1</t>
  </si>
  <si>
    <t>87,8</t>
  </si>
  <si>
    <t>1228218182</t>
  </si>
  <si>
    <t>31,30*2,90*2</t>
  </si>
  <si>
    <t>674,10</t>
  </si>
  <si>
    <t>499807732</t>
  </si>
  <si>
    <t>-470479859</t>
  </si>
  <si>
    <t>230525975</t>
  </si>
  <si>
    <t>48,41+16,14</t>
  </si>
  <si>
    <t>-1035930668</t>
  </si>
  <si>
    <t>-1940048135</t>
  </si>
  <si>
    <t>64,55*2,0</t>
  </si>
  <si>
    <t>-795540406</t>
  </si>
  <si>
    <t>1952367328</t>
  </si>
  <si>
    <t>(53,75+386,29)-16,14-48,41</t>
  </si>
  <si>
    <t>289732867</t>
  </si>
  <si>
    <t>(148,0+31,30)*0,90*0,3</t>
  </si>
  <si>
    <t>-450963168</t>
  </si>
  <si>
    <t>-831608630</t>
  </si>
  <si>
    <t>-1867243770</t>
  </si>
  <si>
    <t>358,60*0,03</t>
  </si>
  <si>
    <t>1327902954</t>
  </si>
  <si>
    <t>-432067931</t>
  </si>
  <si>
    <t>-2061028790</t>
  </si>
  <si>
    <t>(148,0+31,3)*0,90*0,10</t>
  </si>
  <si>
    <t>1480759255</t>
  </si>
  <si>
    <t>-415435123</t>
  </si>
  <si>
    <t>244060411</t>
  </si>
  <si>
    <t>-1267254508</t>
  </si>
  <si>
    <t>-491843786</t>
  </si>
  <si>
    <t>836625183</t>
  </si>
  <si>
    <t>31,3*1,015</t>
  </si>
  <si>
    <t>-916663357</t>
  </si>
  <si>
    <t>-568660297</t>
  </si>
  <si>
    <t>148*1,015</t>
  </si>
  <si>
    <t>-728074127</t>
  </si>
  <si>
    <t>1794502063</t>
  </si>
  <si>
    <t>2103416489</t>
  </si>
  <si>
    <t>-1934474118</t>
  </si>
  <si>
    <t>-310781205</t>
  </si>
  <si>
    <t>-783882338</t>
  </si>
  <si>
    <t>-592046110</t>
  </si>
  <si>
    <t>-135417138</t>
  </si>
  <si>
    <t>1346285600</t>
  </si>
  <si>
    <t>1820762562</t>
  </si>
  <si>
    <t>-1419370055</t>
  </si>
  <si>
    <t>1971431762</t>
  </si>
  <si>
    <t>-1349953262</t>
  </si>
  <si>
    <t>-2009524666</t>
  </si>
  <si>
    <t>-1647594003</t>
  </si>
  <si>
    <t>976427707</t>
  </si>
  <si>
    <t>-1006338877</t>
  </si>
  <si>
    <t>2125510713</t>
  </si>
  <si>
    <t>-290249012</t>
  </si>
  <si>
    <t>-244554965</t>
  </si>
  <si>
    <t>-2012393109</t>
  </si>
  <si>
    <t>962708794</t>
  </si>
  <si>
    <t>-1840478168</t>
  </si>
  <si>
    <t>-1424947911</t>
  </si>
  <si>
    <t>320969324</t>
  </si>
  <si>
    <t>-1471026016</t>
  </si>
  <si>
    <t>-634424881</t>
  </si>
  <si>
    <t>-953251067</t>
  </si>
  <si>
    <t>1699299132</t>
  </si>
  <si>
    <t>09 - Stoka F</t>
  </si>
  <si>
    <t>-1383273289</t>
  </si>
  <si>
    <t>(258,27*1,35)+(19,60*1,35)</t>
  </si>
  <si>
    <t>694210244</t>
  </si>
  <si>
    <t>-1559470665</t>
  </si>
  <si>
    <t>-264297269</t>
  </si>
  <si>
    <t>-88760740</t>
  </si>
  <si>
    <t>948931986</t>
  </si>
  <si>
    <t>(1,80+5,30+5,60+3,50)*0,90*2,0</t>
  </si>
  <si>
    <t>Viz Výpočet  kubatur a ploch Trasa F</t>
  </si>
  <si>
    <t>187,20</t>
  </si>
  <si>
    <t>1392427777</t>
  </si>
  <si>
    <t>(1,0*0,90*4,57)+(2,40*0,90*3,55)</t>
  </si>
  <si>
    <t>Viz Výpočet kubatur a ploch Trasa F</t>
  </si>
  <si>
    <t>254,50+127,50</t>
  </si>
  <si>
    <t>-1137031405</t>
  </si>
  <si>
    <t>188958896</t>
  </si>
  <si>
    <t>247,90+(16,20*2,0)*2</t>
  </si>
  <si>
    <t>-1670114113</t>
  </si>
  <si>
    <t>861,50+(2,40*3,55)*2</t>
  </si>
  <si>
    <t>86061884</t>
  </si>
  <si>
    <t>295,10+(1,0*4,57)*2</t>
  </si>
  <si>
    <t>-1074437238</t>
  </si>
  <si>
    <t>1531663493</t>
  </si>
  <si>
    <t>-1506019620</t>
  </si>
  <si>
    <t>1080580895</t>
  </si>
  <si>
    <t>75,03+25,01</t>
  </si>
  <si>
    <t>-1939719148</t>
  </si>
  <si>
    <t>171201221</t>
  </si>
  <si>
    <t>Poplatek za uložení stavebního odpadu na skládce (skládkovné) zeminy a kamení zatříděného do Katalogu odpadů pod kódem 17 05 04</t>
  </si>
  <si>
    <t>1392153440</t>
  </si>
  <si>
    <t>153717810</t>
  </si>
  <si>
    <t>-809924439</t>
  </si>
  <si>
    <t>216,36+393,78-25,01-75,03</t>
  </si>
  <si>
    <t>1068954095</t>
  </si>
  <si>
    <t>(258,27+19,6)*0,90*0,30</t>
  </si>
  <si>
    <t>-1121686677</t>
  </si>
  <si>
    <t>771791385</t>
  </si>
  <si>
    <t>-1305498898</t>
  </si>
  <si>
    <t>(258,27+19,60)*0,90*0,10</t>
  </si>
  <si>
    <t>408601615</t>
  </si>
  <si>
    <t>-1295350241</t>
  </si>
  <si>
    <t>1744185374</t>
  </si>
  <si>
    <t>1198242401</t>
  </si>
  <si>
    <t>871986482</t>
  </si>
  <si>
    <t>855826132</t>
  </si>
  <si>
    <t>668266721</t>
  </si>
  <si>
    <t>-1988149581</t>
  </si>
  <si>
    <t>-207170393</t>
  </si>
  <si>
    <t>-247176378</t>
  </si>
  <si>
    <t>240851706</t>
  </si>
  <si>
    <t>-1364056768</t>
  </si>
  <si>
    <t>-1268142589</t>
  </si>
  <si>
    <t>-1440370339</t>
  </si>
  <si>
    <t>883140411</t>
  </si>
  <si>
    <t>-1486007551</t>
  </si>
  <si>
    <t>-1402908033</t>
  </si>
  <si>
    <t>-1794822132</t>
  </si>
  <si>
    <t>1548183814</t>
  </si>
  <si>
    <t>-1877267838</t>
  </si>
  <si>
    <t>-440247995</t>
  </si>
  <si>
    <t>-155087142</t>
  </si>
  <si>
    <t>-1955327170</t>
  </si>
  <si>
    <t>-1086976300</t>
  </si>
  <si>
    <t>-1311895816</t>
  </si>
  <si>
    <t>-820313683</t>
  </si>
  <si>
    <t>-1870298277</t>
  </si>
  <si>
    <t>222823933</t>
  </si>
  <si>
    <t>-1667843107</t>
  </si>
  <si>
    <t>-283861861</t>
  </si>
  <si>
    <t>1918984962</t>
  </si>
  <si>
    <t>1177859969</t>
  </si>
  <si>
    <t>1754742491</t>
  </si>
  <si>
    <t>152771306</t>
  </si>
  <si>
    <t>-691074219</t>
  </si>
  <si>
    <t>957603370</t>
  </si>
  <si>
    <t>-437969553</t>
  </si>
  <si>
    <t>217,57*9</t>
  </si>
  <si>
    <t>-934860275</t>
  </si>
  <si>
    <t>-1358045864</t>
  </si>
  <si>
    <t>-600495823</t>
  </si>
  <si>
    <t>10 - Stoka G</t>
  </si>
  <si>
    <t>113106241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</si>
  <si>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živicí</t>
  </si>
  <si>
    <t>-365735318</t>
  </si>
  <si>
    <t>142*2,50</t>
  </si>
  <si>
    <t>1639898852</t>
  </si>
  <si>
    <t>(18,25+52,90)*1,35</t>
  </si>
  <si>
    <t>-1019578528</t>
  </si>
  <si>
    <t>18,25*1,75</t>
  </si>
  <si>
    <t>-2089714829</t>
  </si>
  <si>
    <t>68494022</t>
  </si>
  <si>
    <t>127251562</t>
  </si>
  <si>
    <t>1052582880</t>
  </si>
  <si>
    <t>1028708596</t>
  </si>
  <si>
    <t>4,5*0,90*1,76</t>
  </si>
  <si>
    <t>Viz Výpočet kubatur a ploch Trasa G</t>
  </si>
  <si>
    <t>214,40</t>
  </si>
  <si>
    <t>-1028950432</t>
  </si>
  <si>
    <t>(1,80+4,0)*0,90*3,70</t>
  </si>
  <si>
    <t>228,20+8,0</t>
  </si>
  <si>
    <t>-828168663</t>
  </si>
  <si>
    <t>-1536126006</t>
  </si>
  <si>
    <t>4,50*1,80*2</t>
  </si>
  <si>
    <t>-285735318</t>
  </si>
  <si>
    <t>(1,80+4,0)*3,70*2</t>
  </si>
  <si>
    <t>1024,80</t>
  </si>
  <si>
    <t>-501308553</t>
  </si>
  <si>
    <t>20,0</t>
  </si>
  <si>
    <t>-471077611</t>
  </si>
  <si>
    <t>-992786330</t>
  </si>
  <si>
    <t>429720242</t>
  </si>
  <si>
    <t>-1309315649</t>
  </si>
  <si>
    <t>20,04+60,11</t>
  </si>
  <si>
    <t>1810283269</t>
  </si>
  <si>
    <t>-429017850</t>
  </si>
  <si>
    <t>-2036821372</t>
  </si>
  <si>
    <t>-38430987</t>
  </si>
  <si>
    <t>221,53+255,51-20,04-60,11</t>
  </si>
  <si>
    <t>-1576841633</t>
  </si>
  <si>
    <t>(212,34+10,30)*0,90*0,30</t>
  </si>
  <si>
    <t>-897276788</t>
  </si>
  <si>
    <t>80,15*2,0</t>
  </si>
  <si>
    <t>686029150</t>
  </si>
  <si>
    <t>928150773</t>
  </si>
  <si>
    <t>(212,34+10,30)*0,90*0,10</t>
  </si>
  <si>
    <t>-539892693</t>
  </si>
  <si>
    <t>1115351224</t>
  </si>
  <si>
    <t>-1045921726</t>
  </si>
  <si>
    <t>1685835711</t>
  </si>
  <si>
    <t>564261111</t>
  </si>
  <si>
    <t>Podklad nebo podsyp ze štěrkopísku ŠP s rozprostřením, vlhčením a zhutněním, po zhutnění tl. 200 mm</t>
  </si>
  <si>
    <t>1563414010</t>
  </si>
  <si>
    <t>381339393</t>
  </si>
  <si>
    <t>(52,90+18,25)*1,35</t>
  </si>
  <si>
    <t>1554217729</t>
  </si>
  <si>
    <t>-586439977</t>
  </si>
  <si>
    <t>-1682938445</t>
  </si>
  <si>
    <t>584121112</t>
  </si>
  <si>
    <t>Osazení silničních dílců ze železového betonu s podkladem z kameniva těženého do tl. 40 mm jakéhokoliv druhu a velikosti, na plochu jednotlivě přes 200 m2</t>
  </si>
  <si>
    <t>-555222956</t>
  </si>
  <si>
    <t>434593303</t>
  </si>
  <si>
    <t>46562064</t>
  </si>
  <si>
    <t>397281154</t>
  </si>
  <si>
    <t>-828149107</t>
  </si>
  <si>
    <t>-1629073777</t>
  </si>
  <si>
    <t>-2113727950</t>
  </si>
  <si>
    <t>358075738</t>
  </si>
  <si>
    <t>1650287058</t>
  </si>
  <si>
    <t>-1386457102</t>
  </si>
  <si>
    <t>772885543</t>
  </si>
  <si>
    <t>-1051098393</t>
  </si>
  <si>
    <t>-208288142</t>
  </si>
  <si>
    <t>-190279756</t>
  </si>
  <si>
    <t>-1877078252</t>
  </si>
  <si>
    <t>1432574305</t>
  </si>
  <si>
    <t>1583066038</t>
  </si>
  <si>
    <t>549581003</t>
  </si>
  <si>
    <t>1868255516</t>
  </si>
  <si>
    <t>-1320090410</t>
  </si>
  <si>
    <t>-537695784</t>
  </si>
  <si>
    <t>-23357459</t>
  </si>
  <si>
    <t>2064346750</t>
  </si>
  <si>
    <t>50240012</t>
  </si>
  <si>
    <t>Šachtové dno 100/50 250PP,250PP,čedičový žlab</t>
  </si>
  <si>
    <t>1125822595</t>
  </si>
  <si>
    <t>590240015</t>
  </si>
  <si>
    <t>Horní díl spádiště 100/100 250PP</t>
  </si>
  <si>
    <t>681457114</t>
  </si>
  <si>
    <t>-92408827</t>
  </si>
  <si>
    <t>893418386</t>
  </si>
  <si>
    <t>-38334526</t>
  </si>
  <si>
    <t>1543014551</t>
  </si>
  <si>
    <t>-943203207</t>
  </si>
  <si>
    <t>1081453517</t>
  </si>
  <si>
    <t>1584009191</t>
  </si>
  <si>
    <t>248109425</t>
  </si>
  <si>
    <t>-1418307090</t>
  </si>
  <si>
    <t>732561847</t>
  </si>
  <si>
    <t>-283972975</t>
  </si>
  <si>
    <t>18,25*2</t>
  </si>
  <si>
    <t>384893442</t>
  </si>
  <si>
    <t>334727489</t>
  </si>
  <si>
    <t>62,74*9</t>
  </si>
  <si>
    <t>-429961218</t>
  </si>
  <si>
    <t>-951325640</t>
  </si>
  <si>
    <t>1072649437</t>
  </si>
  <si>
    <t>76</t>
  </si>
  <si>
    <t>10868090</t>
  </si>
  <si>
    <t>11 - Stoka H</t>
  </si>
  <si>
    <t>-763589883</t>
  </si>
  <si>
    <t>(6,90+105,1)*1,35</t>
  </si>
  <si>
    <t>1572116769</t>
  </si>
  <si>
    <t>6,9*1,75</t>
  </si>
  <si>
    <t>-587595538</t>
  </si>
  <si>
    <t>-1780608714</t>
  </si>
  <si>
    <t>-2104866504</t>
  </si>
  <si>
    <t>-1803032176</t>
  </si>
  <si>
    <t>-270352697</t>
  </si>
  <si>
    <t>33,0*2,0</t>
  </si>
  <si>
    <t>1893158233</t>
  </si>
  <si>
    <t>(6,70*0,90*2,09)+(6,10+6,80+4,50)*0,90*2,60</t>
  </si>
  <si>
    <t>Viz Výpočet kubatur a ploch Trasa H</t>
  </si>
  <si>
    <t>38,20</t>
  </si>
  <si>
    <t>306582633</t>
  </si>
  <si>
    <t>Připojky</t>
  </si>
  <si>
    <t>(5,90+6,60+6,50)*0,90*0,40</t>
  </si>
  <si>
    <t>337,90</t>
  </si>
  <si>
    <t>210027726</t>
  </si>
  <si>
    <t>354143776</t>
  </si>
  <si>
    <t>6,70*2,10*2</t>
  </si>
  <si>
    <t>271377573</t>
  </si>
  <si>
    <t>(5,90+6,60+6,50)*3,40*2+(6,10+6,80+4,50)*2,60*2</t>
  </si>
  <si>
    <t>875,60</t>
  </si>
  <si>
    <t>834458559</t>
  </si>
  <si>
    <t>-600678453</t>
  </si>
  <si>
    <t>-958805248</t>
  </si>
  <si>
    <t>16,93+50,79</t>
  </si>
  <si>
    <t>-102897307</t>
  </si>
  <si>
    <t>756663744</t>
  </si>
  <si>
    <t>67,72*2,0</t>
  </si>
  <si>
    <t>-2001007310</t>
  </si>
  <si>
    <t>-1312111038</t>
  </si>
  <si>
    <t>91,52+344,74-16,93-50,79</t>
  </si>
  <si>
    <t>1484039131</t>
  </si>
  <si>
    <t>(145,0+43,10)*0,90*0,3</t>
  </si>
  <si>
    <t>693145875</t>
  </si>
  <si>
    <t>50,79*2</t>
  </si>
  <si>
    <t>817164402</t>
  </si>
  <si>
    <t>742695880</t>
  </si>
  <si>
    <t>66,0*0,03</t>
  </si>
  <si>
    <t>-1188518715</t>
  </si>
  <si>
    <t>427464212</t>
  </si>
  <si>
    <t>447950878</t>
  </si>
  <si>
    <t>(145,0+43,10)*0,90*0,10</t>
  </si>
  <si>
    <t>2067705719</t>
  </si>
  <si>
    <t>-468513839</t>
  </si>
  <si>
    <t>-2127581488</t>
  </si>
  <si>
    <t>-977449559</t>
  </si>
  <si>
    <t>-1398170142</t>
  </si>
  <si>
    <t>(6,90+105,10)*1,35</t>
  </si>
  <si>
    <t>-1557685881</t>
  </si>
  <si>
    <t>-1643099261</t>
  </si>
  <si>
    <t>-1470347747</t>
  </si>
  <si>
    <t>1547045848</t>
  </si>
  <si>
    <t>-1771333253</t>
  </si>
  <si>
    <t>35912759</t>
  </si>
  <si>
    <t>-287782355</t>
  </si>
  <si>
    <t>-144538493</t>
  </si>
  <si>
    <t>777620983</t>
  </si>
  <si>
    <t>63146045</t>
  </si>
  <si>
    <t>-1967722632</t>
  </si>
  <si>
    <t>1909433867</t>
  </si>
  <si>
    <t>-73568252</t>
  </si>
  <si>
    <t>905221928</t>
  </si>
  <si>
    <t>-133488447</t>
  </si>
  <si>
    <t>1997398869</t>
  </si>
  <si>
    <t>-1348921522</t>
  </si>
  <si>
    <t>-2026776939</t>
  </si>
  <si>
    <t>1745128667</t>
  </si>
  <si>
    <t>762031480</t>
  </si>
  <si>
    <t>449899445</t>
  </si>
  <si>
    <t>-705707603</t>
  </si>
  <si>
    <t>-1848872341</t>
  </si>
  <si>
    <t>-587156896</t>
  </si>
  <si>
    <t>-437897970</t>
  </si>
  <si>
    <t>205339278</t>
  </si>
  <si>
    <t>2036945144</t>
  </si>
  <si>
    <t>228569745</t>
  </si>
  <si>
    <t>-947253694</t>
  </si>
  <si>
    <t>-112292924</t>
  </si>
  <si>
    <t>2032891653</t>
  </si>
  <si>
    <t>1853740175</t>
  </si>
  <si>
    <t>-371589792</t>
  </si>
  <si>
    <t>-1756147509</t>
  </si>
  <si>
    <t>-1184951914</t>
  </si>
  <si>
    <t>90,353*9</t>
  </si>
  <si>
    <t>-838333765</t>
  </si>
  <si>
    <t>555298766</t>
  </si>
  <si>
    <t>-1102224449</t>
  </si>
  <si>
    <t>-446872584</t>
  </si>
  <si>
    <t>12 - Stoka I</t>
  </si>
  <si>
    <t>-2051906166</t>
  </si>
  <si>
    <t>-860907621</t>
  </si>
  <si>
    <t>1081748567</t>
  </si>
  <si>
    <t>100*1,50</t>
  </si>
  <si>
    <t>-1688262610</t>
  </si>
  <si>
    <t>13,10*0,90*2,05</t>
  </si>
  <si>
    <t>Viz Výpočet kubatur a ploch Trasa I</t>
  </si>
  <si>
    <t>178,90</t>
  </si>
  <si>
    <t>904821412</t>
  </si>
  <si>
    <t>13,10*2,05*2</t>
  </si>
  <si>
    <t>50,0</t>
  </si>
  <si>
    <t>-662744628</t>
  </si>
  <si>
    <t>329,50</t>
  </si>
  <si>
    <t>-804830814</t>
  </si>
  <si>
    <t>-424471310</t>
  </si>
  <si>
    <t>407969193</t>
  </si>
  <si>
    <t>10,18+30,54</t>
  </si>
  <si>
    <t>1871284237</t>
  </si>
  <si>
    <t>-1414933396</t>
  </si>
  <si>
    <t>-446105954</t>
  </si>
  <si>
    <t>-1814908770</t>
  </si>
  <si>
    <t>203,07-40,72</t>
  </si>
  <si>
    <t>-529784168</t>
  </si>
  <si>
    <t>113,10*0,90*0,30</t>
  </si>
  <si>
    <t>1806597092</t>
  </si>
  <si>
    <t>30,54*2,0</t>
  </si>
  <si>
    <t>2077895979</t>
  </si>
  <si>
    <t>-309006675</t>
  </si>
  <si>
    <t>150*0,03</t>
  </si>
  <si>
    <t>343142583</t>
  </si>
  <si>
    <t>1059111531</t>
  </si>
  <si>
    <t>1142989471</t>
  </si>
  <si>
    <t>113,10*0,90*0,10</t>
  </si>
  <si>
    <t>-643488405</t>
  </si>
  <si>
    <t>950913318</t>
  </si>
  <si>
    <t>282841252</t>
  </si>
  <si>
    <t>923083860</t>
  </si>
  <si>
    <t>-1110715067</t>
  </si>
  <si>
    <t>-1704853966</t>
  </si>
  <si>
    <t>507670059</t>
  </si>
  <si>
    <t>-577172536</t>
  </si>
  <si>
    <t>-1359991954</t>
  </si>
  <si>
    <t>-704915452</t>
  </si>
  <si>
    <t>2141345228</t>
  </si>
  <si>
    <t>-580568953</t>
  </si>
  <si>
    <t>1242843303</t>
  </si>
  <si>
    <t>-1635189781</t>
  </si>
  <si>
    <t>-1117477246</t>
  </si>
  <si>
    <t>-2006360942</t>
  </si>
  <si>
    <t>346566809</t>
  </si>
  <si>
    <t>1035912239</t>
  </si>
  <si>
    <t>-1201322312</t>
  </si>
  <si>
    <t>1266594272</t>
  </si>
  <si>
    <t>997311206</t>
  </si>
  <si>
    <t>-683905285</t>
  </si>
  <si>
    <t>2006768117</t>
  </si>
  <si>
    <t>1678524434</t>
  </si>
  <si>
    <t>2145556267</t>
  </si>
  <si>
    <t>1323987290</t>
  </si>
  <si>
    <t>710581861</t>
  </si>
  <si>
    <t>1530276955</t>
  </si>
  <si>
    <t>1616812516</t>
  </si>
  <si>
    <t>13 - Stoka J</t>
  </si>
  <si>
    <t>2096671260</t>
  </si>
  <si>
    <t>35,0*1,35</t>
  </si>
  <si>
    <t>1470692642</t>
  </si>
  <si>
    <t>-1964682764</t>
  </si>
  <si>
    <t>612515860</t>
  </si>
  <si>
    <t>-1547732066</t>
  </si>
  <si>
    <t>-845589930</t>
  </si>
  <si>
    <t>Viz Výpočet kubatur a ploch Trasa J</t>
  </si>
  <si>
    <t>54,50+6,70</t>
  </si>
  <si>
    <t>1789882866</t>
  </si>
  <si>
    <t>-1069197711</t>
  </si>
  <si>
    <t>138,40</t>
  </si>
  <si>
    <t>1638521220</t>
  </si>
  <si>
    <t>1691029534</t>
  </si>
  <si>
    <t>3,11+9,34</t>
  </si>
  <si>
    <t>-369743413</t>
  </si>
  <si>
    <t>-1171712048</t>
  </si>
  <si>
    <t>227726209</t>
  </si>
  <si>
    <t>222780500</t>
  </si>
  <si>
    <t>61,20-3,11-9,34</t>
  </si>
  <si>
    <t>1223840022</t>
  </si>
  <si>
    <t>34,59*0,90*0,30</t>
  </si>
  <si>
    <t>-657565644</t>
  </si>
  <si>
    <t>1383828791</t>
  </si>
  <si>
    <t>1061921997</t>
  </si>
  <si>
    <t>34,59*0,90*0,10</t>
  </si>
  <si>
    <t>-52678942</t>
  </si>
  <si>
    <t>-1738419940</t>
  </si>
  <si>
    <t>270185753</t>
  </si>
  <si>
    <t>1219110233</t>
  </si>
  <si>
    <t>-159953670</t>
  </si>
  <si>
    <t>-1670176356</t>
  </si>
  <si>
    <t>-1328992482</t>
  </si>
  <si>
    <t>35*1,015 'Přepočtené koeficientem množství</t>
  </si>
  <si>
    <t>767970641</t>
  </si>
  <si>
    <t>-879349500</t>
  </si>
  <si>
    <t>1157562399</t>
  </si>
  <si>
    <t>-1251507049</t>
  </si>
  <si>
    <t>-923152392</t>
  </si>
  <si>
    <t>-1539341571</t>
  </si>
  <si>
    <t>-477839279</t>
  </si>
  <si>
    <t>-1415387904</t>
  </si>
  <si>
    <t>138979204</t>
  </si>
  <si>
    <t>-569646604</t>
  </si>
  <si>
    <t>1461776647</t>
  </si>
  <si>
    <t>1570972669</t>
  </si>
  <si>
    <t>-642510241</t>
  </si>
  <si>
    <t>-195084896</t>
  </si>
  <si>
    <t>230533270</t>
  </si>
  <si>
    <t>-540702527</t>
  </si>
  <si>
    <t>-485358978</t>
  </si>
  <si>
    <t>27,41*9</t>
  </si>
  <si>
    <t>-917910227</t>
  </si>
  <si>
    <t>314819122</t>
  </si>
  <si>
    <t>-370748424</t>
  </si>
  <si>
    <t>14 - Stoka L</t>
  </si>
  <si>
    <t>1801346520</t>
  </si>
  <si>
    <t>(39,0+12,0)*1,35</t>
  </si>
  <si>
    <t>2118182683</t>
  </si>
  <si>
    <t>-1218892887</t>
  </si>
  <si>
    <t>489862808</t>
  </si>
  <si>
    <t>-1112705135</t>
  </si>
  <si>
    <t>-629017266</t>
  </si>
  <si>
    <t>12,0*0,90*2,0</t>
  </si>
  <si>
    <t>Viz Výpočet kubatur a ploch Trasa L</t>
  </si>
  <si>
    <t>56,60+5,30</t>
  </si>
  <si>
    <t>-2140721251</t>
  </si>
  <si>
    <t>12,0*2,0*2</t>
  </si>
  <si>
    <t>151,70</t>
  </si>
  <si>
    <t>-11507425</t>
  </si>
  <si>
    <t>-1713332503</t>
  </si>
  <si>
    <t>4,59+13,77</t>
  </si>
  <si>
    <t>-784901455</t>
  </si>
  <si>
    <t>-710790421</t>
  </si>
  <si>
    <t>-1449434338</t>
  </si>
  <si>
    <t>-580464927</t>
  </si>
  <si>
    <t>83,50-13,77-4,59</t>
  </si>
  <si>
    <t>806936375</t>
  </si>
  <si>
    <t>(39,0+12,0)*0,90*0,30</t>
  </si>
  <si>
    <t>1336621559</t>
  </si>
  <si>
    <t>13,77*2,0</t>
  </si>
  <si>
    <t>1038047151</t>
  </si>
  <si>
    <t>-851212525</t>
  </si>
  <si>
    <t>(39,0+12,0)*0,90*0,10</t>
  </si>
  <si>
    <t>452311131</t>
  </si>
  <si>
    <t>Podkladní a zajišťovací konstrukce z betonu prostého v otevřeném výkopu desky pod potrubí, stoky a drobné objekty z betonu tř. C 12/15</t>
  </si>
  <si>
    <t>-91487329</t>
  </si>
  <si>
    <t>-547793925</t>
  </si>
  <si>
    <t>-1400124712</t>
  </si>
  <si>
    <t>-390670329</t>
  </si>
  <si>
    <t>-433949629</t>
  </si>
  <si>
    <t>-1227537604</t>
  </si>
  <si>
    <t>12*1,015 'Přepočtené koeficientem množství</t>
  </si>
  <si>
    <t>453660562</t>
  </si>
  <si>
    <t>-2031790002</t>
  </si>
  <si>
    <t>38,7*1,015 'Přepočtené koeficientem množství</t>
  </si>
  <si>
    <t>-450414018</t>
  </si>
  <si>
    <t>-1543401362</t>
  </si>
  <si>
    <t>266413938</t>
  </si>
  <si>
    <t>-270155717</t>
  </si>
  <si>
    <t>-1058504648</t>
  </si>
  <si>
    <t>-1909394128</t>
  </si>
  <si>
    <t>-2060161866</t>
  </si>
  <si>
    <t>468215150</t>
  </si>
  <si>
    <t>-495263540</t>
  </si>
  <si>
    <t>-1444224948</t>
  </si>
  <si>
    <t>487979061</t>
  </si>
  <si>
    <t>521014921</t>
  </si>
  <si>
    <t>2117932468</t>
  </si>
  <si>
    <t>392339299</t>
  </si>
  <si>
    <t>14269768</t>
  </si>
  <si>
    <t>-855388261</t>
  </si>
  <si>
    <t>710854400</t>
  </si>
  <si>
    <t>-1243091508</t>
  </si>
  <si>
    <t>197882232</t>
  </si>
  <si>
    <t>1228055621</t>
  </si>
  <si>
    <t>-1757657555</t>
  </si>
  <si>
    <t>39,93*9</t>
  </si>
  <si>
    <t>-927527541</t>
  </si>
  <si>
    <t>731667495</t>
  </si>
  <si>
    <t>-1050760120</t>
  </si>
  <si>
    <t>15 - Stoka M</t>
  </si>
  <si>
    <t>1482347083</t>
  </si>
  <si>
    <t>73,16*1,35</t>
  </si>
  <si>
    <t>1340342304</t>
  </si>
  <si>
    <t>733756735</t>
  </si>
  <si>
    <t>2026414898</t>
  </si>
  <si>
    <t>-701135590</t>
  </si>
  <si>
    <t>-599012419</t>
  </si>
  <si>
    <t>62,62*1,50</t>
  </si>
  <si>
    <t>-1722712241</t>
  </si>
  <si>
    <t>Viz Výpočet kubatur a ploch Trasa M</t>
  </si>
  <si>
    <t>163,90</t>
  </si>
  <si>
    <t>56505660</t>
  </si>
  <si>
    <t>18,10*0,90*3,20</t>
  </si>
  <si>
    <t>165,50</t>
  </si>
  <si>
    <t>2083572309</t>
  </si>
  <si>
    <t>95545756</t>
  </si>
  <si>
    <t>18,10*3,20*2</t>
  </si>
  <si>
    <t>745,80</t>
  </si>
  <si>
    <t>-445233649</t>
  </si>
  <si>
    <t>-551821589</t>
  </si>
  <si>
    <t>13,85+41,55</t>
  </si>
  <si>
    <t>-2053207489</t>
  </si>
  <si>
    <t>1974449718</t>
  </si>
  <si>
    <t>55,40*2,0</t>
  </si>
  <si>
    <t>-1858567589</t>
  </si>
  <si>
    <t>1032647502</t>
  </si>
  <si>
    <t>163,90+217,63-13,85-41,55</t>
  </si>
  <si>
    <t>1291122311</t>
  </si>
  <si>
    <t>(135,78+18,10)*0,90*0,30</t>
  </si>
  <si>
    <t>166779822</t>
  </si>
  <si>
    <t>41,548*2,0</t>
  </si>
  <si>
    <t>874463429</t>
  </si>
  <si>
    <t>197264985</t>
  </si>
  <si>
    <t>93,93*0,03</t>
  </si>
  <si>
    <t>1531285818</t>
  </si>
  <si>
    <t>-1396939710</t>
  </si>
  <si>
    <t>-739389623</t>
  </si>
  <si>
    <t>(135,78+18,10)*0,90*0,10</t>
  </si>
  <si>
    <t>-1992979738</t>
  </si>
  <si>
    <t>1819190176</t>
  </si>
  <si>
    <t>817812241</t>
  </si>
  <si>
    <t>601494678</t>
  </si>
  <si>
    <t>-924296264</t>
  </si>
  <si>
    <t>963561377</t>
  </si>
  <si>
    <t>-967674625</t>
  </si>
  <si>
    <t>918753737</t>
  </si>
  <si>
    <t>18,1*1,015 'Přepočtené koeficientem množství</t>
  </si>
  <si>
    <t>-529689446</t>
  </si>
  <si>
    <t>-1938565270</t>
  </si>
  <si>
    <t>135,8*1,015 'Přepočtené koeficientem množství</t>
  </si>
  <si>
    <t>2028679729</t>
  </si>
  <si>
    <t>1455290058</t>
  </si>
  <si>
    <t>1755499326</t>
  </si>
  <si>
    <t>200933361</t>
  </si>
  <si>
    <t>1678796564</t>
  </si>
  <si>
    <t>1629626906</t>
  </si>
  <si>
    <t>-391911551</t>
  </si>
  <si>
    <t>598388201</t>
  </si>
  <si>
    <t>667912487</t>
  </si>
  <si>
    <t>433874792</t>
  </si>
  <si>
    <t>59224066</t>
  </si>
  <si>
    <t>skruž betonová DN 1000x250 PS, 100x25x12cm</t>
  </si>
  <si>
    <t>1934768797</t>
  </si>
  <si>
    <t>970227585</t>
  </si>
  <si>
    <t>272558560</t>
  </si>
  <si>
    <t>-66265546</t>
  </si>
  <si>
    <t>-1708318297</t>
  </si>
  <si>
    <t>-271604381</t>
  </si>
  <si>
    <t>1871402670</t>
  </si>
  <si>
    <t>1106420089</t>
  </si>
  <si>
    <t>205954361</t>
  </si>
  <si>
    <t>1868019441</t>
  </si>
  <si>
    <t>708172498</t>
  </si>
  <si>
    <t>1306913435</t>
  </si>
  <si>
    <t>-677396267</t>
  </si>
  <si>
    <t>-200647754</t>
  </si>
  <si>
    <t>-929723689</t>
  </si>
  <si>
    <t>-1699115209</t>
  </si>
  <si>
    <t>-577521189</t>
  </si>
  <si>
    <t>-927610194</t>
  </si>
  <si>
    <t>57,28*9</t>
  </si>
  <si>
    <t>-346077463</t>
  </si>
  <si>
    <t>1621144616</t>
  </si>
  <si>
    <t>-1455562713</t>
  </si>
  <si>
    <t>16 - Stoka V1</t>
  </si>
  <si>
    <t>871225201</t>
  </si>
  <si>
    <t>Montáž kanalizačního potrubí z plastů z polyetylenu PE 100 svařovaných elektrotvarovkou v otevřeném výkopu ve sklonu do 20 % SDR 11/PN16 D 63 x 5,8 mm</t>
  </si>
  <si>
    <t>1481192906</t>
  </si>
  <si>
    <t>28613382</t>
  </si>
  <si>
    <t>potrubí kanalizační tlakové PE100 SDR11 návin se signalizační vrstvou 63x5,8mm</t>
  </si>
  <si>
    <t>-1882337621</t>
  </si>
  <si>
    <t>56*1,015 'Přepočtené koeficientem množství</t>
  </si>
  <si>
    <t>892241111</t>
  </si>
  <si>
    <t>Tlakové zkoušky vodou na potrubí DN do 80</t>
  </si>
  <si>
    <t>682316096</t>
  </si>
  <si>
    <t>892372111</t>
  </si>
  <si>
    <t>Tlakové zkoušky vodou zabezpečení konců potrubí při tlakových zkouškách DN do 300</t>
  </si>
  <si>
    <t>-307085509</t>
  </si>
  <si>
    <t>899721111</t>
  </si>
  <si>
    <t>Signalizační vodič na potrubí DN do 150 mm</t>
  </si>
  <si>
    <t>489056395</t>
  </si>
  <si>
    <t>899722112</t>
  </si>
  <si>
    <t>Krytí potrubí z plastů výstražnou fólií z PVC šířky 25 cm</t>
  </si>
  <si>
    <t>1303695884</t>
  </si>
  <si>
    <t>1151703811</t>
  </si>
  <si>
    <t>17 - Stoka V3</t>
  </si>
  <si>
    <t>871235201</t>
  </si>
  <si>
    <t>Montáž kanalizačního potrubí z plastů z polyetylenu PE 100 svařovaných elektrotvarovkou v otevřeném výkopu ve sklonu do 20 % SDR 11/PN16 D 75 x 6,8 mm</t>
  </si>
  <si>
    <t>1269857113</t>
  </si>
  <si>
    <t>28613383</t>
  </si>
  <si>
    <t>potrubí kanalizační tlakové PE100 SDR11 návin se signalizační vrstvou 75x6,8mm</t>
  </si>
  <si>
    <t>-831586671</t>
  </si>
  <si>
    <t>214,9*1,015 'Přepočtené koeficientem množství</t>
  </si>
  <si>
    <t>1005119342</t>
  </si>
  <si>
    <t>-249395336</t>
  </si>
  <si>
    <t>-846192317</t>
  </si>
  <si>
    <t>637493072</t>
  </si>
  <si>
    <t>-896631015</t>
  </si>
  <si>
    <t>18 - Čerpací stanice ČS 1</t>
  </si>
  <si>
    <t>1252333017</t>
  </si>
  <si>
    <t>4,50*4,50</t>
  </si>
  <si>
    <t>1811098921</t>
  </si>
  <si>
    <t>-2027691960</t>
  </si>
  <si>
    <t>131251203</t>
  </si>
  <si>
    <t>Hloubení zapažených jam a zářezů strojně s urovnáním dna do předepsaného profilu a spádu v hornině třídy těžitelnosti I skupiny 3 přes 50 do 100 m3</t>
  </si>
  <si>
    <t>-1453308011</t>
  </si>
  <si>
    <t>4,50*4,50*(3,25-1,25)</t>
  </si>
  <si>
    <t>131451203</t>
  </si>
  <si>
    <t>Hloubení zapažených jam a zářezů strojně s urovnáním dna do předepsaného profilu a spádu v hornině třídy těžitelnosti II skupiny 5 přes 50 do 100 m3</t>
  </si>
  <si>
    <t>1301710474</t>
  </si>
  <si>
    <t>4,50*4,50*(3,25-2,0)</t>
  </si>
  <si>
    <t>151101201</t>
  </si>
  <si>
    <t>Zřízení pažení stěn výkopu bez rozepření nebo vzepření příložné, hloubky do 4 m</t>
  </si>
  <si>
    <t>1412863078</t>
  </si>
  <si>
    <t>4,50*4*3,25</t>
  </si>
  <si>
    <t>151101211</t>
  </si>
  <si>
    <t>Odstranění pažení stěn výkopu bez rozepření nebo vzepření s uložením pažin na vzdálenost do 3 m od okraje výkopu příložné, hloubky do 4 m</t>
  </si>
  <si>
    <t>-1765924076</t>
  </si>
  <si>
    <t>771761342</t>
  </si>
  <si>
    <t>Objem šachty</t>
  </si>
  <si>
    <t>8,26</t>
  </si>
  <si>
    <t>Lože+ bet. deska</t>
  </si>
  <si>
    <t>0,798+1,17</t>
  </si>
  <si>
    <t>-1832788224</t>
  </si>
  <si>
    <t>208207573</t>
  </si>
  <si>
    <t>10,228*2 'Přepočtené koeficientem množství</t>
  </si>
  <si>
    <t>1530269593</t>
  </si>
  <si>
    <t>753885246</t>
  </si>
  <si>
    <t>(25,31+40,50)-10,22</t>
  </si>
  <si>
    <t>-655801933</t>
  </si>
  <si>
    <t>ČS1 +jeřábek a rozvaděč</t>
  </si>
  <si>
    <t>(2,20*2,20*0,15)+(0,60*0,60*0,15)+(0,35*0,35*0,15)</t>
  </si>
  <si>
    <t>452321151</t>
  </si>
  <si>
    <t>Podkladní a zajišťovací konstrukce z betonu železového v otevřeném výkopu desky pod potrubí, stoky a drobné objekty z betonu tř. C 20/25</t>
  </si>
  <si>
    <t>1960842426</t>
  </si>
  <si>
    <t>Patka pro rozvaděč</t>
  </si>
  <si>
    <t>0,60*0,60*0,30</t>
  </si>
  <si>
    <t>Patka přenosného jeřábku</t>
  </si>
  <si>
    <t>0,35*0,35*0,80</t>
  </si>
  <si>
    <t>Podklad 3achty</t>
  </si>
  <si>
    <t>2,20*2,20*0,20</t>
  </si>
  <si>
    <t>452351101</t>
  </si>
  <si>
    <t>Bednění podkladních a zajišťovacích konstrukcí v otevřeném výkopu desek nebo sedlových loží pod potrubí, stoky a drobné objekty</t>
  </si>
  <si>
    <t>-959925685</t>
  </si>
  <si>
    <t>(0,60*4*0,30)+(2,20*4*0,30)+(0,30*4*0,30)</t>
  </si>
  <si>
    <t>452368211</t>
  </si>
  <si>
    <t>Výztuž podkladních desek, bloků nebo pražců v otevřeném výkopu ze svařovaných sítí typu Kari</t>
  </si>
  <si>
    <t>388021314</t>
  </si>
  <si>
    <t>357142573</t>
  </si>
  <si>
    <t>450918520</t>
  </si>
  <si>
    <t>2019649594</t>
  </si>
  <si>
    <t>-517220446</t>
  </si>
  <si>
    <t>622495169</t>
  </si>
  <si>
    <t>5922401230R</t>
  </si>
  <si>
    <t>Čerpací stanice odpadních vod ČS1 ,včetně dopravy na stavbu, montáže technologie, vystrojení a uvedení do provozu</t>
  </si>
  <si>
    <t>kpl</t>
  </si>
  <si>
    <t>-630724773</t>
  </si>
  <si>
    <t>246870858</t>
  </si>
  <si>
    <t>-2057353529</t>
  </si>
  <si>
    <t>1899193091</t>
  </si>
  <si>
    <t>11,74*9</t>
  </si>
  <si>
    <t>-995645726</t>
  </si>
  <si>
    <t>1848778626</t>
  </si>
  <si>
    <t>1993173099</t>
  </si>
  <si>
    <t>19 - Čerpací stanice  ČS 3</t>
  </si>
  <si>
    <t>-1893401512</t>
  </si>
  <si>
    <t>828377716</t>
  </si>
  <si>
    <t>-1327000291</t>
  </si>
  <si>
    <t>-501779336</t>
  </si>
  <si>
    <t>4,50*4,50*(3,76-1,76)</t>
  </si>
  <si>
    <t>442514160</t>
  </si>
  <si>
    <t>4,50*4,50*(3,76-2,0)</t>
  </si>
  <si>
    <t>-922011327</t>
  </si>
  <si>
    <t>4,50*4*3,76</t>
  </si>
  <si>
    <t>-1054090036</t>
  </si>
  <si>
    <t>-818470733</t>
  </si>
  <si>
    <t>9,54</t>
  </si>
  <si>
    <t>-1412361386</t>
  </si>
  <si>
    <t>-568510626</t>
  </si>
  <si>
    <t>11,508</t>
  </si>
  <si>
    <t>11,508*2 'Přepočtené koeficientem množství</t>
  </si>
  <si>
    <t>1774994358</t>
  </si>
  <si>
    <t>(35,64+40,50)-11,508</t>
  </si>
  <si>
    <t>-1390107521</t>
  </si>
  <si>
    <t>759508767</t>
  </si>
  <si>
    <t>-1891679683</t>
  </si>
  <si>
    <t>25,0*0,03</t>
  </si>
  <si>
    <t>881444594</t>
  </si>
  <si>
    <t>1075054991</t>
  </si>
  <si>
    <t>-38267966</t>
  </si>
  <si>
    <t>Podklad Šachty</t>
  </si>
  <si>
    <t>-1690397303</t>
  </si>
  <si>
    <t>123644571</t>
  </si>
  <si>
    <t>-530546108</t>
  </si>
  <si>
    <t>815441588</t>
  </si>
  <si>
    <t>169386208</t>
  </si>
  <si>
    <t>1700252050</t>
  </si>
  <si>
    <t>5922401240R</t>
  </si>
  <si>
    <t>Čerpací stanice odpadních vod ČS 3 včetně dopravy na stavbu,montáže technologie, vystrojení a uvedení do provozu</t>
  </si>
  <si>
    <t>1640529058</t>
  </si>
  <si>
    <t>566692664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</si>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</sst>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5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4"/>
      <c r="BS13" s="18" t="s">
        <v>6</v>
      </c>
    </row>
    <row r="14" spans="2:71" ht="12.75">
      <c r="B14" s="22"/>
      <c r="C14" s="23"/>
      <c r="D14" s="23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4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47.25" customHeight="1">
      <c r="B23" s="22"/>
      <c r="C23" s="23"/>
      <c r="D23" s="23"/>
      <c r="E23" s="331" t="s">
        <v>36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38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39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40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37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37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41" t="s">
        <v>49</v>
      </c>
      <c r="Y35" s="339"/>
      <c r="Z35" s="339"/>
      <c r="AA35" s="339"/>
      <c r="AB35" s="339"/>
      <c r="AC35" s="46"/>
      <c r="AD35" s="46"/>
      <c r="AE35" s="46"/>
      <c r="AF35" s="46"/>
      <c r="AG35" s="46"/>
      <c r="AH35" s="46"/>
      <c r="AI35" s="46"/>
      <c r="AJ35" s="46"/>
      <c r="AK35" s="338">
        <f>SUM(AK26:AK33)</f>
        <v>0</v>
      </c>
      <c r="AL35" s="339"/>
      <c r="AM35" s="339"/>
      <c r="AN35" s="339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0600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0" t="str">
        <f>K6</f>
        <v>SO.01 Kanalizace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Rotava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6" t="str">
        <f>IF(AN8="","",AN8)</f>
        <v>8. 1. 2021</v>
      </c>
      <c r="AN47" s="34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Rotava Sídliště 721 Rotava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7" t="str">
        <f>IF(E17="","",E17)</f>
        <v>Bolvári Štefan</v>
      </c>
      <c r="AN49" s="348"/>
      <c r="AO49" s="348"/>
      <c r="AP49" s="348"/>
      <c r="AQ49" s="37"/>
      <c r="AR49" s="40"/>
      <c r="AS49" s="349" t="s">
        <v>51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7" t="str">
        <f>IF(E20="","",E20)</f>
        <v>Bolvári Štefan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16" t="s">
        <v>52</v>
      </c>
      <c r="D52" s="317"/>
      <c r="E52" s="317"/>
      <c r="F52" s="317"/>
      <c r="G52" s="317"/>
      <c r="H52" s="67"/>
      <c r="I52" s="319" t="s">
        <v>53</v>
      </c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45" t="s">
        <v>54</v>
      </c>
      <c r="AH52" s="317"/>
      <c r="AI52" s="317"/>
      <c r="AJ52" s="317"/>
      <c r="AK52" s="317"/>
      <c r="AL52" s="317"/>
      <c r="AM52" s="317"/>
      <c r="AN52" s="319" t="s">
        <v>55</v>
      </c>
      <c r="AO52" s="317"/>
      <c r="AP52" s="317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22">
        <f>ROUND(SUM(AG55:AG73),2)</f>
        <v>0</v>
      </c>
      <c r="AH54" s="322"/>
      <c r="AI54" s="322"/>
      <c r="AJ54" s="322"/>
      <c r="AK54" s="322"/>
      <c r="AL54" s="322"/>
      <c r="AM54" s="322"/>
      <c r="AN54" s="355">
        <f aca="true" t="shared" si="0" ref="AN54:AN73">SUM(AG54,AT54)</f>
        <v>0</v>
      </c>
      <c r="AO54" s="355"/>
      <c r="AP54" s="355"/>
      <c r="AQ54" s="79" t="s">
        <v>19</v>
      </c>
      <c r="AR54" s="80"/>
      <c r="AS54" s="81">
        <f>ROUND(SUM(AS55:AS73),2)</f>
        <v>0</v>
      </c>
      <c r="AT54" s="82">
        <f aca="true" t="shared" si="1" ref="AT54:AT73">ROUND(SUM(AV54:AW54),2)</f>
        <v>0</v>
      </c>
      <c r="AU54" s="83">
        <f>ROUND(SUM(AU55:AU73),5)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ROUND(SUM(AZ55:AZ73),2)</f>
        <v>0</v>
      </c>
      <c r="BA54" s="82">
        <f>ROUND(SUM(BA55:BA73),2)</f>
        <v>0</v>
      </c>
      <c r="BB54" s="82">
        <f>ROUND(SUM(BB55:BB73),2)</f>
        <v>0</v>
      </c>
      <c r="BC54" s="82">
        <f>ROUND(SUM(BC55:BC73),2)</f>
        <v>0</v>
      </c>
      <c r="BD54" s="84">
        <f>ROUND(SUM(BD55:BD73),2)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16.5" customHeight="1">
      <c r="A55" s="87" t="s">
        <v>75</v>
      </c>
      <c r="B55" s="88"/>
      <c r="C55" s="89"/>
      <c r="D55" s="318" t="s">
        <v>76</v>
      </c>
      <c r="E55" s="318"/>
      <c r="F55" s="318"/>
      <c r="G55" s="318"/>
      <c r="H55" s="318"/>
      <c r="I55" s="90"/>
      <c r="J55" s="318" t="s">
        <v>77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43">
        <f>'01 - Stoka A1'!J30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1" t="s">
        <v>78</v>
      </c>
      <c r="AR55" s="92"/>
      <c r="AS55" s="93">
        <v>0</v>
      </c>
      <c r="AT55" s="94">
        <f t="shared" si="1"/>
        <v>0</v>
      </c>
      <c r="AU55" s="95">
        <f>'01 - Stoka A1'!P88</f>
        <v>0</v>
      </c>
      <c r="AV55" s="94">
        <f>'01 - Stoka A1'!J33</f>
        <v>0</v>
      </c>
      <c r="AW55" s="94">
        <f>'01 - Stoka A1'!J34</f>
        <v>0</v>
      </c>
      <c r="AX55" s="94">
        <f>'01 - Stoka A1'!J35</f>
        <v>0</v>
      </c>
      <c r="AY55" s="94">
        <f>'01 - Stoka A1'!J36</f>
        <v>0</v>
      </c>
      <c r="AZ55" s="94">
        <f>'01 - Stoka A1'!F33</f>
        <v>0</v>
      </c>
      <c r="BA55" s="94">
        <f>'01 - Stoka A1'!F34</f>
        <v>0</v>
      </c>
      <c r="BB55" s="94">
        <f>'01 - Stoka A1'!F35</f>
        <v>0</v>
      </c>
      <c r="BC55" s="94">
        <f>'01 - Stoka A1'!F36</f>
        <v>0</v>
      </c>
      <c r="BD55" s="96">
        <f>'01 - Stoka A1'!F37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1" s="7" customFormat="1" ht="16.5" customHeight="1">
      <c r="A56" s="87" t="s">
        <v>75</v>
      </c>
      <c r="B56" s="88"/>
      <c r="C56" s="89"/>
      <c r="D56" s="318" t="s">
        <v>82</v>
      </c>
      <c r="E56" s="318"/>
      <c r="F56" s="318"/>
      <c r="G56" s="318"/>
      <c r="H56" s="318"/>
      <c r="I56" s="90"/>
      <c r="J56" s="318" t="s">
        <v>83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43">
        <f>'02 - Stoka A2'!J30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1" t="s">
        <v>78</v>
      </c>
      <c r="AR56" s="92"/>
      <c r="AS56" s="93">
        <v>0</v>
      </c>
      <c r="AT56" s="94">
        <f t="shared" si="1"/>
        <v>0</v>
      </c>
      <c r="AU56" s="95">
        <f>'02 - Stoka A2'!P88</f>
        <v>0</v>
      </c>
      <c r="AV56" s="94">
        <f>'02 - Stoka A2'!J33</f>
        <v>0</v>
      </c>
      <c r="AW56" s="94">
        <f>'02 - Stoka A2'!J34</f>
        <v>0</v>
      </c>
      <c r="AX56" s="94">
        <f>'02 - Stoka A2'!J35</f>
        <v>0</v>
      </c>
      <c r="AY56" s="94">
        <f>'02 - Stoka A2'!J36</f>
        <v>0</v>
      </c>
      <c r="AZ56" s="94">
        <f>'02 - Stoka A2'!F33</f>
        <v>0</v>
      </c>
      <c r="BA56" s="94">
        <f>'02 - Stoka A2'!F34</f>
        <v>0</v>
      </c>
      <c r="BB56" s="94">
        <f>'02 - Stoka A2'!F35</f>
        <v>0</v>
      </c>
      <c r="BC56" s="94">
        <f>'02 - Stoka A2'!F36</f>
        <v>0</v>
      </c>
      <c r="BD56" s="96">
        <f>'02 - Stoka A2'!F37</f>
        <v>0</v>
      </c>
      <c r="BT56" s="97" t="s">
        <v>79</v>
      </c>
      <c r="BV56" s="97" t="s">
        <v>73</v>
      </c>
      <c r="BW56" s="97" t="s">
        <v>84</v>
      </c>
      <c r="BX56" s="97" t="s">
        <v>5</v>
      </c>
      <c r="CL56" s="97" t="s">
        <v>19</v>
      </c>
      <c r="CM56" s="97" t="s">
        <v>81</v>
      </c>
    </row>
    <row r="57" spans="1:91" s="7" customFormat="1" ht="16.5" customHeight="1">
      <c r="A57" s="87" t="s">
        <v>75</v>
      </c>
      <c r="B57" s="88"/>
      <c r="C57" s="89"/>
      <c r="D57" s="318" t="s">
        <v>85</v>
      </c>
      <c r="E57" s="318"/>
      <c r="F57" s="318"/>
      <c r="G57" s="318"/>
      <c r="H57" s="318"/>
      <c r="I57" s="90"/>
      <c r="J57" s="318" t="s">
        <v>86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43">
        <f>'03 - Stoka B'!J30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1" t="s">
        <v>78</v>
      </c>
      <c r="AR57" s="92"/>
      <c r="AS57" s="93">
        <v>0</v>
      </c>
      <c r="AT57" s="94">
        <f t="shared" si="1"/>
        <v>0</v>
      </c>
      <c r="AU57" s="95">
        <f>'03 - Stoka B'!P88</f>
        <v>0</v>
      </c>
      <c r="AV57" s="94">
        <f>'03 - Stoka B'!J33</f>
        <v>0</v>
      </c>
      <c r="AW57" s="94">
        <f>'03 - Stoka B'!J34</f>
        <v>0</v>
      </c>
      <c r="AX57" s="94">
        <f>'03 - Stoka B'!J35</f>
        <v>0</v>
      </c>
      <c r="AY57" s="94">
        <f>'03 - Stoka B'!J36</f>
        <v>0</v>
      </c>
      <c r="AZ57" s="94">
        <f>'03 - Stoka B'!F33</f>
        <v>0</v>
      </c>
      <c r="BA57" s="94">
        <f>'03 - Stoka B'!F34</f>
        <v>0</v>
      </c>
      <c r="BB57" s="94">
        <f>'03 - Stoka B'!F35</f>
        <v>0</v>
      </c>
      <c r="BC57" s="94">
        <f>'03 - Stoka B'!F36</f>
        <v>0</v>
      </c>
      <c r="BD57" s="96">
        <f>'03 - Stoka B'!F37</f>
        <v>0</v>
      </c>
      <c r="BT57" s="97" t="s">
        <v>79</v>
      </c>
      <c r="BV57" s="97" t="s">
        <v>73</v>
      </c>
      <c r="BW57" s="97" t="s">
        <v>87</v>
      </c>
      <c r="BX57" s="97" t="s">
        <v>5</v>
      </c>
      <c r="CL57" s="97" t="s">
        <v>19</v>
      </c>
      <c r="CM57" s="97" t="s">
        <v>81</v>
      </c>
    </row>
    <row r="58" spans="1:91" s="7" customFormat="1" ht="16.5" customHeight="1">
      <c r="A58" s="87" t="s">
        <v>75</v>
      </c>
      <c r="B58" s="88"/>
      <c r="C58" s="89"/>
      <c r="D58" s="318" t="s">
        <v>88</v>
      </c>
      <c r="E58" s="318"/>
      <c r="F58" s="318"/>
      <c r="G58" s="318"/>
      <c r="H58" s="318"/>
      <c r="I58" s="90"/>
      <c r="J58" s="318" t="s">
        <v>89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43">
        <f>'04 - Stoka C1'!J30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1" t="s">
        <v>78</v>
      </c>
      <c r="AR58" s="92"/>
      <c r="AS58" s="93">
        <v>0</v>
      </c>
      <c r="AT58" s="94">
        <f t="shared" si="1"/>
        <v>0</v>
      </c>
      <c r="AU58" s="95">
        <f>'04 - Stoka C1'!P88</f>
        <v>0</v>
      </c>
      <c r="AV58" s="94">
        <f>'04 - Stoka C1'!J33</f>
        <v>0</v>
      </c>
      <c r="AW58" s="94">
        <f>'04 - Stoka C1'!J34</f>
        <v>0</v>
      </c>
      <c r="AX58" s="94">
        <f>'04 - Stoka C1'!J35</f>
        <v>0</v>
      </c>
      <c r="AY58" s="94">
        <f>'04 - Stoka C1'!J36</f>
        <v>0</v>
      </c>
      <c r="AZ58" s="94">
        <f>'04 - Stoka C1'!F33</f>
        <v>0</v>
      </c>
      <c r="BA58" s="94">
        <f>'04 - Stoka C1'!F34</f>
        <v>0</v>
      </c>
      <c r="BB58" s="94">
        <f>'04 - Stoka C1'!F35</f>
        <v>0</v>
      </c>
      <c r="BC58" s="94">
        <f>'04 - Stoka C1'!F36</f>
        <v>0</v>
      </c>
      <c r="BD58" s="96">
        <f>'04 - Stoka C1'!F37</f>
        <v>0</v>
      </c>
      <c r="BT58" s="97" t="s">
        <v>79</v>
      </c>
      <c r="BV58" s="97" t="s">
        <v>73</v>
      </c>
      <c r="BW58" s="97" t="s">
        <v>90</v>
      </c>
      <c r="BX58" s="97" t="s">
        <v>5</v>
      </c>
      <c r="CL58" s="97" t="s">
        <v>19</v>
      </c>
      <c r="CM58" s="97" t="s">
        <v>81</v>
      </c>
    </row>
    <row r="59" spans="1:91" s="7" customFormat="1" ht="16.5" customHeight="1">
      <c r="A59" s="87" t="s">
        <v>75</v>
      </c>
      <c r="B59" s="88"/>
      <c r="C59" s="89"/>
      <c r="D59" s="318" t="s">
        <v>91</v>
      </c>
      <c r="E59" s="318"/>
      <c r="F59" s="318"/>
      <c r="G59" s="318"/>
      <c r="H59" s="318"/>
      <c r="I59" s="90"/>
      <c r="J59" s="318" t="s">
        <v>92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43">
        <f>'05 - Stoka C2'!J30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1" t="s">
        <v>78</v>
      </c>
      <c r="AR59" s="92"/>
      <c r="AS59" s="93">
        <v>0</v>
      </c>
      <c r="AT59" s="94">
        <f t="shared" si="1"/>
        <v>0</v>
      </c>
      <c r="AU59" s="95">
        <f>'05 - Stoka C2'!P88</f>
        <v>0</v>
      </c>
      <c r="AV59" s="94">
        <f>'05 - Stoka C2'!J33</f>
        <v>0</v>
      </c>
      <c r="AW59" s="94">
        <f>'05 - Stoka C2'!J34</f>
        <v>0</v>
      </c>
      <c r="AX59" s="94">
        <f>'05 - Stoka C2'!J35</f>
        <v>0</v>
      </c>
      <c r="AY59" s="94">
        <f>'05 - Stoka C2'!J36</f>
        <v>0</v>
      </c>
      <c r="AZ59" s="94">
        <f>'05 - Stoka C2'!F33</f>
        <v>0</v>
      </c>
      <c r="BA59" s="94">
        <f>'05 - Stoka C2'!F34</f>
        <v>0</v>
      </c>
      <c r="BB59" s="94">
        <f>'05 - Stoka C2'!F35</f>
        <v>0</v>
      </c>
      <c r="BC59" s="94">
        <f>'05 - Stoka C2'!F36</f>
        <v>0</v>
      </c>
      <c r="BD59" s="96">
        <f>'05 - Stoka C2'!F37</f>
        <v>0</v>
      </c>
      <c r="BT59" s="97" t="s">
        <v>79</v>
      </c>
      <c r="BV59" s="97" t="s">
        <v>73</v>
      </c>
      <c r="BW59" s="97" t="s">
        <v>93</v>
      </c>
      <c r="BX59" s="97" t="s">
        <v>5</v>
      </c>
      <c r="CL59" s="97" t="s">
        <v>19</v>
      </c>
      <c r="CM59" s="97" t="s">
        <v>81</v>
      </c>
    </row>
    <row r="60" spans="1:91" s="7" customFormat="1" ht="16.5" customHeight="1">
      <c r="A60" s="87" t="s">
        <v>75</v>
      </c>
      <c r="B60" s="88"/>
      <c r="C60" s="89"/>
      <c r="D60" s="318" t="s">
        <v>94</v>
      </c>
      <c r="E60" s="318"/>
      <c r="F60" s="318"/>
      <c r="G60" s="318"/>
      <c r="H60" s="318"/>
      <c r="I60" s="90"/>
      <c r="J60" s="318" t="s">
        <v>95</v>
      </c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43">
        <f>'06 - Stoka D'!J30</f>
        <v>0</v>
      </c>
      <c r="AH60" s="344"/>
      <c r="AI60" s="344"/>
      <c r="AJ60" s="344"/>
      <c r="AK60" s="344"/>
      <c r="AL60" s="344"/>
      <c r="AM60" s="344"/>
      <c r="AN60" s="343">
        <f t="shared" si="0"/>
        <v>0</v>
      </c>
      <c r="AO60" s="344"/>
      <c r="AP60" s="344"/>
      <c r="AQ60" s="91" t="s">
        <v>78</v>
      </c>
      <c r="AR60" s="92"/>
      <c r="AS60" s="93">
        <v>0</v>
      </c>
      <c r="AT60" s="94">
        <f t="shared" si="1"/>
        <v>0</v>
      </c>
      <c r="AU60" s="95">
        <f>'06 - Stoka D'!P87</f>
        <v>0</v>
      </c>
      <c r="AV60" s="94">
        <f>'06 - Stoka D'!J33</f>
        <v>0</v>
      </c>
      <c r="AW60" s="94">
        <f>'06 - Stoka D'!J34</f>
        <v>0</v>
      </c>
      <c r="AX60" s="94">
        <f>'06 - Stoka D'!J35</f>
        <v>0</v>
      </c>
      <c r="AY60" s="94">
        <f>'06 - Stoka D'!J36</f>
        <v>0</v>
      </c>
      <c r="AZ60" s="94">
        <f>'06 - Stoka D'!F33</f>
        <v>0</v>
      </c>
      <c r="BA60" s="94">
        <f>'06 - Stoka D'!F34</f>
        <v>0</v>
      </c>
      <c r="BB60" s="94">
        <f>'06 - Stoka D'!F35</f>
        <v>0</v>
      </c>
      <c r="BC60" s="94">
        <f>'06 - Stoka D'!F36</f>
        <v>0</v>
      </c>
      <c r="BD60" s="96">
        <f>'06 - Stoka D'!F37</f>
        <v>0</v>
      </c>
      <c r="BT60" s="97" t="s">
        <v>79</v>
      </c>
      <c r="BV60" s="97" t="s">
        <v>73</v>
      </c>
      <c r="BW60" s="97" t="s">
        <v>96</v>
      </c>
      <c r="BX60" s="97" t="s">
        <v>5</v>
      </c>
      <c r="CL60" s="97" t="s">
        <v>19</v>
      </c>
      <c r="CM60" s="97" t="s">
        <v>81</v>
      </c>
    </row>
    <row r="61" spans="1:91" s="7" customFormat="1" ht="16.5" customHeight="1">
      <c r="A61" s="87" t="s">
        <v>75</v>
      </c>
      <c r="B61" s="88"/>
      <c r="C61" s="89"/>
      <c r="D61" s="318" t="s">
        <v>97</v>
      </c>
      <c r="E61" s="318"/>
      <c r="F61" s="318"/>
      <c r="G61" s="318"/>
      <c r="H61" s="318"/>
      <c r="I61" s="90"/>
      <c r="J61" s="318" t="s">
        <v>98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43">
        <f>'07 - Stoka E'!J30</f>
        <v>0</v>
      </c>
      <c r="AH61" s="344"/>
      <c r="AI61" s="344"/>
      <c r="AJ61" s="344"/>
      <c r="AK61" s="344"/>
      <c r="AL61" s="344"/>
      <c r="AM61" s="344"/>
      <c r="AN61" s="343">
        <f t="shared" si="0"/>
        <v>0</v>
      </c>
      <c r="AO61" s="344"/>
      <c r="AP61" s="344"/>
      <c r="AQ61" s="91" t="s">
        <v>78</v>
      </c>
      <c r="AR61" s="92"/>
      <c r="AS61" s="93">
        <v>0</v>
      </c>
      <c r="AT61" s="94">
        <f t="shared" si="1"/>
        <v>0</v>
      </c>
      <c r="AU61" s="95">
        <f>'07 - Stoka E'!P88</f>
        <v>0</v>
      </c>
      <c r="AV61" s="94">
        <f>'07 - Stoka E'!J33</f>
        <v>0</v>
      </c>
      <c r="AW61" s="94">
        <f>'07 - Stoka E'!J34</f>
        <v>0</v>
      </c>
      <c r="AX61" s="94">
        <f>'07 - Stoka E'!J35</f>
        <v>0</v>
      </c>
      <c r="AY61" s="94">
        <f>'07 - Stoka E'!J36</f>
        <v>0</v>
      </c>
      <c r="AZ61" s="94">
        <f>'07 - Stoka E'!F33</f>
        <v>0</v>
      </c>
      <c r="BA61" s="94">
        <f>'07 - Stoka E'!F34</f>
        <v>0</v>
      </c>
      <c r="BB61" s="94">
        <f>'07 - Stoka E'!F35</f>
        <v>0</v>
      </c>
      <c r="BC61" s="94">
        <f>'07 - Stoka E'!F36</f>
        <v>0</v>
      </c>
      <c r="BD61" s="96">
        <f>'07 - Stoka E'!F37</f>
        <v>0</v>
      </c>
      <c r="BT61" s="97" t="s">
        <v>79</v>
      </c>
      <c r="BV61" s="97" t="s">
        <v>73</v>
      </c>
      <c r="BW61" s="97" t="s">
        <v>99</v>
      </c>
      <c r="BX61" s="97" t="s">
        <v>5</v>
      </c>
      <c r="CL61" s="97" t="s">
        <v>19</v>
      </c>
      <c r="CM61" s="97" t="s">
        <v>81</v>
      </c>
    </row>
    <row r="62" spans="1:91" s="7" customFormat="1" ht="16.5" customHeight="1">
      <c r="A62" s="87" t="s">
        <v>75</v>
      </c>
      <c r="B62" s="88"/>
      <c r="C62" s="89"/>
      <c r="D62" s="318" t="s">
        <v>100</v>
      </c>
      <c r="E62" s="318"/>
      <c r="F62" s="318"/>
      <c r="G62" s="318"/>
      <c r="H62" s="318"/>
      <c r="I62" s="90"/>
      <c r="J62" s="318" t="s">
        <v>101</v>
      </c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43">
        <f>'08 - Stoka E1'!J30</f>
        <v>0</v>
      </c>
      <c r="AH62" s="344"/>
      <c r="AI62" s="344"/>
      <c r="AJ62" s="344"/>
      <c r="AK62" s="344"/>
      <c r="AL62" s="344"/>
      <c r="AM62" s="344"/>
      <c r="AN62" s="343">
        <f t="shared" si="0"/>
        <v>0</v>
      </c>
      <c r="AO62" s="344"/>
      <c r="AP62" s="344"/>
      <c r="AQ62" s="91" t="s">
        <v>78</v>
      </c>
      <c r="AR62" s="92"/>
      <c r="AS62" s="93">
        <v>0</v>
      </c>
      <c r="AT62" s="94">
        <f t="shared" si="1"/>
        <v>0</v>
      </c>
      <c r="AU62" s="95">
        <f>'08 - Stoka E1'!P85</f>
        <v>0</v>
      </c>
      <c r="AV62" s="94">
        <f>'08 - Stoka E1'!J33</f>
        <v>0</v>
      </c>
      <c r="AW62" s="94">
        <f>'08 - Stoka E1'!J34</f>
        <v>0</v>
      </c>
      <c r="AX62" s="94">
        <f>'08 - Stoka E1'!J35</f>
        <v>0</v>
      </c>
      <c r="AY62" s="94">
        <f>'08 - Stoka E1'!J36</f>
        <v>0</v>
      </c>
      <c r="AZ62" s="94">
        <f>'08 - Stoka E1'!F33</f>
        <v>0</v>
      </c>
      <c r="BA62" s="94">
        <f>'08 - Stoka E1'!F34</f>
        <v>0</v>
      </c>
      <c r="BB62" s="94">
        <f>'08 - Stoka E1'!F35</f>
        <v>0</v>
      </c>
      <c r="BC62" s="94">
        <f>'08 - Stoka E1'!F36</f>
        <v>0</v>
      </c>
      <c r="BD62" s="96">
        <f>'08 - Stoka E1'!F37</f>
        <v>0</v>
      </c>
      <c r="BT62" s="97" t="s">
        <v>79</v>
      </c>
      <c r="BV62" s="97" t="s">
        <v>73</v>
      </c>
      <c r="BW62" s="97" t="s">
        <v>102</v>
      </c>
      <c r="BX62" s="97" t="s">
        <v>5</v>
      </c>
      <c r="CL62" s="97" t="s">
        <v>19</v>
      </c>
      <c r="CM62" s="97" t="s">
        <v>81</v>
      </c>
    </row>
    <row r="63" spans="1:91" s="7" customFormat="1" ht="16.5" customHeight="1">
      <c r="A63" s="87" t="s">
        <v>75</v>
      </c>
      <c r="B63" s="88"/>
      <c r="C63" s="89"/>
      <c r="D63" s="318" t="s">
        <v>103</v>
      </c>
      <c r="E63" s="318"/>
      <c r="F63" s="318"/>
      <c r="G63" s="318"/>
      <c r="H63" s="318"/>
      <c r="I63" s="90"/>
      <c r="J63" s="318" t="s">
        <v>104</v>
      </c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43">
        <f>'09 - Stoka F'!J30</f>
        <v>0</v>
      </c>
      <c r="AH63" s="344"/>
      <c r="AI63" s="344"/>
      <c r="AJ63" s="344"/>
      <c r="AK63" s="344"/>
      <c r="AL63" s="344"/>
      <c r="AM63" s="344"/>
      <c r="AN63" s="343">
        <f t="shared" si="0"/>
        <v>0</v>
      </c>
      <c r="AO63" s="344"/>
      <c r="AP63" s="344"/>
      <c r="AQ63" s="91" t="s">
        <v>78</v>
      </c>
      <c r="AR63" s="92"/>
      <c r="AS63" s="93">
        <v>0</v>
      </c>
      <c r="AT63" s="94">
        <f t="shared" si="1"/>
        <v>0</v>
      </c>
      <c r="AU63" s="95">
        <f>'09 - Stoka F'!P87</f>
        <v>0</v>
      </c>
      <c r="AV63" s="94">
        <f>'09 - Stoka F'!J33</f>
        <v>0</v>
      </c>
      <c r="AW63" s="94">
        <f>'09 - Stoka F'!J34</f>
        <v>0</v>
      </c>
      <c r="AX63" s="94">
        <f>'09 - Stoka F'!J35</f>
        <v>0</v>
      </c>
      <c r="AY63" s="94">
        <f>'09 - Stoka F'!J36</f>
        <v>0</v>
      </c>
      <c r="AZ63" s="94">
        <f>'09 - Stoka F'!F33</f>
        <v>0</v>
      </c>
      <c r="BA63" s="94">
        <f>'09 - Stoka F'!F34</f>
        <v>0</v>
      </c>
      <c r="BB63" s="94">
        <f>'09 - Stoka F'!F35</f>
        <v>0</v>
      </c>
      <c r="BC63" s="94">
        <f>'09 - Stoka F'!F36</f>
        <v>0</v>
      </c>
      <c r="BD63" s="96">
        <f>'09 - Stoka F'!F37</f>
        <v>0</v>
      </c>
      <c r="BT63" s="97" t="s">
        <v>79</v>
      </c>
      <c r="BV63" s="97" t="s">
        <v>73</v>
      </c>
      <c r="BW63" s="97" t="s">
        <v>105</v>
      </c>
      <c r="BX63" s="97" t="s">
        <v>5</v>
      </c>
      <c r="CL63" s="97" t="s">
        <v>19</v>
      </c>
      <c r="CM63" s="97" t="s">
        <v>81</v>
      </c>
    </row>
    <row r="64" spans="1:91" s="7" customFormat="1" ht="16.5" customHeight="1">
      <c r="A64" s="87" t="s">
        <v>75</v>
      </c>
      <c r="B64" s="88"/>
      <c r="C64" s="89"/>
      <c r="D64" s="318" t="s">
        <v>106</v>
      </c>
      <c r="E64" s="318"/>
      <c r="F64" s="318"/>
      <c r="G64" s="318"/>
      <c r="H64" s="318"/>
      <c r="I64" s="90"/>
      <c r="J64" s="318" t="s">
        <v>107</v>
      </c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43">
        <f>'10 - Stoka G'!J30</f>
        <v>0</v>
      </c>
      <c r="AH64" s="344"/>
      <c r="AI64" s="344"/>
      <c r="AJ64" s="344"/>
      <c r="AK64" s="344"/>
      <c r="AL64" s="344"/>
      <c r="AM64" s="344"/>
      <c r="AN64" s="343">
        <f t="shared" si="0"/>
        <v>0</v>
      </c>
      <c r="AO64" s="344"/>
      <c r="AP64" s="344"/>
      <c r="AQ64" s="91" t="s">
        <v>78</v>
      </c>
      <c r="AR64" s="92"/>
      <c r="AS64" s="93">
        <v>0</v>
      </c>
      <c r="AT64" s="94">
        <f t="shared" si="1"/>
        <v>0</v>
      </c>
      <c r="AU64" s="95">
        <f>'10 - Stoka G'!P88</f>
        <v>0</v>
      </c>
      <c r="AV64" s="94">
        <f>'10 - Stoka G'!J33</f>
        <v>0</v>
      </c>
      <c r="AW64" s="94">
        <f>'10 - Stoka G'!J34</f>
        <v>0</v>
      </c>
      <c r="AX64" s="94">
        <f>'10 - Stoka G'!J35</f>
        <v>0</v>
      </c>
      <c r="AY64" s="94">
        <f>'10 - Stoka G'!J36</f>
        <v>0</v>
      </c>
      <c r="AZ64" s="94">
        <f>'10 - Stoka G'!F33</f>
        <v>0</v>
      </c>
      <c r="BA64" s="94">
        <f>'10 - Stoka G'!F34</f>
        <v>0</v>
      </c>
      <c r="BB64" s="94">
        <f>'10 - Stoka G'!F35</f>
        <v>0</v>
      </c>
      <c r="BC64" s="94">
        <f>'10 - Stoka G'!F36</f>
        <v>0</v>
      </c>
      <c r="BD64" s="96">
        <f>'10 - Stoka G'!F37</f>
        <v>0</v>
      </c>
      <c r="BT64" s="97" t="s">
        <v>79</v>
      </c>
      <c r="BV64" s="97" t="s">
        <v>73</v>
      </c>
      <c r="BW64" s="97" t="s">
        <v>108</v>
      </c>
      <c r="BX64" s="97" t="s">
        <v>5</v>
      </c>
      <c r="CL64" s="97" t="s">
        <v>19</v>
      </c>
      <c r="CM64" s="97" t="s">
        <v>81</v>
      </c>
    </row>
    <row r="65" spans="1:91" s="7" customFormat="1" ht="16.5" customHeight="1">
      <c r="A65" s="87" t="s">
        <v>75</v>
      </c>
      <c r="B65" s="88"/>
      <c r="C65" s="89"/>
      <c r="D65" s="318" t="s">
        <v>109</v>
      </c>
      <c r="E65" s="318"/>
      <c r="F65" s="318"/>
      <c r="G65" s="318"/>
      <c r="H65" s="318"/>
      <c r="I65" s="90"/>
      <c r="J65" s="318" t="s">
        <v>110</v>
      </c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43">
        <f>'11 - Stoka H'!J30</f>
        <v>0</v>
      </c>
      <c r="AH65" s="344"/>
      <c r="AI65" s="344"/>
      <c r="AJ65" s="344"/>
      <c r="AK65" s="344"/>
      <c r="AL65" s="344"/>
      <c r="AM65" s="344"/>
      <c r="AN65" s="343">
        <f t="shared" si="0"/>
        <v>0</v>
      </c>
      <c r="AO65" s="344"/>
      <c r="AP65" s="344"/>
      <c r="AQ65" s="91" t="s">
        <v>78</v>
      </c>
      <c r="AR65" s="92"/>
      <c r="AS65" s="93">
        <v>0</v>
      </c>
      <c r="AT65" s="94">
        <f t="shared" si="1"/>
        <v>0</v>
      </c>
      <c r="AU65" s="95">
        <f>'11 - Stoka H'!P88</f>
        <v>0</v>
      </c>
      <c r="AV65" s="94">
        <f>'11 - Stoka H'!J33</f>
        <v>0</v>
      </c>
      <c r="AW65" s="94">
        <f>'11 - Stoka H'!J34</f>
        <v>0</v>
      </c>
      <c r="AX65" s="94">
        <f>'11 - Stoka H'!J35</f>
        <v>0</v>
      </c>
      <c r="AY65" s="94">
        <f>'11 - Stoka H'!J36</f>
        <v>0</v>
      </c>
      <c r="AZ65" s="94">
        <f>'11 - Stoka H'!F33</f>
        <v>0</v>
      </c>
      <c r="BA65" s="94">
        <f>'11 - Stoka H'!F34</f>
        <v>0</v>
      </c>
      <c r="BB65" s="94">
        <f>'11 - Stoka H'!F35</f>
        <v>0</v>
      </c>
      <c r="BC65" s="94">
        <f>'11 - Stoka H'!F36</f>
        <v>0</v>
      </c>
      <c r="BD65" s="96">
        <f>'11 - Stoka H'!F37</f>
        <v>0</v>
      </c>
      <c r="BT65" s="97" t="s">
        <v>79</v>
      </c>
      <c r="BV65" s="97" t="s">
        <v>73</v>
      </c>
      <c r="BW65" s="97" t="s">
        <v>111</v>
      </c>
      <c r="BX65" s="97" t="s">
        <v>5</v>
      </c>
      <c r="CL65" s="97" t="s">
        <v>19</v>
      </c>
      <c r="CM65" s="97" t="s">
        <v>81</v>
      </c>
    </row>
    <row r="66" spans="1:91" s="7" customFormat="1" ht="16.5" customHeight="1">
      <c r="A66" s="87" t="s">
        <v>75</v>
      </c>
      <c r="B66" s="88"/>
      <c r="C66" s="89"/>
      <c r="D66" s="318" t="s">
        <v>112</v>
      </c>
      <c r="E66" s="318"/>
      <c r="F66" s="318"/>
      <c r="G66" s="318"/>
      <c r="H66" s="318"/>
      <c r="I66" s="90"/>
      <c r="J66" s="318" t="s">
        <v>113</v>
      </c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43">
        <f>'12 - Stoka I'!J30</f>
        <v>0</v>
      </c>
      <c r="AH66" s="344"/>
      <c r="AI66" s="344"/>
      <c r="AJ66" s="344"/>
      <c r="AK66" s="344"/>
      <c r="AL66" s="344"/>
      <c r="AM66" s="344"/>
      <c r="AN66" s="343">
        <f t="shared" si="0"/>
        <v>0</v>
      </c>
      <c r="AO66" s="344"/>
      <c r="AP66" s="344"/>
      <c r="AQ66" s="91" t="s">
        <v>78</v>
      </c>
      <c r="AR66" s="92"/>
      <c r="AS66" s="93">
        <v>0</v>
      </c>
      <c r="AT66" s="94">
        <f t="shared" si="1"/>
        <v>0</v>
      </c>
      <c r="AU66" s="95">
        <f>'12 - Stoka I'!P85</f>
        <v>0</v>
      </c>
      <c r="AV66" s="94">
        <f>'12 - Stoka I'!J33</f>
        <v>0</v>
      </c>
      <c r="AW66" s="94">
        <f>'12 - Stoka I'!J34</f>
        <v>0</v>
      </c>
      <c r="AX66" s="94">
        <f>'12 - Stoka I'!J35</f>
        <v>0</v>
      </c>
      <c r="AY66" s="94">
        <f>'12 - Stoka I'!J36</f>
        <v>0</v>
      </c>
      <c r="AZ66" s="94">
        <f>'12 - Stoka I'!F33</f>
        <v>0</v>
      </c>
      <c r="BA66" s="94">
        <f>'12 - Stoka I'!F34</f>
        <v>0</v>
      </c>
      <c r="BB66" s="94">
        <f>'12 - Stoka I'!F35</f>
        <v>0</v>
      </c>
      <c r="BC66" s="94">
        <f>'12 - Stoka I'!F36</f>
        <v>0</v>
      </c>
      <c r="BD66" s="96">
        <f>'12 - Stoka I'!F37</f>
        <v>0</v>
      </c>
      <c r="BT66" s="97" t="s">
        <v>79</v>
      </c>
      <c r="BV66" s="97" t="s">
        <v>73</v>
      </c>
      <c r="BW66" s="97" t="s">
        <v>114</v>
      </c>
      <c r="BX66" s="97" t="s">
        <v>5</v>
      </c>
      <c r="CL66" s="97" t="s">
        <v>19</v>
      </c>
      <c r="CM66" s="97" t="s">
        <v>81</v>
      </c>
    </row>
    <row r="67" spans="1:91" s="7" customFormat="1" ht="16.5" customHeight="1">
      <c r="A67" s="87" t="s">
        <v>75</v>
      </c>
      <c r="B67" s="88"/>
      <c r="C67" s="89"/>
      <c r="D67" s="318" t="s">
        <v>115</v>
      </c>
      <c r="E67" s="318"/>
      <c r="F67" s="318"/>
      <c r="G67" s="318"/>
      <c r="H67" s="318"/>
      <c r="I67" s="90"/>
      <c r="J67" s="318" t="s">
        <v>116</v>
      </c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43">
        <f>'13 - Stoka J'!J30</f>
        <v>0</v>
      </c>
      <c r="AH67" s="344"/>
      <c r="AI67" s="344"/>
      <c r="AJ67" s="344"/>
      <c r="AK67" s="344"/>
      <c r="AL67" s="344"/>
      <c r="AM67" s="344"/>
      <c r="AN67" s="343">
        <f t="shared" si="0"/>
        <v>0</v>
      </c>
      <c r="AO67" s="344"/>
      <c r="AP67" s="344"/>
      <c r="AQ67" s="91" t="s">
        <v>78</v>
      </c>
      <c r="AR67" s="92"/>
      <c r="AS67" s="93">
        <v>0</v>
      </c>
      <c r="AT67" s="94">
        <f t="shared" si="1"/>
        <v>0</v>
      </c>
      <c r="AU67" s="95">
        <f>'13 - Stoka J'!P87</f>
        <v>0</v>
      </c>
      <c r="AV67" s="94">
        <f>'13 - Stoka J'!J33</f>
        <v>0</v>
      </c>
      <c r="AW67" s="94">
        <f>'13 - Stoka J'!J34</f>
        <v>0</v>
      </c>
      <c r="AX67" s="94">
        <f>'13 - Stoka J'!J35</f>
        <v>0</v>
      </c>
      <c r="AY67" s="94">
        <f>'13 - Stoka J'!J36</f>
        <v>0</v>
      </c>
      <c r="AZ67" s="94">
        <f>'13 - Stoka J'!F33</f>
        <v>0</v>
      </c>
      <c r="BA67" s="94">
        <f>'13 - Stoka J'!F34</f>
        <v>0</v>
      </c>
      <c r="BB67" s="94">
        <f>'13 - Stoka J'!F35</f>
        <v>0</v>
      </c>
      <c r="BC67" s="94">
        <f>'13 - Stoka J'!F36</f>
        <v>0</v>
      </c>
      <c r="BD67" s="96">
        <f>'13 - Stoka J'!F37</f>
        <v>0</v>
      </c>
      <c r="BT67" s="97" t="s">
        <v>79</v>
      </c>
      <c r="BV67" s="97" t="s">
        <v>73</v>
      </c>
      <c r="BW67" s="97" t="s">
        <v>117</v>
      </c>
      <c r="BX67" s="97" t="s">
        <v>5</v>
      </c>
      <c r="CL67" s="97" t="s">
        <v>19</v>
      </c>
      <c r="CM67" s="97" t="s">
        <v>81</v>
      </c>
    </row>
    <row r="68" spans="1:91" s="7" customFormat="1" ht="16.5" customHeight="1">
      <c r="A68" s="87" t="s">
        <v>75</v>
      </c>
      <c r="B68" s="88"/>
      <c r="C68" s="89"/>
      <c r="D68" s="318" t="s">
        <v>118</v>
      </c>
      <c r="E68" s="318"/>
      <c r="F68" s="318"/>
      <c r="G68" s="318"/>
      <c r="H68" s="318"/>
      <c r="I68" s="90"/>
      <c r="J68" s="318" t="s">
        <v>119</v>
      </c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43">
        <f>'14 - Stoka L'!J30</f>
        <v>0</v>
      </c>
      <c r="AH68" s="344"/>
      <c r="AI68" s="344"/>
      <c r="AJ68" s="344"/>
      <c r="AK68" s="344"/>
      <c r="AL68" s="344"/>
      <c r="AM68" s="344"/>
      <c r="AN68" s="343">
        <f t="shared" si="0"/>
        <v>0</v>
      </c>
      <c r="AO68" s="344"/>
      <c r="AP68" s="344"/>
      <c r="AQ68" s="91" t="s">
        <v>78</v>
      </c>
      <c r="AR68" s="92"/>
      <c r="AS68" s="93">
        <v>0</v>
      </c>
      <c r="AT68" s="94">
        <f t="shared" si="1"/>
        <v>0</v>
      </c>
      <c r="AU68" s="95">
        <f>'14 - Stoka L'!P87</f>
        <v>0</v>
      </c>
      <c r="AV68" s="94">
        <f>'14 - Stoka L'!J33</f>
        <v>0</v>
      </c>
      <c r="AW68" s="94">
        <f>'14 - Stoka L'!J34</f>
        <v>0</v>
      </c>
      <c r="AX68" s="94">
        <f>'14 - Stoka L'!J35</f>
        <v>0</v>
      </c>
      <c r="AY68" s="94">
        <f>'14 - Stoka L'!J36</f>
        <v>0</v>
      </c>
      <c r="AZ68" s="94">
        <f>'14 - Stoka L'!F33</f>
        <v>0</v>
      </c>
      <c r="BA68" s="94">
        <f>'14 - Stoka L'!F34</f>
        <v>0</v>
      </c>
      <c r="BB68" s="94">
        <f>'14 - Stoka L'!F35</f>
        <v>0</v>
      </c>
      <c r="BC68" s="94">
        <f>'14 - Stoka L'!F36</f>
        <v>0</v>
      </c>
      <c r="BD68" s="96">
        <f>'14 - Stoka L'!F37</f>
        <v>0</v>
      </c>
      <c r="BT68" s="97" t="s">
        <v>79</v>
      </c>
      <c r="BV68" s="97" t="s">
        <v>73</v>
      </c>
      <c r="BW68" s="97" t="s">
        <v>120</v>
      </c>
      <c r="BX68" s="97" t="s">
        <v>5</v>
      </c>
      <c r="CL68" s="97" t="s">
        <v>19</v>
      </c>
      <c r="CM68" s="97" t="s">
        <v>81</v>
      </c>
    </row>
    <row r="69" spans="1:91" s="7" customFormat="1" ht="16.5" customHeight="1">
      <c r="A69" s="87" t="s">
        <v>75</v>
      </c>
      <c r="B69" s="88"/>
      <c r="C69" s="89"/>
      <c r="D69" s="318" t="s">
        <v>8</v>
      </c>
      <c r="E69" s="318"/>
      <c r="F69" s="318"/>
      <c r="G69" s="318"/>
      <c r="H69" s="318"/>
      <c r="I69" s="90"/>
      <c r="J69" s="318" t="s">
        <v>121</v>
      </c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43">
        <f>'15 - Stoka M'!J30</f>
        <v>0</v>
      </c>
      <c r="AH69" s="344"/>
      <c r="AI69" s="344"/>
      <c r="AJ69" s="344"/>
      <c r="AK69" s="344"/>
      <c r="AL69" s="344"/>
      <c r="AM69" s="344"/>
      <c r="AN69" s="343">
        <f t="shared" si="0"/>
        <v>0</v>
      </c>
      <c r="AO69" s="344"/>
      <c r="AP69" s="344"/>
      <c r="AQ69" s="91" t="s">
        <v>78</v>
      </c>
      <c r="AR69" s="92"/>
      <c r="AS69" s="93">
        <v>0</v>
      </c>
      <c r="AT69" s="94">
        <f t="shared" si="1"/>
        <v>0</v>
      </c>
      <c r="AU69" s="95">
        <f>'15 - Stoka M'!P87</f>
        <v>0</v>
      </c>
      <c r="AV69" s="94">
        <f>'15 - Stoka M'!J33</f>
        <v>0</v>
      </c>
      <c r="AW69" s="94">
        <f>'15 - Stoka M'!J34</f>
        <v>0</v>
      </c>
      <c r="AX69" s="94">
        <f>'15 - Stoka M'!J35</f>
        <v>0</v>
      </c>
      <c r="AY69" s="94">
        <f>'15 - Stoka M'!J36</f>
        <v>0</v>
      </c>
      <c r="AZ69" s="94">
        <f>'15 - Stoka M'!F33</f>
        <v>0</v>
      </c>
      <c r="BA69" s="94">
        <f>'15 - Stoka M'!F34</f>
        <v>0</v>
      </c>
      <c r="BB69" s="94">
        <f>'15 - Stoka M'!F35</f>
        <v>0</v>
      </c>
      <c r="BC69" s="94">
        <f>'15 - Stoka M'!F36</f>
        <v>0</v>
      </c>
      <c r="BD69" s="96">
        <f>'15 - Stoka M'!F37</f>
        <v>0</v>
      </c>
      <c r="BT69" s="97" t="s">
        <v>79</v>
      </c>
      <c r="BV69" s="97" t="s">
        <v>73</v>
      </c>
      <c r="BW69" s="97" t="s">
        <v>122</v>
      </c>
      <c r="BX69" s="97" t="s">
        <v>5</v>
      </c>
      <c r="CL69" s="97" t="s">
        <v>19</v>
      </c>
      <c r="CM69" s="97" t="s">
        <v>81</v>
      </c>
    </row>
    <row r="70" spans="1:91" s="7" customFormat="1" ht="16.5" customHeight="1">
      <c r="A70" s="87" t="s">
        <v>75</v>
      </c>
      <c r="B70" s="88"/>
      <c r="C70" s="89"/>
      <c r="D70" s="318" t="s">
        <v>123</v>
      </c>
      <c r="E70" s="318"/>
      <c r="F70" s="318"/>
      <c r="G70" s="318"/>
      <c r="H70" s="318"/>
      <c r="I70" s="90"/>
      <c r="J70" s="318" t="s">
        <v>124</v>
      </c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43">
        <f>'16 - Stoka V1'!J30</f>
        <v>0</v>
      </c>
      <c r="AH70" s="344"/>
      <c r="AI70" s="344"/>
      <c r="AJ70" s="344"/>
      <c r="AK70" s="344"/>
      <c r="AL70" s="344"/>
      <c r="AM70" s="344"/>
      <c r="AN70" s="343">
        <f t="shared" si="0"/>
        <v>0</v>
      </c>
      <c r="AO70" s="344"/>
      <c r="AP70" s="344"/>
      <c r="AQ70" s="91" t="s">
        <v>78</v>
      </c>
      <c r="AR70" s="92"/>
      <c r="AS70" s="93">
        <v>0</v>
      </c>
      <c r="AT70" s="94">
        <f t="shared" si="1"/>
        <v>0</v>
      </c>
      <c r="AU70" s="95">
        <f>'16 - Stoka V1'!P82</f>
        <v>0</v>
      </c>
      <c r="AV70" s="94">
        <f>'16 - Stoka V1'!J33</f>
        <v>0</v>
      </c>
      <c r="AW70" s="94">
        <f>'16 - Stoka V1'!J34</f>
        <v>0</v>
      </c>
      <c r="AX70" s="94">
        <f>'16 - Stoka V1'!J35</f>
        <v>0</v>
      </c>
      <c r="AY70" s="94">
        <f>'16 - Stoka V1'!J36</f>
        <v>0</v>
      </c>
      <c r="AZ70" s="94">
        <f>'16 - Stoka V1'!F33</f>
        <v>0</v>
      </c>
      <c r="BA70" s="94">
        <f>'16 - Stoka V1'!F34</f>
        <v>0</v>
      </c>
      <c r="BB70" s="94">
        <f>'16 - Stoka V1'!F35</f>
        <v>0</v>
      </c>
      <c r="BC70" s="94">
        <f>'16 - Stoka V1'!F36</f>
        <v>0</v>
      </c>
      <c r="BD70" s="96">
        <f>'16 - Stoka V1'!F37</f>
        <v>0</v>
      </c>
      <c r="BT70" s="97" t="s">
        <v>79</v>
      </c>
      <c r="BV70" s="97" t="s">
        <v>73</v>
      </c>
      <c r="BW70" s="97" t="s">
        <v>125</v>
      </c>
      <c r="BX70" s="97" t="s">
        <v>5</v>
      </c>
      <c r="CL70" s="97" t="s">
        <v>19</v>
      </c>
      <c r="CM70" s="97" t="s">
        <v>81</v>
      </c>
    </row>
    <row r="71" spans="1:91" s="7" customFormat="1" ht="16.5" customHeight="1">
      <c r="A71" s="87" t="s">
        <v>75</v>
      </c>
      <c r="B71" s="88"/>
      <c r="C71" s="89"/>
      <c r="D71" s="318" t="s">
        <v>126</v>
      </c>
      <c r="E71" s="318"/>
      <c r="F71" s="318"/>
      <c r="G71" s="318"/>
      <c r="H71" s="318"/>
      <c r="I71" s="90"/>
      <c r="J71" s="318" t="s">
        <v>127</v>
      </c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43">
        <f>'17 - Stoka V3'!J30</f>
        <v>0</v>
      </c>
      <c r="AH71" s="344"/>
      <c r="AI71" s="344"/>
      <c r="AJ71" s="344"/>
      <c r="AK71" s="344"/>
      <c r="AL71" s="344"/>
      <c r="AM71" s="344"/>
      <c r="AN71" s="343">
        <f t="shared" si="0"/>
        <v>0</v>
      </c>
      <c r="AO71" s="344"/>
      <c r="AP71" s="344"/>
      <c r="AQ71" s="91" t="s">
        <v>78</v>
      </c>
      <c r="AR71" s="92"/>
      <c r="AS71" s="93">
        <v>0</v>
      </c>
      <c r="AT71" s="94">
        <f t="shared" si="1"/>
        <v>0</v>
      </c>
      <c r="AU71" s="95">
        <f>'17 - Stoka V3'!P82</f>
        <v>0</v>
      </c>
      <c r="AV71" s="94">
        <f>'17 - Stoka V3'!J33</f>
        <v>0</v>
      </c>
      <c r="AW71" s="94">
        <f>'17 - Stoka V3'!J34</f>
        <v>0</v>
      </c>
      <c r="AX71" s="94">
        <f>'17 - Stoka V3'!J35</f>
        <v>0</v>
      </c>
      <c r="AY71" s="94">
        <f>'17 - Stoka V3'!J36</f>
        <v>0</v>
      </c>
      <c r="AZ71" s="94">
        <f>'17 - Stoka V3'!F33</f>
        <v>0</v>
      </c>
      <c r="BA71" s="94">
        <f>'17 - Stoka V3'!F34</f>
        <v>0</v>
      </c>
      <c r="BB71" s="94">
        <f>'17 - Stoka V3'!F35</f>
        <v>0</v>
      </c>
      <c r="BC71" s="94">
        <f>'17 - Stoka V3'!F36</f>
        <v>0</v>
      </c>
      <c r="BD71" s="96">
        <f>'17 - Stoka V3'!F37</f>
        <v>0</v>
      </c>
      <c r="BT71" s="97" t="s">
        <v>79</v>
      </c>
      <c r="BV71" s="97" t="s">
        <v>73</v>
      </c>
      <c r="BW71" s="97" t="s">
        <v>128</v>
      </c>
      <c r="BX71" s="97" t="s">
        <v>5</v>
      </c>
      <c r="CL71" s="97" t="s">
        <v>19</v>
      </c>
      <c r="CM71" s="97" t="s">
        <v>81</v>
      </c>
    </row>
    <row r="72" spans="1:91" s="7" customFormat="1" ht="16.5" customHeight="1">
      <c r="A72" s="87" t="s">
        <v>75</v>
      </c>
      <c r="B72" s="88"/>
      <c r="C72" s="89"/>
      <c r="D72" s="318" t="s">
        <v>129</v>
      </c>
      <c r="E72" s="318"/>
      <c r="F72" s="318"/>
      <c r="G72" s="318"/>
      <c r="H72" s="318"/>
      <c r="I72" s="90"/>
      <c r="J72" s="318" t="s">
        <v>130</v>
      </c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43">
        <f>'18 - Čerpací stanice ČS 1'!J30</f>
        <v>0</v>
      </c>
      <c r="AH72" s="344"/>
      <c r="AI72" s="344"/>
      <c r="AJ72" s="344"/>
      <c r="AK72" s="344"/>
      <c r="AL72" s="344"/>
      <c r="AM72" s="344"/>
      <c r="AN72" s="343">
        <f t="shared" si="0"/>
        <v>0</v>
      </c>
      <c r="AO72" s="344"/>
      <c r="AP72" s="344"/>
      <c r="AQ72" s="91" t="s">
        <v>78</v>
      </c>
      <c r="AR72" s="92"/>
      <c r="AS72" s="93">
        <v>0</v>
      </c>
      <c r="AT72" s="94">
        <f t="shared" si="1"/>
        <v>0</v>
      </c>
      <c r="AU72" s="95">
        <f>'18 - Čerpací stanice ČS 1'!P86</f>
        <v>0</v>
      </c>
      <c r="AV72" s="94">
        <f>'18 - Čerpací stanice ČS 1'!J33</f>
        <v>0</v>
      </c>
      <c r="AW72" s="94">
        <f>'18 - Čerpací stanice ČS 1'!J34</f>
        <v>0</v>
      </c>
      <c r="AX72" s="94">
        <f>'18 - Čerpací stanice ČS 1'!J35</f>
        <v>0</v>
      </c>
      <c r="AY72" s="94">
        <f>'18 - Čerpací stanice ČS 1'!J36</f>
        <v>0</v>
      </c>
      <c r="AZ72" s="94">
        <f>'18 - Čerpací stanice ČS 1'!F33</f>
        <v>0</v>
      </c>
      <c r="BA72" s="94">
        <f>'18 - Čerpací stanice ČS 1'!F34</f>
        <v>0</v>
      </c>
      <c r="BB72" s="94">
        <f>'18 - Čerpací stanice ČS 1'!F35</f>
        <v>0</v>
      </c>
      <c r="BC72" s="94">
        <f>'18 - Čerpací stanice ČS 1'!F36</f>
        <v>0</v>
      </c>
      <c r="BD72" s="96">
        <f>'18 - Čerpací stanice ČS 1'!F37</f>
        <v>0</v>
      </c>
      <c r="BT72" s="97" t="s">
        <v>79</v>
      </c>
      <c r="BV72" s="97" t="s">
        <v>73</v>
      </c>
      <c r="BW72" s="97" t="s">
        <v>131</v>
      </c>
      <c r="BX72" s="97" t="s">
        <v>5</v>
      </c>
      <c r="CL72" s="97" t="s">
        <v>19</v>
      </c>
      <c r="CM72" s="97" t="s">
        <v>81</v>
      </c>
    </row>
    <row r="73" spans="1:91" s="7" customFormat="1" ht="16.5" customHeight="1">
      <c r="A73" s="87" t="s">
        <v>75</v>
      </c>
      <c r="B73" s="88"/>
      <c r="C73" s="89"/>
      <c r="D73" s="318" t="s">
        <v>132</v>
      </c>
      <c r="E73" s="318"/>
      <c r="F73" s="318"/>
      <c r="G73" s="318"/>
      <c r="H73" s="318"/>
      <c r="I73" s="90"/>
      <c r="J73" s="318" t="s">
        <v>133</v>
      </c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43">
        <f>'19 - Čerpací stanice  ČS 3'!J30</f>
        <v>0</v>
      </c>
      <c r="AH73" s="344"/>
      <c r="AI73" s="344"/>
      <c r="AJ73" s="344"/>
      <c r="AK73" s="344"/>
      <c r="AL73" s="344"/>
      <c r="AM73" s="344"/>
      <c r="AN73" s="343">
        <f t="shared" si="0"/>
        <v>0</v>
      </c>
      <c r="AO73" s="344"/>
      <c r="AP73" s="344"/>
      <c r="AQ73" s="91" t="s">
        <v>78</v>
      </c>
      <c r="AR73" s="92"/>
      <c r="AS73" s="98">
        <v>0</v>
      </c>
      <c r="AT73" s="99">
        <f t="shared" si="1"/>
        <v>0</v>
      </c>
      <c r="AU73" s="100">
        <f>'19 - Čerpací stanice  ČS 3'!P84</f>
        <v>0</v>
      </c>
      <c r="AV73" s="99">
        <f>'19 - Čerpací stanice  ČS 3'!J33</f>
        <v>0</v>
      </c>
      <c r="AW73" s="99">
        <f>'19 - Čerpací stanice  ČS 3'!J34</f>
        <v>0</v>
      </c>
      <c r="AX73" s="99">
        <f>'19 - Čerpací stanice  ČS 3'!J35</f>
        <v>0</v>
      </c>
      <c r="AY73" s="99">
        <f>'19 - Čerpací stanice  ČS 3'!J36</f>
        <v>0</v>
      </c>
      <c r="AZ73" s="99">
        <f>'19 - Čerpací stanice  ČS 3'!F33</f>
        <v>0</v>
      </c>
      <c r="BA73" s="99">
        <f>'19 - Čerpací stanice  ČS 3'!F34</f>
        <v>0</v>
      </c>
      <c r="BB73" s="99">
        <f>'19 - Čerpací stanice  ČS 3'!F35</f>
        <v>0</v>
      </c>
      <c r="BC73" s="99">
        <f>'19 - Čerpací stanice  ČS 3'!F36</f>
        <v>0</v>
      </c>
      <c r="BD73" s="101">
        <f>'19 - Čerpací stanice  ČS 3'!F37</f>
        <v>0</v>
      </c>
      <c r="BT73" s="97" t="s">
        <v>79</v>
      </c>
      <c r="BV73" s="97" t="s">
        <v>73</v>
      </c>
      <c r="BW73" s="97" t="s">
        <v>134</v>
      </c>
      <c r="BX73" s="97" t="s">
        <v>5</v>
      </c>
      <c r="CL73" s="97" t="s">
        <v>19</v>
      </c>
      <c r="CM73" s="97" t="s">
        <v>81</v>
      </c>
    </row>
    <row r="74" spans="1:57" s="2" customFormat="1" ht="30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40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s="2" customFormat="1" ht="6.95" customHeight="1">
      <c r="A75" s="35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0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</sheetData>
  <sheetProtection algorithmName="SHA-512" hashValue="4BkpDx3ompVlpD+K4qGu2n432qydIuSuW/USskGXSKPxWi/C57X/A4ePtoXXffiq2zeNUXXs8NgKyFKVZa+81w==" saltValue="RLY7yViqwsx+j4jGIJ5JcqA/D+OOXUP26/4H2LbpgA9DPQXMx+Tu1xHCSBV7o9is5Ef8zcYXvIGPF1GIRMx5dg==" spinCount="100000" sheet="1" objects="1" scenarios="1" formatColumns="0" formatRows="0"/>
  <mergeCells count="114"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AG64:AM64"/>
    <mergeCell ref="AN64:AP64"/>
    <mergeCell ref="AN56:AP56"/>
    <mergeCell ref="AN60:AP60"/>
    <mergeCell ref="AN58:AP58"/>
    <mergeCell ref="AN59:AP59"/>
    <mergeCell ref="AN55:AP55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</mergeCells>
  <hyperlinks>
    <hyperlink ref="A55" location="'01 - Stoka A1'!C2" display="/"/>
    <hyperlink ref="A56" location="'02 - Stoka A2'!C2" display="/"/>
    <hyperlink ref="A57" location="'03 - Stoka B'!C2" display="/"/>
    <hyperlink ref="A58" location="'04 - Stoka C1'!C2" display="/"/>
    <hyperlink ref="A59" location="'05 - Stoka C2'!C2" display="/"/>
    <hyperlink ref="A60" location="'06 - Stoka D'!C2" display="/"/>
    <hyperlink ref="A61" location="'07 - Stoka E'!C2" display="/"/>
    <hyperlink ref="A62" location="'08 - Stoka E1'!C2" display="/"/>
    <hyperlink ref="A63" location="'09 - Stoka F'!C2" display="/"/>
    <hyperlink ref="A64" location="'10 - Stoka G'!C2" display="/"/>
    <hyperlink ref="A65" location="'11 - Stoka H'!C2" display="/"/>
    <hyperlink ref="A66" location="'12 - Stoka I'!C2" display="/"/>
    <hyperlink ref="A67" location="'13 - Stoka J'!C2" display="/"/>
    <hyperlink ref="A68" location="'14 - Stoka L'!C2" display="/"/>
    <hyperlink ref="A69" location="'15 - Stoka M'!C2" display="/"/>
    <hyperlink ref="A70" location="'16 - Stoka V1'!C2" display="/"/>
    <hyperlink ref="A71" location="'17 - Stoka V3'!C2" display="/"/>
    <hyperlink ref="A72" location="'18 - Čerpací stanice ČS 1'!C2" display="/"/>
    <hyperlink ref="A73" location="'19 - Čerpací stanice  ČS 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1144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ROUND((SUM(BE87:BE177)),2)</f>
        <v>0</v>
      </c>
      <c r="G33" s="35"/>
      <c r="H33" s="35"/>
      <c r="I33" s="119">
        <v>0.21</v>
      </c>
      <c r="J33" s="118">
        <f>ROUND(((SUM(BE87:BE177))*I33),2)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ROUND((SUM(BF87:BF177)),2)</f>
        <v>0</v>
      </c>
      <c r="G34" s="35"/>
      <c r="H34" s="35"/>
      <c r="I34" s="119">
        <v>0.15</v>
      </c>
      <c r="J34" s="118">
        <f>ROUND(((SUM(BF87:BF177))*I34),2)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ROUND((SUM(BG87:BG177)),2)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ROUND((SUM(BH87:BH177)),2)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ROUND((SUM(BI87:BI177)),2)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09 - Stoka F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J128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J130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J137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J140</f>
        <v>0</v>
      </c>
      <c r="K65" s="142"/>
      <c r="L65" s="146"/>
    </row>
    <row r="66" spans="2:12" s="10" customFormat="1" ht="19.9" customHeight="1">
      <c r="B66" s="141"/>
      <c r="C66" s="142"/>
      <c r="D66" s="143" t="s">
        <v>149</v>
      </c>
      <c r="E66" s="144"/>
      <c r="F66" s="144"/>
      <c r="G66" s="144"/>
      <c r="H66" s="144"/>
      <c r="I66" s="144"/>
      <c r="J66" s="145">
        <f>J170</f>
        <v>0</v>
      </c>
      <c r="K66" s="142"/>
      <c r="L66" s="146"/>
    </row>
    <row r="67" spans="2:12" s="10" customFormat="1" ht="19.9" customHeight="1">
      <c r="B67" s="141"/>
      <c r="C67" s="142"/>
      <c r="D67" s="143" t="s">
        <v>150</v>
      </c>
      <c r="E67" s="144"/>
      <c r="F67" s="144"/>
      <c r="G67" s="144"/>
      <c r="H67" s="144"/>
      <c r="I67" s="144"/>
      <c r="J67" s="145">
        <f>J175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151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3" t="str">
        <f>E7</f>
        <v>SO.01 Kanalizace</v>
      </c>
      <c r="F77" s="364"/>
      <c r="G77" s="364"/>
      <c r="H77" s="36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136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09 - Stoka F</v>
      </c>
      <c r="F79" s="365"/>
      <c r="G79" s="365"/>
      <c r="H79" s="36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Rotava</v>
      </c>
      <c r="G81" s="37"/>
      <c r="H81" s="37"/>
      <c r="I81" s="30" t="s">
        <v>23</v>
      </c>
      <c r="J81" s="60" t="str">
        <f>IF(J12="","",J12)</f>
        <v>8. 1. 2021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Rotava Sídliště 721 Rotava</v>
      </c>
      <c r="G83" s="37"/>
      <c r="H83" s="37"/>
      <c r="I83" s="30" t="s">
        <v>31</v>
      </c>
      <c r="J83" s="33" t="str">
        <f>E21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152</v>
      </c>
      <c r="D86" s="150" t="s">
        <v>56</v>
      </c>
      <c r="E86" s="150" t="s">
        <v>52</v>
      </c>
      <c r="F86" s="150" t="s">
        <v>53</v>
      </c>
      <c r="G86" s="150" t="s">
        <v>153</v>
      </c>
      <c r="H86" s="150" t="s">
        <v>154</v>
      </c>
      <c r="I86" s="150" t="s">
        <v>155</v>
      </c>
      <c r="J86" s="150" t="s">
        <v>140</v>
      </c>
      <c r="K86" s="151" t="s">
        <v>156</v>
      </c>
      <c r="L86" s="152"/>
      <c r="M86" s="69" t="s">
        <v>19</v>
      </c>
      <c r="N86" s="70" t="s">
        <v>41</v>
      </c>
      <c r="O86" s="70" t="s">
        <v>157</v>
      </c>
      <c r="P86" s="70" t="s">
        <v>158</v>
      </c>
      <c r="Q86" s="70" t="s">
        <v>159</v>
      </c>
      <c r="R86" s="70" t="s">
        <v>160</v>
      </c>
      <c r="S86" s="70" t="s">
        <v>161</v>
      </c>
      <c r="T86" s="71" t="s">
        <v>162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163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344.38477459999996</v>
      </c>
      <c r="S87" s="73"/>
      <c r="T87" s="156">
        <f>T88</f>
        <v>217.5725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141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70</v>
      </c>
      <c r="E88" s="161" t="s">
        <v>164</v>
      </c>
      <c r="F88" s="161" t="s">
        <v>165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P89+P128+P130+P137+P140+P170+P175</f>
        <v>0</v>
      </c>
      <c r="Q88" s="166"/>
      <c r="R88" s="167">
        <f>R89+R128+R130+R137+R140+R170+R175</f>
        <v>344.38477459999996</v>
      </c>
      <c r="S88" s="166"/>
      <c r="T88" s="168">
        <f>T89+T128+T130+T137+T140+T170+T175</f>
        <v>217.5725</v>
      </c>
      <c r="AR88" s="169" t="s">
        <v>79</v>
      </c>
      <c r="AT88" s="170" t="s">
        <v>70</v>
      </c>
      <c r="AU88" s="170" t="s">
        <v>71</v>
      </c>
      <c r="AY88" s="169" t="s">
        <v>166</v>
      </c>
      <c r="BK88" s="171">
        <f>BK89+BK128+BK130+BK137+BK140+BK170+BK175</f>
        <v>0</v>
      </c>
    </row>
    <row r="89" spans="2:63" s="12" customFormat="1" ht="22.9" customHeight="1">
      <c r="B89" s="158"/>
      <c r="C89" s="159"/>
      <c r="D89" s="160" t="s">
        <v>70</v>
      </c>
      <c r="E89" s="172" t="s">
        <v>79</v>
      </c>
      <c r="F89" s="172" t="s">
        <v>167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SUM(P90:P127)</f>
        <v>0</v>
      </c>
      <c r="Q89" s="166"/>
      <c r="R89" s="167">
        <f>SUM(R90:R127)</f>
        <v>1.6833726</v>
      </c>
      <c r="S89" s="166"/>
      <c r="T89" s="168">
        <f>SUM(T90:T127)</f>
        <v>217.5725</v>
      </c>
      <c r="AR89" s="169" t="s">
        <v>79</v>
      </c>
      <c r="AT89" s="170" t="s">
        <v>70</v>
      </c>
      <c r="AU89" s="170" t="s">
        <v>79</v>
      </c>
      <c r="AY89" s="169" t="s">
        <v>166</v>
      </c>
      <c r="BK89" s="171">
        <f>SUM(BK90:BK127)</f>
        <v>0</v>
      </c>
    </row>
    <row r="90" spans="1:65" s="2" customFormat="1" ht="66.75" customHeight="1">
      <c r="A90" s="35"/>
      <c r="B90" s="36"/>
      <c r="C90" s="174" t="s">
        <v>79</v>
      </c>
      <c r="D90" s="174" t="s">
        <v>168</v>
      </c>
      <c r="E90" s="175" t="s">
        <v>467</v>
      </c>
      <c r="F90" s="176" t="s">
        <v>468</v>
      </c>
      <c r="G90" s="177" t="s">
        <v>171</v>
      </c>
      <c r="H90" s="178">
        <v>375.125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0.58</v>
      </c>
      <c r="T90" s="184">
        <f>S90*H90</f>
        <v>217.5725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1145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1146</v>
      </c>
      <c r="G91" s="199"/>
      <c r="H91" s="202">
        <v>375.125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36">
      <c r="A92" s="35"/>
      <c r="B92" s="36"/>
      <c r="C92" s="174" t="s">
        <v>81</v>
      </c>
      <c r="D92" s="174" t="s">
        <v>168</v>
      </c>
      <c r="E92" s="175" t="s">
        <v>184</v>
      </c>
      <c r="F92" s="176" t="s">
        <v>185</v>
      </c>
      <c r="G92" s="177" t="s">
        <v>186</v>
      </c>
      <c r="H92" s="178">
        <v>6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0.00065</v>
      </c>
      <c r="R92" s="183">
        <f>Q92*H92</f>
        <v>0.0039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1147</v>
      </c>
    </row>
    <row r="93" spans="1:65" s="2" customFormat="1" ht="36">
      <c r="A93" s="35"/>
      <c r="B93" s="36"/>
      <c r="C93" s="174" t="s">
        <v>183</v>
      </c>
      <c r="D93" s="174" t="s">
        <v>168</v>
      </c>
      <c r="E93" s="175" t="s">
        <v>188</v>
      </c>
      <c r="F93" s="176" t="s">
        <v>189</v>
      </c>
      <c r="G93" s="177" t="s">
        <v>186</v>
      </c>
      <c r="H93" s="178">
        <v>6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1148</v>
      </c>
    </row>
    <row r="94" spans="1:65" s="2" customFormat="1" ht="24">
      <c r="A94" s="35"/>
      <c r="B94" s="36"/>
      <c r="C94" s="174" t="s">
        <v>173</v>
      </c>
      <c r="D94" s="174" t="s">
        <v>168</v>
      </c>
      <c r="E94" s="175" t="s">
        <v>192</v>
      </c>
      <c r="F94" s="176" t="s">
        <v>193</v>
      </c>
      <c r="G94" s="177" t="s">
        <v>194</v>
      </c>
      <c r="H94" s="178">
        <v>560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0.00055</v>
      </c>
      <c r="R94" s="183">
        <f>Q94*H94</f>
        <v>0.308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1149</v>
      </c>
    </row>
    <row r="95" spans="1:65" s="2" customFormat="1" ht="24">
      <c r="A95" s="35"/>
      <c r="B95" s="36"/>
      <c r="C95" s="174" t="s">
        <v>191</v>
      </c>
      <c r="D95" s="174" t="s">
        <v>168</v>
      </c>
      <c r="E95" s="175" t="s">
        <v>197</v>
      </c>
      <c r="F95" s="176" t="s">
        <v>198</v>
      </c>
      <c r="G95" s="177" t="s">
        <v>194</v>
      </c>
      <c r="H95" s="178">
        <v>560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1150</v>
      </c>
    </row>
    <row r="96" spans="1:65" s="2" customFormat="1" ht="48">
      <c r="A96" s="35"/>
      <c r="B96" s="36"/>
      <c r="C96" s="174" t="s">
        <v>196</v>
      </c>
      <c r="D96" s="174" t="s">
        <v>168</v>
      </c>
      <c r="E96" s="175" t="s">
        <v>201</v>
      </c>
      <c r="F96" s="176" t="s">
        <v>202</v>
      </c>
      <c r="G96" s="177" t="s">
        <v>203</v>
      </c>
      <c r="H96" s="178">
        <v>216.36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1151</v>
      </c>
    </row>
    <row r="97" spans="2:51" s="13" customFormat="1" ht="11.25">
      <c r="B97" s="187"/>
      <c r="C97" s="188"/>
      <c r="D97" s="189" t="s">
        <v>175</v>
      </c>
      <c r="E97" s="190" t="s">
        <v>19</v>
      </c>
      <c r="F97" s="191" t="s">
        <v>205</v>
      </c>
      <c r="G97" s="188"/>
      <c r="H97" s="190" t="s">
        <v>19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175</v>
      </c>
      <c r="AU97" s="197" t="s">
        <v>81</v>
      </c>
      <c r="AV97" s="13" t="s">
        <v>79</v>
      </c>
      <c r="AW97" s="13" t="s">
        <v>33</v>
      </c>
      <c r="AX97" s="13" t="s">
        <v>71</v>
      </c>
      <c r="AY97" s="197" t="s">
        <v>166</v>
      </c>
    </row>
    <row r="98" spans="2:51" s="14" customFormat="1" ht="11.25">
      <c r="B98" s="198"/>
      <c r="C98" s="199"/>
      <c r="D98" s="189" t="s">
        <v>175</v>
      </c>
      <c r="E98" s="200" t="s">
        <v>19</v>
      </c>
      <c r="F98" s="201" t="s">
        <v>1152</v>
      </c>
      <c r="G98" s="199"/>
      <c r="H98" s="202">
        <v>29.16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175</v>
      </c>
      <c r="AU98" s="208" t="s">
        <v>81</v>
      </c>
      <c r="AV98" s="14" t="s">
        <v>81</v>
      </c>
      <c r="AW98" s="14" t="s">
        <v>33</v>
      </c>
      <c r="AX98" s="14" t="s">
        <v>71</v>
      </c>
      <c r="AY98" s="208" t="s">
        <v>166</v>
      </c>
    </row>
    <row r="99" spans="2:51" s="13" customFormat="1" ht="11.25">
      <c r="B99" s="187"/>
      <c r="C99" s="188"/>
      <c r="D99" s="189" t="s">
        <v>175</v>
      </c>
      <c r="E99" s="190" t="s">
        <v>19</v>
      </c>
      <c r="F99" s="191" t="s">
        <v>1153</v>
      </c>
      <c r="G99" s="188"/>
      <c r="H99" s="190" t="s">
        <v>19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175</v>
      </c>
      <c r="AU99" s="197" t="s">
        <v>81</v>
      </c>
      <c r="AV99" s="13" t="s">
        <v>79</v>
      </c>
      <c r="AW99" s="13" t="s">
        <v>33</v>
      </c>
      <c r="AX99" s="13" t="s">
        <v>71</v>
      </c>
      <c r="AY99" s="197" t="s">
        <v>166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1154</v>
      </c>
      <c r="G100" s="199"/>
      <c r="H100" s="202">
        <v>187.2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71</v>
      </c>
      <c r="AY100" s="208" t="s">
        <v>166</v>
      </c>
    </row>
    <row r="101" spans="2:51" s="15" customFormat="1" ht="11.25">
      <c r="B101" s="209"/>
      <c r="C101" s="210"/>
      <c r="D101" s="189" t="s">
        <v>175</v>
      </c>
      <c r="E101" s="211" t="s">
        <v>19</v>
      </c>
      <c r="F101" s="212" t="s">
        <v>209</v>
      </c>
      <c r="G101" s="210"/>
      <c r="H101" s="213">
        <v>216.35999999999999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175</v>
      </c>
      <c r="AU101" s="219" t="s">
        <v>81</v>
      </c>
      <c r="AV101" s="15" t="s">
        <v>173</v>
      </c>
      <c r="AW101" s="15" t="s">
        <v>33</v>
      </c>
      <c r="AX101" s="15" t="s">
        <v>79</v>
      </c>
      <c r="AY101" s="219" t="s">
        <v>166</v>
      </c>
    </row>
    <row r="102" spans="1:65" s="2" customFormat="1" ht="48">
      <c r="A102" s="35"/>
      <c r="B102" s="36"/>
      <c r="C102" s="174" t="s">
        <v>200</v>
      </c>
      <c r="D102" s="174" t="s">
        <v>168</v>
      </c>
      <c r="E102" s="175" t="s">
        <v>820</v>
      </c>
      <c r="F102" s="176" t="s">
        <v>821</v>
      </c>
      <c r="G102" s="177" t="s">
        <v>203</v>
      </c>
      <c r="H102" s="178">
        <v>393.781</v>
      </c>
      <c r="I102" s="179"/>
      <c r="J102" s="180">
        <f>ROUND(I102*H102,2)</f>
        <v>0</v>
      </c>
      <c r="K102" s="176" t="s">
        <v>172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173</v>
      </c>
      <c r="AT102" s="185" t="s">
        <v>168</v>
      </c>
      <c r="AU102" s="185" t="s">
        <v>81</v>
      </c>
      <c r="AY102" s="18" t="s">
        <v>166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173</v>
      </c>
      <c r="BM102" s="185" t="s">
        <v>1155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205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1156</v>
      </c>
      <c r="G104" s="199"/>
      <c r="H104" s="202">
        <v>11.781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3" customFormat="1" ht="11.25">
      <c r="B105" s="187"/>
      <c r="C105" s="188"/>
      <c r="D105" s="189" t="s">
        <v>175</v>
      </c>
      <c r="E105" s="190" t="s">
        <v>19</v>
      </c>
      <c r="F105" s="191" t="s">
        <v>1157</v>
      </c>
      <c r="G105" s="188"/>
      <c r="H105" s="190" t="s">
        <v>19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175</v>
      </c>
      <c r="AU105" s="197" t="s">
        <v>81</v>
      </c>
      <c r="AV105" s="13" t="s">
        <v>79</v>
      </c>
      <c r="AW105" s="13" t="s">
        <v>33</v>
      </c>
      <c r="AX105" s="13" t="s">
        <v>71</v>
      </c>
      <c r="AY105" s="197" t="s">
        <v>166</v>
      </c>
    </row>
    <row r="106" spans="2:51" s="14" customFormat="1" ht="11.25">
      <c r="B106" s="198"/>
      <c r="C106" s="199"/>
      <c r="D106" s="189" t="s">
        <v>175</v>
      </c>
      <c r="E106" s="200" t="s">
        <v>19</v>
      </c>
      <c r="F106" s="201" t="s">
        <v>1158</v>
      </c>
      <c r="G106" s="199"/>
      <c r="H106" s="202">
        <v>382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33</v>
      </c>
      <c r="AX106" s="14" t="s">
        <v>71</v>
      </c>
      <c r="AY106" s="208" t="s">
        <v>166</v>
      </c>
    </row>
    <row r="107" spans="2:51" s="15" customFormat="1" ht="11.25">
      <c r="B107" s="209"/>
      <c r="C107" s="210"/>
      <c r="D107" s="189" t="s">
        <v>175</v>
      </c>
      <c r="E107" s="211" t="s">
        <v>19</v>
      </c>
      <c r="F107" s="212" t="s">
        <v>209</v>
      </c>
      <c r="G107" s="210"/>
      <c r="H107" s="213">
        <v>393.781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175</v>
      </c>
      <c r="AU107" s="219" t="s">
        <v>81</v>
      </c>
      <c r="AV107" s="15" t="s">
        <v>173</v>
      </c>
      <c r="AW107" s="15" t="s">
        <v>33</v>
      </c>
      <c r="AX107" s="15" t="s">
        <v>79</v>
      </c>
      <c r="AY107" s="219" t="s">
        <v>166</v>
      </c>
    </row>
    <row r="108" spans="1:65" s="2" customFormat="1" ht="36">
      <c r="A108" s="35"/>
      <c r="B108" s="36"/>
      <c r="C108" s="174" t="s">
        <v>210</v>
      </c>
      <c r="D108" s="174" t="s">
        <v>168</v>
      </c>
      <c r="E108" s="175" t="s">
        <v>211</v>
      </c>
      <c r="F108" s="176" t="s">
        <v>212</v>
      </c>
      <c r="G108" s="177" t="s">
        <v>203</v>
      </c>
      <c r="H108" s="178">
        <v>5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1159</v>
      </c>
    </row>
    <row r="109" spans="1:65" s="2" customFormat="1" ht="36">
      <c r="A109" s="35"/>
      <c r="B109" s="36"/>
      <c r="C109" s="174" t="s">
        <v>214</v>
      </c>
      <c r="D109" s="174" t="s">
        <v>168</v>
      </c>
      <c r="E109" s="175" t="s">
        <v>215</v>
      </c>
      <c r="F109" s="176" t="s">
        <v>216</v>
      </c>
      <c r="G109" s="177" t="s">
        <v>171</v>
      </c>
      <c r="H109" s="178">
        <v>312.7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0.00084</v>
      </c>
      <c r="R109" s="183">
        <f>Q109*H109</f>
        <v>0.262668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1160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1161</v>
      </c>
      <c r="G110" s="199"/>
      <c r="H110" s="202">
        <v>312.7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79</v>
      </c>
      <c r="AY110" s="208" t="s">
        <v>166</v>
      </c>
    </row>
    <row r="111" spans="1:65" s="2" customFormat="1" ht="36">
      <c r="A111" s="35"/>
      <c r="B111" s="36"/>
      <c r="C111" s="174" t="s">
        <v>106</v>
      </c>
      <c r="D111" s="174" t="s">
        <v>168</v>
      </c>
      <c r="E111" s="175" t="s">
        <v>220</v>
      </c>
      <c r="F111" s="176" t="s">
        <v>221</v>
      </c>
      <c r="G111" s="177" t="s">
        <v>171</v>
      </c>
      <c r="H111" s="178">
        <v>878.54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0.00085</v>
      </c>
      <c r="R111" s="183">
        <f>Q111*H111</f>
        <v>0.746759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1162</v>
      </c>
    </row>
    <row r="112" spans="2:51" s="14" customFormat="1" ht="11.25">
      <c r="B112" s="198"/>
      <c r="C112" s="199"/>
      <c r="D112" s="189" t="s">
        <v>175</v>
      </c>
      <c r="E112" s="200" t="s">
        <v>19</v>
      </c>
      <c r="F112" s="201" t="s">
        <v>1163</v>
      </c>
      <c r="G112" s="199"/>
      <c r="H112" s="202">
        <v>878.54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175</v>
      </c>
      <c r="AU112" s="208" t="s">
        <v>81</v>
      </c>
      <c r="AV112" s="14" t="s">
        <v>81</v>
      </c>
      <c r="AW112" s="14" t="s">
        <v>33</v>
      </c>
      <c r="AX112" s="14" t="s">
        <v>79</v>
      </c>
      <c r="AY112" s="208" t="s">
        <v>166</v>
      </c>
    </row>
    <row r="113" spans="1:65" s="2" customFormat="1" ht="36">
      <c r="A113" s="35"/>
      <c r="B113" s="36"/>
      <c r="C113" s="174" t="s">
        <v>109</v>
      </c>
      <c r="D113" s="174" t="s">
        <v>168</v>
      </c>
      <c r="E113" s="175" t="s">
        <v>915</v>
      </c>
      <c r="F113" s="176" t="s">
        <v>916</v>
      </c>
      <c r="G113" s="177" t="s">
        <v>171</v>
      </c>
      <c r="H113" s="178">
        <v>304.24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0.00119</v>
      </c>
      <c r="R113" s="183">
        <f>Q113*H113</f>
        <v>0.3620456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1164</v>
      </c>
    </row>
    <row r="114" spans="2:51" s="14" customFormat="1" ht="11.25">
      <c r="B114" s="198"/>
      <c r="C114" s="199"/>
      <c r="D114" s="189" t="s">
        <v>175</v>
      </c>
      <c r="E114" s="200" t="s">
        <v>19</v>
      </c>
      <c r="F114" s="201" t="s">
        <v>1165</v>
      </c>
      <c r="G114" s="199"/>
      <c r="H114" s="202">
        <v>304.24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175</v>
      </c>
      <c r="AU114" s="208" t="s">
        <v>81</v>
      </c>
      <c r="AV114" s="14" t="s">
        <v>81</v>
      </c>
      <c r="AW114" s="14" t="s">
        <v>33</v>
      </c>
      <c r="AX114" s="14" t="s">
        <v>79</v>
      </c>
      <c r="AY114" s="208" t="s">
        <v>166</v>
      </c>
    </row>
    <row r="115" spans="1:65" s="2" customFormat="1" ht="44.25" customHeight="1">
      <c r="A115" s="35"/>
      <c r="B115" s="36"/>
      <c r="C115" s="174" t="s">
        <v>112</v>
      </c>
      <c r="D115" s="174" t="s">
        <v>168</v>
      </c>
      <c r="E115" s="175" t="s">
        <v>224</v>
      </c>
      <c r="F115" s="176" t="s">
        <v>225</v>
      </c>
      <c r="G115" s="177" t="s">
        <v>171</v>
      </c>
      <c r="H115" s="178">
        <v>312.7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1166</v>
      </c>
    </row>
    <row r="116" spans="1:65" s="2" customFormat="1" ht="44.25" customHeight="1">
      <c r="A116" s="35"/>
      <c r="B116" s="36"/>
      <c r="C116" s="174" t="s">
        <v>115</v>
      </c>
      <c r="D116" s="174" t="s">
        <v>168</v>
      </c>
      <c r="E116" s="175" t="s">
        <v>227</v>
      </c>
      <c r="F116" s="176" t="s">
        <v>228</v>
      </c>
      <c r="G116" s="177" t="s">
        <v>171</v>
      </c>
      <c r="H116" s="178">
        <v>878.54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1167</v>
      </c>
    </row>
    <row r="117" spans="1:65" s="2" customFormat="1" ht="44.25" customHeight="1">
      <c r="A117" s="35"/>
      <c r="B117" s="36"/>
      <c r="C117" s="174" t="s">
        <v>118</v>
      </c>
      <c r="D117" s="174" t="s">
        <v>168</v>
      </c>
      <c r="E117" s="175" t="s">
        <v>921</v>
      </c>
      <c r="F117" s="176" t="s">
        <v>922</v>
      </c>
      <c r="G117" s="177" t="s">
        <v>171</v>
      </c>
      <c r="H117" s="178">
        <v>304.24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1168</v>
      </c>
    </row>
    <row r="118" spans="1:65" s="2" customFormat="1" ht="60">
      <c r="A118" s="35"/>
      <c r="B118" s="36"/>
      <c r="C118" s="174" t="s">
        <v>8</v>
      </c>
      <c r="D118" s="174" t="s">
        <v>168</v>
      </c>
      <c r="E118" s="175" t="s">
        <v>499</v>
      </c>
      <c r="F118" s="176" t="s">
        <v>500</v>
      </c>
      <c r="G118" s="177" t="s">
        <v>203</v>
      </c>
      <c r="H118" s="178">
        <v>100.04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1169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1170</v>
      </c>
      <c r="G119" s="199"/>
      <c r="H119" s="202">
        <v>100.04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166</v>
      </c>
    </row>
    <row r="120" spans="1:65" s="2" customFormat="1" ht="44.25" customHeight="1">
      <c r="A120" s="35"/>
      <c r="B120" s="36"/>
      <c r="C120" s="174" t="s">
        <v>123</v>
      </c>
      <c r="D120" s="174" t="s">
        <v>168</v>
      </c>
      <c r="E120" s="175" t="s">
        <v>503</v>
      </c>
      <c r="F120" s="176" t="s">
        <v>504</v>
      </c>
      <c r="G120" s="177" t="s">
        <v>203</v>
      </c>
      <c r="H120" s="178">
        <v>100.04</v>
      </c>
      <c r="I120" s="179"/>
      <c r="J120" s="180">
        <f>ROUND(I120*H120,2)</f>
        <v>0</v>
      </c>
      <c r="K120" s="176" t="s">
        <v>172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173</v>
      </c>
      <c r="AT120" s="185" t="s">
        <v>168</v>
      </c>
      <c r="AU120" s="185" t="s">
        <v>81</v>
      </c>
      <c r="AY120" s="18" t="s">
        <v>166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173</v>
      </c>
      <c r="BM120" s="185" t="s">
        <v>1171</v>
      </c>
    </row>
    <row r="121" spans="1:65" s="2" customFormat="1" ht="44.25" customHeight="1">
      <c r="A121" s="35"/>
      <c r="B121" s="36"/>
      <c r="C121" s="174" t="s">
        <v>126</v>
      </c>
      <c r="D121" s="174" t="s">
        <v>168</v>
      </c>
      <c r="E121" s="175" t="s">
        <v>1172</v>
      </c>
      <c r="F121" s="176" t="s">
        <v>1173</v>
      </c>
      <c r="G121" s="177" t="s">
        <v>240</v>
      </c>
      <c r="H121" s="178">
        <v>200.08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1174</v>
      </c>
    </row>
    <row r="122" spans="1:65" s="2" customFormat="1" ht="36">
      <c r="A122" s="35"/>
      <c r="B122" s="36"/>
      <c r="C122" s="174" t="s">
        <v>129</v>
      </c>
      <c r="D122" s="174" t="s">
        <v>168</v>
      </c>
      <c r="E122" s="175" t="s">
        <v>243</v>
      </c>
      <c r="F122" s="176" t="s">
        <v>244</v>
      </c>
      <c r="G122" s="177" t="s">
        <v>203</v>
      </c>
      <c r="H122" s="178">
        <v>100.04</v>
      </c>
      <c r="I122" s="179"/>
      <c r="J122" s="180">
        <f>ROUND(I122*H122,2)</f>
        <v>0</v>
      </c>
      <c r="K122" s="176" t="s">
        <v>172</v>
      </c>
      <c r="L122" s="40"/>
      <c r="M122" s="181" t="s">
        <v>19</v>
      </c>
      <c r="N122" s="182" t="s">
        <v>42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173</v>
      </c>
      <c r="AT122" s="185" t="s">
        <v>168</v>
      </c>
      <c r="AU122" s="185" t="s">
        <v>81</v>
      </c>
      <c r="AY122" s="18" t="s">
        <v>166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79</v>
      </c>
      <c r="BK122" s="186">
        <f>ROUND(I122*H122,2)</f>
        <v>0</v>
      </c>
      <c r="BL122" s="18" t="s">
        <v>173</v>
      </c>
      <c r="BM122" s="185" t="s">
        <v>1175</v>
      </c>
    </row>
    <row r="123" spans="1:65" s="2" customFormat="1" ht="44.25" customHeight="1">
      <c r="A123" s="35"/>
      <c r="B123" s="36"/>
      <c r="C123" s="174" t="s">
        <v>132</v>
      </c>
      <c r="D123" s="174" t="s">
        <v>168</v>
      </c>
      <c r="E123" s="175" t="s">
        <v>246</v>
      </c>
      <c r="F123" s="176" t="s">
        <v>247</v>
      </c>
      <c r="G123" s="177" t="s">
        <v>203</v>
      </c>
      <c r="H123" s="178">
        <v>510.1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1176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1177</v>
      </c>
      <c r="G124" s="199"/>
      <c r="H124" s="202">
        <v>510.1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66.75" customHeight="1">
      <c r="A125" s="35"/>
      <c r="B125" s="36"/>
      <c r="C125" s="174" t="s">
        <v>260</v>
      </c>
      <c r="D125" s="174" t="s">
        <v>168</v>
      </c>
      <c r="E125" s="175" t="s">
        <v>250</v>
      </c>
      <c r="F125" s="176" t="s">
        <v>251</v>
      </c>
      <c r="G125" s="177" t="s">
        <v>203</v>
      </c>
      <c r="H125" s="178">
        <v>75.025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1178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1179</v>
      </c>
      <c r="G126" s="199"/>
      <c r="H126" s="202">
        <v>75.025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79</v>
      </c>
      <c r="AY126" s="208" t="s">
        <v>166</v>
      </c>
    </row>
    <row r="127" spans="1:65" s="2" customFormat="1" ht="16.5" customHeight="1">
      <c r="A127" s="35"/>
      <c r="B127" s="36"/>
      <c r="C127" s="220" t="s">
        <v>7</v>
      </c>
      <c r="D127" s="220" t="s">
        <v>254</v>
      </c>
      <c r="E127" s="221" t="s">
        <v>255</v>
      </c>
      <c r="F127" s="222" t="s">
        <v>256</v>
      </c>
      <c r="G127" s="223" t="s">
        <v>240</v>
      </c>
      <c r="H127" s="224">
        <v>150.05</v>
      </c>
      <c r="I127" s="225"/>
      <c r="J127" s="226">
        <f>ROUND(I127*H127,2)</f>
        <v>0</v>
      </c>
      <c r="K127" s="222" t="s">
        <v>172</v>
      </c>
      <c r="L127" s="227"/>
      <c r="M127" s="228" t="s">
        <v>19</v>
      </c>
      <c r="N127" s="229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210</v>
      </c>
      <c r="AT127" s="185" t="s">
        <v>254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1180</v>
      </c>
    </row>
    <row r="128" spans="2:63" s="12" customFormat="1" ht="22.9" customHeight="1">
      <c r="B128" s="158"/>
      <c r="C128" s="159"/>
      <c r="D128" s="160" t="s">
        <v>70</v>
      </c>
      <c r="E128" s="172" t="s">
        <v>183</v>
      </c>
      <c r="F128" s="172" t="s">
        <v>259</v>
      </c>
      <c r="G128" s="159"/>
      <c r="H128" s="159"/>
      <c r="I128" s="162"/>
      <c r="J128" s="173">
        <f>BK128</f>
        <v>0</v>
      </c>
      <c r="K128" s="159"/>
      <c r="L128" s="164"/>
      <c r="M128" s="165"/>
      <c r="N128" s="166"/>
      <c r="O128" s="166"/>
      <c r="P128" s="167">
        <f>P129</f>
        <v>0</v>
      </c>
      <c r="Q128" s="166"/>
      <c r="R128" s="167">
        <f>R129</f>
        <v>0</v>
      </c>
      <c r="S128" s="166"/>
      <c r="T128" s="168">
        <f>T129</f>
        <v>0</v>
      </c>
      <c r="AR128" s="169" t="s">
        <v>79</v>
      </c>
      <c r="AT128" s="170" t="s">
        <v>70</v>
      </c>
      <c r="AU128" s="170" t="s">
        <v>79</v>
      </c>
      <c r="AY128" s="169" t="s">
        <v>166</v>
      </c>
      <c r="BK128" s="171">
        <f>BK129</f>
        <v>0</v>
      </c>
    </row>
    <row r="129" spans="1:65" s="2" customFormat="1" ht="24">
      <c r="A129" s="35"/>
      <c r="B129" s="36"/>
      <c r="C129" s="174" t="s">
        <v>269</v>
      </c>
      <c r="D129" s="174" t="s">
        <v>168</v>
      </c>
      <c r="E129" s="175" t="s">
        <v>261</v>
      </c>
      <c r="F129" s="176" t="s">
        <v>262</v>
      </c>
      <c r="G129" s="177" t="s">
        <v>194</v>
      </c>
      <c r="H129" s="178">
        <v>277.87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1181</v>
      </c>
    </row>
    <row r="130" spans="2:63" s="12" customFormat="1" ht="22.9" customHeight="1">
      <c r="B130" s="158"/>
      <c r="C130" s="159"/>
      <c r="D130" s="160" t="s">
        <v>70</v>
      </c>
      <c r="E130" s="172" t="s">
        <v>173</v>
      </c>
      <c r="F130" s="172" t="s">
        <v>264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SUM(P131:P136)</f>
        <v>0</v>
      </c>
      <c r="Q130" s="166"/>
      <c r="R130" s="167">
        <f>SUM(R131:R136)</f>
        <v>0.72573</v>
      </c>
      <c r="S130" s="166"/>
      <c r="T130" s="168">
        <f>SUM(T131:T136)</f>
        <v>0</v>
      </c>
      <c r="AR130" s="169" t="s">
        <v>79</v>
      </c>
      <c r="AT130" s="170" t="s">
        <v>70</v>
      </c>
      <c r="AU130" s="170" t="s">
        <v>79</v>
      </c>
      <c r="AY130" s="169" t="s">
        <v>166</v>
      </c>
      <c r="BK130" s="171">
        <f>SUM(BK131:BK136)</f>
        <v>0</v>
      </c>
    </row>
    <row r="131" spans="1:65" s="2" customFormat="1" ht="33" customHeight="1">
      <c r="A131" s="35"/>
      <c r="B131" s="36"/>
      <c r="C131" s="174" t="s">
        <v>273</v>
      </c>
      <c r="D131" s="174" t="s">
        <v>168</v>
      </c>
      <c r="E131" s="175" t="s">
        <v>265</v>
      </c>
      <c r="F131" s="176" t="s">
        <v>266</v>
      </c>
      <c r="G131" s="177" t="s">
        <v>203</v>
      </c>
      <c r="H131" s="178">
        <v>25.008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1182</v>
      </c>
    </row>
    <row r="132" spans="2:51" s="14" customFormat="1" ht="11.25">
      <c r="B132" s="198"/>
      <c r="C132" s="199"/>
      <c r="D132" s="189" t="s">
        <v>175</v>
      </c>
      <c r="E132" s="200" t="s">
        <v>19</v>
      </c>
      <c r="F132" s="201" t="s">
        <v>1183</v>
      </c>
      <c r="G132" s="199"/>
      <c r="H132" s="202">
        <v>25.008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175</v>
      </c>
      <c r="AU132" s="208" t="s">
        <v>81</v>
      </c>
      <c r="AV132" s="14" t="s">
        <v>81</v>
      </c>
      <c r="AW132" s="14" t="s">
        <v>33</v>
      </c>
      <c r="AX132" s="14" t="s">
        <v>79</v>
      </c>
      <c r="AY132" s="208" t="s">
        <v>166</v>
      </c>
    </row>
    <row r="133" spans="1:65" s="2" customFormat="1" ht="36">
      <c r="A133" s="35"/>
      <c r="B133" s="36"/>
      <c r="C133" s="174" t="s">
        <v>277</v>
      </c>
      <c r="D133" s="174" t="s">
        <v>168</v>
      </c>
      <c r="E133" s="175" t="s">
        <v>270</v>
      </c>
      <c r="F133" s="176" t="s">
        <v>271</v>
      </c>
      <c r="G133" s="177" t="s">
        <v>203</v>
      </c>
      <c r="H133" s="178">
        <v>1.5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1184</v>
      </c>
    </row>
    <row r="134" spans="1:65" s="2" customFormat="1" ht="33" customHeight="1">
      <c r="A134" s="35"/>
      <c r="B134" s="36"/>
      <c r="C134" s="174" t="s">
        <v>281</v>
      </c>
      <c r="D134" s="174" t="s">
        <v>168</v>
      </c>
      <c r="E134" s="175" t="s">
        <v>274</v>
      </c>
      <c r="F134" s="176" t="s">
        <v>275</v>
      </c>
      <c r="G134" s="177" t="s">
        <v>203</v>
      </c>
      <c r="H134" s="178">
        <v>1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1185</v>
      </c>
    </row>
    <row r="135" spans="1:65" s="2" customFormat="1" ht="24">
      <c r="A135" s="35"/>
      <c r="B135" s="36"/>
      <c r="C135" s="174" t="s">
        <v>286</v>
      </c>
      <c r="D135" s="174" t="s">
        <v>168</v>
      </c>
      <c r="E135" s="175" t="s">
        <v>278</v>
      </c>
      <c r="F135" s="176" t="s">
        <v>279</v>
      </c>
      <c r="G135" s="177" t="s">
        <v>171</v>
      </c>
      <c r="H135" s="178">
        <v>3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0.00639</v>
      </c>
      <c r="R135" s="183">
        <f>Q135*H135</f>
        <v>0.01917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1186</v>
      </c>
    </row>
    <row r="136" spans="1:65" s="2" customFormat="1" ht="36">
      <c r="A136" s="35"/>
      <c r="B136" s="36"/>
      <c r="C136" s="174" t="s">
        <v>292</v>
      </c>
      <c r="D136" s="174" t="s">
        <v>168</v>
      </c>
      <c r="E136" s="175" t="s">
        <v>282</v>
      </c>
      <c r="F136" s="176" t="s">
        <v>283</v>
      </c>
      <c r="G136" s="177" t="s">
        <v>186</v>
      </c>
      <c r="H136" s="178">
        <v>8</v>
      </c>
      <c r="I136" s="179"/>
      <c r="J136" s="180">
        <f>ROUND(I136*H136,2)</f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0.08832</v>
      </c>
      <c r="R136" s="183">
        <f>Q136*H136</f>
        <v>0.70656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1187</v>
      </c>
    </row>
    <row r="137" spans="2:63" s="12" customFormat="1" ht="22.9" customHeight="1">
      <c r="B137" s="158"/>
      <c r="C137" s="159"/>
      <c r="D137" s="160" t="s">
        <v>70</v>
      </c>
      <c r="E137" s="172" t="s">
        <v>191</v>
      </c>
      <c r="F137" s="172" t="s">
        <v>285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SUM(P138:P139)</f>
        <v>0</v>
      </c>
      <c r="Q137" s="166"/>
      <c r="R137" s="167">
        <f>SUM(R138:R139)</f>
        <v>315.1092</v>
      </c>
      <c r="S137" s="166"/>
      <c r="T137" s="168">
        <f>SUM(T138:T139)</f>
        <v>0</v>
      </c>
      <c r="AR137" s="169" t="s">
        <v>79</v>
      </c>
      <c r="AT137" s="170" t="s">
        <v>70</v>
      </c>
      <c r="AU137" s="170" t="s">
        <v>79</v>
      </c>
      <c r="AY137" s="169" t="s">
        <v>166</v>
      </c>
      <c r="BK137" s="171">
        <f>SUM(BK138:BK139)</f>
        <v>0</v>
      </c>
    </row>
    <row r="138" spans="1:65" s="2" customFormat="1" ht="36">
      <c r="A138" s="35"/>
      <c r="B138" s="36"/>
      <c r="C138" s="174" t="s">
        <v>296</v>
      </c>
      <c r="D138" s="174" t="s">
        <v>168</v>
      </c>
      <c r="E138" s="175" t="s">
        <v>287</v>
      </c>
      <c r="F138" s="176" t="s">
        <v>288</v>
      </c>
      <c r="G138" s="177" t="s">
        <v>171</v>
      </c>
      <c r="H138" s="178">
        <v>375.13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0.46</v>
      </c>
      <c r="R138" s="183">
        <f>Q138*H138</f>
        <v>172.5598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1188</v>
      </c>
    </row>
    <row r="139" spans="1:65" s="2" customFormat="1" ht="44.25" customHeight="1">
      <c r="A139" s="35"/>
      <c r="B139" s="36"/>
      <c r="C139" s="174" t="s">
        <v>300</v>
      </c>
      <c r="D139" s="174" t="s">
        <v>168</v>
      </c>
      <c r="E139" s="175" t="s">
        <v>293</v>
      </c>
      <c r="F139" s="176" t="s">
        <v>294</v>
      </c>
      <c r="G139" s="177" t="s">
        <v>171</v>
      </c>
      <c r="H139" s="178">
        <v>375.13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0.38</v>
      </c>
      <c r="R139" s="183">
        <f>Q139*H139</f>
        <v>142.5494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1189</v>
      </c>
    </row>
    <row r="140" spans="2:63" s="12" customFormat="1" ht="22.9" customHeight="1">
      <c r="B140" s="158"/>
      <c r="C140" s="159"/>
      <c r="D140" s="160" t="s">
        <v>70</v>
      </c>
      <c r="E140" s="172" t="s">
        <v>210</v>
      </c>
      <c r="F140" s="172" t="s">
        <v>304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SUM(P141:P169)</f>
        <v>0</v>
      </c>
      <c r="Q140" s="166"/>
      <c r="R140" s="167">
        <f>SUM(R141:R169)</f>
        <v>26.866472000000005</v>
      </c>
      <c r="S140" s="166"/>
      <c r="T140" s="168">
        <f>SUM(T141:T169)</f>
        <v>0</v>
      </c>
      <c r="AR140" s="169" t="s">
        <v>79</v>
      </c>
      <c r="AT140" s="170" t="s">
        <v>70</v>
      </c>
      <c r="AU140" s="170" t="s">
        <v>79</v>
      </c>
      <c r="AY140" s="169" t="s">
        <v>166</v>
      </c>
      <c r="BK140" s="171">
        <f>SUM(BK141:BK169)</f>
        <v>0</v>
      </c>
    </row>
    <row r="141" spans="1:65" s="2" customFormat="1" ht="33" customHeight="1">
      <c r="A141" s="35"/>
      <c r="B141" s="36"/>
      <c r="C141" s="174" t="s">
        <v>305</v>
      </c>
      <c r="D141" s="174" t="s">
        <v>168</v>
      </c>
      <c r="E141" s="175" t="s">
        <v>306</v>
      </c>
      <c r="F141" s="176" t="s">
        <v>307</v>
      </c>
      <c r="G141" s="177" t="s">
        <v>194</v>
      </c>
      <c r="H141" s="178">
        <v>19.6</v>
      </c>
      <c r="I141" s="179"/>
      <c r="J141" s="180">
        <f aca="true" t="shared" si="0" ref="J141:J169">ROUND(I141*H141,2)</f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 aca="true" t="shared" si="1" ref="P141:P169">O141*H141</f>
        <v>0</v>
      </c>
      <c r="Q141" s="183">
        <v>1E-05</v>
      </c>
      <c r="R141" s="183">
        <f aca="true" t="shared" si="2" ref="R141:R169">Q141*H141</f>
        <v>0.00019600000000000002</v>
      </c>
      <c r="S141" s="183">
        <v>0</v>
      </c>
      <c r="T141" s="184">
        <f aca="true" t="shared" si="3" ref="T141:T169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 aca="true" t="shared" si="4" ref="BE141:BE169">IF(N141="základní",J141,0)</f>
        <v>0</v>
      </c>
      <c r="BF141" s="186">
        <f aca="true" t="shared" si="5" ref="BF141:BF169">IF(N141="snížená",J141,0)</f>
        <v>0</v>
      </c>
      <c r="BG141" s="186">
        <f aca="true" t="shared" si="6" ref="BG141:BG169">IF(N141="zákl. přenesená",J141,0)</f>
        <v>0</v>
      </c>
      <c r="BH141" s="186">
        <f aca="true" t="shared" si="7" ref="BH141:BH169">IF(N141="sníž. přenesená",J141,0)</f>
        <v>0</v>
      </c>
      <c r="BI141" s="186">
        <f aca="true" t="shared" si="8" ref="BI141:BI169">IF(N141="nulová",J141,0)</f>
        <v>0</v>
      </c>
      <c r="BJ141" s="18" t="s">
        <v>79</v>
      </c>
      <c r="BK141" s="186">
        <f aca="true" t="shared" si="9" ref="BK141:BK169">ROUND(I141*H141,2)</f>
        <v>0</v>
      </c>
      <c r="BL141" s="18" t="s">
        <v>173</v>
      </c>
      <c r="BM141" s="185" t="s">
        <v>1190</v>
      </c>
    </row>
    <row r="142" spans="1:65" s="2" customFormat="1" ht="24">
      <c r="A142" s="35"/>
      <c r="B142" s="36"/>
      <c r="C142" s="220" t="s">
        <v>310</v>
      </c>
      <c r="D142" s="220" t="s">
        <v>254</v>
      </c>
      <c r="E142" s="221" t="s">
        <v>311</v>
      </c>
      <c r="F142" s="222" t="s">
        <v>312</v>
      </c>
      <c r="G142" s="223" t="s">
        <v>194</v>
      </c>
      <c r="H142" s="224">
        <v>20</v>
      </c>
      <c r="I142" s="225"/>
      <c r="J142" s="226">
        <f t="shared" si="0"/>
        <v>0</v>
      </c>
      <c r="K142" s="222" t="s">
        <v>172</v>
      </c>
      <c r="L142" s="227"/>
      <c r="M142" s="228" t="s">
        <v>19</v>
      </c>
      <c r="N142" s="229" t="s">
        <v>42</v>
      </c>
      <c r="O142" s="65"/>
      <c r="P142" s="183">
        <f t="shared" si="1"/>
        <v>0</v>
      </c>
      <c r="Q142" s="183">
        <v>0.0036</v>
      </c>
      <c r="R142" s="183">
        <f t="shared" si="2"/>
        <v>0.072</v>
      </c>
      <c r="S142" s="183">
        <v>0</v>
      </c>
      <c r="T142" s="18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210</v>
      </c>
      <c r="AT142" s="185" t="s">
        <v>254</v>
      </c>
      <c r="AU142" s="185" t="s">
        <v>81</v>
      </c>
      <c r="AY142" s="18" t="s">
        <v>166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18" t="s">
        <v>79</v>
      </c>
      <c r="BK142" s="186">
        <f t="shared" si="9"/>
        <v>0</v>
      </c>
      <c r="BL142" s="18" t="s">
        <v>173</v>
      </c>
      <c r="BM142" s="185" t="s">
        <v>1191</v>
      </c>
    </row>
    <row r="143" spans="1:65" s="2" customFormat="1" ht="33" customHeight="1">
      <c r="A143" s="35"/>
      <c r="B143" s="36"/>
      <c r="C143" s="174" t="s">
        <v>315</v>
      </c>
      <c r="D143" s="174" t="s">
        <v>168</v>
      </c>
      <c r="E143" s="175" t="s">
        <v>531</v>
      </c>
      <c r="F143" s="176" t="s">
        <v>532</v>
      </c>
      <c r="G143" s="177" t="s">
        <v>194</v>
      </c>
      <c r="H143" s="178">
        <v>258.3</v>
      </c>
      <c r="I143" s="179"/>
      <c r="J143" s="180">
        <f t="shared" si="0"/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 t="shared" si="1"/>
        <v>0</v>
      </c>
      <c r="Q143" s="183">
        <v>2E-05</v>
      </c>
      <c r="R143" s="183">
        <f t="shared" si="2"/>
        <v>0.0051660000000000005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1192</v>
      </c>
    </row>
    <row r="144" spans="1:65" s="2" customFormat="1" ht="24">
      <c r="A144" s="35"/>
      <c r="B144" s="36"/>
      <c r="C144" s="220" t="s">
        <v>319</v>
      </c>
      <c r="D144" s="220" t="s">
        <v>254</v>
      </c>
      <c r="E144" s="221" t="s">
        <v>527</v>
      </c>
      <c r="F144" s="222" t="s">
        <v>528</v>
      </c>
      <c r="G144" s="223" t="s">
        <v>194</v>
      </c>
      <c r="H144" s="224">
        <v>262</v>
      </c>
      <c r="I144" s="225"/>
      <c r="J144" s="226">
        <f t="shared" si="0"/>
        <v>0</v>
      </c>
      <c r="K144" s="222" t="s">
        <v>172</v>
      </c>
      <c r="L144" s="227"/>
      <c r="M144" s="228" t="s">
        <v>19</v>
      </c>
      <c r="N144" s="229" t="s">
        <v>42</v>
      </c>
      <c r="O144" s="65"/>
      <c r="P144" s="183">
        <f t="shared" si="1"/>
        <v>0</v>
      </c>
      <c r="Q144" s="183">
        <v>0.008</v>
      </c>
      <c r="R144" s="183">
        <f t="shared" si="2"/>
        <v>2.096</v>
      </c>
      <c r="S144" s="183">
        <v>0</v>
      </c>
      <c r="T144" s="18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210</v>
      </c>
      <c r="AT144" s="185" t="s">
        <v>254</v>
      </c>
      <c r="AU144" s="185" t="s">
        <v>81</v>
      </c>
      <c r="AY144" s="18" t="s">
        <v>166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18" t="s">
        <v>79</v>
      </c>
      <c r="BK144" s="186">
        <f t="shared" si="9"/>
        <v>0</v>
      </c>
      <c r="BL144" s="18" t="s">
        <v>173</v>
      </c>
      <c r="BM144" s="185" t="s">
        <v>1193</v>
      </c>
    </row>
    <row r="145" spans="1:65" s="2" customFormat="1" ht="36">
      <c r="A145" s="35"/>
      <c r="B145" s="36"/>
      <c r="C145" s="174" t="s">
        <v>324</v>
      </c>
      <c r="D145" s="174" t="s">
        <v>168</v>
      </c>
      <c r="E145" s="175" t="s">
        <v>325</v>
      </c>
      <c r="F145" s="176" t="s">
        <v>326</v>
      </c>
      <c r="G145" s="177" t="s">
        <v>186</v>
      </c>
      <c r="H145" s="178">
        <v>6</v>
      </c>
      <c r="I145" s="179"/>
      <c r="J145" s="180">
        <f t="shared" si="0"/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 t="shared" si="1"/>
        <v>0</v>
      </c>
      <c r="Q145" s="183">
        <v>0</v>
      </c>
      <c r="R145" s="183">
        <f t="shared" si="2"/>
        <v>0</v>
      </c>
      <c r="S145" s="183">
        <v>0</v>
      </c>
      <c r="T145" s="18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18" t="s">
        <v>79</v>
      </c>
      <c r="BK145" s="186">
        <f t="shared" si="9"/>
        <v>0</v>
      </c>
      <c r="BL145" s="18" t="s">
        <v>173</v>
      </c>
      <c r="BM145" s="185" t="s">
        <v>1194</v>
      </c>
    </row>
    <row r="146" spans="1:65" s="2" customFormat="1" ht="16.5" customHeight="1">
      <c r="A146" s="35"/>
      <c r="B146" s="36"/>
      <c r="C146" s="220" t="s">
        <v>328</v>
      </c>
      <c r="D146" s="220" t="s">
        <v>254</v>
      </c>
      <c r="E146" s="221" t="s">
        <v>329</v>
      </c>
      <c r="F146" s="222" t="s">
        <v>330</v>
      </c>
      <c r="G146" s="223" t="s">
        <v>186</v>
      </c>
      <c r="H146" s="224">
        <v>6</v>
      </c>
      <c r="I146" s="225"/>
      <c r="J146" s="226">
        <f t="shared" si="0"/>
        <v>0</v>
      </c>
      <c r="K146" s="222" t="s">
        <v>172</v>
      </c>
      <c r="L146" s="227"/>
      <c r="M146" s="228" t="s">
        <v>19</v>
      </c>
      <c r="N146" s="229" t="s">
        <v>42</v>
      </c>
      <c r="O146" s="65"/>
      <c r="P146" s="183">
        <f t="shared" si="1"/>
        <v>0</v>
      </c>
      <c r="Q146" s="183">
        <v>0.00029</v>
      </c>
      <c r="R146" s="183">
        <f t="shared" si="2"/>
        <v>0.00174</v>
      </c>
      <c r="S146" s="183">
        <v>0</v>
      </c>
      <c r="T146" s="18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210</v>
      </c>
      <c r="AT146" s="185" t="s">
        <v>254</v>
      </c>
      <c r="AU146" s="185" t="s">
        <v>81</v>
      </c>
      <c r="AY146" s="18" t="s">
        <v>166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18" t="s">
        <v>79</v>
      </c>
      <c r="BK146" s="186">
        <f t="shared" si="9"/>
        <v>0</v>
      </c>
      <c r="BL146" s="18" t="s">
        <v>173</v>
      </c>
      <c r="BM146" s="185" t="s">
        <v>1195</v>
      </c>
    </row>
    <row r="147" spans="1:65" s="2" customFormat="1" ht="36">
      <c r="A147" s="35"/>
      <c r="B147" s="36"/>
      <c r="C147" s="174" t="s">
        <v>332</v>
      </c>
      <c r="D147" s="174" t="s">
        <v>168</v>
      </c>
      <c r="E147" s="175" t="s">
        <v>539</v>
      </c>
      <c r="F147" s="176" t="s">
        <v>540</v>
      </c>
      <c r="G147" s="177" t="s">
        <v>186</v>
      </c>
      <c r="H147" s="178">
        <v>4</v>
      </c>
      <c r="I147" s="179"/>
      <c r="J147" s="180">
        <f t="shared" si="0"/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 t="shared" si="1"/>
        <v>0</v>
      </c>
      <c r="Q147" s="183">
        <v>0</v>
      </c>
      <c r="R147" s="183">
        <f t="shared" si="2"/>
        <v>0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1196</v>
      </c>
    </row>
    <row r="148" spans="1:65" s="2" customFormat="1" ht="16.5" customHeight="1">
      <c r="A148" s="35"/>
      <c r="B148" s="36"/>
      <c r="C148" s="220" t="s">
        <v>336</v>
      </c>
      <c r="D148" s="220" t="s">
        <v>254</v>
      </c>
      <c r="E148" s="221" t="s">
        <v>542</v>
      </c>
      <c r="F148" s="222" t="s">
        <v>543</v>
      </c>
      <c r="G148" s="223" t="s">
        <v>186</v>
      </c>
      <c r="H148" s="224">
        <v>4</v>
      </c>
      <c r="I148" s="225"/>
      <c r="J148" s="226">
        <f t="shared" si="0"/>
        <v>0</v>
      </c>
      <c r="K148" s="222" t="s">
        <v>172</v>
      </c>
      <c r="L148" s="227"/>
      <c r="M148" s="228" t="s">
        <v>19</v>
      </c>
      <c r="N148" s="229" t="s">
        <v>42</v>
      </c>
      <c r="O148" s="65"/>
      <c r="P148" s="183">
        <f t="shared" si="1"/>
        <v>0</v>
      </c>
      <c r="Q148" s="183">
        <v>0.005</v>
      </c>
      <c r="R148" s="183">
        <f t="shared" si="2"/>
        <v>0.02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210</v>
      </c>
      <c r="AT148" s="185" t="s">
        <v>254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1197</v>
      </c>
    </row>
    <row r="149" spans="1:65" s="2" customFormat="1" ht="16.5" customHeight="1">
      <c r="A149" s="35"/>
      <c r="B149" s="36"/>
      <c r="C149" s="220" t="s">
        <v>340</v>
      </c>
      <c r="D149" s="220" t="s">
        <v>254</v>
      </c>
      <c r="E149" s="221" t="s">
        <v>341</v>
      </c>
      <c r="F149" s="222" t="s">
        <v>342</v>
      </c>
      <c r="G149" s="223" t="s">
        <v>186</v>
      </c>
      <c r="H149" s="224">
        <v>4</v>
      </c>
      <c r="I149" s="225"/>
      <c r="J149" s="226">
        <f t="shared" si="0"/>
        <v>0</v>
      </c>
      <c r="K149" s="222" t="s">
        <v>172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0.0008</v>
      </c>
      <c r="R149" s="183">
        <f t="shared" si="2"/>
        <v>0.0032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1198</v>
      </c>
    </row>
    <row r="150" spans="1:65" s="2" customFormat="1" ht="21.75" customHeight="1">
      <c r="A150" s="35"/>
      <c r="B150" s="36"/>
      <c r="C150" s="174" t="s">
        <v>344</v>
      </c>
      <c r="D150" s="174" t="s">
        <v>168</v>
      </c>
      <c r="E150" s="175" t="s">
        <v>345</v>
      </c>
      <c r="F150" s="176" t="s">
        <v>346</v>
      </c>
      <c r="G150" s="177" t="s">
        <v>194</v>
      </c>
      <c r="H150" s="178">
        <v>19.6</v>
      </c>
      <c r="I150" s="179"/>
      <c r="J150" s="180">
        <f t="shared" si="0"/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 t="shared" si="1"/>
        <v>0</v>
      </c>
      <c r="Q150" s="183">
        <v>0</v>
      </c>
      <c r="R150" s="183">
        <f t="shared" si="2"/>
        <v>0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1199</v>
      </c>
    </row>
    <row r="151" spans="1:65" s="2" customFormat="1" ht="24">
      <c r="A151" s="35"/>
      <c r="B151" s="36"/>
      <c r="C151" s="174" t="s">
        <v>348</v>
      </c>
      <c r="D151" s="174" t="s">
        <v>168</v>
      </c>
      <c r="E151" s="175" t="s">
        <v>349</v>
      </c>
      <c r="F151" s="176" t="s">
        <v>350</v>
      </c>
      <c r="G151" s="177" t="s">
        <v>194</v>
      </c>
      <c r="H151" s="178">
        <v>258.3</v>
      </c>
      <c r="I151" s="179"/>
      <c r="J151" s="180">
        <f t="shared" si="0"/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1200</v>
      </c>
    </row>
    <row r="152" spans="1:65" s="2" customFormat="1" ht="24">
      <c r="A152" s="35"/>
      <c r="B152" s="36"/>
      <c r="C152" s="174" t="s">
        <v>352</v>
      </c>
      <c r="D152" s="174" t="s">
        <v>168</v>
      </c>
      <c r="E152" s="175" t="s">
        <v>353</v>
      </c>
      <c r="F152" s="176" t="s">
        <v>354</v>
      </c>
      <c r="G152" s="177" t="s">
        <v>186</v>
      </c>
      <c r="H152" s="178">
        <v>13</v>
      </c>
      <c r="I152" s="179"/>
      <c r="J152" s="180">
        <f t="shared" si="0"/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 t="shared" si="1"/>
        <v>0</v>
      </c>
      <c r="Q152" s="183">
        <v>0.01019</v>
      </c>
      <c r="R152" s="183">
        <f t="shared" si="2"/>
        <v>0.13247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1201</v>
      </c>
    </row>
    <row r="153" spans="1:65" s="2" customFormat="1" ht="16.5" customHeight="1">
      <c r="A153" s="35"/>
      <c r="B153" s="36"/>
      <c r="C153" s="220" t="s">
        <v>356</v>
      </c>
      <c r="D153" s="220" t="s">
        <v>254</v>
      </c>
      <c r="E153" s="221" t="s">
        <v>357</v>
      </c>
      <c r="F153" s="222" t="s">
        <v>358</v>
      </c>
      <c r="G153" s="223" t="s">
        <v>186</v>
      </c>
      <c r="H153" s="224">
        <v>7</v>
      </c>
      <c r="I153" s="225"/>
      <c r="J153" s="226">
        <f t="shared" si="0"/>
        <v>0</v>
      </c>
      <c r="K153" s="222" t="s">
        <v>172</v>
      </c>
      <c r="L153" s="227"/>
      <c r="M153" s="228" t="s">
        <v>19</v>
      </c>
      <c r="N153" s="229" t="s">
        <v>42</v>
      </c>
      <c r="O153" s="65"/>
      <c r="P153" s="183">
        <f t="shared" si="1"/>
        <v>0</v>
      </c>
      <c r="Q153" s="183">
        <v>0.526</v>
      </c>
      <c r="R153" s="183">
        <f t="shared" si="2"/>
        <v>3.6820000000000004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210</v>
      </c>
      <c r="AT153" s="185" t="s">
        <v>254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1202</v>
      </c>
    </row>
    <row r="154" spans="1:65" s="2" customFormat="1" ht="16.5" customHeight="1">
      <c r="A154" s="35"/>
      <c r="B154" s="36"/>
      <c r="C154" s="220" t="s">
        <v>360</v>
      </c>
      <c r="D154" s="220" t="s">
        <v>254</v>
      </c>
      <c r="E154" s="221" t="s">
        <v>361</v>
      </c>
      <c r="F154" s="222" t="s">
        <v>362</v>
      </c>
      <c r="G154" s="223" t="s">
        <v>186</v>
      </c>
      <c r="H154" s="224">
        <v>2</v>
      </c>
      <c r="I154" s="225"/>
      <c r="J154" s="226">
        <f t="shared" si="0"/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0.262</v>
      </c>
      <c r="R154" s="183">
        <f t="shared" si="2"/>
        <v>0.524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1203</v>
      </c>
    </row>
    <row r="155" spans="1:65" s="2" customFormat="1" ht="16.5" customHeight="1">
      <c r="A155" s="35"/>
      <c r="B155" s="36"/>
      <c r="C155" s="220" t="s">
        <v>364</v>
      </c>
      <c r="D155" s="220" t="s">
        <v>254</v>
      </c>
      <c r="E155" s="221" t="s">
        <v>553</v>
      </c>
      <c r="F155" s="222" t="s">
        <v>554</v>
      </c>
      <c r="G155" s="223" t="s">
        <v>186</v>
      </c>
      <c r="H155" s="224">
        <v>4</v>
      </c>
      <c r="I155" s="225"/>
      <c r="J155" s="226">
        <f t="shared" si="0"/>
        <v>0</v>
      </c>
      <c r="K155" s="222" t="s">
        <v>172</v>
      </c>
      <c r="L155" s="227"/>
      <c r="M155" s="228" t="s">
        <v>19</v>
      </c>
      <c r="N155" s="229" t="s">
        <v>42</v>
      </c>
      <c r="O155" s="65"/>
      <c r="P155" s="183">
        <f t="shared" si="1"/>
        <v>0</v>
      </c>
      <c r="Q155" s="183">
        <v>1.054</v>
      </c>
      <c r="R155" s="183">
        <f t="shared" si="2"/>
        <v>4.216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210</v>
      </c>
      <c r="AT155" s="185" t="s">
        <v>254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1204</v>
      </c>
    </row>
    <row r="156" spans="1:65" s="2" customFormat="1" ht="24">
      <c r="A156" s="35"/>
      <c r="B156" s="36"/>
      <c r="C156" s="174" t="s">
        <v>368</v>
      </c>
      <c r="D156" s="174" t="s">
        <v>168</v>
      </c>
      <c r="E156" s="175" t="s">
        <v>365</v>
      </c>
      <c r="F156" s="176" t="s">
        <v>366</v>
      </c>
      <c r="G156" s="177" t="s">
        <v>186</v>
      </c>
      <c r="H156" s="178">
        <v>8</v>
      </c>
      <c r="I156" s="179"/>
      <c r="J156" s="180">
        <f t="shared" si="0"/>
        <v>0</v>
      </c>
      <c r="K156" s="176" t="s">
        <v>172</v>
      </c>
      <c r="L156" s="40"/>
      <c r="M156" s="181" t="s">
        <v>19</v>
      </c>
      <c r="N156" s="182" t="s">
        <v>42</v>
      </c>
      <c r="O156" s="65"/>
      <c r="P156" s="183">
        <f t="shared" si="1"/>
        <v>0</v>
      </c>
      <c r="Q156" s="183">
        <v>0.01248</v>
      </c>
      <c r="R156" s="183">
        <f t="shared" si="2"/>
        <v>0.09984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173</v>
      </c>
      <c r="AT156" s="185" t="s">
        <v>168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1205</v>
      </c>
    </row>
    <row r="157" spans="1:65" s="2" customFormat="1" ht="24">
      <c r="A157" s="35"/>
      <c r="B157" s="36"/>
      <c r="C157" s="220" t="s">
        <v>372</v>
      </c>
      <c r="D157" s="220" t="s">
        <v>254</v>
      </c>
      <c r="E157" s="221" t="s">
        <v>369</v>
      </c>
      <c r="F157" s="222" t="s">
        <v>370</v>
      </c>
      <c r="G157" s="223" t="s">
        <v>186</v>
      </c>
      <c r="H157" s="224">
        <v>8</v>
      </c>
      <c r="I157" s="225"/>
      <c r="J157" s="226">
        <f t="shared" si="0"/>
        <v>0</v>
      </c>
      <c r="K157" s="222" t="s">
        <v>172</v>
      </c>
      <c r="L157" s="227"/>
      <c r="M157" s="228" t="s">
        <v>19</v>
      </c>
      <c r="N157" s="229" t="s">
        <v>42</v>
      </c>
      <c r="O157" s="65"/>
      <c r="P157" s="183">
        <f t="shared" si="1"/>
        <v>0</v>
      </c>
      <c r="Q157" s="183">
        <v>0.548</v>
      </c>
      <c r="R157" s="183">
        <f t="shared" si="2"/>
        <v>4.384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210</v>
      </c>
      <c r="AT157" s="185" t="s">
        <v>254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1206</v>
      </c>
    </row>
    <row r="158" spans="1:65" s="2" customFormat="1" ht="24">
      <c r="A158" s="35"/>
      <c r="B158" s="36"/>
      <c r="C158" s="174" t="s">
        <v>376</v>
      </c>
      <c r="D158" s="174" t="s">
        <v>168</v>
      </c>
      <c r="E158" s="175" t="s">
        <v>373</v>
      </c>
      <c r="F158" s="176" t="s">
        <v>561</v>
      </c>
      <c r="G158" s="177" t="s">
        <v>186</v>
      </c>
      <c r="H158" s="178">
        <v>8</v>
      </c>
      <c r="I158" s="179"/>
      <c r="J158" s="180">
        <f t="shared" si="0"/>
        <v>0</v>
      </c>
      <c r="K158" s="176" t="s">
        <v>172</v>
      </c>
      <c r="L158" s="40"/>
      <c r="M158" s="181" t="s">
        <v>19</v>
      </c>
      <c r="N158" s="182" t="s">
        <v>42</v>
      </c>
      <c r="O158" s="65"/>
      <c r="P158" s="183">
        <f t="shared" si="1"/>
        <v>0</v>
      </c>
      <c r="Q158" s="183">
        <v>0.02854</v>
      </c>
      <c r="R158" s="183">
        <f t="shared" si="2"/>
        <v>0.22832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173</v>
      </c>
      <c r="AT158" s="185" t="s">
        <v>168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1207</v>
      </c>
    </row>
    <row r="159" spans="1:65" s="2" customFormat="1" ht="16.5" customHeight="1">
      <c r="A159" s="35"/>
      <c r="B159" s="36"/>
      <c r="C159" s="220" t="s">
        <v>380</v>
      </c>
      <c r="D159" s="220" t="s">
        <v>254</v>
      </c>
      <c r="E159" s="221" t="s">
        <v>568</v>
      </c>
      <c r="F159" s="222" t="s">
        <v>569</v>
      </c>
      <c r="G159" s="223" t="s">
        <v>186</v>
      </c>
      <c r="H159" s="224">
        <v>4</v>
      </c>
      <c r="I159" s="225"/>
      <c r="J159" s="226">
        <f t="shared" si="0"/>
        <v>0</v>
      </c>
      <c r="K159" s="222" t="s">
        <v>19</v>
      </c>
      <c r="L159" s="227"/>
      <c r="M159" s="228" t="s">
        <v>19</v>
      </c>
      <c r="N159" s="229" t="s">
        <v>42</v>
      </c>
      <c r="O159" s="65"/>
      <c r="P159" s="183">
        <f t="shared" si="1"/>
        <v>0</v>
      </c>
      <c r="Q159" s="183">
        <v>1.032</v>
      </c>
      <c r="R159" s="183">
        <f t="shared" si="2"/>
        <v>4.128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210</v>
      </c>
      <c r="AT159" s="185" t="s">
        <v>254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1208</v>
      </c>
    </row>
    <row r="160" spans="1:65" s="2" customFormat="1" ht="16.5" customHeight="1">
      <c r="A160" s="35"/>
      <c r="B160" s="36"/>
      <c r="C160" s="220" t="s">
        <v>384</v>
      </c>
      <c r="D160" s="220" t="s">
        <v>254</v>
      </c>
      <c r="E160" s="221" t="s">
        <v>571</v>
      </c>
      <c r="F160" s="222" t="s">
        <v>572</v>
      </c>
      <c r="G160" s="223" t="s">
        <v>186</v>
      </c>
      <c r="H160" s="224">
        <v>3</v>
      </c>
      <c r="I160" s="225"/>
      <c r="J160" s="226">
        <f t="shared" si="0"/>
        <v>0</v>
      </c>
      <c r="K160" s="222" t="s">
        <v>19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1.032</v>
      </c>
      <c r="R160" s="183">
        <f t="shared" si="2"/>
        <v>3.096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1209</v>
      </c>
    </row>
    <row r="161" spans="1:65" s="2" customFormat="1" ht="16.5" customHeight="1">
      <c r="A161" s="35"/>
      <c r="B161" s="36"/>
      <c r="C161" s="220" t="s">
        <v>388</v>
      </c>
      <c r="D161" s="220" t="s">
        <v>254</v>
      </c>
      <c r="E161" s="221" t="s">
        <v>580</v>
      </c>
      <c r="F161" s="222" t="s">
        <v>581</v>
      </c>
      <c r="G161" s="223" t="s">
        <v>186</v>
      </c>
      <c r="H161" s="224">
        <v>1</v>
      </c>
      <c r="I161" s="225"/>
      <c r="J161" s="226">
        <f t="shared" si="0"/>
        <v>0</v>
      </c>
      <c r="K161" s="222" t="s">
        <v>19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0.85</v>
      </c>
      <c r="R161" s="183">
        <f t="shared" si="2"/>
        <v>0.85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1210</v>
      </c>
    </row>
    <row r="162" spans="1:65" s="2" customFormat="1" ht="24">
      <c r="A162" s="35"/>
      <c r="B162" s="36"/>
      <c r="C162" s="174" t="s">
        <v>392</v>
      </c>
      <c r="D162" s="174" t="s">
        <v>168</v>
      </c>
      <c r="E162" s="175" t="s">
        <v>389</v>
      </c>
      <c r="F162" s="176" t="s">
        <v>390</v>
      </c>
      <c r="G162" s="177" t="s">
        <v>186</v>
      </c>
      <c r="H162" s="178">
        <v>11</v>
      </c>
      <c r="I162" s="179"/>
      <c r="J162" s="180">
        <f t="shared" si="0"/>
        <v>0</v>
      </c>
      <c r="K162" s="176" t="s">
        <v>172</v>
      </c>
      <c r="L162" s="40"/>
      <c r="M162" s="181" t="s">
        <v>19</v>
      </c>
      <c r="N162" s="182" t="s">
        <v>42</v>
      </c>
      <c r="O162" s="65"/>
      <c r="P162" s="183">
        <f t="shared" si="1"/>
        <v>0</v>
      </c>
      <c r="Q162" s="183">
        <v>0.03927</v>
      </c>
      <c r="R162" s="183">
        <f t="shared" si="2"/>
        <v>0.43196999999999997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173</v>
      </c>
      <c r="AT162" s="185" t="s">
        <v>168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1211</v>
      </c>
    </row>
    <row r="163" spans="1:65" s="2" customFormat="1" ht="24">
      <c r="A163" s="35"/>
      <c r="B163" s="36"/>
      <c r="C163" s="220" t="s">
        <v>396</v>
      </c>
      <c r="D163" s="220" t="s">
        <v>254</v>
      </c>
      <c r="E163" s="221" t="s">
        <v>397</v>
      </c>
      <c r="F163" s="222" t="s">
        <v>398</v>
      </c>
      <c r="G163" s="223" t="s">
        <v>186</v>
      </c>
      <c r="H163" s="224">
        <v>4</v>
      </c>
      <c r="I163" s="225"/>
      <c r="J163" s="226">
        <f t="shared" si="0"/>
        <v>0</v>
      </c>
      <c r="K163" s="222" t="s">
        <v>172</v>
      </c>
      <c r="L163" s="227"/>
      <c r="M163" s="228" t="s">
        <v>19</v>
      </c>
      <c r="N163" s="229" t="s">
        <v>42</v>
      </c>
      <c r="O163" s="65"/>
      <c r="P163" s="183">
        <f t="shared" si="1"/>
        <v>0</v>
      </c>
      <c r="Q163" s="183">
        <v>0.081</v>
      </c>
      <c r="R163" s="183">
        <f t="shared" si="2"/>
        <v>0.324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1212</v>
      </c>
    </row>
    <row r="164" spans="1:65" s="2" customFormat="1" ht="16.5" customHeight="1">
      <c r="A164" s="35"/>
      <c r="B164" s="36"/>
      <c r="C164" s="220" t="s">
        <v>400</v>
      </c>
      <c r="D164" s="220" t="s">
        <v>254</v>
      </c>
      <c r="E164" s="221" t="s">
        <v>406</v>
      </c>
      <c r="F164" s="222" t="s">
        <v>407</v>
      </c>
      <c r="G164" s="223" t="s">
        <v>403</v>
      </c>
      <c r="H164" s="224">
        <v>7</v>
      </c>
      <c r="I164" s="225"/>
      <c r="J164" s="226">
        <f t="shared" si="0"/>
        <v>0</v>
      </c>
      <c r="K164" s="222" t="s">
        <v>19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0.04</v>
      </c>
      <c r="R164" s="183">
        <f t="shared" si="2"/>
        <v>0.28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1213</v>
      </c>
    </row>
    <row r="165" spans="1:65" s="2" customFormat="1" ht="16.5" customHeight="1">
      <c r="A165" s="35"/>
      <c r="B165" s="36"/>
      <c r="C165" s="220" t="s">
        <v>405</v>
      </c>
      <c r="D165" s="220" t="s">
        <v>254</v>
      </c>
      <c r="E165" s="221" t="s">
        <v>414</v>
      </c>
      <c r="F165" s="222" t="s">
        <v>415</v>
      </c>
      <c r="G165" s="223" t="s">
        <v>403</v>
      </c>
      <c r="H165" s="224">
        <v>21</v>
      </c>
      <c r="I165" s="225"/>
      <c r="J165" s="226">
        <f t="shared" si="0"/>
        <v>0</v>
      </c>
      <c r="K165" s="222" t="s">
        <v>19</v>
      </c>
      <c r="L165" s="227"/>
      <c r="M165" s="228" t="s">
        <v>19</v>
      </c>
      <c r="N165" s="229" t="s">
        <v>42</v>
      </c>
      <c r="O165" s="65"/>
      <c r="P165" s="183">
        <f t="shared" si="1"/>
        <v>0</v>
      </c>
      <c r="Q165" s="183">
        <v>0</v>
      </c>
      <c r="R165" s="183">
        <f t="shared" si="2"/>
        <v>0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1214</v>
      </c>
    </row>
    <row r="166" spans="1:65" s="2" customFormat="1" ht="36">
      <c r="A166" s="35"/>
      <c r="B166" s="36"/>
      <c r="C166" s="174" t="s">
        <v>409</v>
      </c>
      <c r="D166" s="174" t="s">
        <v>168</v>
      </c>
      <c r="E166" s="175" t="s">
        <v>418</v>
      </c>
      <c r="F166" s="176" t="s">
        <v>419</v>
      </c>
      <c r="G166" s="177" t="s">
        <v>186</v>
      </c>
      <c r="H166" s="178">
        <v>2</v>
      </c>
      <c r="I166" s="179"/>
      <c r="J166" s="180">
        <f t="shared" si="0"/>
        <v>0</v>
      </c>
      <c r="K166" s="176" t="s">
        <v>172</v>
      </c>
      <c r="L166" s="40"/>
      <c r="M166" s="181" t="s">
        <v>19</v>
      </c>
      <c r="N166" s="182" t="s">
        <v>42</v>
      </c>
      <c r="O166" s="65"/>
      <c r="P166" s="183">
        <f t="shared" si="1"/>
        <v>0</v>
      </c>
      <c r="Q166" s="183">
        <v>0.05803</v>
      </c>
      <c r="R166" s="183">
        <f t="shared" si="2"/>
        <v>0.11606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1215</v>
      </c>
    </row>
    <row r="167" spans="1:65" s="2" customFormat="1" ht="24">
      <c r="A167" s="35"/>
      <c r="B167" s="36"/>
      <c r="C167" s="174" t="s">
        <v>413</v>
      </c>
      <c r="D167" s="174" t="s">
        <v>168</v>
      </c>
      <c r="E167" s="175" t="s">
        <v>422</v>
      </c>
      <c r="F167" s="176" t="s">
        <v>423</v>
      </c>
      <c r="G167" s="177" t="s">
        <v>186</v>
      </c>
      <c r="H167" s="178">
        <v>8</v>
      </c>
      <c r="I167" s="179"/>
      <c r="J167" s="180">
        <f t="shared" si="0"/>
        <v>0</v>
      </c>
      <c r="K167" s="176" t="s">
        <v>172</v>
      </c>
      <c r="L167" s="40"/>
      <c r="M167" s="181" t="s">
        <v>19</v>
      </c>
      <c r="N167" s="182" t="s">
        <v>42</v>
      </c>
      <c r="O167" s="65"/>
      <c r="P167" s="183">
        <f t="shared" si="1"/>
        <v>0</v>
      </c>
      <c r="Q167" s="183">
        <v>0.21734</v>
      </c>
      <c r="R167" s="183">
        <f t="shared" si="2"/>
        <v>1.73872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1216</v>
      </c>
    </row>
    <row r="168" spans="1:65" s="2" customFormat="1" ht="24">
      <c r="A168" s="35"/>
      <c r="B168" s="36"/>
      <c r="C168" s="220" t="s">
        <v>417</v>
      </c>
      <c r="D168" s="220" t="s">
        <v>254</v>
      </c>
      <c r="E168" s="221" t="s">
        <v>426</v>
      </c>
      <c r="F168" s="222" t="s">
        <v>427</v>
      </c>
      <c r="G168" s="223" t="s">
        <v>186</v>
      </c>
      <c r="H168" s="224">
        <v>8</v>
      </c>
      <c r="I168" s="225"/>
      <c r="J168" s="226">
        <f t="shared" si="0"/>
        <v>0</v>
      </c>
      <c r="K168" s="222" t="s">
        <v>172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0.05</v>
      </c>
      <c r="R168" s="183">
        <f t="shared" si="2"/>
        <v>0.4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1217</v>
      </c>
    </row>
    <row r="169" spans="1:65" s="2" customFormat="1" ht="21.75" customHeight="1">
      <c r="A169" s="35"/>
      <c r="B169" s="36"/>
      <c r="C169" s="174" t="s">
        <v>421</v>
      </c>
      <c r="D169" s="174" t="s">
        <v>168</v>
      </c>
      <c r="E169" s="175" t="s">
        <v>430</v>
      </c>
      <c r="F169" s="176" t="s">
        <v>431</v>
      </c>
      <c r="G169" s="177" t="s">
        <v>194</v>
      </c>
      <c r="H169" s="178">
        <v>283</v>
      </c>
      <c r="I169" s="179"/>
      <c r="J169" s="180">
        <f t="shared" si="0"/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 t="shared" si="1"/>
        <v>0</v>
      </c>
      <c r="Q169" s="183">
        <v>0.00013</v>
      </c>
      <c r="R169" s="183">
        <f t="shared" si="2"/>
        <v>0.036789999999999996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1218</v>
      </c>
    </row>
    <row r="170" spans="2:63" s="12" customFormat="1" ht="22.9" customHeight="1">
      <c r="B170" s="158"/>
      <c r="C170" s="159"/>
      <c r="D170" s="160" t="s">
        <v>70</v>
      </c>
      <c r="E170" s="172" t="s">
        <v>439</v>
      </c>
      <c r="F170" s="172" t="s">
        <v>440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SUM(P171:P174)</f>
        <v>0</v>
      </c>
      <c r="Q170" s="166"/>
      <c r="R170" s="167">
        <f>SUM(R171:R174)</f>
        <v>0</v>
      </c>
      <c r="S170" s="166"/>
      <c r="T170" s="168">
        <f>SUM(T171:T174)</f>
        <v>0</v>
      </c>
      <c r="AR170" s="169" t="s">
        <v>79</v>
      </c>
      <c r="AT170" s="170" t="s">
        <v>70</v>
      </c>
      <c r="AU170" s="170" t="s">
        <v>79</v>
      </c>
      <c r="AY170" s="169" t="s">
        <v>166</v>
      </c>
      <c r="BK170" s="171">
        <f>SUM(BK171:BK174)</f>
        <v>0</v>
      </c>
    </row>
    <row r="171" spans="1:65" s="2" customFormat="1" ht="36">
      <c r="A171" s="35"/>
      <c r="B171" s="36"/>
      <c r="C171" s="174" t="s">
        <v>425</v>
      </c>
      <c r="D171" s="174" t="s">
        <v>168</v>
      </c>
      <c r="E171" s="175" t="s">
        <v>442</v>
      </c>
      <c r="F171" s="176" t="s">
        <v>443</v>
      </c>
      <c r="G171" s="177" t="s">
        <v>240</v>
      </c>
      <c r="H171" s="178">
        <v>217.57</v>
      </c>
      <c r="I171" s="179"/>
      <c r="J171" s="180">
        <f>ROUND(I171*H171,2)</f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79</v>
      </c>
      <c r="BK171" s="186">
        <f>ROUND(I171*H171,2)</f>
        <v>0</v>
      </c>
      <c r="BL171" s="18" t="s">
        <v>173</v>
      </c>
      <c r="BM171" s="185" t="s">
        <v>1219</v>
      </c>
    </row>
    <row r="172" spans="1:65" s="2" customFormat="1" ht="36">
      <c r="A172" s="35"/>
      <c r="B172" s="36"/>
      <c r="C172" s="174" t="s">
        <v>429</v>
      </c>
      <c r="D172" s="174" t="s">
        <v>168</v>
      </c>
      <c r="E172" s="175" t="s">
        <v>446</v>
      </c>
      <c r="F172" s="176" t="s">
        <v>447</v>
      </c>
      <c r="G172" s="177" t="s">
        <v>240</v>
      </c>
      <c r="H172" s="178">
        <v>1958.13</v>
      </c>
      <c r="I172" s="179"/>
      <c r="J172" s="180">
        <f>ROUND(I172*H172,2)</f>
        <v>0</v>
      </c>
      <c r="K172" s="176" t="s">
        <v>172</v>
      </c>
      <c r="L172" s="40"/>
      <c r="M172" s="181" t="s">
        <v>19</v>
      </c>
      <c r="N172" s="182" t="s">
        <v>42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173</v>
      </c>
      <c r="AT172" s="185" t="s">
        <v>168</v>
      </c>
      <c r="AU172" s="185" t="s">
        <v>81</v>
      </c>
      <c r="AY172" s="18" t="s">
        <v>166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79</v>
      </c>
      <c r="BK172" s="186">
        <f>ROUND(I172*H172,2)</f>
        <v>0</v>
      </c>
      <c r="BL172" s="18" t="s">
        <v>173</v>
      </c>
      <c r="BM172" s="185" t="s">
        <v>1220</v>
      </c>
    </row>
    <row r="173" spans="2:51" s="14" customFormat="1" ht="11.25">
      <c r="B173" s="198"/>
      <c r="C173" s="199"/>
      <c r="D173" s="189" t="s">
        <v>175</v>
      </c>
      <c r="E173" s="200" t="s">
        <v>19</v>
      </c>
      <c r="F173" s="201" t="s">
        <v>1221</v>
      </c>
      <c r="G173" s="199"/>
      <c r="H173" s="202">
        <v>1958.13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175</v>
      </c>
      <c r="AU173" s="208" t="s">
        <v>81</v>
      </c>
      <c r="AV173" s="14" t="s">
        <v>81</v>
      </c>
      <c r="AW173" s="14" t="s">
        <v>33</v>
      </c>
      <c r="AX173" s="14" t="s">
        <v>79</v>
      </c>
      <c r="AY173" s="208" t="s">
        <v>166</v>
      </c>
    </row>
    <row r="174" spans="1:65" s="2" customFormat="1" ht="44.25" customHeight="1">
      <c r="A174" s="35"/>
      <c r="B174" s="36"/>
      <c r="C174" s="174" t="s">
        <v>434</v>
      </c>
      <c r="D174" s="174" t="s">
        <v>168</v>
      </c>
      <c r="E174" s="175" t="s">
        <v>450</v>
      </c>
      <c r="F174" s="176" t="s">
        <v>239</v>
      </c>
      <c r="G174" s="177" t="s">
        <v>240</v>
      </c>
      <c r="H174" s="178">
        <v>217.57</v>
      </c>
      <c r="I174" s="179"/>
      <c r="J174" s="180">
        <f>ROUND(I174*H174,2)</f>
        <v>0</v>
      </c>
      <c r="K174" s="176" t="s">
        <v>172</v>
      </c>
      <c r="L174" s="40"/>
      <c r="M174" s="181" t="s">
        <v>19</v>
      </c>
      <c r="N174" s="182" t="s">
        <v>42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173</v>
      </c>
      <c r="AT174" s="185" t="s">
        <v>168</v>
      </c>
      <c r="AU174" s="185" t="s">
        <v>81</v>
      </c>
      <c r="AY174" s="18" t="s">
        <v>166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79</v>
      </c>
      <c r="BK174" s="186">
        <f>ROUND(I174*H174,2)</f>
        <v>0</v>
      </c>
      <c r="BL174" s="18" t="s">
        <v>173</v>
      </c>
      <c r="BM174" s="185" t="s">
        <v>1222</v>
      </c>
    </row>
    <row r="175" spans="2:63" s="12" customFormat="1" ht="22.9" customHeight="1">
      <c r="B175" s="158"/>
      <c r="C175" s="159"/>
      <c r="D175" s="160" t="s">
        <v>70</v>
      </c>
      <c r="E175" s="172" t="s">
        <v>456</v>
      </c>
      <c r="F175" s="172" t="s">
        <v>457</v>
      </c>
      <c r="G175" s="159"/>
      <c r="H175" s="159"/>
      <c r="I175" s="162"/>
      <c r="J175" s="173">
        <f>BK175</f>
        <v>0</v>
      </c>
      <c r="K175" s="159"/>
      <c r="L175" s="164"/>
      <c r="M175" s="165"/>
      <c r="N175" s="166"/>
      <c r="O175" s="166"/>
      <c r="P175" s="167">
        <f>SUM(P176:P177)</f>
        <v>0</v>
      </c>
      <c r="Q175" s="166"/>
      <c r="R175" s="167">
        <f>SUM(R176:R177)</f>
        <v>0</v>
      </c>
      <c r="S175" s="166"/>
      <c r="T175" s="168">
        <f>SUM(T176:T177)</f>
        <v>0</v>
      </c>
      <c r="AR175" s="169" t="s">
        <v>79</v>
      </c>
      <c r="AT175" s="170" t="s">
        <v>70</v>
      </c>
      <c r="AU175" s="170" t="s">
        <v>79</v>
      </c>
      <c r="AY175" s="169" t="s">
        <v>166</v>
      </c>
      <c r="BK175" s="171">
        <f>SUM(BK176:BK177)</f>
        <v>0</v>
      </c>
    </row>
    <row r="176" spans="1:65" s="2" customFormat="1" ht="44.25" customHeight="1">
      <c r="A176" s="35"/>
      <c r="B176" s="36"/>
      <c r="C176" s="174" t="s">
        <v>441</v>
      </c>
      <c r="D176" s="174" t="s">
        <v>168</v>
      </c>
      <c r="E176" s="175" t="s">
        <v>459</v>
      </c>
      <c r="F176" s="176" t="s">
        <v>460</v>
      </c>
      <c r="G176" s="177" t="s">
        <v>240</v>
      </c>
      <c r="H176" s="178">
        <v>315.11</v>
      </c>
      <c r="I176" s="179"/>
      <c r="J176" s="180">
        <f>ROUND(I176*H176,2)</f>
        <v>0</v>
      </c>
      <c r="K176" s="176" t="s">
        <v>172</v>
      </c>
      <c r="L176" s="40"/>
      <c r="M176" s="181" t="s">
        <v>19</v>
      </c>
      <c r="N176" s="182" t="s">
        <v>42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173</v>
      </c>
      <c r="AT176" s="185" t="s">
        <v>168</v>
      </c>
      <c r="AU176" s="185" t="s">
        <v>81</v>
      </c>
      <c r="AY176" s="18" t="s">
        <v>166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79</v>
      </c>
      <c r="BK176" s="186">
        <f>ROUND(I176*H176,2)</f>
        <v>0</v>
      </c>
      <c r="BL176" s="18" t="s">
        <v>173</v>
      </c>
      <c r="BM176" s="185" t="s">
        <v>1223</v>
      </c>
    </row>
    <row r="177" spans="1:65" s="2" customFormat="1" ht="48">
      <c r="A177" s="35"/>
      <c r="B177" s="36"/>
      <c r="C177" s="174" t="s">
        <v>445</v>
      </c>
      <c r="D177" s="174" t="s">
        <v>168</v>
      </c>
      <c r="E177" s="175" t="s">
        <v>463</v>
      </c>
      <c r="F177" s="176" t="s">
        <v>464</v>
      </c>
      <c r="G177" s="177" t="s">
        <v>240</v>
      </c>
      <c r="H177" s="178">
        <v>26.86</v>
      </c>
      <c r="I177" s="179"/>
      <c r="J177" s="180">
        <f>ROUND(I177*H177,2)</f>
        <v>0</v>
      </c>
      <c r="K177" s="176" t="s">
        <v>172</v>
      </c>
      <c r="L177" s="40"/>
      <c r="M177" s="230" t="s">
        <v>19</v>
      </c>
      <c r="N177" s="231" t="s">
        <v>42</v>
      </c>
      <c r="O177" s="232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173</v>
      </c>
      <c r="AT177" s="185" t="s">
        <v>168</v>
      </c>
      <c r="AU177" s="185" t="s">
        <v>81</v>
      </c>
      <c r="AY177" s="18" t="s">
        <v>166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79</v>
      </c>
      <c r="BK177" s="186">
        <f>ROUND(I177*H177,2)</f>
        <v>0</v>
      </c>
      <c r="BL177" s="18" t="s">
        <v>173</v>
      </c>
      <c r="BM177" s="185" t="s">
        <v>1224</v>
      </c>
    </row>
    <row r="178" spans="1:31" s="2" customFormat="1" ht="6.95" customHeight="1">
      <c r="A178" s="35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xa/FH8yEFbLVFgnFjJkKAMDmPk9pRAgM1G5n7N30WeyWeqKcRw+XfLgew0dDU2atpBW/0teEsQTL2d30tOQ+vw==" saltValue="Xd4pyDAwynrjyxXIvYU5LwdSRQ/AAlvOxh2FrdDPWeLI25yneoPEaXtfgSWsRHUIz4XHCc7s4SFU6GB3u3CpYw==" spinCount="100000" sheet="1" objects="1" scenarios="1" formatColumns="0" formatRows="0" autoFilter="0"/>
  <autoFilter ref="C86:K17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1225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ROUND((SUM(BE88:BE201)),2)</f>
        <v>0</v>
      </c>
      <c r="G33" s="35"/>
      <c r="H33" s="35"/>
      <c r="I33" s="119">
        <v>0.21</v>
      </c>
      <c r="J33" s="118">
        <f>ROUND(((SUM(BE88:BE201))*I33),2)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ROUND((SUM(BF88:BF201)),2)</f>
        <v>0</v>
      </c>
      <c r="G34" s="35"/>
      <c r="H34" s="35"/>
      <c r="I34" s="119">
        <v>0.15</v>
      </c>
      <c r="J34" s="118">
        <f>ROUND(((SUM(BF88:BF201))*I34),2)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ROUND((SUM(BG88:BG201)),2)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ROUND((SUM(BH88:BH201)),2)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ROUND((SUM(BI88:BI201)),2)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10 - Stoka G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J138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J140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J147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J155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J190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J193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J199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10 - Stoka G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158.92031728</v>
      </c>
      <c r="S88" s="73"/>
      <c r="T88" s="156">
        <f>T89</f>
        <v>207.5771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P90+P138+P140+P147+P155+P190+P193+P199</f>
        <v>0</v>
      </c>
      <c r="Q89" s="166"/>
      <c r="R89" s="167">
        <f>R90+R138+R140+R147+R155+R190+R193+R199</f>
        <v>158.92031728</v>
      </c>
      <c r="S89" s="166"/>
      <c r="T89" s="168">
        <f>T90+T138+T140+T147+T155+T190+T193+T199</f>
        <v>207.5771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BK90+BK138+BK140+BK147+BK155+BK190+BK193+BK199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SUM(P91:P137)</f>
        <v>0</v>
      </c>
      <c r="Q90" s="166"/>
      <c r="R90" s="167">
        <f>SUM(R91:R137)</f>
        <v>1.18957</v>
      </c>
      <c r="S90" s="166"/>
      <c r="T90" s="168">
        <f>SUM(T91:T137)</f>
        <v>207.5771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SUM(BK91:BK137)</f>
        <v>0</v>
      </c>
    </row>
    <row r="91" spans="1:65" s="2" customFormat="1" ht="78" customHeight="1">
      <c r="A91" s="35"/>
      <c r="B91" s="36"/>
      <c r="C91" s="174" t="s">
        <v>79</v>
      </c>
      <c r="D91" s="174" t="s">
        <v>168</v>
      </c>
      <c r="E91" s="175" t="s">
        <v>1226</v>
      </c>
      <c r="F91" s="176" t="s">
        <v>1227</v>
      </c>
      <c r="G91" s="177" t="s">
        <v>171</v>
      </c>
      <c r="H91" s="178">
        <v>355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0.408</v>
      </c>
      <c r="T91" s="184">
        <f>S91*H91</f>
        <v>144.84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1228</v>
      </c>
    </row>
    <row r="92" spans="2:51" s="14" customFormat="1" ht="11.25">
      <c r="B92" s="198"/>
      <c r="C92" s="199"/>
      <c r="D92" s="189" t="s">
        <v>175</v>
      </c>
      <c r="E92" s="200" t="s">
        <v>19</v>
      </c>
      <c r="F92" s="201" t="s">
        <v>1229</v>
      </c>
      <c r="G92" s="199"/>
      <c r="H92" s="202">
        <v>355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175</v>
      </c>
      <c r="AU92" s="208" t="s">
        <v>81</v>
      </c>
      <c r="AV92" s="14" t="s">
        <v>81</v>
      </c>
      <c r="AW92" s="14" t="s">
        <v>33</v>
      </c>
      <c r="AX92" s="14" t="s">
        <v>79</v>
      </c>
      <c r="AY92" s="208" t="s">
        <v>166</v>
      </c>
    </row>
    <row r="93" spans="1:65" s="2" customFormat="1" ht="66.75" customHeight="1">
      <c r="A93" s="35"/>
      <c r="B93" s="36"/>
      <c r="C93" s="174" t="s">
        <v>81</v>
      </c>
      <c r="D93" s="174" t="s">
        <v>168</v>
      </c>
      <c r="E93" s="175" t="s">
        <v>609</v>
      </c>
      <c r="F93" s="176" t="s">
        <v>610</v>
      </c>
      <c r="G93" s="177" t="s">
        <v>171</v>
      </c>
      <c r="H93" s="178">
        <v>96.053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0.58</v>
      </c>
      <c r="T93" s="184">
        <f>S93*H93</f>
        <v>55.710739999999994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1230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1231</v>
      </c>
      <c r="G94" s="199"/>
      <c r="H94" s="202">
        <v>96.053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79</v>
      </c>
      <c r="AY94" s="208" t="s">
        <v>166</v>
      </c>
    </row>
    <row r="95" spans="1:65" s="2" customFormat="1" ht="55.5" customHeight="1">
      <c r="A95" s="35"/>
      <c r="B95" s="36"/>
      <c r="C95" s="174" t="s">
        <v>183</v>
      </c>
      <c r="D95" s="174" t="s">
        <v>168</v>
      </c>
      <c r="E95" s="175" t="s">
        <v>473</v>
      </c>
      <c r="F95" s="176" t="s">
        <v>474</v>
      </c>
      <c r="G95" s="177" t="s">
        <v>171</v>
      </c>
      <c r="H95" s="178">
        <v>31.938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0.22</v>
      </c>
      <c r="T95" s="184">
        <f>S95*H95</f>
        <v>7.0263599999999995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1232</v>
      </c>
    </row>
    <row r="96" spans="2:51" s="14" customFormat="1" ht="11.25">
      <c r="B96" s="198"/>
      <c r="C96" s="199"/>
      <c r="D96" s="189" t="s">
        <v>175</v>
      </c>
      <c r="E96" s="200" t="s">
        <v>19</v>
      </c>
      <c r="F96" s="201" t="s">
        <v>1233</v>
      </c>
      <c r="G96" s="199"/>
      <c r="H96" s="202">
        <v>31.938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175</v>
      </c>
      <c r="AU96" s="208" t="s">
        <v>81</v>
      </c>
      <c r="AV96" s="14" t="s">
        <v>81</v>
      </c>
      <c r="AW96" s="14" t="s">
        <v>33</v>
      </c>
      <c r="AX96" s="14" t="s">
        <v>79</v>
      </c>
      <c r="AY96" s="208" t="s">
        <v>166</v>
      </c>
    </row>
    <row r="97" spans="1:65" s="2" customFormat="1" ht="36">
      <c r="A97" s="35"/>
      <c r="B97" s="36"/>
      <c r="C97" s="174" t="s">
        <v>173</v>
      </c>
      <c r="D97" s="174" t="s">
        <v>168</v>
      </c>
      <c r="E97" s="175" t="s">
        <v>184</v>
      </c>
      <c r="F97" s="176" t="s">
        <v>185</v>
      </c>
      <c r="G97" s="177" t="s">
        <v>186</v>
      </c>
      <c r="H97" s="178">
        <v>4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0.00065</v>
      </c>
      <c r="R97" s="183">
        <f>Q97*H97</f>
        <v>0.0026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1234</v>
      </c>
    </row>
    <row r="98" spans="1:65" s="2" customFormat="1" ht="36">
      <c r="A98" s="35"/>
      <c r="B98" s="36"/>
      <c r="C98" s="174" t="s">
        <v>191</v>
      </c>
      <c r="D98" s="174" t="s">
        <v>168</v>
      </c>
      <c r="E98" s="175" t="s">
        <v>188</v>
      </c>
      <c r="F98" s="176" t="s">
        <v>189</v>
      </c>
      <c r="G98" s="177" t="s">
        <v>186</v>
      </c>
      <c r="H98" s="178">
        <v>4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1235</v>
      </c>
    </row>
    <row r="99" spans="1:65" s="2" customFormat="1" ht="24">
      <c r="A99" s="35"/>
      <c r="B99" s="36"/>
      <c r="C99" s="174" t="s">
        <v>196</v>
      </c>
      <c r="D99" s="174" t="s">
        <v>168</v>
      </c>
      <c r="E99" s="175" t="s">
        <v>192</v>
      </c>
      <c r="F99" s="176" t="s">
        <v>193</v>
      </c>
      <c r="G99" s="177" t="s">
        <v>194</v>
      </c>
      <c r="H99" s="178">
        <v>440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0.00055</v>
      </c>
      <c r="R99" s="183">
        <f>Q99*H99</f>
        <v>0.24200000000000002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1236</v>
      </c>
    </row>
    <row r="100" spans="1:65" s="2" customFormat="1" ht="24">
      <c r="A100" s="35"/>
      <c r="B100" s="36"/>
      <c r="C100" s="174" t="s">
        <v>200</v>
      </c>
      <c r="D100" s="174" t="s">
        <v>168</v>
      </c>
      <c r="E100" s="175" t="s">
        <v>197</v>
      </c>
      <c r="F100" s="176" t="s">
        <v>198</v>
      </c>
      <c r="G100" s="177" t="s">
        <v>194</v>
      </c>
      <c r="H100" s="178">
        <v>440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1237</v>
      </c>
    </row>
    <row r="101" spans="1:65" s="2" customFormat="1" ht="48">
      <c r="A101" s="35"/>
      <c r="B101" s="36"/>
      <c r="C101" s="174" t="s">
        <v>210</v>
      </c>
      <c r="D101" s="174" t="s">
        <v>168</v>
      </c>
      <c r="E101" s="175" t="s">
        <v>201</v>
      </c>
      <c r="F101" s="176" t="s">
        <v>202</v>
      </c>
      <c r="G101" s="177" t="s">
        <v>203</v>
      </c>
      <c r="H101" s="178">
        <v>221.528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1238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1239</v>
      </c>
      <c r="G102" s="199"/>
      <c r="H102" s="202">
        <v>7.128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1240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1241</v>
      </c>
      <c r="G104" s="199"/>
      <c r="H104" s="202">
        <v>214.4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5" customFormat="1" ht="11.25">
      <c r="B105" s="209"/>
      <c r="C105" s="210"/>
      <c r="D105" s="189" t="s">
        <v>175</v>
      </c>
      <c r="E105" s="211" t="s">
        <v>19</v>
      </c>
      <c r="F105" s="212" t="s">
        <v>209</v>
      </c>
      <c r="G105" s="210"/>
      <c r="H105" s="213">
        <v>221.52800000000002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175</v>
      </c>
      <c r="AU105" s="219" t="s">
        <v>81</v>
      </c>
      <c r="AV105" s="15" t="s">
        <v>173</v>
      </c>
      <c r="AW105" s="15" t="s">
        <v>33</v>
      </c>
      <c r="AX105" s="15" t="s">
        <v>79</v>
      </c>
      <c r="AY105" s="219" t="s">
        <v>166</v>
      </c>
    </row>
    <row r="106" spans="1:65" s="2" customFormat="1" ht="48">
      <c r="A106" s="35"/>
      <c r="B106" s="36"/>
      <c r="C106" s="174" t="s">
        <v>214</v>
      </c>
      <c r="D106" s="174" t="s">
        <v>168</v>
      </c>
      <c r="E106" s="175" t="s">
        <v>486</v>
      </c>
      <c r="F106" s="176" t="s">
        <v>487</v>
      </c>
      <c r="G106" s="177" t="s">
        <v>203</v>
      </c>
      <c r="H106" s="178">
        <v>255.514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1242</v>
      </c>
    </row>
    <row r="107" spans="2:51" s="14" customFormat="1" ht="11.25">
      <c r="B107" s="198"/>
      <c r="C107" s="199"/>
      <c r="D107" s="189" t="s">
        <v>175</v>
      </c>
      <c r="E107" s="200" t="s">
        <v>19</v>
      </c>
      <c r="F107" s="201" t="s">
        <v>1243</v>
      </c>
      <c r="G107" s="199"/>
      <c r="H107" s="202">
        <v>19.314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175</v>
      </c>
      <c r="AU107" s="208" t="s">
        <v>81</v>
      </c>
      <c r="AV107" s="14" t="s">
        <v>81</v>
      </c>
      <c r="AW107" s="14" t="s">
        <v>33</v>
      </c>
      <c r="AX107" s="14" t="s">
        <v>71</v>
      </c>
      <c r="AY107" s="208" t="s">
        <v>166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207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1244</v>
      </c>
      <c r="G109" s="199"/>
      <c r="H109" s="202">
        <v>236.2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166</v>
      </c>
    </row>
    <row r="110" spans="2:51" s="15" customFormat="1" ht="11.25">
      <c r="B110" s="209"/>
      <c r="C110" s="210"/>
      <c r="D110" s="189" t="s">
        <v>175</v>
      </c>
      <c r="E110" s="211" t="s">
        <v>19</v>
      </c>
      <c r="F110" s="212" t="s">
        <v>209</v>
      </c>
      <c r="G110" s="210"/>
      <c r="H110" s="213">
        <v>255.51399999999998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175</v>
      </c>
      <c r="AU110" s="219" t="s">
        <v>81</v>
      </c>
      <c r="AV110" s="15" t="s">
        <v>173</v>
      </c>
      <c r="AW110" s="15" t="s">
        <v>33</v>
      </c>
      <c r="AX110" s="15" t="s">
        <v>79</v>
      </c>
      <c r="AY110" s="219" t="s">
        <v>166</v>
      </c>
    </row>
    <row r="111" spans="1:65" s="2" customFormat="1" ht="36">
      <c r="A111" s="35"/>
      <c r="B111" s="36"/>
      <c r="C111" s="174" t="s">
        <v>106</v>
      </c>
      <c r="D111" s="174" t="s">
        <v>168</v>
      </c>
      <c r="E111" s="175" t="s">
        <v>211</v>
      </c>
      <c r="F111" s="176" t="s">
        <v>212</v>
      </c>
      <c r="G111" s="177" t="s">
        <v>203</v>
      </c>
      <c r="H111" s="178">
        <v>3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1245</v>
      </c>
    </row>
    <row r="112" spans="1:65" s="2" customFormat="1" ht="36">
      <c r="A112" s="35"/>
      <c r="B112" s="36"/>
      <c r="C112" s="174" t="s">
        <v>109</v>
      </c>
      <c r="D112" s="174" t="s">
        <v>168</v>
      </c>
      <c r="E112" s="175" t="s">
        <v>215</v>
      </c>
      <c r="F112" s="176" t="s">
        <v>216</v>
      </c>
      <c r="G112" s="177" t="s">
        <v>171</v>
      </c>
      <c r="H112" s="178">
        <v>16.2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0.00084</v>
      </c>
      <c r="R112" s="183">
        <f>Q112*H112</f>
        <v>0.013608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1246</v>
      </c>
    </row>
    <row r="113" spans="2:51" s="13" customFormat="1" ht="11.25">
      <c r="B113" s="187"/>
      <c r="C113" s="188"/>
      <c r="D113" s="189" t="s">
        <v>175</v>
      </c>
      <c r="E113" s="190" t="s">
        <v>19</v>
      </c>
      <c r="F113" s="191" t="s">
        <v>700</v>
      </c>
      <c r="G113" s="188"/>
      <c r="H113" s="190" t="s">
        <v>19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175</v>
      </c>
      <c r="AU113" s="197" t="s">
        <v>81</v>
      </c>
      <c r="AV113" s="13" t="s">
        <v>79</v>
      </c>
      <c r="AW113" s="13" t="s">
        <v>33</v>
      </c>
      <c r="AX113" s="13" t="s">
        <v>71</v>
      </c>
      <c r="AY113" s="197" t="s">
        <v>166</v>
      </c>
    </row>
    <row r="114" spans="2:51" s="14" customFormat="1" ht="11.25">
      <c r="B114" s="198"/>
      <c r="C114" s="199"/>
      <c r="D114" s="189" t="s">
        <v>175</v>
      </c>
      <c r="E114" s="200" t="s">
        <v>19</v>
      </c>
      <c r="F114" s="201" t="s">
        <v>1247</v>
      </c>
      <c r="G114" s="199"/>
      <c r="H114" s="202">
        <v>16.2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175</v>
      </c>
      <c r="AU114" s="208" t="s">
        <v>81</v>
      </c>
      <c r="AV114" s="14" t="s">
        <v>81</v>
      </c>
      <c r="AW114" s="14" t="s">
        <v>33</v>
      </c>
      <c r="AX114" s="14" t="s">
        <v>79</v>
      </c>
      <c r="AY114" s="208" t="s">
        <v>166</v>
      </c>
    </row>
    <row r="115" spans="1:65" s="2" customFormat="1" ht="36">
      <c r="A115" s="35"/>
      <c r="B115" s="36"/>
      <c r="C115" s="174" t="s">
        <v>112</v>
      </c>
      <c r="D115" s="174" t="s">
        <v>168</v>
      </c>
      <c r="E115" s="175" t="s">
        <v>220</v>
      </c>
      <c r="F115" s="176" t="s">
        <v>221</v>
      </c>
      <c r="G115" s="177" t="s">
        <v>171</v>
      </c>
      <c r="H115" s="178">
        <v>1067.72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0.00085</v>
      </c>
      <c r="R115" s="183">
        <f>Q115*H115</f>
        <v>0.907562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1248</v>
      </c>
    </row>
    <row r="116" spans="2:51" s="13" customFormat="1" ht="11.25">
      <c r="B116" s="187"/>
      <c r="C116" s="188"/>
      <c r="D116" s="189" t="s">
        <v>175</v>
      </c>
      <c r="E116" s="190" t="s">
        <v>19</v>
      </c>
      <c r="F116" s="191" t="s">
        <v>205</v>
      </c>
      <c r="G116" s="188"/>
      <c r="H116" s="190" t="s">
        <v>19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175</v>
      </c>
      <c r="AU116" s="197" t="s">
        <v>81</v>
      </c>
      <c r="AV116" s="13" t="s">
        <v>79</v>
      </c>
      <c r="AW116" s="13" t="s">
        <v>33</v>
      </c>
      <c r="AX116" s="13" t="s">
        <v>71</v>
      </c>
      <c r="AY116" s="197" t="s">
        <v>166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1249</v>
      </c>
      <c r="G117" s="199"/>
      <c r="H117" s="202">
        <v>42.92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71</v>
      </c>
      <c r="AY117" s="208" t="s">
        <v>166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1240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1250</v>
      </c>
      <c r="G119" s="199"/>
      <c r="H119" s="202">
        <v>1024.8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5" customFormat="1" ht="11.25">
      <c r="B120" s="209"/>
      <c r="C120" s="210"/>
      <c r="D120" s="189" t="s">
        <v>175</v>
      </c>
      <c r="E120" s="211" t="s">
        <v>19</v>
      </c>
      <c r="F120" s="212" t="s">
        <v>209</v>
      </c>
      <c r="G120" s="210"/>
      <c r="H120" s="213">
        <v>1067.72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175</v>
      </c>
      <c r="AU120" s="219" t="s">
        <v>81</v>
      </c>
      <c r="AV120" s="15" t="s">
        <v>173</v>
      </c>
      <c r="AW120" s="15" t="s">
        <v>33</v>
      </c>
      <c r="AX120" s="15" t="s">
        <v>79</v>
      </c>
      <c r="AY120" s="219" t="s">
        <v>166</v>
      </c>
    </row>
    <row r="121" spans="1:65" s="2" customFormat="1" ht="36">
      <c r="A121" s="35"/>
      <c r="B121" s="36"/>
      <c r="C121" s="174" t="s">
        <v>115</v>
      </c>
      <c r="D121" s="174" t="s">
        <v>168</v>
      </c>
      <c r="E121" s="175" t="s">
        <v>915</v>
      </c>
      <c r="F121" s="176" t="s">
        <v>916</v>
      </c>
      <c r="G121" s="177" t="s">
        <v>171</v>
      </c>
      <c r="H121" s="178">
        <v>20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0.00119</v>
      </c>
      <c r="R121" s="183">
        <f>Q121*H121</f>
        <v>0.0238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1251</v>
      </c>
    </row>
    <row r="122" spans="2:51" s="13" customFormat="1" ht="11.25">
      <c r="B122" s="187"/>
      <c r="C122" s="188"/>
      <c r="D122" s="189" t="s">
        <v>175</v>
      </c>
      <c r="E122" s="190" t="s">
        <v>19</v>
      </c>
      <c r="F122" s="191" t="s">
        <v>207</v>
      </c>
      <c r="G122" s="188"/>
      <c r="H122" s="190" t="s">
        <v>19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175</v>
      </c>
      <c r="AU122" s="197" t="s">
        <v>81</v>
      </c>
      <c r="AV122" s="13" t="s">
        <v>79</v>
      </c>
      <c r="AW122" s="13" t="s">
        <v>33</v>
      </c>
      <c r="AX122" s="13" t="s">
        <v>71</v>
      </c>
      <c r="AY122" s="197" t="s">
        <v>166</v>
      </c>
    </row>
    <row r="123" spans="2:51" s="14" customFormat="1" ht="11.25">
      <c r="B123" s="198"/>
      <c r="C123" s="199"/>
      <c r="D123" s="189" t="s">
        <v>175</v>
      </c>
      <c r="E123" s="200" t="s">
        <v>19</v>
      </c>
      <c r="F123" s="201" t="s">
        <v>1252</v>
      </c>
      <c r="G123" s="199"/>
      <c r="H123" s="202">
        <v>20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175</v>
      </c>
      <c r="AU123" s="208" t="s">
        <v>81</v>
      </c>
      <c r="AV123" s="14" t="s">
        <v>81</v>
      </c>
      <c r="AW123" s="14" t="s">
        <v>33</v>
      </c>
      <c r="AX123" s="14" t="s">
        <v>79</v>
      </c>
      <c r="AY123" s="208" t="s">
        <v>166</v>
      </c>
    </row>
    <row r="124" spans="1:65" s="2" customFormat="1" ht="44.25" customHeight="1">
      <c r="A124" s="35"/>
      <c r="B124" s="36"/>
      <c r="C124" s="174" t="s">
        <v>118</v>
      </c>
      <c r="D124" s="174" t="s">
        <v>168</v>
      </c>
      <c r="E124" s="175" t="s">
        <v>224</v>
      </c>
      <c r="F124" s="176" t="s">
        <v>225</v>
      </c>
      <c r="G124" s="177" t="s">
        <v>171</v>
      </c>
      <c r="H124" s="178">
        <v>16.2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1253</v>
      </c>
    </row>
    <row r="125" spans="1:65" s="2" customFormat="1" ht="44.25" customHeight="1">
      <c r="A125" s="35"/>
      <c r="B125" s="36"/>
      <c r="C125" s="174" t="s">
        <v>8</v>
      </c>
      <c r="D125" s="174" t="s">
        <v>168</v>
      </c>
      <c r="E125" s="175" t="s">
        <v>227</v>
      </c>
      <c r="F125" s="176" t="s">
        <v>228</v>
      </c>
      <c r="G125" s="177" t="s">
        <v>171</v>
      </c>
      <c r="H125" s="178">
        <v>1067.72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1254</v>
      </c>
    </row>
    <row r="126" spans="1:65" s="2" customFormat="1" ht="44.25" customHeight="1">
      <c r="A126" s="35"/>
      <c r="B126" s="36"/>
      <c r="C126" s="174" t="s">
        <v>123</v>
      </c>
      <c r="D126" s="174" t="s">
        <v>168</v>
      </c>
      <c r="E126" s="175" t="s">
        <v>921</v>
      </c>
      <c r="F126" s="176" t="s">
        <v>922</v>
      </c>
      <c r="G126" s="177" t="s">
        <v>171</v>
      </c>
      <c r="H126" s="178">
        <v>20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1255</v>
      </c>
    </row>
    <row r="127" spans="1:65" s="2" customFormat="1" ht="60">
      <c r="A127" s="35"/>
      <c r="B127" s="36"/>
      <c r="C127" s="174" t="s">
        <v>126</v>
      </c>
      <c r="D127" s="174" t="s">
        <v>168</v>
      </c>
      <c r="E127" s="175" t="s">
        <v>499</v>
      </c>
      <c r="F127" s="176" t="s">
        <v>500</v>
      </c>
      <c r="G127" s="177" t="s">
        <v>203</v>
      </c>
      <c r="H127" s="178">
        <v>80.15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1256</v>
      </c>
    </row>
    <row r="128" spans="2:51" s="14" customFormat="1" ht="11.25">
      <c r="B128" s="198"/>
      <c r="C128" s="199"/>
      <c r="D128" s="189" t="s">
        <v>175</v>
      </c>
      <c r="E128" s="200" t="s">
        <v>19</v>
      </c>
      <c r="F128" s="201" t="s">
        <v>1257</v>
      </c>
      <c r="G128" s="199"/>
      <c r="H128" s="202">
        <v>80.15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175</v>
      </c>
      <c r="AU128" s="208" t="s">
        <v>81</v>
      </c>
      <c r="AV128" s="14" t="s">
        <v>81</v>
      </c>
      <c r="AW128" s="14" t="s">
        <v>33</v>
      </c>
      <c r="AX128" s="14" t="s">
        <v>79</v>
      </c>
      <c r="AY128" s="208" t="s">
        <v>166</v>
      </c>
    </row>
    <row r="129" spans="1:65" s="2" customFormat="1" ht="44.25" customHeight="1">
      <c r="A129" s="35"/>
      <c r="B129" s="36"/>
      <c r="C129" s="174" t="s">
        <v>129</v>
      </c>
      <c r="D129" s="174" t="s">
        <v>168</v>
      </c>
      <c r="E129" s="175" t="s">
        <v>503</v>
      </c>
      <c r="F129" s="176" t="s">
        <v>504</v>
      </c>
      <c r="G129" s="177" t="s">
        <v>203</v>
      </c>
      <c r="H129" s="178">
        <v>80.15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1258</v>
      </c>
    </row>
    <row r="130" spans="1:65" s="2" customFormat="1" ht="44.25" customHeight="1">
      <c r="A130" s="35"/>
      <c r="B130" s="36"/>
      <c r="C130" s="174" t="s">
        <v>132</v>
      </c>
      <c r="D130" s="174" t="s">
        <v>168</v>
      </c>
      <c r="E130" s="175" t="s">
        <v>238</v>
      </c>
      <c r="F130" s="176" t="s">
        <v>239</v>
      </c>
      <c r="G130" s="177" t="s">
        <v>240</v>
      </c>
      <c r="H130" s="178">
        <v>160.3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1259</v>
      </c>
    </row>
    <row r="131" spans="1:65" s="2" customFormat="1" ht="36">
      <c r="A131" s="35"/>
      <c r="B131" s="36"/>
      <c r="C131" s="174" t="s">
        <v>260</v>
      </c>
      <c r="D131" s="174" t="s">
        <v>168</v>
      </c>
      <c r="E131" s="175" t="s">
        <v>243</v>
      </c>
      <c r="F131" s="176" t="s">
        <v>244</v>
      </c>
      <c r="G131" s="177" t="s">
        <v>203</v>
      </c>
      <c r="H131" s="178">
        <v>80.15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1260</v>
      </c>
    </row>
    <row r="132" spans="1:65" s="2" customFormat="1" ht="44.25" customHeight="1">
      <c r="A132" s="35"/>
      <c r="B132" s="36"/>
      <c r="C132" s="174" t="s">
        <v>7</v>
      </c>
      <c r="D132" s="174" t="s">
        <v>168</v>
      </c>
      <c r="E132" s="175" t="s">
        <v>246</v>
      </c>
      <c r="F132" s="176" t="s">
        <v>247</v>
      </c>
      <c r="G132" s="177" t="s">
        <v>203</v>
      </c>
      <c r="H132" s="178">
        <v>396.89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1261</v>
      </c>
    </row>
    <row r="133" spans="2:51" s="14" customFormat="1" ht="11.25">
      <c r="B133" s="198"/>
      <c r="C133" s="199"/>
      <c r="D133" s="189" t="s">
        <v>175</v>
      </c>
      <c r="E133" s="200" t="s">
        <v>19</v>
      </c>
      <c r="F133" s="201" t="s">
        <v>1262</v>
      </c>
      <c r="G133" s="199"/>
      <c r="H133" s="202">
        <v>396.89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175</v>
      </c>
      <c r="AU133" s="208" t="s">
        <v>81</v>
      </c>
      <c r="AV133" s="14" t="s">
        <v>81</v>
      </c>
      <c r="AW133" s="14" t="s">
        <v>33</v>
      </c>
      <c r="AX133" s="14" t="s">
        <v>79</v>
      </c>
      <c r="AY133" s="208" t="s">
        <v>166</v>
      </c>
    </row>
    <row r="134" spans="1:65" s="2" customFormat="1" ht="66.75" customHeight="1">
      <c r="A134" s="35"/>
      <c r="B134" s="36"/>
      <c r="C134" s="174" t="s">
        <v>269</v>
      </c>
      <c r="D134" s="174" t="s">
        <v>168</v>
      </c>
      <c r="E134" s="175" t="s">
        <v>250</v>
      </c>
      <c r="F134" s="176" t="s">
        <v>251</v>
      </c>
      <c r="G134" s="177" t="s">
        <v>203</v>
      </c>
      <c r="H134" s="178">
        <v>60.113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1263</v>
      </c>
    </row>
    <row r="135" spans="2:51" s="14" customFormat="1" ht="11.25">
      <c r="B135" s="198"/>
      <c r="C135" s="199"/>
      <c r="D135" s="189" t="s">
        <v>175</v>
      </c>
      <c r="E135" s="200" t="s">
        <v>19</v>
      </c>
      <c r="F135" s="201" t="s">
        <v>1264</v>
      </c>
      <c r="G135" s="199"/>
      <c r="H135" s="202">
        <v>60.113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175</v>
      </c>
      <c r="AU135" s="208" t="s">
        <v>81</v>
      </c>
      <c r="AV135" s="14" t="s">
        <v>81</v>
      </c>
      <c r="AW135" s="14" t="s">
        <v>33</v>
      </c>
      <c r="AX135" s="14" t="s">
        <v>79</v>
      </c>
      <c r="AY135" s="208" t="s">
        <v>166</v>
      </c>
    </row>
    <row r="136" spans="1:65" s="2" customFormat="1" ht="16.5" customHeight="1">
      <c r="A136" s="35"/>
      <c r="B136" s="36"/>
      <c r="C136" s="220" t="s">
        <v>273</v>
      </c>
      <c r="D136" s="220" t="s">
        <v>254</v>
      </c>
      <c r="E136" s="221" t="s">
        <v>255</v>
      </c>
      <c r="F136" s="222" t="s">
        <v>256</v>
      </c>
      <c r="G136" s="223" t="s">
        <v>240</v>
      </c>
      <c r="H136" s="224">
        <v>160.3</v>
      </c>
      <c r="I136" s="225"/>
      <c r="J136" s="226">
        <f>ROUND(I136*H136,2)</f>
        <v>0</v>
      </c>
      <c r="K136" s="222" t="s">
        <v>172</v>
      </c>
      <c r="L136" s="227"/>
      <c r="M136" s="228" t="s">
        <v>19</v>
      </c>
      <c r="N136" s="229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210</v>
      </c>
      <c r="AT136" s="185" t="s">
        <v>254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1265</v>
      </c>
    </row>
    <row r="137" spans="2:51" s="14" customFormat="1" ht="11.25">
      <c r="B137" s="198"/>
      <c r="C137" s="199"/>
      <c r="D137" s="189" t="s">
        <v>175</v>
      </c>
      <c r="E137" s="200" t="s">
        <v>19</v>
      </c>
      <c r="F137" s="201" t="s">
        <v>1266</v>
      </c>
      <c r="G137" s="199"/>
      <c r="H137" s="202">
        <v>160.3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175</v>
      </c>
      <c r="AU137" s="208" t="s">
        <v>81</v>
      </c>
      <c r="AV137" s="14" t="s">
        <v>81</v>
      </c>
      <c r="AW137" s="14" t="s">
        <v>33</v>
      </c>
      <c r="AX137" s="14" t="s">
        <v>79</v>
      </c>
      <c r="AY137" s="208" t="s">
        <v>166</v>
      </c>
    </row>
    <row r="138" spans="2:63" s="12" customFormat="1" ht="22.9" customHeight="1">
      <c r="B138" s="158"/>
      <c r="C138" s="159"/>
      <c r="D138" s="160" t="s">
        <v>70</v>
      </c>
      <c r="E138" s="172" t="s">
        <v>183</v>
      </c>
      <c r="F138" s="172" t="s">
        <v>259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P139</f>
        <v>0</v>
      </c>
      <c r="Q138" s="166"/>
      <c r="R138" s="167">
        <f>R139</f>
        <v>0</v>
      </c>
      <c r="S138" s="166"/>
      <c r="T138" s="168">
        <f>T139</f>
        <v>0</v>
      </c>
      <c r="AR138" s="169" t="s">
        <v>79</v>
      </c>
      <c r="AT138" s="170" t="s">
        <v>70</v>
      </c>
      <c r="AU138" s="170" t="s">
        <v>79</v>
      </c>
      <c r="AY138" s="169" t="s">
        <v>166</v>
      </c>
      <c r="BK138" s="171">
        <f>BK139</f>
        <v>0</v>
      </c>
    </row>
    <row r="139" spans="1:65" s="2" customFormat="1" ht="24">
      <c r="A139" s="35"/>
      <c r="B139" s="36"/>
      <c r="C139" s="174" t="s">
        <v>277</v>
      </c>
      <c r="D139" s="174" t="s">
        <v>168</v>
      </c>
      <c r="E139" s="175" t="s">
        <v>261</v>
      </c>
      <c r="F139" s="176" t="s">
        <v>262</v>
      </c>
      <c r="G139" s="177" t="s">
        <v>194</v>
      </c>
      <c r="H139" s="178">
        <v>222.64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1267</v>
      </c>
    </row>
    <row r="140" spans="2:63" s="12" customFormat="1" ht="22.9" customHeight="1">
      <c r="B140" s="158"/>
      <c r="C140" s="159"/>
      <c r="D140" s="160" t="s">
        <v>70</v>
      </c>
      <c r="E140" s="172" t="s">
        <v>173</v>
      </c>
      <c r="F140" s="172" t="s">
        <v>264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SUM(P141:P146)</f>
        <v>0</v>
      </c>
      <c r="Q140" s="166"/>
      <c r="R140" s="167">
        <f>SUM(R141:R146)</f>
        <v>0.8172449999999999</v>
      </c>
      <c r="S140" s="166"/>
      <c r="T140" s="168">
        <f>SUM(T141:T146)</f>
        <v>0</v>
      </c>
      <c r="AR140" s="169" t="s">
        <v>79</v>
      </c>
      <c r="AT140" s="170" t="s">
        <v>70</v>
      </c>
      <c r="AU140" s="170" t="s">
        <v>79</v>
      </c>
      <c r="AY140" s="169" t="s">
        <v>166</v>
      </c>
      <c r="BK140" s="171">
        <f>SUM(BK141:BK146)</f>
        <v>0</v>
      </c>
    </row>
    <row r="141" spans="1:65" s="2" customFormat="1" ht="33" customHeight="1">
      <c r="A141" s="35"/>
      <c r="B141" s="36"/>
      <c r="C141" s="174" t="s">
        <v>281</v>
      </c>
      <c r="D141" s="174" t="s">
        <v>168</v>
      </c>
      <c r="E141" s="175" t="s">
        <v>265</v>
      </c>
      <c r="F141" s="176" t="s">
        <v>266</v>
      </c>
      <c r="G141" s="177" t="s">
        <v>203</v>
      </c>
      <c r="H141" s="178">
        <v>20.038</v>
      </c>
      <c r="I141" s="179"/>
      <c r="J141" s="180">
        <f>ROUND(I141*H141,2)</f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173</v>
      </c>
      <c r="BM141" s="185" t="s">
        <v>1268</v>
      </c>
    </row>
    <row r="142" spans="2:51" s="14" customFormat="1" ht="11.25">
      <c r="B142" s="198"/>
      <c r="C142" s="199"/>
      <c r="D142" s="189" t="s">
        <v>175</v>
      </c>
      <c r="E142" s="200" t="s">
        <v>19</v>
      </c>
      <c r="F142" s="201" t="s">
        <v>1269</v>
      </c>
      <c r="G142" s="199"/>
      <c r="H142" s="202">
        <v>20.038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175</v>
      </c>
      <c r="AU142" s="208" t="s">
        <v>81</v>
      </c>
      <c r="AV142" s="14" t="s">
        <v>81</v>
      </c>
      <c r="AW142" s="14" t="s">
        <v>33</v>
      </c>
      <c r="AX142" s="14" t="s">
        <v>79</v>
      </c>
      <c r="AY142" s="208" t="s">
        <v>166</v>
      </c>
    </row>
    <row r="143" spans="1:65" s="2" customFormat="1" ht="36">
      <c r="A143" s="35"/>
      <c r="B143" s="36"/>
      <c r="C143" s="174" t="s">
        <v>286</v>
      </c>
      <c r="D143" s="174" t="s">
        <v>168</v>
      </c>
      <c r="E143" s="175" t="s">
        <v>270</v>
      </c>
      <c r="F143" s="176" t="s">
        <v>271</v>
      </c>
      <c r="G143" s="177" t="s">
        <v>203</v>
      </c>
      <c r="H143" s="178">
        <v>1.5</v>
      </c>
      <c r="I143" s="179"/>
      <c r="J143" s="180">
        <f>ROUND(I143*H143,2)</f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1270</v>
      </c>
    </row>
    <row r="144" spans="1:65" s="2" customFormat="1" ht="33" customHeight="1">
      <c r="A144" s="35"/>
      <c r="B144" s="36"/>
      <c r="C144" s="174" t="s">
        <v>292</v>
      </c>
      <c r="D144" s="174" t="s">
        <v>168</v>
      </c>
      <c r="E144" s="175" t="s">
        <v>274</v>
      </c>
      <c r="F144" s="176" t="s">
        <v>275</v>
      </c>
      <c r="G144" s="177" t="s">
        <v>203</v>
      </c>
      <c r="H144" s="178">
        <v>2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1271</v>
      </c>
    </row>
    <row r="145" spans="1:65" s="2" customFormat="1" ht="24">
      <c r="A145" s="35"/>
      <c r="B145" s="36"/>
      <c r="C145" s="174" t="s">
        <v>296</v>
      </c>
      <c r="D145" s="174" t="s">
        <v>168</v>
      </c>
      <c r="E145" s="175" t="s">
        <v>278</v>
      </c>
      <c r="F145" s="176" t="s">
        <v>279</v>
      </c>
      <c r="G145" s="177" t="s">
        <v>171</v>
      </c>
      <c r="H145" s="178">
        <v>3.5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0.00639</v>
      </c>
      <c r="R145" s="183">
        <f>Q145*H145</f>
        <v>0.022365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1272</v>
      </c>
    </row>
    <row r="146" spans="1:65" s="2" customFormat="1" ht="36">
      <c r="A146" s="35"/>
      <c r="B146" s="36"/>
      <c r="C146" s="174" t="s">
        <v>300</v>
      </c>
      <c r="D146" s="174" t="s">
        <v>168</v>
      </c>
      <c r="E146" s="175" t="s">
        <v>282</v>
      </c>
      <c r="F146" s="176" t="s">
        <v>283</v>
      </c>
      <c r="G146" s="177" t="s">
        <v>186</v>
      </c>
      <c r="H146" s="178">
        <v>9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0.08832</v>
      </c>
      <c r="R146" s="183">
        <f>Q146*H146</f>
        <v>0.7948799999999999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1273</v>
      </c>
    </row>
    <row r="147" spans="2:63" s="12" customFormat="1" ht="22.9" customHeight="1">
      <c r="B147" s="158"/>
      <c r="C147" s="159"/>
      <c r="D147" s="160" t="s">
        <v>70</v>
      </c>
      <c r="E147" s="172" t="s">
        <v>191</v>
      </c>
      <c r="F147" s="172" t="s">
        <v>285</v>
      </c>
      <c r="G147" s="159"/>
      <c r="H147" s="159"/>
      <c r="I147" s="162"/>
      <c r="J147" s="173">
        <f>BK147</f>
        <v>0</v>
      </c>
      <c r="K147" s="159"/>
      <c r="L147" s="164"/>
      <c r="M147" s="165"/>
      <c r="N147" s="166"/>
      <c r="O147" s="166"/>
      <c r="P147" s="167">
        <f>SUM(P148:P154)</f>
        <v>0</v>
      </c>
      <c r="Q147" s="166"/>
      <c r="R147" s="167">
        <f>SUM(R148:R154)</f>
        <v>123.73970247999999</v>
      </c>
      <c r="S147" s="166"/>
      <c r="T147" s="168">
        <f>SUM(T148:T154)</f>
        <v>0</v>
      </c>
      <c r="AR147" s="169" t="s">
        <v>79</v>
      </c>
      <c r="AT147" s="170" t="s">
        <v>70</v>
      </c>
      <c r="AU147" s="170" t="s">
        <v>79</v>
      </c>
      <c r="AY147" s="169" t="s">
        <v>166</v>
      </c>
      <c r="BK147" s="171">
        <f>SUM(BK148:BK154)</f>
        <v>0</v>
      </c>
    </row>
    <row r="148" spans="1:65" s="2" customFormat="1" ht="36">
      <c r="A148" s="35"/>
      <c r="B148" s="36"/>
      <c r="C148" s="174" t="s">
        <v>305</v>
      </c>
      <c r="D148" s="174" t="s">
        <v>168</v>
      </c>
      <c r="E148" s="175" t="s">
        <v>1274</v>
      </c>
      <c r="F148" s="176" t="s">
        <v>1275</v>
      </c>
      <c r="G148" s="177" t="s">
        <v>171</v>
      </c>
      <c r="H148" s="178">
        <v>355</v>
      </c>
      <c r="I148" s="179"/>
      <c r="J148" s="180">
        <f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173</v>
      </c>
      <c r="BM148" s="185" t="s">
        <v>1276</v>
      </c>
    </row>
    <row r="149" spans="1:65" s="2" customFormat="1" ht="36">
      <c r="A149" s="35"/>
      <c r="B149" s="36"/>
      <c r="C149" s="174" t="s">
        <v>310</v>
      </c>
      <c r="D149" s="174" t="s">
        <v>168</v>
      </c>
      <c r="E149" s="175" t="s">
        <v>287</v>
      </c>
      <c r="F149" s="176" t="s">
        <v>288</v>
      </c>
      <c r="G149" s="177" t="s">
        <v>171</v>
      </c>
      <c r="H149" s="178">
        <v>96.053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0.46</v>
      </c>
      <c r="R149" s="183">
        <f>Q149*H149</f>
        <v>44.18438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1277</v>
      </c>
    </row>
    <row r="150" spans="2:51" s="14" customFormat="1" ht="11.25">
      <c r="B150" s="198"/>
      <c r="C150" s="199"/>
      <c r="D150" s="189" t="s">
        <v>175</v>
      </c>
      <c r="E150" s="200" t="s">
        <v>19</v>
      </c>
      <c r="F150" s="201" t="s">
        <v>1278</v>
      </c>
      <c r="G150" s="199"/>
      <c r="H150" s="202">
        <v>96.053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175</v>
      </c>
      <c r="AU150" s="208" t="s">
        <v>81</v>
      </c>
      <c r="AV150" s="14" t="s">
        <v>81</v>
      </c>
      <c r="AW150" s="14" t="s">
        <v>33</v>
      </c>
      <c r="AX150" s="14" t="s">
        <v>79</v>
      </c>
      <c r="AY150" s="208" t="s">
        <v>166</v>
      </c>
    </row>
    <row r="151" spans="1:65" s="2" customFormat="1" ht="44.25" customHeight="1">
      <c r="A151" s="35"/>
      <c r="B151" s="36"/>
      <c r="C151" s="174" t="s">
        <v>315</v>
      </c>
      <c r="D151" s="174" t="s">
        <v>168</v>
      </c>
      <c r="E151" s="175" t="s">
        <v>293</v>
      </c>
      <c r="F151" s="176" t="s">
        <v>294</v>
      </c>
      <c r="G151" s="177" t="s">
        <v>171</v>
      </c>
      <c r="H151" s="178">
        <v>96.053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0.38</v>
      </c>
      <c r="R151" s="183">
        <f>Q151*H151</f>
        <v>36.50014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1279</v>
      </c>
    </row>
    <row r="152" spans="1:65" s="2" customFormat="1" ht="44.25" customHeight="1">
      <c r="A152" s="35"/>
      <c r="B152" s="36"/>
      <c r="C152" s="174" t="s">
        <v>319</v>
      </c>
      <c r="D152" s="174" t="s">
        <v>168</v>
      </c>
      <c r="E152" s="175" t="s">
        <v>297</v>
      </c>
      <c r="F152" s="176" t="s">
        <v>298</v>
      </c>
      <c r="G152" s="177" t="s">
        <v>171</v>
      </c>
      <c r="H152" s="178">
        <v>31.938</v>
      </c>
      <c r="I152" s="179"/>
      <c r="J152" s="180">
        <f>ROUND(I152*H152,2)</f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>O152*H152</f>
        <v>0</v>
      </c>
      <c r="Q152" s="183">
        <v>0.26376</v>
      </c>
      <c r="R152" s="183">
        <f>Q152*H152</f>
        <v>8.42396688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79</v>
      </c>
      <c r="BK152" s="186">
        <f>ROUND(I152*H152,2)</f>
        <v>0</v>
      </c>
      <c r="BL152" s="18" t="s">
        <v>173</v>
      </c>
      <c r="BM152" s="185" t="s">
        <v>1280</v>
      </c>
    </row>
    <row r="153" spans="1:65" s="2" customFormat="1" ht="36">
      <c r="A153" s="35"/>
      <c r="B153" s="36"/>
      <c r="C153" s="174" t="s">
        <v>324</v>
      </c>
      <c r="D153" s="174" t="s">
        <v>168</v>
      </c>
      <c r="E153" s="175" t="s">
        <v>301</v>
      </c>
      <c r="F153" s="176" t="s">
        <v>302</v>
      </c>
      <c r="G153" s="177" t="s">
        <v>171</v>
      </c>
      <c r="H153" s="178">
        <v>31.938</v>
      </c>
      <c r="I153" s="179"/>
      <c r="J153" s="180">
        <f>ROUND(I153*H153,2)</f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0.1562</v>
      </c>
      <c r="R153" s="183">
        <f>Q153*H153</f>
        <v>4.9887156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173</v>
      </c>
      <c r="BM153" s="185" t="s">
        <v>1281</v>
      </c>
    </row>
    <row r="154" spans="1:65" s="2" customFormat="1" ht="48">
      <c r="A154" s="35"/>
      <c r="B154" s="36"/>
      <c r="C154" s="174" t="s">
        <v>328</v>
      </c>
      <c r="D154" s="174" t="s">
        <v>168</v>
      </c>
      <c r="E154" s="175" t="s">
        <v>1282</v>
      </c>
      <c r="F154" s="176" t="s">
        <v>1283</v>
      </c>
      <c r="G154" s="177" t="s">
        <v>171</v>
      </c>
      <c r="H154" s="178">
        <v>355</v>
      </c>
      <c r="I154" s="179"/>
      <c r="J154" s="180">
        <f>ROUND(I154*H154,2)</f>
        <v>0</v>
      </c>
      <c r="K154" s="176" t="s">
        <v>172</v>
      </c>
      <c r="L154" s="40"/>
      <c r="M154" s="181" t="s">
        <v>19</v>
      </c>
      <c r="N154" s="182" t="s">
        <v>42</v>
      </c>
      <c r="O154" s="65"/>
      <c r="P154" s="183">
        <f>O154*H154</f>
        <v>0</v>
      </c>
      <c r="Q154" s="183">
        <v>0.0835</v>
      </c>
      <c r="R154" s="183">
        <f>Q154*H154</f>
        <v>29.642500000000002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173</v>
      </c>
      <c r="BM154" s="185" t="s">
        <v>1284</v>
      </c>
    </row>
    <row r="155" spans="2:63" s="12" customFormat="1" ht="22.9" customHeight="1">
      <c r="B155" s="158"/>
      <c r="C155" s="159"/>
      <c r="D155" s="160" t="s">
        <v>70</v>
      </c>
      <c r="E155" s="172" t="s">
        <v>210</v>
      </c>
      <c r="F155" s="172" t="s">
        <v>304</v>
      </c>
      <c r="G155" s="159"/>
      <c r="H155" s="159"/>
      <c r="I155" s="162"/>
      <c r="J155" s="173">
        <f>BK155</f>
        <v>0</v>
      </c>
      <c r="K155" s="159"/>
      <c r="L155" s="164"/>
      <c r="M155" s="165"/>
      <c r="N155" s="166"/>
      <c r="O155" s="166"/>
      <c r="P155" s="167">
        <f>SUM(P156:P189)</f>
        <v>0</v>
      </c>
      <c r="Q155" s="166"/>
      <c r="R155" s="167">
        <f>SUM(R156:R189)</f>
        <v>33.173799800000005</v>
      </c>
      <c r="S155" s="166"/>
      <c r="T155" s="168">
        <f>SUM(T156:T189)</f>
        <v>0</v>
      </c>
      <c r="AR155" s="169" t="s">
        <v>79</v>
      </c>
      <c r="AT155" s="170" t="s">
        <v>70</v>
      </c>
      <c r="AU155" s="170" t="s">
        <v>79</v>
      </c>
      <c r="AY155" s="169" t="s">
        <v>166</v>
      </c>
      <c r="BK155" s="171">
        <f>SUM(BK156:BK189)</f>
        <v>0</v>
      </c>
    </row>
    <row r="156" spans="1:65" s="2" customFormat="1" ht="33" customHeight="1">
      <c r="A156" s="35"/>
      <c r="B156" s="36"/>
      <c r="C156" s="174" t="s">
        <v>332</v>
      </c>
      <c r="D156" s="174" t="s">
        <v>168</v>
      </c>
      <c r="E156" s="175" t="s">
        <v>306</v>
      </c>
      <c r="F156" s="176" t="s">
        <v>307</v>
      </c>
      <c r="G156" s="177" t="s">
        <v>194</v>
      </c>
      <c r="H156" s="178">
        <v>10.3</v>
      </c>
      <c r="I156" s="179"/>
      <c r="J156" s="180">
        <f aca="true" t="shared" si="0" ref="J156:J189">ROUND(I156*H156,2)</f>
        <v>0</v>
      </c>
      <c r="K156" s="176" t="s">
        <v>172</v>
      </c>
      <c r="L156" s="40"/>
      <c r="M156" s="181" t="s">
        <v>19</v>
      </c>
      <c r="N156" s="182" t="s">
        <v>42</v>
      </c>
      <c r="O156" s="65"/>
      <c r="P156" s="183">
        <f aca="true" t="shared" si="1" ref="P156:P189">O156*H156</f>
        <v>0</v>
      </c>
      <c r="Q156" s="183">
        <v>1E-05</v>
      </c>
      <c r="R156" s="183">
        <f aca="true" t="shared" si="2" ref="R156:R189">Q156*H156</f>
        <v>0.00010300000000000001</v>
      </c>
      <c r="S156" s="183">
        <v>0</v>
      </c>
      <c r="T156" s="184">
        <f aca="true" t="shared" si="3" ref="T156:T189"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173</v>
      </c>
      <c r="AT156" s="185" t="s">
        <v>168</v>
      </c>
      <c r="AU156" s="185" t="s">
        <v>81</v>
      </c>
      <c r="AY156" s="18" t="s">
        <v>166</v>
      </c>
      <c r="BE156" s="186">
        <f aca="true" t="shared" si="4" ref="BE156:BE189">IF(N156="základní",J156,0)</f>
        <v>0</v>
      </c>
      <c r="BF156" s="186">
        <f aca="true" t="shared" si="5" ref="BF156:BF189">IF(N156="snížená",J156,0)</f>
        <v>0</v>
      </c>
      <c r="BG156" s="186">
        <f aca="true" t="shared" si="6" ref="BG156:BG189">IF(N156="zákl. přenesená",J156,0)</f>
        <v>0</v>
      </c>
      <c r="BH156" s="186">
        <f aca="true" t="shared" si="7" ref="BH156:BH189">IF(N156="sníž. přenesená",J156,0)</f>
        <v>0</v>
      </c>
      <c r="BI156" s="186">
        <f aca="true" t="shared" si="8" ref="BI156:BI189">IF(N156="nulová",J156,0)</f>
        <v>0</v>
      </c>
      <c r="BJ156" s="18" t="s">
        <v>79</v>
      </c>
      <c r="BK156" s="186">
        <f aca="true" t="shared" si="9" ref="BK156:BK189">ROUND(I156*H156,2)</f>
        <v>0</v>
      </c>
      <c r="BL156" s="18" t="s">
        <v>173</v>
      </c>
      <c r="BM156" s="185" t="s">
        <v>1285</v>
      </c>
    </row>
    <row r="157" spans="1:65" s="2" customFormat="1" ht="24">
      <c r="A157" s="35"/>
      <c r="B157" s="36"/>
      <c r="C157" s="220" t="s">
        <v>336</v>
      </c>
      <c r="D157" s="220" t="s">
        <v>254</v>
      </c>
      <c r="E157" s="221" t="s">
        <v>311</v>
      </c>
      <c r="F157" s="222" t="s">
        <v>312</v>
      </c>
      <c r="G157" s="223" t="s">
        <v>194</v>
      </c>
      <c r="H157" s="224">
        <v>10.5</v>
      </c>
      <c r="I157" s="225"/>
      <c r="J157" s="226">
        <f t="shared" si="0"/>
        <v>0</v>
      </c>
      <c r="K157" s="222" t="s">
        <v>172</v>
      </c>
      <c r="L157" s="227"/>
      <c r="M157" s="228" t="s">
        <v>19</v>
      </c>
      <c r="N157" s="229" t="s">
        <v>42</v>
      </c>
      <c r="O157" s="65"/>
      <c r="P157" s="183">
        <f t="shared" si="1"/>
        <v>0</v>
      </c>
      <c r="Q157" s="183">
        <v>0.0036</v>
      </c>
      <c r="R157" s="183">
        <f t="shared" si="2"/>
        <v>0.0378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210</v>
      </c>
      <c r="AT157" s="185" t="s">
        <v>254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1286</v>
      </c>
    </row>
    <row r="158" spans="1:65" s="2" customFormat="1" ht="33" customHeight="1">
      <c r="A158" s="35"/>
      <c r="B158" s="36"/>
      <c r="C158" s="174" t="s">
        <v>340</v>
      </c>
      <c r="D158" s="174" t="s">
        <v>168</v>
      </c>
      <c r="E158" s="175" t="s">
        <v>531</v>
      </c>
      <c r="F158" s="176" t="s">
        <v>532</v>
      </c>
      <c r="G158" s="177" t="s">
        <v>194</v>
      </c>
      <c r="H158" s="178">
        <v>212.34</v>
      </c>
      <c r="I158" s="179"/>
      <c r="J158" s="180">
        <f t="shared" si="0"/>
        <v>0</v>
      </c>
      <c r="K158" s="176" t="s">
        <v>172</v>
      </c>
      <c r="L158" s="40"/>
      <c r="M158" s="181" t="s">
        <v>19</v>
      </c>
      <c r="N158" s="182" t="s">
        <v>42</v>
      </c>
      <c r="O158" s="65"/>
      <c r="P158" s="183">
        <f t="shared" si="1"/>
        <v>0</v>
      </c>
      <c r="Q158" s="183">
        <v>2E-05</v>
      </c>
      <c r="R158" s="183">
        <f t="shared" si="2"/>
        <v>0.0042468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173</v>
      </c>
      <c r="AT158" s="185" t="s">
        <v>168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1287</v>
      </c>
    </row>
    <row r="159" spans="1:65" s="2" customFormat="1" ht="24">
      <c r="A159" s="35"/>
      <c r="B159" s="36"/>
      <c r="C159" s="220" t="s">
        <v>344</v>
      </c>
      <c r="D159" s="220" t="s">
        <v>254</v>
      </c>
      <c r="E159" s="221" t="s">
        <v>527</v>
      </c>
      <c r="F159" s="222" t="s">
        <v>528</v>
      </c>
      <c r="G159" s="223" t="s">
        <v>194</v>
      </c>
      <c r="H159" s="224">
        <v>215.5</v>
      </c>
      <c r="I159" s="225"/>
      <c r="J159" s="226">
        <f t="shared" si="0"/>
        <v>0</v>
      </c>
      <c r="K159" s="222" t="s">
        <v>172</v>
      </c>
      <c r="L159" s="227"/>
      <c r="M159" s="228" t="s">
        <v>19</v>
      </c>
      <c r="N159" s="229" t="s">
        <v>42</v>
      </c>
      <c r="O159" s="65"/>
      <c r="P159" s="183">
        <f t="shared" si="1"/>
        <v>0</v>
      </c>
      <c r="Q159" s="183">
        <v>0.008</v>
      </c>
      <c r="R159" s="183">
        <f t="shared" si="2"/>
        <v>1.724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210</v>
      </c>
      <c r="AT159" s="185" t="s">
        <v>254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1288</v>
      </c>
    </row>
    <row r="160" spans="1:65" s="2" customFormat="1" ht="36">
      <c r="A160" s="35"/>
      <c r="B160" s="36"/>
      <c r="C160" s="174" t="s">
        <v>348</v>
      </c>
      <c r="D160" s="174" t="s">
        <v>168</v>
      </c>
      <c r="E160" s="175" t="s">
        <v>658</v>
      </c>
      <c r="F160" s="176" t="s">
        <v>659</v>
      </c>
      <c r="G160" s="177" t="s">
        <v>186</v>
      </c>
      <c r="H160" s="178">
        <v>4</v>
      </c>
      <c r="I160" s="179"/>
      <c r="J160" s="180">
        <f t="shared" si="0"/>
        <v>0</v>
      </c>
      <c r="K160" s="176" t="s">
        <v>172</v>
      </c>
      <c r="L160" s="40"/>
      <c r="M160" s="181" t="s">
        <v>19</v>
      </c>
      <c r="N160" s="182" t="s">
        <v>42</v>
      </c>
      <c r="O160" s="65"/>
      <c r="P160" s="183">
        <f t="shared" si="1"/>
        <v>0</v>
      </c>
      <c r="Q160" s="183">
        <v>0</v>
      </c>
      <c r="R160" s="183">
        <f t="shared" si="2"/>
        <v>0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173</v>
      </c>
      <c r="AT160" s="185" t="s">
        <v>168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1289</v>
      </c>
    </row>
    <row r="161" spans="1:65" s="2" customFormat="1" ht="16.5" customHeight="1">
      <c r="A161" s="35"/>
      <c r="B161" s="36"/>
      <c r="C161" s="220" t="s">
        <v>352</v>
      </c>
      <c r="D161" s="220" t="s">
        <v>254</v>
      </c>
      <c r="E161" s="221" t="s">
        <v>542</v>
      </c>
      <c r="F161" s="222" t="s">
        <v>543</v>
      </c>
      <c r="G161" s="223" t="s">
        <v>186</v>
      </c>
      <c r="H161" s="224">
        <v>2</v>
      </c>
      <c r="I161" s="225"/>
      <c r="J161" s="226">
        <f t="shared" si="0"/>
        <v>0</v>
      </c>
      <c r="K161" s="222" t="s">
        <v>172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0.005</v>
      </c>
      <c r="R161" s="183">
        <f t="shared" si="2"/>
        <v>0.01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1290</v>
      </c>
    </row>
    <row r="162" spans="1:65" s="2" customFormat="1" ht="16.5" customHeight="1">
      <c r="A162" s="35"/>
      <c r="B162" s="36"/>
      <c r="C162" s="220" t="s">
        <v>356</v>
      </c>
      <c r="D162" s="220" t="s">
        <v>254</v>
      </c>
      <c r="E162" s="221" t="s">
        <v>341</v>
      </c>
      <c r="F162" s="222" t="s">
        <v>342</v>
      </c>
      <c r="G162" s="223" t="s">
        <v>186</v>
      </c>
      <c r="H162" s="224">
        <v>2</v>
      </c>
      <c r="I162" s="225"/>
      <c r="J162" s="226">
        <f t="shared" si="0"/>
        <v>0</v>
      </c>
      <c r="K162" s="222" t="s">
        <v>172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0.0008</v>
      </c>
      <c r="R162" s="183">
        <f t="shared" si="2"/>
        <v>0.0016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1291</v>
      </c>
    </row>
    <row r="163" spans="1:65" s="2" customFormat="1" ht="36">
      <c r="A163" s="35"/>
      <c r="B163" s="36"/>
      <c r="C163" s="174" t="s">
        <v>360</v>
      </c>
      <c r="D163" s="174" t="s">
        <v>168</v>
      </c>
      <c r="E163" s="175" t="s">
        <v>325</v>
      </c>
      <c r="F163" s="176" t="s">
        <v>326</v>
      </c>
      <c r="G163" s="177" t="s">
        <v>186</v>
      </c>
      <c r="H163" s="178">
        <v>3</v>
      </c>
      <c r="I163" s="179"/>
      <c r="J163" s="180">
        <f t="shared" si="0"/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 t="shared" si="1"/>
        <v>0</v>
      </c>
      <c r="Q163" s="183">
        <v>0</v>
      </c>
      <c r="R163" s="183">
        <f t="shared" si="2"/>
        <v>0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1292</v>
      </c>
    </row>
    <row r="164" spans="1:65" s="2" customFormat="1" ht="16.5" customHeight="1">
      <c r="A164" s="35"/>
      <c r="B164" s="36"/>
      <c r="C164" s="220" t="s">
        <v>364</v>
      </c>
      <c r="D164" s="220" t="s">
        <v>254</v>
      </c>
      <c r="E164" s="221" t="s">
        <v>329</v>
      </c>
      <c r="F164" s="222" t="s">
        <v>330</v>
      </c>
      <c r="G164" s="223" t="s">
        <v>186</v>
      </c>
      <c r="H164" s="224">
        <v>3</v>
      </c>
      <c r="I164" s="225"/>
      <c r="J164" s="226">
        <f t="shared" si="0"/>
        <v>0</v>
      </c>
      <c r="K164" s="222" t="s">
        <v>172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0.00029</v>
      </c>
      <c r="R164" s="183">
        <f t="shared" si="2"/>
        <v>0.00087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1293</v>
      </c>
    </row>
    <row r="165" spans="1:65" s="2" customFormat="1" ht="21.75" customHeight="1">
      <c r="A165" s="35"/>
      <c r="B165" s="36"/>
      <c r="C165" s="174" t="s">
        <v>368</v>
      </c>
      <c r="D165" s="174" t="s">
        <v>168</v>
      </c>
      <c r="E165" s="175" t="s">
        <v>345</v>
      </c>
      <c r="F165" s="176" t="s">
        <v>346</v>
      </c>
      <c r="G165" s="177" t="s">
        <v>194</v>
      </c>
      <c r="H165" s="178">
        <v>10.3</v>
      </c>
      <c r="I165" s="179"/>
      <c r="J165" s="180">
        <f t="shared" si="0"/>
        <v>0</v>
      </c>
      <c r="K165" s="176" t="s">
        <v>172</v>
      </c>
      <c r="L165" s="40"/>
      <c r="M165" s="181" t="s">
        <v>19</v>
      </c>
      <c r="N165" s="182" t="s">
        <v>42</v>
      </c>
      <c r="O165" s="65"/>
      <c r="P165" s="183">
        <f t="shared" si="1"/>
        <v>0</v>
      </c>
      <c r="Q165" s="183">
        <v>0</v>
      </c>
      <c r="R165" s="183">
        <f t="shared" si="2"/>
        <v>0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173</v>
      </c>
      <c r="AT165" s="185" t="s">
        <v>168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1294</v>
      </c>
    </row>
    <row r="166" spans="1:65" s="2" customFormat="1" ht="24">
      <c r="A166" s="35"/>
      <c r="B166" s="36"/>
      <c r="C166" s="174" t="s">
        <v>372</v>
      </c>
      <c r="D166" s="174" t="s">
        <v>168</v>
      </c>
      <c r="E166" s="175" t="s">
        <v>349</v>
      </c>
      <c r="F166" s="176" t="s">
        <v>350</v>
      </c>
      <c r="G166" s="177" t="s">
        <v>194</v>
      </c>
      <c r="H166" s="178">
        <v>212.34</v>
      </c>
      <c r="I166" s="179"/>
      <c r="J166" s="180">
        <f t="shared" si="0"/>
        <v>0</v>
      </c>
      <c r="K166" s="176" t="s">
        <v>172</v>
      </c>
      <c r="L166" s="40"/>
      <c r="M166" s="181" t="s">
        <v>19</v>
      </c>
      <c r="N166" s="182" t="s">
        <v>42</v>
      </c>
      <c r="O166" s="65"/>
      <c r="P166" s="183">
        <f t="shared" si="1"/>
        <v>0</v>
      </c>
      <c r="Q166" s="183">
        <v>0</v>
      </c>
      <c r="R166" s="183">
        <f t="shared" si="2"/>
        <v>0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1295</v>
      </c>
    </row>
    <row r="167" spans="1:65" s="2" customFormat="1" ht="24">
      <c r="A167" s="35"/>
      <c r="B167" s="36"/>
      <c r="C167" s="174" t="s">
        <v>376</v>
      </c>
      <c r="D167" s="174" t="s">
        <v>168</v>
      </c>
      <c r="E167" s="175" t="s">
        <v>353</v>
      </c>
      <c r="F167" s="176" t="s">
        <v>354</v>
      </c>
      <c r="G167" s="177" t="s">
        <v>186</v>
      </c>
      <c r="H167" s="178">
        <v>16</v>
      </c>
      <c r="I167" s="179"/>
      <c r="J167" s="180">
        <f t="shared" si="0"/>
        <v>0</v>
      </c>
      <c r="K167" s="176" t="s">
        <v>172</v>
      </c>
      <c r="L167" s="40"/>
      <c r="M167" s="181" t="s">
        <v>19</v>
      </c>
      <c r="N167" s="182" t="s">
        <v>42</v>
      </c>
      <c r="O167" s="65"/>
      <c r="P167" s="183">
        <f t="shared" si="1"/>
        <v>0</v>
      </c>
      <c r="Q167" s="183">
        <v>0.01019</v>
      </c>
      <c r="R167" s="183">
        <f t="shared" si="2"/>
        <v>0.16304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1296</v>
      </c>
    </row>
    <row r="168" spans="1:65" s="2" customFormat="1" ht="16.5" customHeight="1">
      <c r="A168" s="35"/>
      <c r="B168" s="36"/>
      <c r="C168" s="220" t="s">
        <v>380</v>
      </c>
      <c r="D168" s="220" t="s">
        <v>254</v>
      </c>
      <c r="E168" s="221" t="s">
        <v>357</v>
      </c>
      <c r="F168" s="222" t="s">
        <v>358</v>
      </c>
      <c r="G168" s="223" t="s">
        <v>186</v>
      </c>
      <c r="H168" s="224">
        <v>6</v>
      </c>
      <c r="I168" s="225"/>
      <c r="J168" s="226">
        <f t="shared" si="0"/>
        <v>0</v>
      </c>
      <c r="K168" s="222" t="s">
        <v>172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0.526</v>
      </c>
      <c r="R168" s="183">
        <f t="shared" si="2"/>
        <v>3.156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1297</v>
      </c>
    </row>
    <row r="169" spans="1:65" s="2" customFormat="1" ht="16.5" customHeight="1">
      <c r="A169" s="35"/>
      <c r="B169" s="36"/>
      <c r="C169" s="220" t="s">
        <v>384</v>
      </c>
      <c r="D169" s="220" t="s">
        <v>254</v>
      </c>
      <c r="E169" s="221" t="s">
        <v>361</v>
      </c>
      <c r="F169" s="222" t="s">
        <v>362</v>
      </c>
      <c r="G169" s="223" t="s">
        <v>186</v>
      </c>
      <c r="H169" s="224">
        <v>3</v>
      </c>
      <c r="I169" s="225"/>
      <c r="J169" s="226">
        <f t="shared" si="0"/>
        <v>0</v>
      </c>
      <c r="K169" s="222" t="s">
        <v>172</v>
      </c>
      <c r="L169" s="227"/>
      <c r="M169" s="228" t="s">
        <v>19</v>
      </c>
      <c r="N169" s="229" t="s">
        <v>42</v>
      </c>
      <c r="O169" s="65"/>
      <c r="P169" s="183">
        <f t="shared" si="1"/>
        <v>0</v>
      </c>
      <c r="Q169" s="183">
        <v>0.262</v>
      </c>
      <c r="R169" s="183">
        <f t="shared" si="2"/>
        <v>0.786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210</v>
      </c>
      <c r="AT169" s="185" t="s">
        <v>254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1298</v>
      </c>
    </row>
    <row r="170" spans="1:65" s="2" customFormat="1" ht="16.5" customHeight="1">
      <c r="A170" s="35"/>
      <c r="B170" s="36"/>
      <c r="C170" s="220" t="s">
        <v>388</v>
      </c>
      <c r="D170" s="220" t="s">
        <v>254</v>
      </c>
      <c r="E170" s="221" t="s">
        <v>553</v>
      </c>
      <c r="F170" s="222" t="s">
        <v>554</v>
      </c>
      <c r="G170" s="223" t="s">
        <v>186</v>
      </c>
      <c r="H170" s="224">
        <v>7</v>
      </c>
      <c r="I170" s="225"/>
      <c r="J170" s="226">
        <f t="shared" si="0"/>
        <v>0</v>
      </c>
      <c r="K170" s="222" t="s">
        <v>172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1.054</v>
      </c>
      <c r="R170" s="183">
        <f t="shared" si="2"/>
        <v>7.378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1299</v>
      </c>
    </row>
    <row r="171" spans="1:65" s="2" customFormat="1" ht="24">
      <c r="A171" s="35"/>
      <c r="B171" s="36"/>
      <c r="C171" s="174" t="s">
        <v>392</v>
      </c>
      <c r="D171" s="174" t="s">
        <v>168</v>
      </c>
      <c r="E171" s="175" t="s">
        <v>365</v>
      </c>
      <c r="F171" s="176" t="s">
        <v>366</v>
      </c>
      <c r="G171" s="177" t="s">
        <v>186</v>
      </c>
      <c r="H171" s="178">
        <v>9</v>
      </c>
      <c r="I171" s="179"/>
      <c r="J171" s="180">
        <f t="shared" si="0"/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t="shared" si="1"/>
        <v>0</v>
      </c>
      <c r="Q171" s="183">
        <v>0.01248</v>
      </c>
      <c r="R171" s="183">
        <f t="shared" si="2"/>
        <v>0.11232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1300</v>
      </c>
    </row>
    <row r="172" spans="1:65" s="2" customFormat="1" ht="24">
      <c r="A172" s="35"/>
      <c r="B172" s="36"/>
      <c r="C172" s="220" t="s">
        <v>396</v>
      </c>
      <c r="D172" s="220" t="s">
        <v>254</v>
      </c>
      <c r="E172" s="221" t="s">
        <v>369</v>
      </c>
      <c r="F172" s="222" t="s">
        <v>370</v>
      </c>
      <c r="G172" s="223" t="s">
        <v>186</v>
      </c>
      <c r="H172" s="224">
        <v>8</v>
      </c>
      <c r="I172" s="225"/>
      <c r="J172" s="226">
        <f t="shared" si="0"/>
        <v>0</v>
      </c>
      <c r="K172" s="222" t="s">
        <v>172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0.548</v>
      </c>
      <c r="R172" s="183">
        <f t="shared" si="2"/>
        <v>4.384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1301</v>
      </c>
    </row>
    <row r="173" spans="1:65" s="2" customFormat="1" ht="24">
      <c r="A173" s="35"/>
      <c r="B173" s="36"/>
      <c r="C173" s="220" t="s">
        <v>400</v>
      </c>
      <c r="D173" s="220" t="s">
        <v>254</v>
      </c>
      <c r="E173" s="221" t="s">
        <v>777</v>
      </c>
      <c r="F173" s="222" t="s">
        <v>778</v>
      </c>
      <c r="G173" s="223" t="s">
        <v>186</v>
      </c>
      <c r="H173" s="224">
        <v>1</v>
      </c>
      <c r="I173" s="225"/>
      <c r="J173" s="226">
        <f t="shared" si="0"/>
        <v>0</v>
      </c>
      <c r="K173" s="222" t="s">
        <v>172</v>
      </c>
      <c r="L173" s="227"/>
      <c r="M173" s="228" t="s">
        <v>19</v>
      </c>
      <c r="N173" s="229" t="s">
        <v>42</v>
      </c>
      <c r="O173" s="65"/>
      <c r="P173" s="183">
        <f t="shared" si="1"/>
        <v>0</v>
      </c>
      <c r="Q173" s="183">
        <v>0.449</v>
      </c>
      <c r="R173" s="183">
        <f t="shared" si="2"/>
        <v>0.449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210</v>
      </c>
      <c r="AT173" s="185" t="s">
        <v>254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1302</v>
      </c>
    </row>
    <row r="174" spans="1:65" s="2" customFormat="1" ht="24">
      <c r="A174" s="35"/>
      <c r="B174" s="36"/>
      <c r="C174" s="174" t="s">
        <v>405</v>
      </c>
      <c r="D174" s="174" t="s">
        <v>168</v>
      </c>
      <c r="E174" s="175" t="s">
        <v>373</v>
      </c>
      <c r="F174" s="176" t="s">
        <v>561</v>
      </c>
      <c r="G174" s="177" t="s">
        <v>186</v>
      </c>
      <c r="H174" s="178">
        <v>10</v>
      </c>
      <c r="I174" s="179"/>
      <c r="J174" s="180">
        <f t="shared" si="0"/>
        <v>0</v>
      </c>
      <c r="K174" s="176" t="s">
        <v>172</v>
      </c>
      <c r="L174" s="40"/>
      <c r="M174" s="181" t="s">
        <v>19</v>
      </c>
      <c r="N174" s="182" t="s">
        <v>42</v>
      </c>
      <c r="O174" s="65"/>
      <c r="P174" s="183">
        <f t="shared" si="1"/>
        <v>0</v>
      </c>
      <c r="Q174" s="183">
        <v>0.02854</v>
      </c>
      <c r="R174" s="183">
        <f t="shared" si="2"/>
        <v>0.2854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173</v>
      </c>
      <c r="AT174" s="185" t="s">
        <v>168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1303</v>
      </c>
    </row>
    <row r="175" spans="1:65" s="2" customFormat="1" ht="16.5" customHeight="1">
      <c r="A175" s="35"/>
      <c r="B175" s="36"/>
      <c r="C175" s="220" t="s">
        <v>409</v>
      </c>
      <c r="D175" s="220" t="s">
        <v>254</v>
      </c>
      <c r="E175" s="221" t="s">
        <v>568</v>
      </c>
      <c r="F175" s="222" t="s">
        <v>569</v>
      </c>
      <c r="G175" s="223" t="s">
        <v>186</v>
      </c>
      <c r="H175" s="224">
        <v>5</v>
      </c>
      <c r="I175" s="225"/>
      <c r="J175" s="226">
        <f t="shared" si="0"/>
        <v>0</v>
      </c>
      <c r="K175" s="222" t="s">
        <v>19</v>
      </c>
      <c r="L175" s="227"/>
      <c r="M175" s="228" t="s">
        <v>19</v>
      </c>
      <c r="N175" s="229" t="s">
        <v>42</v>
      </c>
      <c r="O175" s="65"/>
      <c r="P175" s="183">
        <f t="shared" si="1"/>
        <v>0</v>
      </c>
      <c r="Q175" s="183">
        <v>1.032</v>
      </c>
      <c r="R175" s="183">
        <f t="shared" si="2"/>
        <v>5.16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210</v>
      </c>
      <c r="AT175" s="185" t="s">
        <v>254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1304</v>
      </c>
    </row>
    <row r="176" spans="1:65" s="2" customFormat="1" ht="16.5" customHeight="1">
      <c r="A176" s="35"/>
      <c r="B176" s="36"/>
      <c r="C176" s="220" t="s">
        <v>413</v>
      </c>
      <c r="D176" s="220" t="s">
        <v>254</v>
      </c>
      <c r="E176" s="221" t="s">
        <v>574</v>
      </c>
      <c r="F176" s="222" t="s">
        <v>575</v>
      </c>
      <c r="G176" s="223" t="s">
        <v>186</v>
      </c>
      <c r="H176" s="224">
        <v>2</v>
      </c>
      <c r="I176" s="225"/>
      <c r="J176" s="226">
        <f t="shared" si="0"/>
        <v>0</v>
      </c>
      <c r="K176" s="222" t="s">
        <v>19</v>
      </c>
      <c r="L176" s="227"/>
      <c r="M176" s="228" t="s">
        <v>19</v>
      </c>
      <c r="N176" s="229" t="s">
        <v>42</v>
      </c>
      <c r="O176" s="65"/>
      <c r="P176" s="183">
        <f t="shared" si="1"/>
        <v>0</v>
      </c>
      <c r="Q176" s="183">
        <v>1.032</v>
      </c>
      <c r="R176" s="183">
        <f t="shared" si="2"/>
        <v>2.064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1305</v>
      </c>
    </row>
    <row r="177" spans="1:65" s="2" customFormat="1" ht="16.5" customHeight="1">
      <c r="A177" s="35"/>
      <c r="B177" s="36"/>
      <c r="C177" s="220" t="s">
        <v>417</v>
      </c>
      <c r="D177" s="220" t="s">
        <v>254</v>
      </c>
      <c r="E177" s="221" t="s">
        <v>673</v>
      </c>
      <c r="F177" s="222" t="s">
        <v>674</v>
      </c>
      <c r="G177" s="223" t="s">
        <v>186</v>
      </c>
      <c r="H177" s="224">
        <v>1</v>
      </c>
      <c r="I177" s="225"/>
      <c r="J177" s="226">
        <f t="shared" si="0"/>
        <v>0</v>
      </c>
      <c r="K177" s="222" t="s">
        <v>19</v>
      </c>
      <c r="L177" s="227"/>
      <c r="M177" s="228" t="s">
        <v>19</v>
      </c>
      <c r="N177" s="229" t="s">
        <v>42</v>
      </c>
      <c r="O177" s="65"/>
      <c r="P177" s="183">
        <f t="shared" si="1"/>
        <v>0</v>
      </c>
      <c r="Q177" s="183">
        <v>1.032</v>
      </c>
      <c r="R177" s="183">
        <f t="shared" si="2"/>
        <v>1.032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210</v>
      </c>
      <c r="AT177" s="185" t="s">
        <v>254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1306</v>
      </c>
    </row>
    <row r="178" spans="1:65" s="2" customFormat="1" ht="16.5" customHeight="1">
      <c r="A178" s="35"/>
      <c r="B178" s="36"/>
      <c r="C178" s="220" t="s">
        <v>421</v>
      </c>
      <c r="D178" s="220" t="s">
        <v>254</v>
      </c>
      <c r="E178" s="221" t="s">
        <v>1307</v>
      </c>
      <c r="F178" s="222" t="s">
        <v>1308</v>
      </c>
      <c r="G178" s="223" t="s">
        <v>186</v>
      </c>
      <c r="H178" s="224">
        <v>1</v>
      </c>
      <c r="I178" s="225"/>
      <c r="J178" s="226">
        <f t="shared" si="0"/>
        <v>0</v>
      </c>
      <c r="K178" s="222" t="s">
        <v>19</v>
      </c>
      <c r="L178" s="227"/>
      <c r="M178" s="228" t="s">
        <v>19</v>
      </c>
      <c r="N178" s="229" t="s">
        <v>42</v>
      </c>
      <c r="O178" s="65"/>
      <c r="P178" s="183">
        <f t="shared" si="1"/>
        <v>0</v>
      </c>
      <c r="Q178" s="183">
        <v>1.4</v>
      </c>
      <c r="R178" s="183">
        <f t="shared" si="2"/>
        <v>1.4</v>
      </c>
      <c r="S178" s="183">
        <v>0</v>
      </c>
      <c r="T178" s="18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210</v>
      </c>
      <c r="AT178" s="185" t="s">
        <v>254</v>
      </c>
      <c r="AU178" s="185" t="s">
        <v>81</v>
      </c>
      <c r="AY178" s="18" t="s">
        <v>166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18" t="s">
        <v>79</v>
      </c>
      <c r="BK178" s="186">
        <f t="shared" si="9"/>
        <v>0</v>
      </c>
      <c r="BL178" s="18" t="s">
        <v>173</v>
      </c>
      <c r="BM178" s="185" t="s">
        <v>1309</v>
      </c>
    </row>
    <row r="179" spans="1:65" s="2" customFormat="1" ht="16.5" customHeight="1">
      <c r="A179" s="35"/>
      <c r="B179" s="36"/>
      <c r="C179" s="220" t="s">
        <v>425</v>
      </c>
      <c r="D179" s="220" t="s">
        <v>254</v>
      </c>
      <c r="E179" s="221" t="s">
        <v>1310</v>
      </c>
      <c r="F179" s="222" t="s">
        <v>1311</v>
      </c>
      <c r="G179" s="223" t="s">
        <v>186</v>
      </c>
      <c r="H179" s="224">
        <v>1</v>
      </c>
      <c r="I179" s="225"/>
      <c r="J179" s="226">
        <f t="shared" si="0"/>
        <v>0</v>
      </c>
      <c r="K179" s="222" t="s">
        <v>19</v>
      </c>
      <c r="L179" s="227"/>
      <c r="M179" s="228" t="s">
        <v>19</v>
      </c>
      <c r="N179" s="229" t="s">
        <v>42</v>
      </c>
      <c r="O179" s="65"/>
      <c r="P179" s="183">
        <f t="shared" si="1"/>
        <v>0</v>
      </c>
      <c r="Q179" s="183">
        <v>1.02</v>
      </c>
      <c r="R179" s="183">
        <f t="shared" si="2"/>
        <v>1.02</v>
      </c>
      <c r="S179" s="183">
        <v>0</v>
      </c>
      <c r="T179" s="18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210</v>
      </c>
      <c r="AT179" s="185" t="s">
        <v>254</v>
      </c>
      <c r="AU179" s="185" t="s">
        <v>81</v>
      </c>
      <c r="AY179" s="18" t="s">
        <v>166</v>
      </c>
      <c r="BE179" s="186">
        <f t="shared" si="4"/>
        <v>0</v>
      </c>
      <c r="BF179" s="186">
        <f t="shared" si="5"/>
        <v>0</v>
      </c>
      <c r="BG179" s="186">
        <f t="shared" si="6"/>
        <v>0</v>
      </c>
      <c r="BH179" s="186">
        <f t="shared" si="7"/>
        <v>0</v>
      </c>
      <c r="BI179" s="186">
        <f t="shared" si="8"/>
        <v>0</v>
      </c>
      <c r="BJ179" s="18" t="s">
        <v>79</v>
      </c>
      <c r="BK179" s="186">
        <f t="shared" si="9"/>
        <v>0</v>
      </c>
      <c r="BL179" s="18" t="s">
        <v>173</v>
      </c>
      <c r="BM179" s="185" t="s">
        <v>1312</v>
      </c>
    </row>
    <row r="180" spans="1:65" s="2" customFormat="1" ht="24">
      <c r="A180" s="35"/>
      <c r="B180" s="36"/>
      <c r="C180" s="174" t="s">
        <v>429</v>
      </c>
      <c r="D180" s="174" t="s">
        <v>168</v>
      </c>
      <c r="E180" s="175" t="s">
        <v>389</v>
      </c>
      <c r="F180" s="176" t="s">
        <v>390</v>
      </c>
      <c r="G180" s="177" t="s">
        <v>186</v>
      </c>
      <c r="H180" s="178">
        <v>15</v>
      </c>
      <c r="I180" s="179"/>
      <c r="J180" s="180">
        <f t="shared" si="0"/>
        <v>0</v>
      </c>
      <c r="K180" s="176" t="s">
        <v>172</v>
      </c>
      <c r="L180" s="40"/>
      <c r="M180" s="181" t="s">
        <v>19</v>
      </c>
      <c r="N180" s="182" t="s">
        <v>42</v>
      </c>
      <c r="O180" s="65"/>
      <c r="P180" s="183">
        <f t="shared" si="1"/>
        <v>0</v>
      </c>
      <c r="Q180" s="183">
        <v>0.03927</v>
      </c>
      <c r="R180" s="183">
        <f t="shared" si="2"/>
        <v>0.58905</v>
      </c>
      <c r="S180" s="183">
        <v>0</v>
      </c>
      <c r="T180" s="18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173</v>
      </c>
      <c r="AT180" s="185" t="s">
        <v>168</v>
      </c>
      <c r="AU180" s="185" t="s">
        <v>81</v>
      </c>
      <c r="AY180" s="18" t="s">
        <v>166</v>
      </c>
      <c r="BE180" s="186">
        <f t="shared" si="4"/>
        <v>0</v>
      </c>
      <c r="BF180" s="186">
        <f t="shared" si="5"/>
        <v>0</v>
      </c>
      <c r="BG180" s="186">
        <f t="shared" si="6"/>
        <v>0</v>
      </c>
      <c r="BH180" s="186">
        <f t="shared" si="7"/>
        <v>0</v>
      </c>
      <c r="BI180" s="186">
        <f t="shared" si="8"/>
        <v>0</v>
      </c>
      <c r="BJ180" s="18" t="s">
        <v>79</v>
      </c>
      <c r="BK180" s="186">
        <f t="shared" si="9"/>
        <v>0</v>
      </c>
      <c r="BL180" s="18" t="s">
        <v>173</v>
      </c>
      <c r="BM180" s="185" t="s">
        <v>1313</v>
      </c>
    </row>
    <row r="181" spans="1:65" s="2" customFormat="1" ht="24">
      <c r="A181" s="35"/>
      <c r="B181" s="36"/>
      <c r="C181" s="220" t="s">
        <v>434</v>
      </c>
      <c r="D181" s="220" t="s">
        <v>254</v>
      </c>
      <c r="E181" s="221" t="s">
        <v>397</v>
      </c>
      <c r="F181" s="222" t="s">
        <v>398</v>
      </c>
      <c r="G181" s="223" t="s">
        <v>186</v>
      </c>
      <c r="H181" s="224">
        <v>1</v>
      </c>
      <c r="I181" s="225"/>
      <c r="J181" s="226">
        <f t="shared" si="0"/>
        <v>0</v>
      </c>
      <c r="K181" s="222" t="s">
        <v>172</v>
      </c>
      <c r="L181" s="227"/>
      <c r="M181" s="228" t="s">
        <v>19</v>
      </c>
      <c r="N181" s="229" t="s">
        <v>42</v>
      </c>
      <c r="O181" s="65"/>
      <c r="P181" s="183">
        <f t="shared" si="1"/>
        <v>0</v>
      </c>
      <c r="Q181" s="183">
        <v>0.081</v>
      </c>
      <c r="R181" s="183">
        <f t="shared" si="2"/>
        <v>0.081</v>
      </c>
      <c r="S181" s="183">
        <v>0</v>
      </c>
      <c r="T181" s="18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210</v>
      </c>
      <c r="AT181" s="185" t="s">
        <v>254</v>
      </c>
      <c r="AU181" s="185" t="s">
        <v>81</v>
      </c>
      <c r="AY181" s="18" t="s">
        <v>166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18" t="s">
        <v>79</v>
      </c>
      <c r="BK181" s="186">
        <f t="shared" si="9"/>
        <v>0</v>
      </c>
      <c r="BL181" s="18" t="s">
        <v>173</v>
      </c>
      <c r="BM181" s="185" t="s">
        <v>1314</v>
      </c>
    </row>
    <row r="182" spans="1:65" s="2" customFormat="1" ht="16.5" customHeight="1">
      <c r="A182" s="35"/>
      <c r="B182" s="36"/>
      <c r="C182" s="220" t="s">
        <v>441</v>
      </c>
      <c r="D182" s="220" t="s">
        <v>254</v>
      </c>
      <c r="E182" s="221" t="s">
        <v>401</v>
      </c>
      <c r="F182" s="222" t="s">
        <v>402</v>
      </c>
      <c r="G182" s="223" t="s">
        <v>403</v>
      </c>
      <c r="H182" s="224">
        <v>4</v>
      </c>
      <c r="I182" s="225"/>
      <c r="J182" s="226">
        <f t="shared" si="0"/>
        <v>0</v>
      </c>
      <c r="K182" s="222" t="s">
        <v>19</v>
      </c>
      <c r="L182" s="227"/>
      <c r="M182" s="228" t="s">
        <v>19</v>
      </c>
      <c r="N182" s="229" t="s">
        <v>42</v>
      </c>
      <c r="O182" s="65"/>
      <c r="P182" s="183">
        <f t="shared" si="1"/>
        <v>0</v>
      </c>
      <c r="Q182" s="183">
        <v>0.051</v>
      </c>
      <c r="R182" s="183">
        <f t="shared" si="2"/>
        <v>0.204</v>
      </c>
      <c r="S182" s="183">
        <v>0</v>
      </c>
      <c r="T182" s="18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210</v>
      </c>
      <c r="AT182" s="185" t="s">
        <v>254</v>
      </c>
      <c r="AU182" s="185" t="s">
        <v>81</v>
      </c>
      <c r="AY182" s="18" t="s">
        <v>166</v>
      </c>
      <c r="BE182" s="186">
        <f t="shared" si="4"/>
        <v>0</v>
      </c>
      <c r="BF182" s="186">
        <f t="shared" si="5"/>
        <v>0</v>
      </c>
      <c r="BG182" s="186">
        <f t="shared" si="6"/>
        <v>0</v>
      </c>
      <c r="BH182" s="186">
        <f t="shared" si="7"/>
        <v>0</v>
      </c>
      <c r="BI182" s="186">
        <f t="shared" si="8"/>
        <v>0</v>
      </c>
      <c r="BJ182" s="18" t="s">
        <v>79</v>
      </c>
      <c r="BK182" s="186">
        <f t="shared" si="9"/>
        <v>0</v>
      </c>
      <c r="BL182" s="18" t="s">
        <v>173</v>
      </c>
      <c r="BM182" s="185" t="s">
        <v>1315</v>
      </c>
    </row>
    <row r="183" spans="1:65" s="2" customFormat="1" ht="16.5" customHeight="1">
      <c r="A183" s="35"/>
      <c r="B183" s="36"/>
      <c r="C183" s="220" t="s">
        <v>445</v>
      </c>
      <c r="D183" s="220" t="s">
        <v>254</v>
      </c>
      <c r="E183" s="221" t="s">
        <v>406</v>
      </c>
      <c r="F183" s="222" t="s">
        <v>407</v>
      </c>
      <c r="G183" s="223" t="s">
        <v>403</v>
      </c>
      <c r="H183" s="224">
        <v>4</v>
      </c>
      <c r="I183" s="225"/>
      <c r="J183" s="226">
        <f t="shared" si="0"/>
        <v>0</v>
      </c>
      <c r="K183" s="222" t="s">
        <v>19</v>
      </c>
      <c r="L183" s="227"/>
      <c r="M183" s="228" t="s">
        <v>19</v>
      </c>
      <c r="N183" s="229" t="s">
        <v>42</v>
      </c>
      <c r="O183" s="65"/>
      <c r="P183" s="183">
        <f t="shared" si="1"/>
        <v>0</v>
      </c>
      <c r="Q183" s="183">
        <v>0.04</v>
      </c>
      <c r="R183" s="183">
        <f t="shared" si="2"/>
        <v>0.16</v>
      </c>
      <c r="S183" s="183">
        <v>0</v>
      </c>
      <c r="T183" s="18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210</v>
      </c>
      <c r="AT183" s="185" t="s">
        <v>254</v>
      </c>
      <c r="AU183" s="185" t="s">
        <v>81</v>
      </c>
      <c r="AY183" s="18" t="s">
        <v>166</v>
      </c>
      <c r="BE183" s="186">
        <f t="shared" si="4"/>
        <v>0</v>
      </c>
      <c r="BF183" s="186">
        <f t="shared" si="5"/>
        <v>0</v>
      </c>
      <c r="BG183" s="186">
        <f t="shared" si="6"/>
        <v>0</v>
      </c>
      <c r="BH183" s="186">
        <f t="shared" si="7"/>
        <v>0</v>
      </c>
      <c r="BI183" s="186">
        <f t="shared" si="8"/>
        <v>0</v>
      </c>
      <c r="BJ183" s="18" t="s">
        <v>79</v>
      </c>
      <c r="BK183" s="186">
        <f t="shared" si="9"/>
        <v>0</v>
      </c>
      <c r="BL183" s="18" t="s">
        <v>173</v>
      </c>
      <c r="BM183" s="185" t="s">
        <v>1316</v>
      </c>
    </row>
    <row r="184" spans="1:65" s="2" customFormat="1" ht="24">
      <c r="A184" s="35"/>
      <c r="B184" s="36"/>
      <c r="C184" s="220" t="s">
        <v>449</v>
      </c>
      <c r="D184" s="220" t="s">
        <v>254</v>
      </c>
      <c r="E184" s="221" t="s">
        <v>393</v>
      </c>
      <c r="F184" s="222" t="s">
        <v>394</v>
      </c>
      <c r="G184" s="223" t="s">
        <v>186</v>
      </c>
      <c r="H184" s="224">
        <v>6</v>
      </c>
      <c r="I184" s="225"/>
      <c r="J184" s="226">
        <f t="shared" si="0"/>
        <v>0</v>
      </c>
      <c r="K184" s="222" t="s">
        <v>172</v>
      </c>
      <c r="L184" s="227"/>
      <c r="M184" s="228" t="s">
        <v>19</v>
      </c>
      <c r="N184" s="229" t="s">
        <v>42</v>
      </c>
      <c r="O184" s="65"/>
      <c r="P184" s="183">
        <f t="shared" si="1"/>
        <v>0</v>
      </c>
      <c r="Q184" s="183">
        <v>0.07</v>
      </c>
      <c r="R184" s="183">
        <f t="shared" si="2"/>
        <v>0.42000000000000004</v>
      </c>
      <c r="S184" s="183">
        <v>0</v>
      </c>
      <c r="T184" s="184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210</v>
      </c>
      <c r="AT184" s="185" t="s">
        <v>254</v>
      </c>
      <c r="AU184" s="185" t="s">
        <v>81</v>
      </c>
      <c r="AY184" s="18" t="s">
        <v>166</v>
      </c>
      <c r="BE184" s="186">
        <f t="shared" si="4"/>
        <v>0</v>
      </c>
      <c r="BF184" s="186">
        <f t="shared" si="5"/>
        <v>0</v>
      </c>
      <c r="BG184" s="186">
        <f t="shared" si="6"/>
        <v>0</v>
      </c>
      <c r="BH184" s="186">
        <f t="shared" si="7"/>
        <v>0</v>
      </c>
      <c r="BI184" s="186">
        <f t="shared" si="8"/>
        <v>0</v>
      </c>
      <c r="BJ184" s="18" t="s">
        <v>79</v>
      </c>
      <c r="BK184" s="186">
        <f t="shared" si="9"/>
        <v>0</v>
      </c>
      <c r="BL184" s="18" t="s">
        <v>173</v>
      </c>
      <c r="BM184" s="185" t="s">
        <v>1317</v>
      </c>
    </row>
    <row r="185" spans="1:65" s="2" customFormat="1" ht="16.5" customHeight="1">
      <c r="A185" s="35"/>
      <c r="B185" s="36"/>
      <c r="C185" s="220" t="s">
        <v>452</v>
      </c>
      <c r="D185" s="220" t="s">
        <v>254</v>
      </c>
      <c r="E185" s="221" t="s">
        <v>414</v>
      </c>
      <c r="F185" s="222" t="s">
        <v>415</v>
      </c>
      <c r="G185" s="223" t="s">
        <v>403</v>
      </c>
      <c r="H185" s="224">
        <v>23</v>
      </c>
      <c r="I185" s="225"/>
      <c r="J185" s="226">
        <f t="shared" si="0"/>
        <v>0</v>
      </c>
      <c r="K185" s="222" t="s">
        <v>19</v>
      </c>
      <c r="L185" s="227"/>
      <c r="M185" s="228" t="s">
        <v>19</v>
      </c>
      <c r="N185" s="229" t="s">
        <v>42</v>
      </c>
      <c r="O185" s="65"/>
      <c r="P185" s="183">
        <f t="shared" si="1"/>
        <v>0</v>
      </c>
      <c r="Q185" s="183">
        <v>0</v>
      </c>
      <c r="R185" s="183">
        <f t="shared" si="2"/>
        <v>0</v>
      </c>
      <c r="S185" s="183">
        <v>0</v>
      </c>
      <c r="T185" s="184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210</v>
      </c>
      <c r="AT185" s="185" t="s">
        <v>254</v>
      </c>
      <c r="AU185" s="185" t="s">
        <v>81</v>
      </c>
      <c r="AY185" s="18" t="s">
        <v>166</v>
      </c>
      <c r="BE185" s="186">
        <f t="shared" si="4"/>
        <v>0</v>
      </c>
      <c r="BF185" s="186">
        <f t="shared" si="5"/>
        <v>0</v>
      </c>
      <c r="BG185" s="186">
        <f t="shared" si="6"/>
        <v>0</v>
      </c>
      <c r="BH185" s="186">
        <f t="shared" si="7"/>
        <v>0</v>
      </c>
      <c r="BI185" s="186">
        <f t="shared" si="8"/>
        <v>0</v>
      </c>
      <c r="BJ185" s="18" t="s">
        <v>79</v>
      </c>
      <c r="BK185" s="186">
        <f t="shared" si="9"/>
        <v>0</v>
      </c>
      <c r="BL185" s="18" t="s">
        <v>173</v>
      </c>
      <c r="BM185" s="185" t="s">
        <v>1318</v>
      </c>
    </row>
    <row r="186" spans="1:65" s="2" customFormat="1" ht="36">
      <c r="A186" s="35"/>
      <c r="B186" s="36"/>
      <c r="C186" s="174" t="s">
        <v>458</v>
      </c>
      <c r="D186" s="174" t="s">
        <v>168</v>
      </c>
      <c r="E186" s="175" t="s">
        <v>418</v>
      </c>
      <c r="F186" s="176" t="s">
        <v>419</v>
      </c>
      <c r="G186" s="177" t="s">
        <v>186</v>
      </c>
      <c r="H186" s="178">
        <v>2</v>
      </c>
      <c r="I186" s="179"/>
      <c r="J186" s="180">
        <f t="shared" si="0"/>
        <v>0</v>
      </c>
      <c r="K186" s="176" t="s">
        <v>172</v>
      </c>
      <c r="L186" s="40"/>
      <c r="M186" s="181" t="s">
        <v>19</v>
      </c>
      <c r="N186" s="182" t="s">
        <v>42</v>
      </c>
      <c r="O186" s="65"/>
      <c r="P186" s="183">
        <f t="shared" si="1"/>
        <v>0</v>
      </c>
      <c r="Q186" s="183">
        <v>0.05803</v>
      </c>
      <c r="R186" s="183">
        <f t="shared" si="2"/>
        <v>0.11606</v>
      </c>
      <c r="S186" s="183">
        <v>0</v>
      </c>
      <c r="T186" s="184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173</v>
      </c>
      <c r="AT186" s="185" t="s">
        <v>168</v>
      </c>
      <c r="AU186" s="185" t="s">
        <v>81</v>
      </c>
      <c r="AY186" s="18" t="s">
        <v>166</v>
      </c>
      <c r="BE186" s="186">
        <f t="shared" si="4"/>
        <v>0</v>
      </c>
      <c r="BF186" s="186">
        <f t="shared" si="5"/>
        <v>0</v>
      </c>
      <c r="BG186" s="186">
        <f t="shared" si="6"/>
        <v>0</v>
      </c>
      <c r="BH186" s="186">
        <f t="shared" si="7"/>
        <v>0</v>
      </c>
      <c r="BI186" s="186">
        <f t="shared" si="8"/>
        <v>0</v>
      </c>
      <c r="BJ186" s="18" t="s">
        <v>79</v>
      </c>
      <c r="BK186" s="186">
        <f t="shared" si="9"/>
        <v>0</v>
      </c>
      <c r="BL186" s="18" t="s">
        <v>173</v>
      </c>
      <c r="BM186" s="185" t="s">
        <v>1319</v>
      </c>
    </row>
    <row r="187" spans="1:65" s="2" customFormat="1" ht="24">
      <c r="A187" s="35"/>
      <c r="B187" s="36"/>
      <c r="C187" s="174" t="s">
        <v>462</v>
      </c>
      <c r="D187" s="174" t="s">
        <v>168</v>
      </c>
      <c r="E187" s="175" t="s">
        <v>422</v>
      </c>
      <c r="F187" s="176" t="s">
        <v>423</v>
      </c>
      <c r="G187" s="177" t="s">
        <v>186</v>
      </c>
      <c r="H187" s="178">
        <v>9</v>
      </c>
      <c r="I187" s="179"/>
      <c r="J187" s="180">
        <f t="shared" si="0"/>
        <v>0</v>
      </c>
      <c r="K187" s="176" t="s">
        <v>172</v>
      </c>
      <c r="L187" s="40"/>
      <c r="M187" s="181" t="s">
        <v>19</v>
      </c>
      <c r="N187" s="182" t="s">
        <v>42</v>
      </c>
      <c r="O187" s="65"/>
      <c r="P187" s="183">
        <f t="shared" si="1"/>
        <v>0</v>
      </c>
      <c r="Q187" s="183">
        <v>0.21734</v>
      </c>
      <c r="R187" s="183">
        <f t="shared" si="2"/>
        <v>1.9560600000000001</v>
      </c>
      <c r="S187" s="183">
        <v>0</v>
      </c>
      <c r="T187" s="184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173</v>
      </c>
      <c r="AT187" s="185" t="s">
        <v>168</v>
      </c>
      <c r="AU187" s="185" t="s">
        <v>81</v>
      </c>
      <c r="AY187" s="18" t="s">
        <v>166</v>
      </c>
      <c r="BE187" s="186">
        <f t="shared" si="4"/>
        <v>0</v>
      </c>
      <c r="BF187" s="186">
        <f t="shared" si="5"/>
        <v>0</v>
      </c>
      <c r="BG187" s="186">
        <f t="shared" si="6"/>
        <v>0</v>
      </c>
      <c r="BH187" s="186">
        <f t="shared" si="7"/>
        <v>0</v>
      </c>
      <c r="BI187" s="186">
        <f t="shared" si="8"/>
        <v>0</v>
      </c>
      <c r="BJ187" s="18" t="s">
        <v>79</v>
      </c>
      <c r="BK187" s="186">
        <f t="shared" si="9"/>
        <v>0</v>
      </c>
      <c r="BL187" s="18" t="s">
        <v>173</v>
      </c>
      <c r="BM187" s="185" t="s">
        <v>1320</v>
      </c>
    </row>
    <row r="188" spans="1:65" s="2" customFormat="1" ht="24">
      <c r="A188" s="35"/>
      <c r="B188" s="36"/>
      <c r="C188" s="220" t="s">
        <v>590</v>
      </c>
      <c r="D188" s="220" t="s">
        <v>254</v>
      </c>
      <c r="E188" s="221" t="s">
        <v>426</v>
      </c>
      <c r="F188" s="222" t="s">
        <v>427</v>
      </c>
      <c r="G188" s="223" t="s">
        <v>186</v>
      </c>
      <c r="H188" s="224">
        <v>9</v>
      </c>
      <c r="I188" s="225"/>
      <c r="J188" s="226">
        <f t="shared" si="0"/>
        <v>0</v>
      </c>
      <c r="K188" s="222" t="s">
        <v>172</v>
      </c>
      <c r="L188" s="227"/>
      <c r="M188" s="228" t="s">
        <v>19</v>
      </c>
      <c r="N188" s="229" t="s">
        <v>42</v>
      </c>
      <c r="O188" s="65"/>
      <c r="P188" s="183">
        <f t="shared" si="1"/>
        <v>0</v>
      </c>
      <c r="Q188" s="183">
        <v>0.05</v>
      </c>
      <c r="R188" s="183">
        <f t="shared" si="2"/>
        <v>0.45</v>
      </c>
      <c r="S188" s="183">
        <v>0</v>
      </c>
      <c r="T188" s="184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210</v>
      </c>
      <c r="AT188" s="185" t="s">
        <v>254</v>
      </c>
      <c r="AU188" s="185" t="s">
        <v>81</v>
      </c>
      <c r="AY188" s="18" t="s">
        <v>166</v>
      </c>
      <c r="BE188" s="186">
        <f t="shared" si="4"/>
        <v>0</v>
      </c>
      <c r="BF188" s="186">
        <f t="shared" si="5"/>
        <v>0</v>
      </c>
      <c r="BG188" s="186">
        <f t="shared" si="6"/>
        <v>0</v>
      </c>
      <c r="BH188" s="186">
        <f t="shared" si="7"/>
        <v>0</v>
      </c>
      <c r="BI188" s="186">
        <f t="shared" si="8"/>
        <v>0</v>
      </c>
      <c r="BJ188" s="18" t="s">
        <v>79</v>
      </c>
      <c r="BK188" s="186">
        <f t="shared" si="9"/>
        <v>0</v>
      </c>
      <c r="BL188" s="18" t="s">
        <v>173</v>
      </c>
      <c r="BM188" s="185" t="s">
        <v>1321</v>
      </c>
    </row>
    <row r="189" spans="1:65" s="2" customFormat="1" ht="21.75" customHeight="1">
      <c r="A189" s="35"/>
      <c r="B189" s="36"/>
      <c r="C189" s="174" t="s">
        <v>592</v>
      </c>
      <c r="D189" s="174" t="s">
        <v>168</v>
      </c>
      <c r="E189" s="175" t="s">
        <v>430</v>
      </c>
      <c r="F189" s="176" t="s">
        <v>431</v>
      </c>
      <c r="G189" s="177" t="s">
        <v>194</v>
      </c>
      <c r="H189" s="178">
        <v>225</v>
      </c>
      <c r="I189" s="179"/>
      <c r="J189" s="180">
        <f t="shared" si="0"/>
        <v>0</v>
      </c>
      <c r="K189" s="176" t="s">
        <v>172</v>
      </c>
      <c r="L189" s="40"/>
      <c r="M189" s="181" t="s">
        <v>19</v>
      </c>
      <c r="N189" s="182" t="s">
        <v>42</v>
      </c>
      <c r="O189" s="65"/>
      <c r="P189" s="183">
        <f t="shared" si="1"/>
        <v>0</v>
      </c>
      <c r="Q189" s="183">
        <v>0.00013</v>
      </c>
      <c r="R189" s="183">
        <f t="shared" si="2"/>
        <v>0.029249999999999998</v>
      </c>
      <c r="S189" s="183">
        <v>0</v>
      </c>
      <c r="T189" s="184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173</v>
      </c>
      <c r="AT189" s="185" t="s">
        <v>168</v>
      </c>
      <c r="AU189" s="185" t="s">
        <v>81</v>
      </c>
      <c r="AY189" s="18" t="s">
        <v>166</v>
      </c>
      <c r="BE189" s="186">
        <f t="shared" si="4"/>
        <v>0</v>
      </c>
      <c r="BF189" s="186">
        <f t="shared" si="5"/>
        <v>0</v>
      </c>
      <c r="BG189" s="186">
        <f t="shared" si="6"/>
        <v>0</v>
      </c>
      <c r="BH189" s="186">
        <f t="shared" si="7"/>
        <v>0</v>
      </c>
      <c r="BI189" s="186">
        <f t="shared" si="8"/>
        <v>0</v>
      </c>
      <c r="BJ189" s="18" t="s">
        <v>79</v>
      </c>
      <c r="BK189" s="186">
        <f t="shared" si="9"/>
        <v>0</v>
      </c>
      <c r="BL189" s="18" t="s">
        <v>173</v>
      </c>
      <c r="BM189" s="185" t="s">
        <v>1322</v>
      </c>
    </row>
    <row r="190" spans="2:63" s="12" customFormat="1" ht="22.9" customHeight="1">
      <c r="B190" s="158"/>
      <c r="C190" s="159"/>
      <c r="D190" s="160" t="s">
        <v>70</v>
      </c>
      <c r="E190" s="172" t="s">
        <v>214</v>
      </c>
      <c r="F190" s="172" t="s">
        <v>433</v>
      </c>
      <c r="G190" s="159"/>
      <c r="H190" s="159"/>
      <c r="I190" s="162"/>
      <c r="J190" s="173">
        <f>BK190</f>
        <v>0</v>
      </c>
      <c r="K190" s="159"/>
      <c r="L190" s="164"/>
      <c r="M190" s="165"/>
      <c r="N190" s="166"/>
      <c r="O190" s="166"/>
      <c r="P190" s="167">
        <f>SUM(P191:P192)</f>
        <v>0</v>
      </c>
      <c r="Q190" s="166"/>
      <c r="R190" s="167">
        <f>SUM(R191:R192)</f>
        <v>0</v>
      </c>
      <c r="S190" s="166"/>
      <c r="T190" s="168">
        <f>SUM(T191:T192)</f>
        <v>0</v>
      </c>
      <c r="AR190" s="169" t="s">
        <v>79</v>
      </c>
      <c r="AT190" s="170" t="s">
        <v>70</v>
      </c>
      <c r="AU190" s="170" t="s">
        <v>79</v>
      </c>
      <c r="AY190" s="169" t="s">
        <v>166</v>
      </c>
      <c r="BK190" s="171">
        <f>SUM(BK191:BK192)</f>
        <v>0</v>
      </c>
    </row>
    <row r="191" spans="1:65" s="2" customFormat="1" ht="24">
      <c r="A191" s="35"/>
      <c r="B191" s="36"/>
      <c r="C191" s="174" t="s">
        <v>595</v>
      </c>
      <c r="D191" s="174" t="s">
        <v>168</v>
      </c>
      <c r="E191" s="175" t="s">
        <v>435</v>
      </c>
      <c r="F191" s="176" t="s">
        <v>436</v>
      </c>
      <c r="G191" s="177" t="s">
        <v>194</v>
      </c>
      <c r="H191" s="178">
        <v>36.5</v>
      </c>
      <c r="I191" s="179"/>
      <c r="J191" s="180">
        <f>ROUND(I191*H191,2)</f>
        <v>0</v>
      </c>
      <c r="K191" s="176" t="s">
        <v>172</v>
      </c>
      <c r="L191" s="40"/>
      <c r="M191" s="181" t="s">
        <v>19</v>
      </c>
      <c r="N191" s="182" t="s">
        <v>42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173</v>
      </c>
      <c r="AT191" s="185" t="s">
        <v>168</v>
      </c>
      <c r="AU191" s="185" t="s">
        <v>81</v>
      </c>
      <c r="AY191" s="18" t="s">
        <v>166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79</v>
      </c>
      <c r="BK191" s="186">
        <f>ROUND(I191*H191,2)</f>
        <v>0</v>
      </c>
      <c r="BL191" s="18" t="s">
        <v>173</v>
      </c>
      <c r="BM191" s="185" t="s">
        <v>1323</v>
      </c>
    </row>
    <row r="192" spans="2:51" s="14" customFormat="1" ht="11.25">
      <c r="B192" s="198"/>
      <c r="C192" s="199"/>
      <c r="D192" s="189" t="s">
        <v>175</v>
      </c>
      <c r="E192" s="200" t="s">
        <v>19</v>
      </c>
      <c r="F192" s="201" t="s">
        <v>1324</v>
      </c>
      <c r="G192" s="199"/>
      <c r="H192" s="202">
        <v>36.5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175</v>
      </c>
      <c r="AU192" s="208" t="s">
        <v>81</v>
      </c>
      <c r="AV192" s="14" t="s">
        <v>81</v>
      </c>
      <c r="AW192" s="14" t="s">
        <v>33</v>
      </c>
      <c r="AX192" s="14" t="s">
        <v>79</v>
      </c>
      <c r="AY192" s="208" t="s">
        <v>166</v>
      </c>
    </row>
    <row r="193" spans="2:63" s="12" customFormat="1" ht="22.9" customHeight="1">
      <c r="B193" s="158"/>
      <c r="C193" s="159"/>
      <c r="D193" s="160" t="s">
        <v>70</v>
      </c>
      <c r="E193" s="172" t="s">
        <v>439</v>
      </c>
      <c r="F193" s="172" t="s">
        <v>440</v>
      </c>
      <c r="G193" s="159"/>
      <c r="H193" s="159"/>
      <c r="I193" s="162"/>
      <c r="J193" s="173">
        <f>BK193</f>
        <v>0</v>
      </c>
      <c r="K193" s="159"/>
      <c r="L193" s="164"/>
      <c r="M193" s="165"/>
      <c r="N193" s="166"/>
      <c r="O193" s="166"/>
      <c r="P193" s="167">
        <f>SUM(P194:P198)</f>
        <v>0</v>
      </c>
      <c r="Q193" s="166"/>
      <c r="R193" s="167">
        <f>SUM(R194:R198)</f>
        <v>0</v>
      </c>
      <c r="S193" s="166"/>
      <c r="T193" s="168">
        <f>SUM(T194:T198)</f>
        <v>0</v>
      </c>
      <c r="AR193" s="169" t="s">
        <v>79</v>
      </c>
      <c r="AT193" s="170" t="s">
        <v>70</v>
      </c>
      <c r="AU193" s="170" t="s">
        <v>79</v>
      </c>
      <c r="AY193" s="169" t="s">
        <v>166</v>
      </c>
      <c r="BK193" s="171">
        <f>SUM(BK194:BK198)</f>
        <v>0</v>
      </c>
    </row>
    <row r="194" spans="1:65" s="2" customFormat="1" ht="36">
      <c r="A194" s="35"/>
      <c r="B194" s="36"/>
      <c r="C194" s="174" t="s">
        <v>597</v>
      </c>
      <c r="D194" s="174" t="s">
        <v>168</v>
      </c>
      <c r="E194" s="175" t="s">
        <v>442</v>
      </c>
      <c r="F194" s="176" t="s">
        <v>443</v>
      </c>
      <c r="G194" s="177" t="s">
        <v>240</v>
      </c>
      <c r="H194" s="178">
        <v>62.74</v>
      </c>
      <c r="I194" s="179"/>
      <c r="J194" s="180">
        <f>ROUND(I194*H194,2)</f>
        <v>0</v>
      </c>
      <c r="K194" s="176" t="s">
        <v>172</v>
      </c>
      <c r="L194" s="40"/>
      <c r="M194" s="181" t="s">
        <v>19</v>
      </c>
      <c r="N194" s="182" t="s">
        <v>42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173</v>
      </c>
      <c r="AT194" s="185" t="s">
        <v>168</v>
      </c>
      <c r="AU194" s="185" t="s">
        <v>81</v>
      </c>
      <c r="AY194" s="18" t="s">
        <v>166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79</v>
      </c>
      <c r="BK194" s="186">
        <f>ROUND(I194*H194,2)</f>
        <v>0</v>
      </c>
      <c r="BL194" s="18" t="s">
        <v>173</v>
      </c>
      <c r="BM194" s="185" t="s">
        <v>1325</v>
      </c>
    </row>
    <row r="195" spans="1:65" s="2" customFormat="1" ht="36">
      <c r="A195" s="35"/>
      <c r="B195" s="36"/>
      <c r="C195" s="174" t="s">
        <v>600</v>
      </c>
      <c r="D195" s="174" t="s">
        <v>168</v>
      </c>
      <c r="E195" s="175" t="s">
        <v>446</v>
      </c>
      <c r="F195" s="176" t="s">
        <v>447</v>
      </c>
      <c r="G195" s="177" t="s">
        <v>240</v>
      </c>
      <c r="H195" s="178">
        <v>564.66</v>
      </c>
      <c r="I195" s="179"/>
      <c r="J195" s="180">
        <f>ROUND(I195*H195,2)</f>
        <v>0</v>
      </c>
      <c r="K195" s="176" t="s">
        <v>172</v>
      </c>
      <c r="L195" s="40"/>
      <c r="M195" s="181" t="s">
        <v>19</v>
      </c>
      <c r="N195" s="182" t="s">
        <v>42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173</v>
      </c>
      <c r="AT195" s="185" t="s">
        <v>168</v>
      </c>
      <c r="AU195" s="185" t="s">
        <v>81</v>
      </c>
      <c r="AY195" s="18" t="s">
        <v>166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79</v>
      </c>
      <c r="BK195" s="186">
        <f>ROUND(I195*H195,2)</f>
        <v>0</v>
      </c>
      <c r="BL195" s="18" t="s">
        <v>173</v>
      </c>
      <c r="BM195" s="185" t="s">
        <v>1326</v>
      </c>
    </row>
    <row r="196" spans="2:51" s="14" customFormat="1" ht="11.25">
      <c r="B196" s="198"/>
      <c r="C196" s="199"/>
      <c r="D196" s="189" t="s">
        <v>175</v>
      </c>
      <c r="E196" s="200" t="s">
        <v>19</v>
      </c>
      <c r="F196" s="201" t="s">
        <v>1327</v>
      </c>
      <c r="G196" s="199"/>
      <c r="H196" s="202">
        <v>564.66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175</v>
      </c>
      <c r="AU196" s="208" t="s">
        <v>81</v>
      </c>
      <c r="AV196" s="14" t="s">
        <v>81</v>
      </c>
      <c r="AW196" s="14" t="s">
        <v>33</v>
      </c>
      <c r="AX196" s="14" t="s">
        <v>79</v>
      </c>
      <c r="AY196" s="208" t="s">
        <v>166</v>
      </c>
    </row>
    <row r="197" spans="1:65" s="2" customFormat="1" ht="44.25" customHeight="1">
      <c r="A197" s="35"/>
      <c r="B197" s="36"/>
      <c r="C197" s="174" t="s">
        <v>602</v>
      </c>
      <c r="D197" s="174" t="s">
        <v>168</v>
      </c>
      <c r="E197" s="175" t="s">
        <v>450</v>
      </c>
      <c r="F197" s="176" t="s">
        <v>239</v>
      </c>
      <c r="G197" s="177" t="s">
        <v>240</v>
      </c>
      <c r="H197" s="178">
        <v>55.71</v>
      </c>
      <c r="I197" s="179"/>
      <c r="J197" s="180">
        <f>ROUND(I197*H197,2)</f>
        <v>0</v>
      </c>
      <c r="K197" s="176" t="s">
        <v>172</v>
      </c>
      <c r="L197" s="40"/>
      <c r="M197" s="181" t="s">
        <v>19</v>
      </c>
      <c r="N197" s="182" t="s">
        <v>42</v>
      </c>
      <c r="O197" s="65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173</v>
      </c>
      <c r="AT197" s="185" t="s">
        <v>168</v>
      </c>
      <c r="AU197" s="185" t="s">
        <v>81</v>
      </c>
      <c r="AY197" s="18" t="s">
        <v>166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79</v>
      </c>
      <c r="BK197" s="186">
        <f>ROUND(I197*H197,2)</f>
        <v>0</v>
      </c>
      <c r="BL197" s="18" t="s">
        <v>173</v>
      </c>
      <c r="BM197" s="185" t="s">
        <v>1328</v>
      </c>
    </row>
    <row r="198" spans="1:65" s="2" customFormat="1" ht="44.25" customHeight="1">
      <c r="A198" s="35"/>
      <c r="B198" s="36"/>
      <c r="C198" s="174" t="s">
        <v>604</v>
      </c>
      <c r="D198" s="174" t="s">
        <v>168</v>
      </c>
      <c r="E198" s="175" t="s">
        <v>453</v>
      </c>
      <c r="F198" s="176" t="s">
        <v>454</v>
      </c>
      <c r="G198" s="177" t="s">
        <v>240</v>
      </c>
      <c r="H198" s="178">
        <v>7.03</v>
      </c>
      <c r="I198" s="179"/>
      <c r="J198" s="180">
        <f>ROUND(I198*H198,2)</f>
        <v>0</v>
      </c>
      <c r="K198" s="176" t="s">
        <v>172</v>
      </c>
      <c r="L198" s="40"/>
      <c r="M198" s="181" t="s">
        <v>19</v>
      </c>
      <c r="N198" s="182" t="s">
        <v>42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173</v>
      </c>
      <c r="AT198" s="185" t="s">
        <v>168</v>
      </c>
      <c r="AU198" s="185" t="s">
        <v>81</v>
      </c>
      <c r="AY198" s="18" t="s">
        <v>166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173</v>
      </c>
      <c r="BM198" s="185" t="s">
        <v>1329</v>
      </c>
    </row>
    <row r="199" spans="2:63" s="12" customFormat="1" ht="22.9" customHeight="1">
      <c r="B199" s="158"/>
      <c r="C199" s="159"/>
      <c r="D199" s="160" t="s">
        <v>70</v>
      </c>
      <c r="E199" s="172" t="s">
        <v>456</v>
      </c>
      <c r="F199" s="172" t="s">
        <v>457</v>
      </c>
      <c r="G199" s="159"/>
      <c r="H199" s="159"/>
      <c r="I199" s="162"/>
      <c r="J199" s="173">
        <f>BK199</f>
        <v>0</v>
      </c>
      <c r="K199" s="159"/>
      <c r="L199" s="164"/>
      <c r="M199" s="165"/>
      <c r="N199" s="166"/>
      <c r="O199" s="166"/>
      <c r="P199" s="167">
        <f>SUM(P200:P201)</f>
        <v>0</v>
      </c>
      <c r="Q199" s="166"/>
      <c r="R199" s="167">
        <f>SUM(R200:R201)</f>
        <v>0</v>
      </c>
      <c r="S199" s="166"/>
      <c r="T199" s="168">
        <f>SUM(T200:T201)</f>
        <v>0</v>
      </c>
      <c r="AR199" s="169" t="s">
        <v>79</v>
      </c>
      <c r="AT199" s="170" t="s">
        <v>70</v>
      </c>
      <c r="AU199" s="170" t="s">
        <v>79</v>
      </c>
      <c r="AY199" s="169" t="s">
        <v>166</v>
      </c>
      <c r="BK199" s="171">
        <f>SUM(BK200:BK201)</f>
        <v>0</v>
      </c>
    </row>
    <row r="200" spans="1:65" s="2" customFormat="1" ht="44.25" customHeight="1">
      <c r="A200" s="35"/>
      <c r="B200" s="36"/>
      <c r="C200" s="174" t="s">
        <v>606</v>
      </c>
      <c r="D200" s="174" t="s">
        <v>168</v>
      </c>
      <c r="E200" s="175" t="s">
        <v>459</v>
      </c>
      <c r="F200" s="176" t="s">
        <v>460</v>
      </c>
      <c r="G200" s="177" t="s">
        <v>240</v>
      </c>
      <c r="H200" s="178">
        <v>121.9</v>
      </c>
      <c r="I200" s="179"/>
      <c r="J200" s="180">
        <f>ROUND(I200*H200,2)</f>
        <v>0</v>
      </c>
      <c r="K200" s="176" t="s">
        <v>172</v>
      </c>
      <c r="L200" s="40"/>
      <c r="M200" s="181" t="s">
        <v>19</v>
      </c>
      <c r="N200" s="182" t="s">
        <v>42</v>
      </c>
      <c r="O200" s="65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173</v>
      </c>
      <c r="AT200" s="185" t="s">
        <v>168</v>
      </c>
      <c r="AU200" s="185" t="s">
        <v>81</v>
      </c>
      <c r="AY200" s="18" t="s">
        <v>166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79</v>
      </c>
      <c r="BK200" s="186">
        <f>ROUND(I200*H200,2)</f>
        <v>0</v>
      </c>
      <c r="BL200" s="18" t="s">
        <v>173</v>
      </c>
      <c r="BM200" s="185" t="s">
        <v>1330</v>
      </c>
    </row>
    <row r="201" spans="1:65" s="2" customFormat="1" ht="48">
      <c r="A201" s="35"/>
      <c r="B201" s="36"/>
      <c r="C201" s="174" t="s">
        <v>1331</v>
      </c>
      <c r="D201" s="174" t="s">
        <v>168</v>
      </c>
      <c r="E201" s="175" t="s">
        <v>463</v>
      </c>
      <c r="F201" s="176" t="s">
        <v>464</v>
      </c>
      <c r="G201" s="177" t="s">
        <v>240</v>
      </c>
      <c r="H201" s="178">
        <v>35.18</v>
      </c>
      <c r="I201" s="179"/>
      <c r="J201" s="180">
        <f>ROUND(I201*H201,2)</f>
        <v>0</v>
      </c>
      <c r="K201" s="176" t="s">
        <v>172</v>
      </c>
      <c r="L201" s="40"/>
      <c r="M201" s="230" t="s">
        <v>19</v>
      </c>
      <c r="N201" s="231" t="s">
        <v>42</v>
      </c>
      <c r="O201" s="232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173</v>
      </c>
      <c r="AT201" s="185" t="s">
        <v>168</v>
      </c>
      <c r="AU201" s="185" t="s">
        <v>81</v>
      </c>
      <c r="AY201" s="18" t="s">
        <v>166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79</v>
      </c>
      <c r="BK201" s="186">
        <f>ROUND(I201*H201,2)</f>
        <v>0</v>
      </c>
      <c r="BL201" s="18" t="s">
        <v>173</v>
      </c>
      <c r="BM201" s="185" t="s">
        <v>1332</v>
      </c>
    </row>
    <row r="202" spans="1:31" s="2" customFormat="1" ht="6.95" customHeight="1">
      <c r="A202" s="35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0"/>
      <c r="M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</sheetData>
  <sheetProtection algorithmName="SHA-512" hashValue="4vwKNgNjei0RqurMXyECq9wtkDSY5bVWzFJztAEd5kFt3fIK2SDL523Qx2NXvxZ48pJ8aqb1LXqlNJDSuDiSAw==" saltValue="1T6MDJRORPnaNcpeLnr8t6tr2Ts+lCRCtdORQv7atdlIa4BGH8lw5Dfy56+fFNxqZ2DvCoA7mzw7gP7GZSM1TQ==" spinCount="100000" sheet="1" objects="1" scenarios="1" formatColumns="0" formatRows="0" autoFilter="0"/>
  <autoFilter ref="C87:K20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1333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ROUND((SUM(BE88:BE196)),2)</f>
        <v>0</v>
      </c>
      <c r="G33" s="35"/>
      <c r="H33" s="35"/>
      <c r="I33" s="119">
        <v>0.21</v>
      </c>
      <c r="J33" s="118">
        <f>ROUND(((SUM(BE88:BE196))*I33),2)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ROUND((SUM(BF88:BF196)),2)</f>
        <v>0</v>
      </c>
      <c r="G34" s="35"/>
      <c r="H34" s="35"/>
      <c r="I34" s="119">
        <v>0.15</v>
      </c>
      <c r="J34" s="118">
        <f>ROUND(((SUM(BF88:BF196))*I34),2)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ROUND((SUM(BG88:BG196)),2)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ROUND((SUM(BH88:BH196)),2)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ROUND((SUM(BI88:BI196)),2)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11 - Stoka H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J141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J143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J150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J156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J186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J188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J194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11 - Stoka H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145.68461379999997</v>
      </c>
      <c r="S88" s="73"/>
      <c r="T88" s="156">
        <f>T89</f>
        <v>90.35249999999998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P90+P141+P143+P150+P156+P186+P188+P194</f>
        <v>0</v>
      </c>
      <c r="Q89" s="166"/>
      <c r="R89" s="167">
        <f>R90+R141+R143+R150+R156+R186+R188+R194</f>
        <v>145.68461379999997</v>
      </c>
      <c r="S89" s="166"/>
      <c r="T89" s="168">
        <f>T90+T141+T143+T150+T156+T186+T188+T194</f>
        <v>90.35249999999998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BK90+BK141+BK143+BK150+BK156+BK186+BK188+BK194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SUM(P91:P140)</f>
        <v>0</v>
      </c>
      <c r="Q90" s="166"/>
      <c r="R90" s="167">
        <f>SUM(R91:R140)</f>
        <v>1.1675556</v>
      </c>
      <c r="S90" s="166"/>
      <c r="T90" s="168">
        <f>SUM(T91:T140)</f>
        <v>90.35249999999998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SUM(BK91:BK140)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467</v>
      </c>
      <c r="F91" s="176" t="s">
        <v>468</v>
      </c>
      <c r="G91" s="177" t="s">
        <v>171</v>
      </c>
      <c r="H91" s="178">
        <v>151.2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87.69599999999998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1334</v>
      </c>
    </row>
    <row r="92" spans="2:51" s="14" customFormat="1" ht="11.25">
      <c r="B92" s="198"/>
      <c r="C92" s="199"/>
      <c r="D92" s="189" t="s">
        <v>175</v>
      </c>
      <c r="E92" s="200" t="s">
        <v>19</v>
      </c>
      <c r="F92" s="201" t="s">
        <v>1335</v>
      </c>
      <c r="G92" s="199"/>
      <c r="H92" s="202">
        <v>151.2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175</v>
      </c>
      <c r="AU92" s="208" t="s">
        <v>81</v>
      </c>
      <c r="AV92" s="14" t="s">
        <v>81</v>
      </c>
      <c r="AW92" s="14" t="s">
        <v>33</v>
      </c>
      <c r="AX92" s="14" t="s">
        <v>79</v>
      </c>
      <c r="AY92" s="208" t="s">
        <v>166</v>
      </c>
    </row>
    <row r="93" spans="1:65" s="2" customFormat="1" ht="55.5" customHeight="1">
      <c r="A93" s="35"/>
      <c r="B93" s="36"/>
      <c r="C93" s="174" t="s">
        <v>81</v>
      </c>
      <c r="D93" s="174" t="s">
        <v>168</v>
      </c>
      <c r="E93" s="175" t="s">
        <v>473</v>
      </c>
      <c r="F93" s="176" t="s">
        <v>474</v>
      </c>
      <c r="G93" s="177" t="s">
        <v>171</v>
      </c>
      <c r="H93" s="178">
        <v>12.075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0.22</v>
      </c>
      <c r="T93" s="184">
        <f>S93*H93</f>
        <v>2.6565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1336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1337</v>
      </c>
      <c r="G94" s="199"/>
      <c r="H94" s="202">
        <v>12.075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79</v>
      </c>
      <c r="AY94" s="208" t="s">
        <v>166</v>
      </c>
    </row>
    <row r="95" spans="1:65" s="2" customFormat="1" ht="36">
      <c r="A95" s="35"/>
      <c r="B95" s="36"/>
      <c r="C95" s="174" t="s">
        <v>183</v>
      </c>
      <c r="D95" s="174" t="s">
        <v>168</v>
      </c>
      <c r="E95" s="175" t="s">
        <v>184</v>
      </c>
      <c r="F95" s="176" t="s">
        <v>185</v>
      </c>
      <c r="G95" s="177" t="s">
        <v>186</v>
      </c>
      <c r="H95" s="178">
        <v>3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0.00065</v>
      </c>
      <c r="R95" s="183">
        <f>Q95*H95</f>
        <v>0.00195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1338</v>
      </c>
    </row>
    <row r="96" spans="1:65" s="2" customFormat="1" ht="36">
      <c r="A96" s="35"/>
      <c r="B96" s="36"/>
      <c r="C96" s="174" t="s">
        <v>173</v>
      </c>
      <c r="D96" s="174" t="s">
        <v>168</v>
      </c>
      <c r="E96" s="175" t="s">
        <v>188</v>
      </c>
      <c r="F96" s="176" t="s">
        <v>189</v>
      </c>
      <c r="G96" s="177" t="s">
        <v>186</v>
      </c>
      <c r="H96" s="178">
        <v>3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1339</v>
      </c>
    </row>
    <row r="97" spans="1:65" s="2" customFormat="1" ht="24">
      <c r="A97" s="35"/>
      <c r="B97" s="36"/>
      <c r="C97" s="174" t="s">
        <v>191</v>
      </c>
      <c r="D97" s="174" t="s">
        <v>168</v>
      </c>
      <c r="E97" s="175" t="s">
        <v>192</v>
      </c>
      <c r="F97" s="176" t="s">
        <v>193</v>
      </c>
      <c r="G97" s="177" t="s">
        <v>194</v>
      </c>
      <c r="H97" s="178">
        <v>380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0.00055</v>
      </c>
      <c r="R97" s="183">
        <f>Q97*H97</f>
        <v>0.20900000000000002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1340</v>
      </c>
    </row>
    <row r="98" spans="1:65" s="2" customFormat="1" ht="24">
      <c r="A98" s="35"/>
      <c r="B98" s="36"/>
      <c r="C98" s="174" t="s">
        <v>196</v>
      </c>
      <c r="D98" s="174" t="s">
        <v>168</v>
      </c>
      <c r="E98" s="175" t="s">
        <v>197</v>
      </c>
      <c r="F98" s="176" t="s">
        <v>198</v>
      </c>
      <c r="G98" s="177" t="s">
        <v>194</v>
      </c>
      <c r="H98" s="178">
        <v>380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1341</v>
      </c>
    </row>
    <row r="99" spans="1:65" s="2" customFormat="1" ht="24">
      <c r="A99" s="35"/>
      <c r="B99" s="36"/>
      <c r="C99" s="174" t="s">
        <v>200</v>
      </c>
      <c r="D99" s="174" t="s">
        <v>168</v>
      </c>
      <c r="E99" s="175" t="s">
        <v>707</v>
      </c>
      <c r="F99" s="176" t="s">
        <v>708</v>
      </c>
      <c r="G99" s="177" t="s">
        <v>171</v>
      </c>
      <c r="H99" s="178">
        <v>66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1342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1343</v>
      </c>
      <c r="G100" s="199"/>
      <c r="H100" s="202">
        <v>66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79</v>
      </c>
      <c r="AY100" s="208" t="s">
        <v>166</v>
      </c>
    </row>
    <row r="101" spans="1:65" s="2" customFormat="1" ht="48">
      <c r="A101" s="35"/>
      <c r="B101" s="36"/>
      <c r="C101" s="174" t="s">
        <v>210</v>
      </c>
      <c r="D101" s="174" t="s">
        <v>168</v>
      </c>
      <c r="E101" s="175" t="s">
        <v>201</v>
      </c>
      <c r="F101" s="176" t="s">
        <v>202</v>
      </c>
      <c r="G101" s="177" t="s">
        <v>203</v>
      </c>
      <c r="H101" s="178">
        <v>91.519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1344</v>
      </c>
    </row>
    <row r="102" spans="2:51" s="13" customFormat="1" ht="11.25">
      <c r="B102" s="187"/>
      <c r="C102" s="188"/>
      <c r="D102" s="189" t="s">
        <v>175</v>
      </c>
      <c r="E102" s="190" t="s">
        <v>19</v>
      </c>
      <c r="F102" s="191" t="s">
        <v>205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175</v>
      </c>
      <c r="AU102" s="197" t="s">
        <v>81</v>
      </c>
      <c r="AV102" s="13" t="s">
        <v>79</v>
      </c>
      <c r="AW102" s="13" t="s">
        <v>33</v>
      </c>
      <c r="AX102" s="13" t="s">
        <v>71</v>
      </c>
      <c r="AY102" s="197" t="s">
        <v>166</v>
      </c>
    </row>
    <row r="103" spans="2:51" s="14" customFormat="1" ht="11.25">
      <c r="B103" s="198"/>
      <c r="C103" s="199"/>
      <c r="D103" s="189" t="s">
        <v>175</v>
      </c>
      <c r="E103" s="200" t="s">
        <v>19</v>
      </c>
      <c r="F103" s="201" t="s">
        <v>1345</v>
      </c>
      <c r="G103" s="199"/>
      <c r="H103" s="202">
        <v>53.319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175</v>
      </c>
      <c r="AU103" s="208" t="s">
        <v>81</v>
      </c>
      <c r="AV103" s="14" t="s">
        <v>81</v>
      </c>
      <c r="AW103" s="14" t="s">
        <v>33</v>
      </c>
      <c r="AX103" s="14" t="s">
        <v>71</v>
      </c>
      <c r="AY103" s="208" t="s">
        <v>166</v>
      </c>
    </row>
    <row r="104" spans="2:51" s="13" customFormat="1" ht="11.25">
      <c r="B104" s="187"/>
      <c r="C104" s="188"/>
      <c r="D104" s="189" t="s">
        <v>175</v>
      </c>
      <c r="E104" s="190" t="s">
        <v>19</v>
      </c>
      <c r="F104" s="191" t="s">
        <v>1346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175</v>
      </c>
      <c r="AU104" s="197" t="s">
        <v>81</v>
      </c>
      <c r="AV104" s="13" t="s">
        <v>79</v>
      </c>
      <c r="AW104" s="13" t="s">
        <v>33</v>
      </c>
      <c r="AX104" s="13" t="s">
        <v>71</v>
      </c>
      <c r="AY104" s="197" t="s">
        <v>166</v>
      </c>
    </row>
    <row r="105" spans="2:51" s="14" customFormat="1" ht="11.25">
      <c r="B105" s="198"/>
      <c r="C105" s="199"/>
      <c r="D105" s="189" t="s">
        <v>175</v>
      </c>
      <c r="E105" s="200" t="s">
        <v>19</v>
      </c>
      <c r="F105" s="201" t="s">
        <v>1347</v>
      </c>
      <c r="G105" s="199"/>
      <c r="H105" s="202">
        <v>38.2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175</v>
      </c>
      <c r="AU105" s="208" t="s">
        <v>81</v>
      </c>
      <c r="AV105" s="14" t="s">
        <v>81</v>
      </c>
      <c r="AW105" s="14" t="s">
        <v>33</v>
      </c>
      <c r="AX105" s="14" t="s">
        <v>71</v>
      </c>
      <c r="AY105" s="208" t="s">
        <v>166</v>
      </c>
    </row>
    <row r="106" spans="2:51" s="15" customFormat="1" ht="11.25">
      <c r="B106" s="209"/>
      <c r="C106" s="210"/>
      <c r="D106" s="189" t="s">
        <v>175</v>
      </c>
      <c r="E106" s="211" t="s">
        <v>19</v>
      </c>
      <c r="F106" s="212" t="s">
        <v>209</v>
      </c>
      <c r="G106" s="210"/>
      <c r="H106" s="213">
        <v>91.519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175</v>
      </c>
      <c r="AU106" s="219" t="s">
        <v>81</v>
      </c>
      <c r="AV106" s="15" t="s">
        <v>173</v>
      </c>
      <c r="AW106" s="15" t="s">
        <v>33</v>
      </c>
      <c r="AX106" s="15" t="s">
        <v>79</v>
      </c>
      <c r="AY106" s="219" t="s">
        <v>166</v>
      </c>
    </row>
    <row r="107" spans="1:65" s="2" customFormat="1" ht="48">
      <c r="A107" s="35"/>
      <c r="B107" s="36"/>
      <c r="C107" s="174" t="s">
        <v>214</v>
      </c>
      <c r="D107" s="174" t="s">
        <v>168</v>
      </c>
      <c r="E107" s="175" t="s">
        <v>486</v>
      </c>
      <c r="F107" s="176" t="s">
        <v>487</v>
      </c>
      <c r="G107" s="177" t="s">
        <v>203</v>
      </c>
      <c r="H107" s="178">
        <v>344.74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1348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1349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1350</v>
      </c>
      <c r="G109" s="199"/>
      <c r="H109" s="202">
        <v>6.84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166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1346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1351</v>
      </c>
      <c r="G111" s="199"/>
      <c r="H111" s="202">
        <v>337.9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166</v>
      </c>
    </row>
    <row r="112" spans="2:51" s="15" customFormat="1" ht="11.25">
      <c r="B112" s="209"/>
      <c r="C112" s="210"/>
      <c r="D112" s="189" t="s">
        <v>175</v>
      </c>
      <c r="E112" s="211" t="s">
        <v>19</v>
      </c>
      <c r="F112" s="212" t="s">
        <v>209</v>
      </c>
      <c r="G112" s="210"/>
      <c r="H112" s="213">
        <v>344.73999999999995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175</v>
      </c>
      <c r="AU112" s="219" t="s">
        <v>81</v>
      </c>
      <c r="AV112" s="15" t="s">
        <v>173</v>
      </c>
      <c r="AW112" s="15" t="s">
        <v>33</v>
      </c>
      <c r="AX112" s="15" t="s">
        <v>79</v>
      </c>
      <c r="AY112" s="219" t="s">
        <v>166</v>
      </c>
    </row>
    <row r="113" spans="1:65" s="2" customFormat="1" ht="36">
      <c r="A113" s="35"/>
      <c r="B113" s="36"/>
      <c r="C113" s="174" t="s">
        <v>106</v>
      </c>
      <c r="D113" s="174" t="s">
        <v>168</v>
      </c>
      <c r="E113" s="175" t="s">
        <v>211</v>
      </c>
      <c r="F113" s="176" t="s">
        <v>212</v>
      </c>
      <c r="G113" s="177" t="s">
        <v>203</v>
      </c>
      <c r="H113" s="178">
        <v>3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1352</v>
      </c>
    </row>
    <row r="114" spans="1:65" s="2" customFormat="1" ht="36">
      <c r="A114" s="35"/>
      <c r="B114" s="36"/>
      <c r="C114" s="174" t="s">
        <v>109</v>
      </c>
      <c r="D114" s="174" t="s">
        <v>168</v>
      </c>
      <c r="E114" s="175" t="s">
        <v>215</v>
      </c>
      <c r="F114" s="176" t="s">
        <v>216</v>
      </c>
      <c r="G114" s="177" t="s">
        <v>171</v>
      </c>
      <c r="H114" s="178">
        <v>28.14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0.00084</v>
      </c>
      <c r="R114" s="183">
        <f>Q114*H114</f>
        <v>0.0236376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1353</v>
      </c>
    </row>
    <row r="115" spans="2:51" s="13" customFormat="1" ht="11.25">
      <c r="B115" s="187"/>
      <c r="C115" s="188"/>
      <c r="D115" s="189" t="s">
        <v>175</v>
      </c>
      <c r="E115" s="190" t="s">
        <v>19</v>
      </c>
      <c r="F115" s="191" t="s">
        <v>205</v>
      </c>
      <c r="G115" s="188"/>
      <c r="H115" s="190" t="s">
        <v>19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175</v>
      </c>
      <c r="AU115" s="197" t="s">
        <v>81</v>
      </c>
      <c r="AV115" s="13" t="s">
        <v>79</v>
      </c>
      <c r="AW115" s="13" t="s">
        <v>33</v>
      </c>
      <c r="AX115" s="13" t="s">
        <v>71</v>
      </c>
      <c r="AY115" s="197" t="s">
        <v>166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1354</v>
      </c>
      <c r="G116" s="199"/>
      <c r="H116" s="202">
        <v>28.14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79</v>
      </c>
      <c r="AY116" s="208" t="s">
        <v>166</v>
      </c>
    </row>
    <row r="117" spans="1:65" s="2" customFormat="1" ht="36">
      <c r="A117" s="35"/>
      <c r="B117" s="36"/>
      <c r="C117" s="174" t="s">
        <v>112</v>
      </c>
      <c r="D117" s="174" t="s">
        <v>168</v>
      </c>
      <c r="E117" s="175" t="s">
        <v>220</v>
      </c>
      <c r="F117" s="176" t="s">
        <v>221</v>
      </c>
      <c r="G117" s="177" t="s">
        <v>171</v>
      </c>
      <c r="H117" s="178">
        <v>1095.28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0.00085</v>
      </c>
      <c r="R117" s="183">
        <f>Q117*H117</f>
        <v>0.9309879999999999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1355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205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1356</v>
      </c>
      <c r="G119" s="199"/>
      <c r="H119" s="202">
        <v>219.68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3" customFormat="1" ht="11.25">
      <c r="B120" s="187"/>
      <c r="C120" s="188"/>
      <c r="D120" s="189" t="s">
        <v>175</v>
      </c>
      <c r="E120" s="190" t="s">
        <v>19</v>
      </c>
      <c r="F120" s="191" t="s">
        <v>1346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175</v>
      </c>
      <c r="AU120" s="197" t="s">
        <v>81</v>
      </c>
      <c r="AV120" s="13" t="s">
        <v>79</v>
      </c>
      <c r="AW120" s="13" t="s">
        <v>33</v>
      </c>
      <c r="AX120" s="13" t="s">
        <v>71</v>
      </c>
      <c r="AY120" s="197" t="s">
        <v>166</v>
      </c>
    </row>
    <row r="121" spans="2:51" s="14" customFormat="1" ht="11.25">
      <c r="B121" s="198"/>
      <c r="C121" s="199"/>
      <c r="D121" s="189" t="s">
        <v>175</v>
      </c>
      <c r="E121" s="200" t="s">
        <v>19</v>
      </c>
      <c r="F121" s="201" t="s">
        <v>1357</v>
      </c>
      <c r="G121" s="199"/>
      <c r="H121" s="202">
        <v>875.6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175</v>
      </c>
      <c r="AU121" s="208" t="s">
        <v>81</v>
      </c>
      <c r="AV121" s="14" t="s">
        <v>81</v>
      </c>
      <c r="AW121" s="14" t="s">
        <v>33</v>
      </c>
      <c r="AX121" s="14" t="s">
        <v>71</v>
      </c>
      <c r="AY121" s="208" t="s">
        <v>166</v>
      </c>
    </row>
    <row r="122" spans="2:51" s="15" customFormat="1" ht="11.25">
      <c r="B122" s="209"/>
      <c r="C122" s="210"/>
      <c r="D122" s="189" t="s">
        <v>175</v>
      </c>
      <c r="E122" s="211" t="s">
        <v>19</v>
      </c>
      <c r="F122" s="212" t="s">
        <v>209</v>
      </c>
      <c r="G122" s="210"/>
      <c r="H122" s="213">
        <v>1095.28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175</v>
      </c>
      <c r="AU122" s="219" t="s">
        <v>81</v>
      </c>
      <c r="AV122" s="15" t="s">
        <v>173</v>
      </c>
      <c r="AW122" s="15" t="s">
        <v>33</v>
      </c>
      <c r="AX122" s="15" t="s">
        <v>79</v>
      </c>
      <c r="AY122" s="219" t="s">
        <v>166</v>
      </c>
    </row>
    <row r="123" spans="1:65" s="2" customFormat="1" ht="44.25" customHeight="1">
      <c r="A123" s="35"/>
      <c r="B123" s="36"/>
      <c r="C123" s="174" t="s">
        <v>115</v>
      </c>
      <c r="D123" s="174" t="s">
        <v>168</v>
      </c>
      <c r="E123" s="175" t="s">
        <v>224</v>
      </c>
      <c r="F123" s="176" t="s">
        <v>225</v>
      </c>
      <c r="G123" s="177" t="s">
        <v>171</v>
      </c>
      <c r="H123" s="178">
        <v>28.14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1358</v>
      </c>
    </row>
    <row r="124" spans="1:65" s="2" customFormat="1" ht="44.25" customHeight="1">
      <c r="A124" s="35"/>
      <c r="B124" s="36"/>
      <c r="C124" s="174" t="s">
        <v>118</v>
      </c>
      <c r="D124" s="174" t="s">
        <v>168</v>
      </c>
      <c r="E124" s="175" t="s">
        <v>227</v>
      </c>
      <c r="F124" s="176" t="s">
        <v>228</v>
      </c>
      <c r="G124" s="177" t="s">
        <v>171</v>
      </c>
      <c r="H124" s="178">
        <v>1095.28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1359</v>
      </c>
    </row>
    <row r="125" spans="1:65" s="2" customFormat="1" ht="60">
      <c r="A125" s="35"/>
      <c r="B125" s="36"/>
      <c r="C125" s="174" t="s">
        <v>8</v>
      </c>
      <c r="D125" s="174" t="s">
        <v>168</v>
      </c>
      <c r="E125" s="175" t="s">
        <v>499</v>
      </c>
      <c r="F125" s="176" t="s">
        <v>500</v>
      </c>
      <c r="G125" s="177" t="s">
        <v>203</v>
      </c>
      <c r="H125" s="178">
        <v>67.72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1360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1361</v>
      </c>
      <c r="G126" s="199"/>
      <c r="H126" s="202">
        <v>67.72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79</v>
      </c>
      <c r="AY126" s="208" t="s">
        <v>166</v>
      </c>
    </row>
    <row r="127" spans="1:65" s="2" customFormat="1" ht="44.25" customHeight="1">
      <c r="A127" s="35"/>
      <c r="B127" s="36"/>
      <c r="C127" s="174" t="s">
        <v>123</v>
      </c>
      <c r="D127" s="174" t="s">
        <v>168</v>
      </c>
      <c r="E127" s="175" t="s">
        <v>503</v>
      </c>
      <c r="F127" s="176" t="s">
        <v>504</v>
      </c>
      <c r="G127" s="177" t="s">
        <v>203</v>
      </c>
      <c r="H127" s="178">
        <v>67.72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1362</v>
      </c>
    </row>
    <row r="128" spans="1:65" s="2" customFormat="1" ht="44.25" customHeight="1">
      <c r="A128" s="35"/>
      <c r="B128" s="36"/>
      <c r="C128" s="174" t="s">
        <v>126</v>
      </c>
      <c r="D128" s="174" t="s">
        <v>168</v>
      </c>
      <c r="E128" s="175" t="s">
        <v>238</v>
      </c>
      <c r="F128" s="176" t="s">
        <v>239</v>
      </c>
      <c r="G128" s="177" t="s">
        <v>240</v>
      </c>
      <c r="H128" s="178">
        <v>135.44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1363</v>
      </c>
    </row>
    <row r="129" spans="2:51" s="14" customFormat="1" ht="11.25">
      <c r="B129" s="198"/>
      <c r="C129" s="199"/>
      <c r="D129" s="189" t="s">
        <v>175</v>
      </c>
      <c r="E129" s="200" t="s">
        <v>19</v>
      </c>
      <c r="F129" s="201" t="s">
        <v>1364</v>
      </c>
      <c r="G129" s="199"/>
      <c r="H129" s="202">
        <v>135.44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175</v>
      </c>
      <c r="AU129" s="208" t="s">
        <v>81</v>
      </c>
      <c r="AV129" s="14" t="s">
        <v>81</v>
      </c>
      <c r="AW129" s="14" t="s">
        <v>33</v>
      </c>
      <c r="AX129" s="14" t="s">
        <v>79</v>
      </c>
      <c r="AY129" s="208" t="s">
        <v>166</v>
      </c>
    </row>
    <row r="130" spans="1:65" s="2" customFormat="1" ht="36">
      <c r="A130" s="35"/>
      <c r="B130" s="36"/>
      <c r="C130" s="174" t="s">
        <v>129</v>
      </c>
      <c r="D130" s="174" t="s">
        <v>168</v>
      </c>
      <c r="E130" s="175" t="s">
        <v>243</v>
      </c>
      <c r="F130" s="176" t="s">
        <v>244</v>
      </c>
      <c r="G130" s="177" t="s">
        <v>203</v>
      </c>
      <c r="H130" s="178">
        <v>67.72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1365</v>
      </c>
    </row>
    <row r="131" spans="1:65" s="2" customFormat="1" ht="44.25" customHeight="1">
      <c r="A131" s="35"/>
      <c r="B131" s="36"/>
      <c r="C131" s="174" t="s">
        <v>132</v>
      </c>
      <c r="D131" s="174" t="s">
        <v>168</v>
      </c>
      <c r="E131" s="175" t="s">
        <v>246</v>
      </c>
      <c r="F131" s="176" t="s">
        <v>247</v>
      </c>
      <c r="G131" s="177" t="s">
        <v>203</v>
      </c>
      <c r="H131" s="178">
        <v>368.54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1366</v>
      </c>
    </row>
    <row r="132" spans="2:51" s="14" customFormat="1" ht="11.25">
      <c r="B132" s="198"/>
      <c r="C132" s="199"/>
      <c r="D132" s="189" t="s">
        <v>175</v>
      </c>
      <c r="E132" s="200" t="s">
        <v>19</v>
      </c>
      <c r="F132" s="201" t="s">
        <v>1367</v>
      </c>
      <c r="G132" s="199"/>
      <c r="H132" s="202">
        <v>368.54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175</v>
      </c>
      <c r="AU132" s="208" t="s">
        <v>81</v>
      </c>
      <c r="AV132" s="14" t="s">
        <v>81</v>
      </c>
      <c r="AW132" s="14" t="s">
        <v>33</v>
      </c>
      <c r="AX132" s="14" t="s">
        <v>79</v>
      </c>
      <c r="AY132" s="208" t="s">
        <v>166</v>
      </c>
    </row>
    <row r="133" spans="1:65" s="2" customFormat="1" ht="66.75" customHeight="1">
      <c r="A133" s="35"/>
      <c r="B133" s="36"/>
      <c r="C133" s="174" t="s">
        <v>260</v>
      </c>
      <c r="D133" s="174" t="s">
        <v>168</v>
      </c>
      <c r="E133" s="175" t="s">
        <v>250</v>
      </c>
      <c r="F133" s="176" t="s">
        <v>251</v>
      </c>
      <c r="G133" s="177" t="s">
        <v>203</v>
      </c>
      <c r="H133" s="178">
        <v>50.787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1368</v>
      </c>
    </row>
    <row r="134" spans="2:51" s="14" customFormat="1" ht="11.25">
      <c r="B134" s="198"/>
      <c r="C134" s="199"/>
      <c r="D134" s="189" t="s">
        <v>175</v>
      </c>
      <c r="E134" s="200" t="s">
        <v>19</v>
      </c>
      <c r="F134" s="201" t="s">
        <v>1369</v>
      </c>
      <c r="G134" s="199"/>
      <c r="H134" s="202">
        <v>50.787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175</v>
      </c>
      <c r="AU134" s="208" t="s">
        <v>81</v>
      </c>
      <c r="AV134" s="14" t="s">
        <v>81</v>
      </c>
      <c r="AW134" s="14" t="s">
        <v>33</v>
      </c>
      <c r="AX134" s="14" t="s">
        <v>79</v>
      </c>
      <c r="AY134" s="208" t="s">
        <v>166</v>
      </c>
    </row>
    <row r="135" spans="1:65" s="2" customFormat="1" ht="16.5" customHeight="1">
      <c r="A135" s="35"/>
      <c r="B135" s="36"/>
      <c r="C135" s="220" t="s">
        <v>7</v>
      </c>
      <c r="D135" s="220" t="s">
        <v>254</v>
      </c>
      <c r="E135" s="221" t="s">
        <v>255</v>
      </c>
      <c r="F135" s="222" t="s">
        <v>256</v>
      </c>
      <c r="G135" s="223" t="s">
        <v>240</v>
      </c>
      <c r="H135" s="224">
        <v>101.58</v>
      </c>
      <c r="I135" s="225"/>
      <c r="J135" s="226">
        <f>ROUND(I135*H135,2)</f>
        <v>0</v>
      </c>
      <c r="K135" s="222" t="s">
        <v>172</v>
      </c>
      <c r="L135" s="227"/>
      <c r="M135" s="228" t="s">
        <v>19</v>
      </c>
      <c r="N135" s="229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210</v>
      </c>
      <c r="AT135" s="185" t="s">
        <v>254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1370</v>
      </c>
    </row>
    <row r="136" spans="2:51" s="14" customFormat="1" ht="11.25">
      <c r="B136" s="198"/>
      <c r="C136" s="199"/>
      <c r="D136" s="189" t="s">
        <v>175</v>
      </c>
      <c r="E136" s="200" t="s">
        <v>19</v>
      </c>
      <c r="F136" s="201" t="s">
        <v>1371</v>
      </c>
      <c r="G136" s="199"/>
      <c r="H136" s="202">
        <v>101.58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175</v>
      </c>
      <c r="AU136" s="208" t="s">
        <v>81</v>
      </c>
      <c r="AV136" s="14" t="s">
        <v>81</v>
      </c>
      <c r="AW136" s="14" t="s">
        <v>33</v>
      </c>
      <c r="AX136" s="14" t="s">
        <v>79</v>
      </c>
      <c r="AY136" s="208" t="s">
        <v>166</v>
      </c>
    </row>
    <row r="137" spans="1:65" s="2" customFormat="1" ht="16.5" customHeight="1">
      <c r="A137" s="35"/>
      <c r="B137" s="36"/>
      <c r="C137" s="174" t="s">
        <v>269</v>
      </c>
      <c r="D137" s="174" t="s">
        <v>168</v>
      </c>
      <c r="E137" s="175" t="s">
        <v>740</v>
      </c>
      <c r="F137" s="176" t="s">
        <v>741</v>
      </c>
      <c r="G137" s="177" t="s">
        <v>171</v>
      </c>
      <c r="H137" s="178">
        <v>66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1372</v>
      </c>
    </row>
    <row r="138" spans="1:65" s="2" customFormat="1" ht="16.5" customHeight="1">
      <c r="A138" s="35"/>
      <c r="B138" s="36"/>
      <c r="C138" s="220" t="s">
        <v>273</v>
      </c>
      <c r="D138" s="220" t="s">
        <v>254</v>
      </c>
      <c r="E138" s="221" t="s">
        <v>743</v>
      </c>
      <c r="F138" s="222" t="s">
        <v>744</v>
      </c>
      <c r="G138" s="223" t="s">
        <v>745</v>
      </c>
      <c r="H138" s="224">
        <v>1.98</v>
      </c>
      <c r="I138" s="225"/>
      <c r="J138" s="226">
        <f>ROUND(I138*H138,2)</f>
        <v>0</v>
      </c>
      <c r="K138" s="222" t="s">
        <v>172</v>
      </c>
      <c r="L138" s="227"/>
      <c r="M138" s="228" t="s">
        <v>19</v>
      </c>
      <c r="N138" s="229" t="s">
        <v>42</v>
      </c>
      <c r="O138" s="65"/>
      <c r="P138" s="183">
        <f>O138*H138</f>
        <v>0</v>
      </c>
      <c r="Q138" s="183">
        <v>0.001</v>
      </c>
      <c r="R138" s="183">
        <f>Q138*H138</f>
        <v>0.00198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210</v>
      </c>
      <c r="AT138" s="185" t="s">
        <v>254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1373</v>
      </c>
    </row>
    <row r="139" spans="2:51" s="14" customFormat="1" ht="11.25">
      <c r="B139" s="198"/>
      <c r="C139" s="199"/>
      <c r="D139" s="189" t="s">
        <v>175</v>
      </c>
      <c r="E139" s="200" t="s">
        <v>19</v>
      </c>
      <c r="F139" s="201" t="s">
        <v>1374</v>
      </c>
      <c r="G139" s="199"/>
      <c r="H139" s="202">
        <v>1.98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175</v>
      </c>
      <c r="AU139" s="208" t="s">
        <v>81</v>
      </c>
      <c r="AV139" s="14" t="s">
        <v>81</v>
      </c>
      <c r="AW139" s="14" t="s">
        <v>33</v>
      </c>
      <c r="AX139" s="14" t="s">
        <v>79</v>
      </c>
      <c r="AY139" s="208" t="s">
        <v>166</v>
      </c>
    </row>
    <row r="140" spans="1:65" s="2" customFormat="1" ht="36">
      <c r="A140" s="35"/>
      <c r="B140" s="36"/>
      <c r="C140" s="174" t="s">
        <v>277</v>
      </c>
      <c r="D140" s="174" t="s">
        <v>168</v>
      </c>
      <c r="E140" s="175" t="s">
        <v>747</v>
      </c>
      <c r="F140" s="176" t="s">
        <v>748</v>
      </c>
      <c r="G140" s="177" t="s">
        <v>171</v>
      </c>
      <c r="H140" s="178">
        <v>66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1375</v>
      </c>
    </row>
    <row r="141" spans="2:63" s="12" customFormat="1" ht="22.9" customHeight="1">
      <c r="B141" s="158"/>
      <c r="C141" s="159"/>
      <c r="D141" s="160" t="s">
        <v>70</v>
      </c>
      <c r="E141" s="172" t="s">
        <v>183</v>
      </c>
      <c r="F141" s="172" t="s">
        <v>259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P142</f>
        <v>0</v>
      </c>
      <c r="Q141" s="166"/>
      <c r="R141" s="167">
        <f>R142</f>
        <v>0</v>
      </c>
      <c r="S141" s="166"/>
      <c r="T141" s="168">
        <f>T142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BK142</f>
        <v>0</v>
      </c>
    </row>
    <row r="142" spans="1:65" s="2" customFormat="1" ht="24">
      <c r="A142" s="35"/>
      <c r="B142" s="36"/>
      <c r="C142" s="174" t="s">
        <v>281</v>
      </c>
      <c r="D142" s="174" t="s">
        <v>168</v>
      </c>
      <c r="E142" s="175" t="s">
        <v>261</v>
      </c>
      <c r="F142" s="176" t="s">
        <v>262</v>
      </c>
      <c r="G142" s="177" t="s">
        <v>194</v>
      </c>
      <c r="H142" s="178">
        <v>188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1376</v>
      </c>
    </row>
    <row r="143" spans="2:63" s="12" customFormat="1" ht="22.9" customHeight="1">
      <c r="B143" s="158"/>
      <c r="C143" s="159"/>
      <c r="D143" s="160" t="s">
        <v>70</v>
      </c>
      <c r="E143" s="172" t="s">
        <v>173</v>
      </c>
      <c r="F143" s="172" t="s">
        <v>264</v>
      </c>
      <c r="G143" s="159"/>
      <c r="H143" s="159"/>
      <c r="I143" s="162"/>
      <c r="J143" s="173">
        <f>BK143</f>
        <v>0</v>
      </c>
      <c r="K143" s="159"/>
      <c r="L143" s="164"/>
      <c r="M143" s="165"/>
      <c r="N143" s="166"/>
      <c r="O143" s="166"/>
      <c r="P143" s="167">
        <f>SUM(P144:P149)</f>
        <v>0</v>
      </c>
      <c r="Q143" s="166"/>
      <c r="R143" s="167">
        <f>SUM(R144:R149)</f>
        <v>0.27135</v>
      </c>
      <c r="S143" s="166"/>
      <c r="T143" s="168">
        <f>SUM(T144:T149)</f>
        <v>0</v>
      </c>
      <c r="AR143" s="169" t="s">
        <v>79</v>
      </c>
      <c r="AT143" s="170" t="s">
        <v>70</v>
      </c>
      <c r="AU143" s="170" t="s">
        <v>79</v>
      </c>
      <c r="AY143" s="169" t="s">
        <v>166</v>
      </c>
      <c r="BK143" s="171">
        <f>SUM(BK144:BK149)</f>
        <v>0</v>
      </c>
    </row>
    <row r="144" spans="1:65" s="2" customFormat="1" ht="33" customHeight="1">
      <c r="A144" s="35"/>
      <c r="B144" s="36"/>
      <c r="C144" s="174" t="s">
        <v>286</v>
      </c>
      <c r="D144" s="174" t="s">
        <v>168</v>
      </c>
      <c r="E144" s="175" t="s">
        <v>265</v>
      </c>
      <c r="F144" s="176" t="s">
        <v>751</v>
      </c>
      <c r="G144" s="177" t="s">
        <v>203</v>
      </c>
      <c r="H144" s="178">
        <v>16.929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1377</v>
      </c>
    </row>
    <row r="145" spans="2:51" s="14" customFormat="1" ht="11.25">
      <c r="B145" s="198"/>
      <c r="C145" s="199"/>
      <c r="D145" s="189" t="s">
        <v>175</v>
      </c>
      <c r="E145" s="200" t="s">
        <v>19</v>
      </c>
      <c r="F145" s="201" t="s">
        <v>1378</v>
      </c>
      <c r="G145" s="199"/>
      <c r="H145" s="202">
        <v>16.929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175</v>
      </c>
      <c r="AU145" s="208" t="s">
        <v>81</v>
      </c>
      <c r="AV145" s="14" t="s">
        <v>81</v>
      </c>
      <c r="AW145" s="14" t="s">
        <v>33</v>
      </c>
      <c r="AX145" s="14" t="s">
        <v>79</v>
      </c>
      <c r="AY145" s="208" t="s">
        <v>166</v>
      </c>
    </row>
    <row r="146" spans="1:65" s="2" customFormat="1" ht="36">
      <c r="A146" s="35"/>
      <c r="B146" s="36"/>
      <c r="C146" s="174" t="s">
        <v>292</v>
      </c>
      <c r="D146" s="174" t="s">
        <v>168</v>
      </c>
      <c r="E146" s="175" t="s">
        <v>270</v>
      </c>
      <c r="F146" s="176" t="s">
        <v>271</v>
      </c>
      <c r="G146" s="177" t="s">
        <v>203</v>
      </c>
      <c r="H146" s="178">
        <v>0.5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1379</v>
      </c>
    </row>
    <row r="147" spans="1:65" s="2" customFormat="1" ht="33" customHeight="1">
      <c r="A147" s="35"/>
      <c r="B147" s="36"/>
      <c r="C147" s="174" t="s">
        <v>296</v>
      </c>
      <c r="D147" s="174" t="s">
        <v>168</v>
      </c>
      <c r="E147" s="175" t="s">
        <v>274</v>
      </c>
      <c r="F147" s="176" t="s">
        <v>275</v>
      </c>
      <c r="G147" s="177" t="s">
        <v>203</v>
      </c>
      <c r="H147" s="178">
        <v>1</v>
      </c>
      <c r="I147" s="179"/>
      <c r="J147" s="180">
        <f>ROUND(I147*H147,2)</f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79</v>
      </c>
      <c r="BK147" s="186">
        <f>ROUND(I147*H147,2)</f>
        <v>0</v>
      </c>
      <c r="BL147" s="18" t="s">
        <v>173</v>
      </c>
      <c r="BM147" s="185" t="s">
        <v>1380</v>
      </c>
    </row>
    <row r="148" spans="1:65" s="2" customFormat="1" ht="24">
      <c r="A148" s="35"/>
      <c r="B148" s="36"/>
      <c r="C148" s="174" t="s">
        <v>300</v>
      </c>
      <c r="D148" s="174" t="s">
        <v>168</v>
      </c>
      <c r="E148" s="175" t="s">
        <v>278</v>
      </c>
      <c r="F148" s="176" t="s">
        <v>279</v>
      </c>
      <c r="G148" s="177" t="s">
        <v>171</v>
      </c>
      <c r="H148" s="178">
        <v>1</v>
      </c>
      <c r="I148" s="179"/>
      <c r="J148" s="180">
        <f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>O148*H148</f>
        <v>0</v>
      </c>
      <c r="Q148" s="183">
        <v>0.00639</v>
      </c>
      <c r="R148" s="183">
        <f>Q148*H148</f>
        <v>0.00639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173</v>
      </c>
      <c r="BM148" s="185" t="s">
        <v>1381</v>
      </c>
    </row>
    <row r="149" spans="1:65" s="2" customFormat="1" ht="36">
      <c r="A149" s="35"/>
      <c r="B149" s="36"/>
      <c r="C149" s="174" t="s">
        <v>305</v>
      </c>
      <c r="D149" s="174" t="s">
        <v>168</v>
      </c>
      <c r="E149" s="175" t="s">
        <v>282</v>
      </c>
      <c r="F149" s="176" t="s">
        <v>283</v>
      </c>
      <c r="G149" s="177" t="s">
        <v>186</v>
      </c>
      <c r="H149" s="178">
        <v>3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0.08832</v>
      </c>
      <c r="R149" s="183">
        <f>Q149*H149</f>
        <v>0.26496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1382</v>
      </c>
    </row>
    <row r="150" spans="2:63" s="12" customFormat="1" ht="22.9" customHeight="1">
      <c r="B150" s="158"/>
      <c r="C150" s="159"/>
      <c r="D150" s="160" t="s">
        <v>70</v>
      </c>
      <c r="E150" s="172" t="s">
        <v>191</v>
      </c>
      <c r="F150" s="172" t="s">
        <v>285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SUM(P151:P155)</f>
        <v>0</v>
      </c>
      <c r="Q150" s="166"/>
      <c r="R150" s="167">
        <f>SUM(R151:R155)</f>
        <v>132.07691719999997</v>
      </c>
      <c r="S150" s="166"/>
      <c r="T150" s="168">
        <f>SUM(T151:T155)</f>
        <v>0</v>
      </c>
      <c r="AR150" s="169" t="s">
        <v>79</v>
      </c>
      <c r="AT150" s="170" t="s">
        <v>70</v>
      </c>
      <c r="AU150" s="170" t="s">
        <v>79</v>
      </c>
      <c r="AY150" s="169" t="s">
        <v>166</v>
      </c>
      <c r="BK150" s="171">
        <f>SUM(BK151:BK155)</f>
        <v>0</v>
      </c>
    </row>
    <row r="151" spans="1:65" s="2" customFormat="1" ht="36">
      <c r="A151" s="35"/>
      <c r="B151" s="36"/>
      <c r="C151" s="174" t="s">
        <v>310</v>
      </c>
      <c r="D151" s="174" t="s">
        <v>168</v>
      </c>
      <c r="E151" s="175" t="s">
        <v>287</v>
      </c>
      <c r="F151" s="176" t="s">
        <v>288</v>
      </c>
      <c r="G151" s="177" t="s">
        <v>171</v>
      </c>
      <c r="H151" s="178">
        <v>151.2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0.46</v>
      </c>
      <c r="R151" s="183">
        <f>Q151*H151</f>
        <v>69.55199999999999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1383</v>
      </c>
    </row>
    <row r="152" spans="2:51" s="14" customFormat="1" ht="11.25">
      <c r="B152" s="198"/>
      <c r="C152" s="199"/>
      <c r="D152" s="189" t="s">
        <v>175</v>
      </c>
      <c r="E152" s="200" t="s">
        <v>19</v>
      </c>
      <c r="F152" s="201" t="s">
        <v>1384</v>
      </c>
      <c r="G152" s="199"/>
      <c r="H152" s="202">
        <v>151.2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175</v>
      </c>
      <c r="AU152" s="208" t="s">
        <v>81</v>
      </c>
      <c r="AV152" s="14" t="s">
        <v>81</v>
      </c>
      <c r="AW152" s="14" t="s">
        <v>33</v>
      </c>
      <c r="AX152" s="14" t="s">
        <v>79</v>
      </c>
      <c r="AY152" s="208" t="s">
        <v>166</v>
      </c>
    </row>
    <row r="153" spans="1:65" s="2" customFormat="1" ht="44.25" customHeight="1">
      <c r="A153" s="35"/>
      <c r="B153" s="36"/>
      <c r="C153" s="174" t="s">
        <v>315</v>
      </c>
      <c r="D153" s="174" t="s">
        <v>168</v>
      </c>
      <c r="E153" s="175" t="s">
        <v>293</v>
      </c>
      <c r="F153" s="176" t="s">
        <v>294</v>
      </c>
      <c r="G153" s="177" t="s">
        <v>171</v>
      </c>
      <c r="H153" s="178">
        <v>151.2</v>
      </c>
      <c r="I153" s="179"/>
      <c r="J153" s="180">
        <f>ROUND(I153*H153,2)</f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0.38</v>
      </c>
      <c r="R153" s="183">
        <f>Q153*H153</f>
        <v>57.455999999999996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173</v>
      </c>
      <c r="BM153" s="185" t="s">
        <v>1385</v>
      </c>
    </row>
    <row r="154" spans="1:65" s="2" customFormat="1" ht="44.25" customHeight="1">
      <c r="A154" s="35"/>
      <c r="B154" s="36"/>
      <c r="C154" s="174" t="s">
        <v>319</v>
      </c>
      <c r="D154" s="174" t="s">
        <v>168</v>
      </c>
      <c r="E154" s="175" t="s">
        <v>297</v>
      </c>
      <c r="F154" s="176" t="s">
        <v>298</v>
      </c>
      <c r="G154" s="177" t="s">
        <v>171</v>
      </c>
      <c r="H154" s="178">
        <v>12.07</v>
      </c>
      <c r="I154" s="179"/>
      <c r="J154" s="180">
        <f>ROUND(I154*H154,2)</f>
        <v>0</v>
      </c>
      <c r="K154" s="176" t="s">
        <v>172</v>
      </c>
      <c r="L154" s="40"/>
      <c r="M154" s="181" t="s">
        <v>19</v>
      </c>
      <c r="N154" s="182" t="s">
        <v>42</v>
      </c>
      <c r="O154" s="65"/>
      <c r="P154" s="183">
        <f>O154*H154</f>
        <v>0</v>
      </c>
      <c r="Q154" s="183">
        <v>0.26376</v>
      </c>
      <c r="R154" s="183">
        <f>Q154*H154</f>
        <v>3.1835832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173</v>
      </c>
      <c r="BM154" s="185" t="s">
        <v>1386</v>
      </c>
    </row>
    <row r="155" spans="1:65" s="2" customFormat="1" ht="36">
      <c r="A155" s="35"/>
      <c r="B155" s="36"/>
      <c r="C155" s="174" t="s">
        <v>324</v>
      </c>
      <c r="D155" s="174" t="s">
        <v>168</v>
      </c>
      <c r="E155" s="175" t="s">
        <v>301</v>
      </c>
      <c r="F155" s="176" t="s">
        <v>302</v>
      </c>
      <c r="G155" s="177" t="s">
        <v>171</v>
      </c>
      <c r="H155" s="178">
        <v>12.07</v>
      </c>
      <c r="I155" s="179"/>
      <c r="J155" s="180">
        <f>ROUND(I155*H155,2)</f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>O155*H155</f>
        <v>0</v>
      </c>
      <c r="Q155" s="183">
        <v>0.1562</v>
      </c>
      <c r="R155" s="183">
        <f>Q155*H155</f>
        <v>1.885334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79</v>
      </c>
      <c r="BK155" s="186">
        <f>ROUND(I155*H155,2)</f>
        <v>0</v>
      </c>
      <c r="BL155" s="18" t="s">
        <v>173</v>
      </c>
      <c r="BM155" s="185" t="s">
        <v>1387</v>
      </c>
    </row>
    <row r="156" spans="2:63" s="12" customFormat="1" ht="22.9" customHeight="1">
      <c r="B156" s="158"/>
      <c r="C156" s="159"/>
      <c r="D156" s="160" t="s">
        <v>70</v>
      </c>
      <c r="E156" s="172" t="s">
        <v>210</v>
      </c>
      <c r="F156" s="172" t="s">
        <v>304</v>
      </c>
      <c r="G156" s="159"/>
      <c r="H156" s="159"/>
      <c r="I156" s="162"/>
      <c r="J156" s="173">
        <f>BK156</f>
        <v>0</v>
      </c>
      <c r="K156" s="159"/>
      <c r="L156" s="164"/>
      <c r="M156" s="165"/>
      <c r="N156" s="166"/>
      <c r="O156" s="166"/>
      <c r="P156" s="167">
        <f>SUM(P157:P185)</f>
        <v>0</v>
      </c>
      <c r="Q156" s="166"/>
      <c r="R156" s="167">
        <f>SUM(R157:R185)</f>
        <v>12.168791</v>
      </c>
      <c r="S156" s="166"/>
      <c r="T156" s="168">
        <f>SUM(T157:T185)</f>
        <v>0</v>
      </c>
      <c r="AR156" s="169" t="s">
        <v>79</v>
      </c>
      <c r="AT156" s="170" t="s">
        <v>70</v>
      </c>
      <c r="AU156" s="170" t="s">
        <v>79</v>
      </c>
      <c r="AY156" s="169" t="s">
        <v>166</v>
      </c>
      <c r="BK156" s="171">
        <f>SUM(BK157:BK185)</f>
        <v>0</v>
      </c>
    </row>
    <row r="157" spans="1:65" s="2" customFormat="1" ht="33" customHeight="1">
      <c r="A157" s="35"/>
      <c r="B157" s="36"/>
      <c r="C157" s="174" t="s">
        <v>328</v>
      </c>
      <c r="D157" s="174" t="s">
        <v>168</v>
      </c>
      <c r="E157" s="175" t="s">
        <v>306</v>
      </c>
      <c r="F157" s="176" t="s">
        <v>307</v>
      </c>
      <c r="G157" s="177" t="s">
        <v>194</v>
      </c>
      <c r="H157" s="178">
        <v>43.1</v>
      </c>
      <c r="I157" s="179"/>
      <c r="J157" s="180">
        <f aca="true" t="shared" si="0" ref="J157:J185">ROUND(I157*H157,2)</f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aca="true" t="shared" si="1" ref="P157:P185">O157*H157</f>
        <v>0</v>
      </c>
      <c r="Q157" s="183">
        <v>1E-05</v>
      </c>
      <c r="R157" s="183">
        <f aca="true" t="shared" si="2" ref="R157:R185">Q157*H157</f>
        <v>0.00043100000000000007</v>
      </c>
      <c r="S157" s="183">
        <v>0</v>
      </c>
      <c r="T157" s="184">
        <f aca="true" t="shared" si="3" ref="T157:T185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aca="true" t="shared" si="4" ref="BE157:BE185">IF(N157="základní",J157,0)</f>
        <v>0</v>
      </c>
      <c r="BF157" s="186">
        <f aca="true" t="shared" si="5" ref="BF157:BF185">IF(N157="snížená",J157,0)</f>
        <v>0</v>
      </c>
      <c r="BG157" s="186">
        <f aca="true" t="shared" si="6" ref="BG157:BG185">IF(N157="zákl. přenesená",J157,0)</f>
        <v>0</v>
      </c>
      <c r="BH157" s="186">
        <f aca="true" t="shared" si="7" ref="BH157:BH185">IF(N157="sníž. přenesená",J157,0)</f>
        <v>0</v>
      </c>
      <c r="BI157" s="186">
        <f aca="true" t="shared" si="8" ref="BI157:BI185">IF(N157="nulová",J157,0)</f>
        <v>0</v>
      </c>
      <c r="BJ157" s="18" t="s">
        <v>79</v>
      </c>
      <c r="BK157" s="186">
        <f aca="true" t="shared" si="9" ref="BK157:BK185">ROUND(I157*H157,2)</f>
        <v>0</v>
      </c>
      <c r="BL157" s="18" t="s">
        <v>173</v>
      </c>
      <c r="BM157" s="185" t="s">
        <v>1388</v>
      </c>
    </row>
    <row r="158" spans="1:65" s="2" customFormat="1" ht="24">
      <c r="A158" s="35"/>
      <c r="B158" s="36"/>
      <c r="C158" s="220" t="s">
        <v>332</v>
      </c>
      <c r="D158" s="220" t="s">
        <v>254</v>
      </c>
      <c r="E158" s="221" t="s">
        <v>311</v>
      </c>
      <c r="F158" s="222" t="s">
        <v>312</v>
      </c>
      <c r="G158" s="223" t="s">
        <v>194</v>
      </c>
      <c r="H158" s="224">
        <v>44</v>
      </c>
      <c r="I158" s="225"/>
      <c r="J158" s="226">
        <f t="shared" si="0"/>
        <v>0</v>
      </c>
      <c r="K158" s="222" t="s">
        <v>172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0.0036</v>
      </c>
      <c r="R158" s="183">
        <f t="shared" si="2"/>
        <v>0.15839999999999999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1389</v>
      </c>
    </row>
    <row r="159" spans="1:65" s="2" customFormat="1" ht="33" customHeight="1">
      <c r="A159" s="35"/>
      <c r="B159" s="36"/>
      <c r="C159" s="174" t="s">
        <v>336</v>
      </c>
      <c r="D159" s="174" t="s">
        <v>168</v>
      </c>
      <c r="E159" s="175" t="s">
        <v>531</v>
      </c>
      <c r="F159" s="176" t="s">
        <v>532</v>
      </c>
      <c r="G159" s="177" t="s">
        <v>194</v>
      </c>
      <c r="H159" s="178">
        <v>145</v>
      </c>
      <c r="I159" s="179"/>
      <c r="J159" s="180">
        <f t="shared" si="0"/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2E-05</v>
      </c>
      <c r="R159" s="183">
        <f t="shared" si="2"/>
        <v>0.0029000000000000002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1390</v>
      </c>
    </row>
    <row r="160" spans="1:65" s="2" customFormat="1" ht="24">
      <c r="A160" s="35"/>
      <c r="B160" s="36"/>
      <c r="C160" s="220" t="s">
        <v>340</v>
      </c>
      <c r="D160" s="220" t="s">
        <v>254</v>
      </c>
      <c r="E160" s="221" t="s">
        <v>527</v>
      </c>
      <c r="F160" s="222" t="s">
        <v>528</v>
      </c>
      <c r="G160" s="223" t="s">
        <v>194</v>
      </c>
      <c r="H160" s="224">
        <v>147</v>
      </c>
      <c r="I160" s="225"/>
      <c r="J160" s="226">
        <f t="shared" si="0"/>
        <v>0</v>
      </c>
      <c r="K160" s="222" t="s">
        <v>172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0.008</v>
      </c>
      <c r="R160" s="183">
        <f t="shared" si="2"/>
        <v>1.176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1391</v>
      </c>
    </row>
    <row r="161" spans="1:65" s="2" customFormat="1" ht="36">
      <c r="A161" s="35"/>
      <c r="B161" s="36"/>
      <c r="C161" s="174" t="s">
        <v>344</v>
      </c>
      <c r="D161" s="174" t="s">
        <v>168</v>
      </c>
      <c r="E161" s="175" t="s">
        <v>325</v>
      </c>
      <c r="F161" s="176" t="s">
        <v>326</v>
      </c>
      <c r="G161" s="177" t="s">
        <v>186</v>
      </c>
      <c r="H161" s="178">
        <v>7</v>
      </c>
      <c r="I161" s="179"/>
      <c r="J161" s="180">
        <f t="shared" si="0"/>
        <v>0</v>
      </c>
      <c r="K161" s="176" t="s">
        <v>172</v>
      </c>
      <c r="L161" s="40"/>
      <c r="M161" s="181" t="s">
        <v>19</v>
      </c>
      <c r="N161" s="182" t="s">
        <v>42</v>
      </c>
      <c r="O161" s="65"/>
      <c r="P161" s="183">
        <f t="shared" si="1"/>
        <v>0</v>
      </c>
      <c r="Q161" s="183">
        <v>0</v>
      </c>
      <c r="R161" s="183">
        <f t="shared" si="2"/>
        <v>0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173</v>
      </c>
      <c r="AT161" s="185" t="s">
        <v>168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1392</v>
      </c>
    </row>
    <row r="162" spans="1:65" s="2" customFormat="1" ht="16.5" customHeight="1">
      <c r="A162" s="35"/>
      <c r="B162" s="36"/>
      <c r="C162" s="220" t="s">
        <v>348</v>
      </c>
      <c r="D162" s="220" t="s">
        <v>254</v>
      </c>
      <c r="E162" s="221" t="s">
        <v>329</v>
      </c>
      <c r="F162" s="222" t="s">
        <v>330</v>
      </c>
      <c r="G162" s="223" t="s">
        <v>186</v>
      </c>
      <c r="H162" s="224">
        <v>7</v>
      </c>
      <c r="I162" s="225"/>
      <c r="J162" s="226">
        <f t="shared" si="0"/>
        <v>0</v>
      </c>
      <c r="K162" s="222" t="s">
        <v>172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0.00029</v>
      </c>
      <c r="R162" s="183">
        <f t="shared" si="2"/>
        <v>0.00203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1393</v>
      </c>
    </row>
    <row r="163" spans="1:65" s="2" customFormat="1" ht="36">
      <c r="A163" s="35"/>
      <c r="B163" s="36"/>
      <c r="C163" s="174" t="s">
        <v>352</v>
      </c>
      <c r="D163" s="174" t="s">
        <v>168</v>
      </c>
      <c r="E163" s="175" t="s">
        <v>539</v>
      </c>
      <c r="F163" s="176" t="s">
        <v>540</v>
      </c>
      <c r="G163" s="177" t="s">
        <v>186</v>
      </c>
      <c r="H163" s="178">
        <v>12</v>
      </c>
      <c r="I163" s="179"/>
      <c r="J163" s="180">
        <f t="shared" si="0"/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 t="shared" si="1"/>
        <v>0</v>
      </c>
      <c r="Q163" s="183">
        <v>0</v>
      </c>
      <c r="R163" s="183">
        <f t="shared" si="2"/>
        <v>0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1394</v>
      </c>
    </row>
    <row r="164" spans="1:65" s="2" customFormat="1" ht="16.5" customHeight="1">
      <c r="A164" s="35"/>
      <c r="B164" s="36"/>
      <c r="C164" s="220" t="s">
        <v>356</v>
      </c>
      <c r="D164" s="220" t="s">
        <v>254</v>
      </c>
      <c r="E164" s="221" t="s">
        <v>542</v>
      </c>
      <c r="F164" s="222" t="s">
        <v>543</v>
      </c>
      <c r="G164" s="223" t="s">
        <v>186</v>
      </c>
      <c r="H164" s="224">
        <v>6</v>
      </c>
      <c r="I164" s="225"/>
      <c r="J164" s="226">
        <f t="shared" si="0"/>
        <v>0</v>
      </c>
      <c r="K164" s="222" t="s">
        <v>172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0.005</v>
      </c>
      <c r="R164" s="183">
        <f t="shared" si="2"/>
        <v>0.03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1395</v>
      </c>
    </row>
    <row r="165" spans="1:65" s="2" customFormat="1" ht="16.5" customHeight="1">
      <c r="A165" s="35"/>
      <c r="B165" s="36"/>
      <c r="C165" s="220" t="s">
        <v>360</v>
      </c>
      <c r="D165" s="220" t="s">
        <v>254</v>
      </c>
      <c r="E165" s="221" t="s">
        <v>341</v>
      </c>
      <c r="F165" s="222" t="s">
        <v>342</v>
      </c>
      <c r="G165" s="223" t="s">
        <v>186</v>
      </c>
      <c r="H165" s="224">
        <v>6</v>
      </c>
      <c r="I165" s="225"/>
      <c r="J165" s="226">
        <f t="shared" si="0"/>
        <v>0</v>
      </c>
      <c r="K165" s="222" t="s">
        <v>172</v>
      </c>
      <c r="L165" s="227"/>
      <c r="M165" s="228" t="s">
        <v>19</v>
      </c>
      <c r="N165" s="229" t="s">
        <v>42</v>
      </c>
      <c r="O165" s="65"/>
      <c r="P165" s="183">
        <f t="shared" si="1"/>
        <v>0</v>
      </c>
      <c r="Q165" s="183">
        <v>0.0008</v>
      </c>
      <c r="R165" s="183">
        <f t="shared" si="2"/>
        <v>0.0048000000000000004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1396</v>
      </c>
    </row>
    <row r="166" spans="1:65" s="2" customFormat="1" ht="21.75" customHeight="1">
      <c r="A166" s="35"/>
      <c r="B166" s="36"/>
      <c r="C166" s="174" t="s">
        <v>364</v>
      </c>
      <c r="D166" s="174" t="s">
        <v>168</v>
      </c>
      <c r="E166" s="175" t="s">
        <v>345</v>
      </c>
      <c r="F166" s="176" t="s">
        <v>346</v>
      </c>
      <c r="G166" s="177" t="s">
        <v>194</v>
      </c>
      <c r="H166" s="178">
        <v>43</v>
      </c>
      <c r="I166" s="179"/>
      <c r="J166" s="180">
        <f t="shared" si="0"/>
        <v>0</v>
      </c>
      <c r="K166" s="176" t="s">
        <v>172</v>
      </c>
      <c r="L166" s="40"/>
      <c r="M166" s="181" t="s">
        <v>19</v>
      </c>
      <c r="N166" s="182" t="s">
        <v>42</v>
      </c>
      <c r="O166" s="65"/>
      <c r="P166" s="183">
        <f t="shared" si="1"/>
        <v>0</v>
      </c>
      <c r="Q166" s="183">
        <v>0</v>
      </c>
      <c r="R166" s="183">
        <f t="shared" si="2"/>
        <v>0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1397</v>
      </c>
    </row>
    <row r="167" spans="1:65" s="2" customFormat="1" ht="24">
      <c r="A167" s="35"/>
      <c r="B167" s="36"/>
      <c r="C167" s="174" t="s">
        <v>368</v>
      </c>
      <c r="D167" s="174" t="s">
        <v>168</v>
      </c>
      <c r="E167" s="175" t="s">
        <v>349</v>
      </c>
      <c r="F167" s="176" t="s">
        <v>350</v>
      </c>
      <c r="G167" s="177" t="s">
        <v>194</v>
      </c>
      <c r="H167" s="178">
        <v>145</v>
      </c>
      <c r="I167" s="179"/>
      <c r="J167" s="180">
        <f t="shared" si="0"/>
        <v>0</v>
      </c>
      <c r="K167" s="176" t="s">
        <v>172</v>
      </c>
      <c r="L167" s="40"/>
      <c r="M167" s="181" t="s">
        <v>19</v>
      </c>
      <c r="N167" s="182" t="s">
        <v>42</v>
      </c>
      <c r="O167" s="65"/>
      <c r="P167" s="183">
        <f t="shared" si="1"/>
        <v>0</v>
      </c>
      <c r="Q167" s="183">
        <v>0</v>
      </c>
      <c r="R167" s="183">
        <f t="shared" si="2"/>
        <v>0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1398</v>
      </c>
    </row>
    <row r="168" spans="1:65" s="2" customFormat="1" ht="24">
      <c r="A168" s="35"/>
      <c r="B168" s="36"/>
      <c r="C168" s="174" t="s">
        <v>372</v>
      </c>
      <c r="D168" s="174" t="s">
        <v>168</v>
      </c>
      <c r="E168" s="175" t="s">
        <v>353</v>
      </c>
      <c r="F168" s="176" t="s">
        <v>354</v>
      </c>
      <c r="G168" s="177" t="s">
        <v>186</v>
      </c>
      <c r="H168" s="178">
        <v>5</v>
      </c>
      <c r="I168" s="179"/>
      <c r="J168" s="180">
        <f t="shared" si="0"/>
        <v>0</v>
      </c>
      <c r="K168" s="176" t="s">
        <v>172</v>
      </c>
      <c r="L168" s="40"/>
      <c r="M168" s="181" t="s">
        <v>19</v>
      </c>
      <c r="N168" s="182" t="s">
        <v>42</v>
      </c>
      <c r="O168" s="65"/>
      <c r="P168" s="183">
        <f t="shared" si="1"/>
        <v>0</v>
      </c>
      <c r="Q168" s="183">
        <v>0.01019</v>
      </c>
      <c r="R168" s="183">
        <f t="shared" si="2"/>
        <v>0.050949999999999995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173</v>
      </c>
      <c r="AT168" s="185" t="s">
        <v>168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1399</v>
      </c>
    </row>
    <row r="169" spans="1:65" s="2" customFormat="1" ht="16.5" customHeight="1">
      <c r="A169" s="35"/>
      <c r="B169" s="36"/>
      <c r="C169" s="220" t="s">
        <v>376</v>
      </c>
      <c r="D169" s="220" t="s">
        <v>254</v>
      </c>
      <c r="E169" s="221" t="s">
        <v>357</v>
      </c>
      <c r="F169" s="222" t="s">
        <v>358</v>
      </c>
      <c r="G169" s="223" t="s">
        <v>186</v>
      </c>
      <c r="H169" s="224">
        <v>2</v>
      </c>
      <c r="I169" s="225"/>
      <c r="J169" s="226">
        <f t="shared" si="0"/>
        <v>0</v>
      </c>
      <c r="K169" s="222" t="s">
        <v>172</v>
      </c>
      <c r="L169" s="227"/>
      <c r="M169" s="228" t="s">
        <v>19</v>
      </c>
      <c r="N169" s="229" t="s">
        <v>42</v>
      </c>
      <c r="O169" s="65"/>
      <c r="P169" s="183">
        <f t="shared" si="1"/>
        <v>0</v>
      </c>
      <c r="Q169" s="183">
        <v>0.526</v>
      </c>
      <c r="R169" s="183">
        <f t="shared" si="2"/>
        <v>1.052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210</v>
      </c>
      <c r="AT169" s="185" t="s">
        <v>254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1400</v>
      </c>
    </row>
    <row r="170" spans="1:65" s="2" customFormat="1" ht="16.5" customHeight="1">
      <c r="A170" s="35"/>
      <c r="B170" s="36"/>
      <c r="C170" s="220" t="s">
        <v>380</v>
      </c>
      <c r="D170" s="220" t="s">
        <v>254</v>
      </c>
      <c r="E170" s="221" t="s">
        <v>553</v>
      </c>
      <c r="F170" s="222" t="s">
        <v>554</v>
      </c>
      <c r="G170" s="223" t="s">
        <v>186</v>
      </c>
      <c r="H170" s="224">
        <v>3</v>
      </c>
      <c r="I170" s="225"/>
      <c r="J170" s="226">
        <f t="shared" si="0"/>
        <v>0</v>
      </c>
      <c r="K170" s="222" t="s">
        <v>172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1.054</v>
      </c>
      <c r="R170" s="183">
        <f t="shared" si="2"/>
        <v>3.162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1401</v>
      </c>
    </row>
    <row r="171" spans="1:65" s="2" customFormat="1" ht="24">
      <c r="A171" s="35"/>
      <c r="B171" s="36"/>
      <c r="C171" s="174" t="s">
        <v>384</v>
      </c>
      <c r="D171" s="174" t="s">
        <v>168</v>
      </c>
      <c r="E171" s="175" t="s">
        <v>365</v>
      </c>
      <c r="F171" s="176" t="s">
        <v>366</v>
      </c>
      <c r="G171" s="177" t="s">
        <v>186</v>
      </c>
      <c r="H171" s="178">
        <v>3</v>
      </c>
      <c r="I171" s="179"/>
      <c r="J171" s="180">
        <f t="shared" si="0"/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t="shared" si="1"/>
        <v>0</v>
      </c>
      <c r="Q171" s="183">
        <v>0.01248</v>
      </c>
      <c r="R171" s="183">
        <f t="shared" si="2"/>
        <v>0.03744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1402</v>
      </c>
    </row>
    <row r="172" spans="1:65" s="2" customFormat="1" ht="24">
      <c r="A172" s="35"/>
      <c r="B172" s="36"/>
      <c r="C172" s="220" t="s">
        <v>388</v>
      </c>
      <c r="D172" s="220" t="s">
        <v>254</v>
      </c>
      <c r="E172" s="221" t="s">
        <v>369</v>
      </c>
      <c r="F172" s="222" t="s">
        <v>370</v>
      </c>
      <c r="G172" s="223" t="s">
        <v>186</v>
      </c>
      <c r="H172" s="224">
        <v>3</v>
      </c>
      <c r="I172" s="225"/>
      <c r="J172" s="226">
        <f t="shared" si="0"/>
        <v>0</v>
      </c>
      <c r="K172" s="222" t="s">
        <v>172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0.548</v>
      </c>
      <c r="R172" s="183">
        <f t="shared" si="2"/>
        <v>1.6440000000000001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1403</v>
      </c>
    </row>
    <row r="173" spans="1:65" s="2" customFormat="1" ht="24">
      <c r="A173" s="35"/>
      <c r="B173" s="36"/>
      <c r="C173" s="174" t="s">
        <v>392</v>
      </c>
      <c r="D173" s="174" t="s">
        <v>168</v>
      </c>
      <c r="E173" s="175" t="s">
        <v>373</v>
      </c>
      <c r="F173" s="176" t="s">
        <v>374</v>
      </c>
      <c r="G173" s="177" t="s">
        <v>186</v>
      </c>
      <c r="H173" s="178">
        <v>3</v>
      </c>
      <c r="I173" s="179"/>
      <c r="J173" s="180">
        <f t="shared" si="0"/>
        <v>0</v>
      </c>
      <c r="K173" s="176" t="s">
        <v>172</v>
      </c>
      <c r="L173" s="40"/>
      <c r="M173" s="181" t="s">
        <v>19</v>
      </c>
      <c r="N173" s="182" t="s">
        <v>42</v>
      </c>
      <c r="O173" s="65"/>
      <c r="P173" s="183">
        <f t="shared" si="1"/>
        <v>0</v>
      </c>
      <c r="Q173" s="183">
        <v>0.02854</v>
      </c>
      <c r="R173" s="183">
        <f t="shared" si="2"/>
        <v>0.08562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1404</v>
      </c>
    </row>
    <row r="174" spans="1:65" s="2" customFormat="1" ht="16.5" customHeight="1">
      <c r="A174" s="35"/>
      <c r="B174" s="36"/>
      <c r="C174" s="220" t="s">
        <v>396</v>
      </c>
      <c r="D174" s="220" t="s">
        <v>254</v>
      </c>
      <c r="E174" s="221" t="s">
        <v>571</v>
      </c>
      <c r="F174" s="222" t="s">
        <v>572</v>
      </c>
      <c r="G174" s="223" t="s">
        <v>186</v>
      </c>
      <c r="H174" s="224">
        <v>1</v>
      </c>
      <c r="I174" s="225"/>
      <c r="J174" s="226">
        <f t="shared" si="0"/>
        <v>0</v>
      </c>
      <c r="K174" s="222" t="s">
        <v>19</v>
      </c>
      <c r="L174" s="227"/>
      <c r="M174" s="228" t="s">
        <v>19</v>
      </c>
      <c r="N174" s="229" t="s">
        <v>42</v>
      </c>
      <c r="O174" s="65"/>
      <c r="P174" s="183">
        <f t="shared" si="1"/>
        <v>0</v>
      </c>
      <c r="Q174" s="183">
        <v>1.032</v>
      </c>
      <c r="R174" s="183">
        <f t="shared" si="2"/>
        <v>1.032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210</v>
      </c>
      <c r="AT174" s="185" t="s">
        <v>254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1405</v>
      </c>
    </row>
    <row r="175" spans="1:65" s="2" customFormat="1" ht="16.5" customHeight="1">
      <c r="A175" s="35"/>
      <c r="B175" s="36"/>
      <c r="C175" s="220" t="s">
        <v>400</v>
      </c>
      <c r="D175" s="220" t="s">
        <v>254</v>
      </c>
      <c r="E175" s="221" t="s">
        <v>568</v>
      </c>
      <c r="F175" s="222" t="s">
        <v>569</v>
      </c>
      <c r="G175" s="223" t="s">
        <v>186</v>
      </c>
      <c r="H175" s="224">
        <v>1</v>
      </c>
      <c r="I175" s="225"/>
      <c r="J175" s="226">
        <f t="shared" si="0"/>
        <v>0</v>
      </c>
      <c r="K175" s="222" t="s">
        <v>19</v>
      </c>
      <c r="L175" s="227"/>
      <c r="M175" s="228" t="s">
        <v>19</v>
      </c>
      <c r="N175" s="229" t="s">
        <v>42</v>
      </c>
      <c r="O175" s="65"/>
      <c r="P175" s="183">
        <f t="shared" si="1"/>
        <v>0</v>
      </c>
      <c r="Q175" s="183">
        <v>1.032</v>
      </c>
      <c r="R175" s="183">
        <f t="shared" si="2"/>
        <v>1.032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210</v>
      </c>
      <c r="AT175" s="185" t="s">
        <v>254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1406</v>
      </c>
    </row>
    <row r="176" spans="1:65" s="2" customFormat="1" ht="16.5" customHeight="1">
      <c r="A176" s="35"/>
      <c r="B176" s="36"/>
      <c r="C176" s="220" t="s">
        <v>405</v>
      </c>
      <c r="D176" s="220" t="s">
        <v>254</v>
      </c>
      <c r="E176" s="221" t="s">
        <v>783</v>
      </c>
      <c r="F176" s="222" t="s">
        <v>784</v>
      </c>
      <c r="G176" s="223" t="s">
        <v>186</v>
      </c>
      <c r="H176" s="224">
        <v>1</v>
      </c>
      <c r="I176" s="225"/>
      <c r="J176" s="226">
        <f t="shared" si="0"/>
        <v>0</v>
      </c>
      <c r="K176" s="222" t="s">
        <v>19</v>
      </c>
      <c r="L176" s="227"/>
      <c r="M176" s="228" t="s">
        <v>19</v>
      </c>
      <c r="N176" s="229" t="s">
        <v>42</v>
      </c>
      <c r="O176" s="65"/>
      <c r="P176" s="183">
        <f t="shared" si="1"/>
        <v>0</v>
      </c>
      <c r="Q176" s="183">
        <v>1.032</v>
      </c>
      <c r="R176" s="183">
        <f t="shared" si="2"/>
        <v>1.032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1407</v>
      </c>
    </row>
    <row r="177" spans="1:65" s="2" customFormat="1" ht="24">
      <c r="A177" s="35"/>
      <c r="B177" s="36"/>
      <c r="C177" s="174" t="s">
        <v>409</v>
      </c>
      <c r="D177" s="174" t="s">
        <v>168</v>
      </c>
      <c r="E177" s="175" t="s">
        <v>389</v>
      </c>
      <c r="F177" s="176" t="s">
        <v>390</v>
      </c>
      <c r="G177" s="177" t="s">
        <v>186</v>
      </c>
      <c r="H177" s="178">
        <v>5</v>
      </c>
      <c r="I177" s="179"/>
      <c r="J177" s="180">
        <f t="shared" si="0"/>
        <v>0</v>
      </c>
      <c r="K177" s="176" t="s">
        <v>172</v>
      </c>
      <c r="L177" s="40"/>
      <c r="M177" s="181" t="s">
        <v>19</v>
      </c>
      <c r="N177" s="182" t="s">
        <v>42</v>
      </c>
      <c r="O177" s="65"/>
      <c r="P177" s="183">
        <f t="shared" si="1"/>
        <v>0</v>
      </c>
      <c r="Q177" s="183">
        <v>0.03927</v>
      </c>
      <c r="R177" s="183">
        <f t="shared" si="2"/>
        <v>0.19635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173</v>
      </c>
      <c r="AT177" s="185" t="s">
        <v>168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1408</v>
      </c>
    </row>
    <row r="178" spans="1:65" s="2" customFormat="1" ht="24">
      <c r="A178" s="35"/>
      <c r="B178" s="36"/>
      <c r="C178" s="220" t="s">
        <v>413</v>
      </c>
      <c r="D178" s="220" t="s">
        <v>254</v>
      </c>
      <c r="E178" s="221" t="s">
        <v>393</v>
      </c>
      <c r="F178" s="222" t="s">
        <v>394</v>
      </c>
      <c r="G178" s="223" t="s">
        <v>186</v>
      </c>
      <c r="H178" s="224">
        <v>1</v>
      </c>
      <c r="I178" s="225"/>
      <c r="J178" s="226">
        <f t="shared" si="0"/>
        <v>0</v>
      </c>
      <c r="K178" s="222" t="s">
        <v>172</v>
      </c>
      <c r="L178" s="227"/>
      <c r="M178" s="228" t="s">
        <v>19</v>
      </c>
      <c r="N178" s="229" t="s">
        <v>42</v>
      </c>
      <c r="O178" s="65"/>
      <c r="P178" s="183">
        <f t="shared" si="1"/>
        <v>0</v>
      </c>
      <c r="Q178" s="183">
        <v>0.07</v>
      </c>
      <c r="R178" s="183">
        <f t="shared" si="2"/>
        <v>0.07</v>
      </c>
      <c r="S178" s="183">
        <v>0</v>
      </c>
      <c r="T178" s="18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210</v>
      </c>
      <c r="AT178" s="185" t="s">
        <v>254</v>
      </c>
      <c r="AU178" s="185" t="s">
        <v>81</v>
      </c>
      <c r="AY178" s="18" t="s">
        <v>166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18" t="s">
        <v>79</v>
      </c>
      <c r="BK178" s="186">
        <f t="shared" si="9"/>
        <v>0</v>
      </c>
      <c r="BL178" s="18" t="s">
        <v>173</v>
      </c>
      <c r="BM178" s="185" t="s">
        <v>1409</v>
      </c>
    </row>
    <row r="179" spans="1:65" s="2" customFormat="1" ht="24">
      <c r="A179" s="35"/>
      <c r="B179" s="36"/>
      <c r="C179" s="220" t="s">
        <v>417</v>
      </c>
      <c r="D179" s="220" t="s">
        <v>254</v>
      </c>
      <c r="E179" s="221" t="s">
        <v>397</v>
      </c>
      <c r="F179" s="222" t="s">
        <v>398</v>
      </c>
      <c r="G179" s="223" t="s">
        <v>186</v>
      </c>
      <c r="H179" s="224">
        <v>3</v>
      </c>
      <c r="I179" s="225"/>
      <c r="J179" s="226">
        <f t="shared" si="0"/>
        <v>0</v>
      </c>
      <c r="K179" s="222" t="s">
        <v>172</v>
      </c>
      <c r="L179" s="227"/>
      <c r="M179" s="228" t="s">
        <v>19</v>
      </c>
      <c r="N179" s="229" t="s">
        <v>42</v>
      </c>
      <c r="O179" s="65"/>
      <c r="P179" s="183">
        <f t="shared" si="1"/>
        <v>0</v>
      </c>
      <c r="Q179" s="183">
        <v>0.081</v>
      </c>
      <c r="R179" s="183">
        <f t="shared" si="2"/>
        <v>0.243</v>
      </c>
      <c r="S179" s="183">
        <v>0</v>
      </c>
      <c r="T179" s="18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210</v>
      </c>
      <c r="AT179" s="185" t="s">
        <v>254</v>
      </c>
      <c r="AU179" s="185" t="s">
        <v>81</v>
      </c>
      <c r="AY179" s="18" t="s">
        <v>166</v>
      </c>
      <c r="BE179" s="186">
        <f t="shared" si="4"/>
        <v>0</v>
      </c>
      <c r="BF179" s="186">
        <f t="shared" si="5"/>
        <v>0</v>
      </c>
      <c r="BG179" s="186">
        <f t="shared" si="6"/>
        <v>0</v>
      </c>
      <c r="BH179" s="186">
        <f t="shared" si="7"/>
        <v>0</v>
      </c>
      <c r="BI179" s="186">
        <f t="shared" si="8"/>
        <v>0</v>
      </c>
      <c r="BJ179" s="18" t="s">
        <v>79</v>
      </c>
      <c r="BK179" s="186">
        <f t="shared" si="9"/>
        <v>0</v>
      </c>
      <c r="BL179" s="18" t="s">
        <v>173</v>
      </c>
      <c r="BM179" s="185" t="s">
        <v>1410</v>
      </c>
    </row>
    <row r="180" spans="1:65" s="2" customFormat="1" ht="16.5" customHeight="1">
      <c r="A180" s="35"/>
      <c r="B180" s="36"/>
      <c r="C180" s="220" t="s">
        <v>421</v>
      </c>
      <c r="D180" s="220" t="s">
        <v>254</v>
      </c>
      <c r="E180" s="221" t="s">
        <v>406</v>
      </c>
      <c r="F180" s="222" t="s">
        <v>407</v>
      </c>
      <c r="G180" s="223" t="s">
        <v>403</v>
      </c>
      <c r="H180" s="224">
        <v>1</v>
      </c>
      <c r="I180" s="225"/>
      <c r="J180" s="226">
        <f t="shared" si="0"/>
        <v>0</v>
      </c>
      <c r="K180" s="222" t="s">
        <v>19</v>
      </c>
      <c r="L180" s="227"/>
      <c r="M180" s="228" t="s">
        <v>19</v>
      </c>
      <c r="N180" s="229" t="s">
        <v>42</v>
      </c>
      <c r="O180" s="65"/>
      <c r="P180" s="183">
        <f t="shared" si="1"/>
        <v>0</v>
      </c>
      <c r="Q180" s="183">
        <v>0.04</v>
      </c>
      <c r="R180" s="183">
        <f t="shared" si="2"/>
        <v>0.04</v>
      </c>
      <c r="S180" s="183">
        <v>0</v>
      </c>
      <c r="T180" s="18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210</v>
      </c>
      <c r="AT180" s="185" t="s">
        <v>254</v>
      </c>
      <c r="AU180" s="185" t="s">
        <v>81</v>
      </c>
      <c r="AY180" s="18" t="s">
        <v>166</v>
      </c>
      <c r="BE180" s="186">
        <f t="shared" si="4"/>
        <v>0</v>
      </c>
      <c r="BF180" s="186">
        <f t="shared" si="5"/>
        <v>0</v>
      </c>
      <c r="BG180" s="186">
        <f t="shared" si="6"/>
        <v>0</v>
      </c>
      <c r="BH180" s="186">
        <f t="shared" si="7"/>
        <v>0</v>
      </c>
      <c r="BI180" s="186">
        <f t="shared" si="8"/>
        <v>0</v>
      </c>
      <c r="BJ180" s="18" t="s">
        <v>79</v>
      </c>
      <c r="BK180" s="186">
        <f t="shared" si="9"/>
        <v>0</v>
      </c>
      <c r="BL180" s="18" t="s">
        <v>173</v>
      </c>
      <c r="BM180" s="185" t="s">
        <v>1411</v>
      </c>
    </row>
    <row r="181" spans="1:65" s="2" customFormat="1" ht="16.5" customHeight="1">
      <c r="A181" s="35"/>
      <c r="B181" s="36"/>
      <c r="C181" s="220" t="s">
        <v>425</v>
      </c>
      <c r="D181" s="220" t="s">
        <v>254</v>
      </c>
      <c r="E181" s="221" t="s">
        <v>414</v>
      </c>
      <c r="F181" s="222" t="s">
        <v>415</v>
      </c>
      <c r="G181" s="223" t="s">
        <v>403</v>
      </c>
      <c r="H181" s="224">
        <v>8</v>
      </c>
      <c r="I181" s="225"/>
      <c r="J181" s="226">
        <f t="shared" si="0"/>
        <v>0</v>
      </c>
      <c r="K181" s="222" t="s">
        <v>19</v>
      </c>
      <c r="L181" s="227"/>
      <c r="M181" s="228" t="s">
        <v>19</v>
      </c>
      <c r="N181" s="229" t="s">
        <v>42</v>
      </c>
      <c r="O181" s="65"/>
      <c r="P181" s="183">
        <f t="shared" si="1"/>
        <v>0</v>
      </c>
      <c r="Q181" s="183">
        <v>0</v>
      </c>
      <c r="R181" s="183">
        <f t="shared" si="2"/>
        <v>0</v>
      </c>
      <c r="S181" s="183">
        <v>0</v>
      </c>
      <c r="T181" s="18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210</v>
      </c>
      <c r="AT181" s="185" t="s">
        <v>254</v>
      </c>
      <c r="AU181" s="185" t="s">
        <v>81</v>
      </c>
      <c r="AY181" s="18" t="s">
        <v>166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18" t="s">
        <v>79</v>
      </c>
      <c r="BK181" s="186">
        <f t="shared" si="9"/>
        <v>0</v>
      </c>
      <c r="BL181" s="18" t="s">
        <v>173</v>
      </c>
      <c r="BM181" s="185" t="s">
        <v>1412</v>
      </c>
    </row>
    <row r="182" spans="1:65" s="2" customFormat="1" ht="36">
      <c r="A182" s="35"/>
      <c r="B182" s="36"/>
      <c r="C182" s="174" t="s">
        <v>429</v>
      </c>
      <c r="D182" s="174" t="s">
        <v>168</v>
      </c>
      <c r="E182" s="175" t="s">
        <v>418</v>
      </c>
      <c r="F182" s="176" t="s">
        <v>419</v>
      </c>
      <c r="G182" s="177" t="s">
        <v>186</v>
      </c>
      <c r="H182" s="178">
        <v>5</v>
      </c>
      <c r="I182" s="179"/>
      <c r="J182" s="180">
        <f t="shared" si="0"/>
        <v>0</v>
      </c>
      <c r="K182" s="176" t="s">
        <v>172</v>
      </c>
      <c r="L182" s="40"/>
      <c r="M182" s="181" t="s">
        <v>19</v>
      </c>
      <c r="N182" s="182" t="s">
        <v>42</v>
      </c>
      <c r="O182" s="65"/>
      <c r="P182" s="183">
        <f t="shared" si="1"/>
        <v>0</v>
      </c>
      <c r="Q182" s="183">
        <v>0.05803</v>
      </c>
      <c r="R182" s="183">
        <f t="shared" si="2"/>
        <v>0.29015</v>
      </c>
      <c r="S182" s="183">
        <v>0</v>
      </c>
      <c r="T182" s="18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173</v>
      </c>
      <c r="AT182" s="185" t="s">
        <v>168</v>
      </c>
      <c r="AU182" s="185" t="s">
        <v>81</v>
      </c>
      <c r="AY182" s="18" t="s">
        <v>166</v>
      </c>
      <c r="BE182" s="186">
        <f t="shared" si="4"/>
        <v>0</v>
      </c>
      <c r="BF182" s="186">
        <f t="shared" si="5"/>
        <v>0</v>
      </c>
      <c r="BG182" s="186">
        <f t="shared" si="6"/>
        <v>0</v>
      </c>
      <c r="BH182" s="186">
        <f t="shared" si="7"/>
        <v>0</v>
      </c>
      <c r="BI182" s="186">
        <f t="shared" si="8"/>
        <v>0</v>
      </c>
      <c r="BJ182" s="18" t="s">
        <v>79</v>
      </c>
      <c r="BK182" s="186">
        <f t="shared" si="9"/>
        <v>0</v>
      </c>
      <c r="BL182" s="18" t="s">
        <v>173</v>
      </c>
      <c r="BM182" s="185" t="s">
        <v>1413</v>
      </c>
    </row>
    <row r="183" spans="1:65" s="2" customFormat="1" ht="24">
      <c r="A183" s="35"/>
      <c r="B183" s="36"/>
      <c r="C183" s="174" t="s">
        <v>434</v>
      </c>
      <c r="D183" s="174" t="s">
        <v>168</v>
      </c>
      <c r="E183" s="175" t="s">
        <v>422</v>
      </c>
      <c r="F183" s="176" t="s">
        <v>423</v>
      </c>
      <c r="G183" s="177" t="s">
        <v>186</v>
      </c>
      <c r="H183" s="178">
        <v>3</v>
      </c>
      <c r="I183" s="179"/>
      <c r="J183" s="180">
        <f t="shared" si="0"/>
        <v>0</v>
      </c>
      <c r="K183" s="176" t="s">
        <v>172</v>
      </c>
      <c r="L183" s="40"/>
      <c r="M183" s="181" t="s">
        <v>19</v>
      </c>
      <c r="N183" s="182" t="s">
        <v>42</v>
      </c>
      <c r="O183" s="65"/>
      <c r="P183" s="183">
        <f t="shared" si="1"/>
        <v>0</v>
      </c>
      <c r="Q183" s="183">
        <v>0.21734</v>
      </c>
      <c r="R183" s="183">
        <f t="shared" si="2"/>
        <v>0.65202</v>
      </c>
      <c r="S183" s="183">
        <v>0</v>
      </c>
      <c r="T183" s="18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 t="shared" si="4"/>
        <v>0</v>
      </c>
      <c r="BF183" s="186">
        <f t="shared" si="5"/>
        <v>0</v>
      </c>
      <c r="BG183" s="186">
        <f t="shared" si="6"/>
        <v>0</v>
      </c>
      <c r="BH183" s="186">
        <f t="shared" si="7"/>
        <v>0</v>
      </c>
      <c r="BI183" s="186">
        <f t="shared" si="8"/>
        <v>0</v>
      </c>
      <c r="BJ183" s="18" t="s">
        <v>79</v>
      </c>
      <c r="BK183" s="186">
        <f t="shared" si="9"/>
        <v>0</v>
      </c>
      <c r="BL183" s="18" t="s">
        <v>173</v>
      </c>
      <c r="BM183" s="185" t="s">
        <v>1414</v>
      </c>
    </row>
    <row r="184" spans="1:65" s="2" customFormat="1" ht="24">
      <c r="A184" s="35"/>
      <c r="B184" s="36"/>
      <c r="C184" s="220" t="s">
        <v>441</v>
      </c>
      <c r="D184" s="220" t="s">
        <v>254</v>
      </c>
      <c r="E184" s="221" t="s">
        <v>426</v>
      </c>
      <c r="F184" s="222" t="s">
        <v>427</v>
      </c>
      <c r="G184" s="223" t="s">
        <v>186</v>
      </c>
      <c r="H184" s="224">
        <v>3</v>
      </c>
      <c r="I184" s="225"/>
      <c r="J184" s="226">
        <f t="shared" si="0"/>
        <v>0</v>
      </c>
      <c r="K184" s="222" t="s">
        <v>172</v>
      </c>
      <c r="L184" s="227"/>
      <c r="M184" s="228" t="s">
        <v>19</v>
      </c>
      <c r="N184" s="229" t="s">
        <v>42</v>
      </c>
      <c r="O184" s="65"/>
      <c r="P184" s="183">
        <f t="shared" si="1"/>
        <v>0</v>
      </c>
      <c r="Q184" s="183">
        <v>0.05</v>
      </c>
      <c r="R184" s="183">
        <f t="shared" si="2"/>
        <v>0.15000000000000002</v>
      </c>
      <c r="S184" s="183">
        <v>0</v>
      </c>
      <c r="T184" s="184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210</v>
      </c>
      <c r="AT184" s="185" t="s">
        <v>254</v>
      </c>
      <c r="AU184" s="185" t="s">
        <v>81</v>
      </c>
      <c r="AY184" s="18" t="s">
        <v>166</v>
      </c>
      <c r="BE184" s="186">
        <f t="shared" si="4"/>
        <v>0</v>
      </c>
      <c r="BF184" s="186">
        <f t="shared" si="5"/>
        <v>0</v>
      </c>
      <c r="BG184" s="186">
        <f t="shared" si="6"/>
        <v>0</v>
      </c>
      <c r="BH184" s="186">
        <f t="shared" si="7"/>
        <v>0</v>
      </c>
      <c r="BI184" s="186">
        <f t="shared" si="8"/>
        <v>0</v>
      </c>
      <c r="BJ184" s="18" t="s">
        <v>79</v>
      </c>
      <c r="BK184" s="186">
        <f t="shared" si="9"/>
        <v>0</v>
      </c>
      <c r="BL184" s="18" t="s">
        <v>173</v>
      </c>
      <c r="BM184" s="185" t="s">
        <v>1415</v>
      </c>
    </row>
    <row r="185" spans="1:65" s="2" customFormat="1" ht="21.75" customHeight="1">
      <c r="A185" s="35"/>
      <c r="B185" s="36"/>
      <c r="C185" s="174" t="s">
        <v>445</v>
      </c>
      <c r="D185" s="174" t="s">
        <v>168</v>
      </c>
      <c r="E185" s="175" t="s">
        <v>430</v>
      </c>
      <c r="F185" s="176" t="s">
        <v>431</v>
      </c>
      <c r="G185" s="177" t="s">
        <v>194</v>
      </c>
      <c r="H185" s="178">
        <v>190</v>
      </c>
      <c r="I185" s="179"/>
      <c r="J185" s="180">
        <f t="shared" si="0"/>
        <v>0</v>
      </c>
      <c r="K185" s="176" t="s">
        <v>172</v>
      </c>
      <c r="L185" s="40"/>
      <c r="M185" s="181" t="s">
        <v>19</v>
      </c>
      <c r="N185" s="182" t="s">
        <v>42</v>
      </c>
      <c r="O185" s="65"/>
      <c r="P185" s="183">
        <f t="shared" si="1"/>
        <v>0</v>
      </c>
      <c r="Q185" s="183">
        <v>0.00013</v>
      </c>
      <c r="R185" s="183">
        <f t="shared" si="2"/>
        <v>0.024699999999999996</v>
      </c>
      <c r="S185" s="183">
        <v>0</v>
      </c>
      <c r="T185" s="184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173</v>
      </c>
      <c r="AT185" s="185" t="s">
        <v>168</v>
      </c>
      <c r="AU185" s="185" t="s">
        <v>81</v>
      </c>
      <c r="AY185" s="18" t="s">
        <v>166</v>
      </c>
      <c r="BE185" s="186">
        <f t="shared" si="4"/>
        <v>0</v>
      </c>
      <c r="BF185" s="186">
        <f t="shared" si="5"/>
        <v>0</v>
      </c>
      <c r="BG185" s="186">
        <f t="shared" si="6"/>
        <v>0</v>
      </c>
      <c r="BH185" s="186">
        <f t="shared" si="7"/>
        <v>0</v>
      </c>
      <c r="BI185" s="186">
        <f t="shared" si="8"/>
        <v>0</v>
      </c>
      <c r="BJ185" s="18" t="s">
        <v>79</v>
      </c>
      <c r="BK185" s="186">
        <f t="shared" si="9"/>
        <v>0</v>
      </c>
      <c r="BL185" s="18" t="s">
        <v>173</v>
      </c>
      <c r="BM185" s="185" t="s">
        <v>1416</v>
      </c>
    </row>
    <row r="186" spans="2:63" s="12" customFormat="1" ht="22.9" customHeight="1">
      <c r="B186" s="158"/>
      <c r="C186" s="159"/>
      <c r="D186" s="160" t="s">
        <v>70</v>
      </c>
      <c r="E186" s="172" t="s">
        <v>214</v>
      </c>
      <c r="F186" s="172" t="s">
        <v>433</v>
      </c>
      <c r="G186" s="159"/>
      <c r="H186" s="159"/>
      <c r="I186" s="162"/>
      <c r="J186" s="173">
        <f>BK186</f>
        <v>0</v>
      </c>
      <c r="K186" s="159"/>
      <c r="L186" s="164"/>
      <c r="M186" s="165"/>
      <c r="N186" s="166"/>
      <c r="O186" s="166"/>
      <c r="P186" s="167">
        <f>P187</f>
        <v>0</v>
      </c>
      <c r="Q186" s="166"/>
      <c r="R186" s="167">
        <f>R187</f>
        <v>0</v>
      </c>
      <c r="S186" s="166"/>
      <c r="T186" s="168">
        <f>T187</f>
        <v>0</v>
      </c>
      <c r="AR186" s="169" t="s">
        <v>79</v>
      </c>
      <c r="AT186" s="170" t="s">
        <v>70</v>
      </c>
      <c r="AU186" s="170" t="s">
        <v>79</v>
      </c>
      <c r="AY186" s="169" t="s">
        <v>166</v>
      </c>
      <c r="BK186" s="171">
        <f>BK187</f>
        <v>0</v>
      </c>
    </row>
    <row r="187" spans="1:65" s="2" customFormat="1" ht="24">
      <c r="A187" s="35"/>
      <c r="B187" s="36"/>
      <c r="C187" s="174" t="s">
        <v>449</v>
      </c>
      <c r="D187" s="174" t="s">
        <v>168</v>
      </c>
      <c r="E187" s="175" t="s">
        <v>435</v>
      </c>
      <c r="F187" s="176" t="s">
        <v>436</v>
      </c>
      <c r="G187" s="177" t="s">
        <v>194</v>
      </c>
      <c r="H187" s="178">
        <v>13.8</v>
      </c>
      <c r="I187" s="179"/>
      <c r="J187" s="180">
        <f>ROUND(I187*H187,2)</f>
        <v>0</v>
      </c>
      <c r="K187" s="176" t="s">
        <v>172</v>
      </c>
      <c r="L187" s="40"/>
      <c r="M187" s="181" t="s">
        <v>19</v>
      </c>
      <c r="N187" s="182" t="s">
        <v>42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173</v>
      </c>
      <c r="AT187" s="185" t="s">
        <v>168</v>
      </c>
      <c r="AU187" s="185" t="s">
        <v>81</v>
      </c>
      <c r="AY187" s="18" t="s">
        <v>166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79</v>
      </c>
      <c r="BK187" s="186">
        <f>ROUND(I187*H187,2)</f>
        <v>0</v>
      </c>
      <c r="BL187" s="18" t="s">
        <v>173</v>
      </c>
      <c r="BM187" s="185" t="s">
        <v>1417</v>
      </c>
    </row>
    <row r="188" spans="2:63" s="12" customFormat="1" ht="22.9" customHeight="1">
      <c r="B188" s="158"/>
      <c r="C188" s="159"/>
      <c r="D188" s="160" t="s">
        <v>70</v>
      </c>
      <c r="E188" s="172" t="s">
        <v>439</v>
      </c>
      <c r="F188" s="172" t="s">
        <v>440</v>
      </c>
      <c r="G188" s="159"/>
      <c r="H188" s="159"/>
      <c r="I188" s="162"/>
      <c r="J188" s="173">
        <f>BK188</f>
        <v>0</v>
      </c>
      <c r="K188" s="159"/>
      <c r="L188" s="164"/>
      <c r="M188" s="165"/>
      <c r="N188" s="166"/>
      <c r="O188" s="166"/>
      <c r="P188" s="167">
        <f>SUM(P189:P193)</f>
        <v>0</v>
      </c>
      <c r="Q188" s="166"/>
      <c r="R188" s="167">
        <f>SUM(R189:R193)</f>
        <v>0</v>
      </c>
      <c r="S188" s="166"/>
      <c r="T188" s="168">
        <f>SUM(T189:T193)</f>
        <v>0</v>
      </c>
      <c r="AR188" s="169" t="s">
        <v>79</v>
      </c>
      <c r="AT188" s="170" t="s">
        <v>70</v>
      </c>
      <c r="AU188" s="170" t="s">
        <v>79</v>
      </c>
      <c r="AY188" s="169" t="s">
        <v>166</v>
      </c>
      <c r="BK188" s="171">
        <f>SUM(BK189:BK193)</f>
        <v>0</v>
      </c>
    </row>
    <row r="189" spans="1:65" s="2" customFormat="1" ht="36">
      <c r="A189" s="35"/>
      <c r="B189" s="36"/>
      <c r="C189" s="174" t="s">
        <v>452</v>
      </c>
      <c r="D189" s="174" t="s">
        <v>168</v>
      </c>
      <c r="E189" s="175" t="s">
        <v>442</v>
      </c>
      <c r="F189" s="176" t="s">
        <v>443</v>
      </c>
      <c r="G189" s="177" t="s">
        <v>240</v>
      </c>
      <c r="H189" s="178">
        <v>90.353</v>
      </c>
      <c r="I189" s="179"/>
      <c r="J189" s="180">
        <f>ROUND(I189*H189,2)</f>
        <v>0</v>
      </c>
      <c r="K189" s="176" t="s">
        <v>172</v>
      </c>
      <c r="L189" s="40"/>
      <c r="M189" s="181" t="s">
        <v>19</v>
      </c>
      <c r="N189" s="182" t="s">
        <v>42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173</v>
      </c>
      <c r="AT189" s="185" t="s">
        <v>168</v>
      </c>
      <c r="AU189" s="185" t="s">
        <v>81</v>
      </c>
      <c r="AY189" s="18" t="s">
        <v>166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79</v>
      </c>
      <c r="BK189" s="186">
        <f>ROUND(I189*H189,2)</f>
        <v>0</v>
      </c>
      <c r="BL189" s="18" t="s">
        <v>173</v>
      </c>
      <c r="BM189" s="185" t="s">
        <v>1418</v>
      </c>
    </row>
    <row r="190" spans="1:65" s="2" customFormat="1" ht="36">
      <c r="A190" s="35"/>
      <c r="B190" s="36"/>
      <c r="C190" s="174" t="s">
        <v>458</v>
      </c>
      <c r="D190" s="174" t="s">
        <v>168</v>
      </c>
      <c r="E190" s="175" t="s">
        <v>446</v>
      </c>
      <c r="F190" s="176" t="s">
        <v>447</v>
      </c>
      <c r="G190" s="177" t="s">
        <v>240</v>
      </c>
      <c r="H190" s="178">
        <v>813.177</v>
      </c>
      <c r="I190" s="179"/>
      <c r="J190" s="180">
        <f>ROUND(I190*H190,2)</f>
        <v>0</v>
      </c>
      <c r="K190" s="176" t="s">
        <v>172</v>
      </c>
      <c r="L190" s="40"/>
      <c r="M190" s="181" t="s">
        <v>19</v>
      </c>
      <c r="N190" s="182" t="s">
        <v>42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173</v>
      </c>
      <c r="AT190" s="185" t="s">
        <v>168</v>
      </c>
      <c r="AU190" s="185" t="s">
        <v>81</v>
      </c>
      <c r="AY190" s="18" t="s">
        <v>166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79</v>
      </c>
      <c r="BK190" s="186">
        <f>ROUND(I190*H190,2)</f>
        <v>0</v>
      </c>
      <c r="BL190" s="18" t="s">
        <v>173</v>
      </c>
      <c r="BM190" s="185" t="s">
        <v>1419</v>
      </c>
    </row>
    <row r="191" spans="2:51" s="14" customFormat="1" ht="11.25">
      <c r="B191" s="198"/>
      <c r="C191" s="199"/>
      <c r="D191" s="189" t="s">
        <v>175</v>
      </c>
      <c r="E191" s="200" t="s">
        <v>19</v>
      </c>
      <c r="F191" s="201" t="s">
        <v>1420</v>
      </c>
      <c r="G191" s="199"/>
      <c r="H191" s="202">
        <v>813.177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175</v>
      </c>
      <c r="AU191" s="208" t="s">
        <v>81</v>
      </c>
      <c r="AV191" s="14" t="s">
        <v>81</v>
      </c>
      <c r="AW191" s="14" t="s">
        <v>33</v>
      </c>
      <c r="AX191" s="14" t="s">
        <v>79</v>
      </c>
      <c r="AY191" s="208" t="s">
        <v>166</v>
      </c>
    </row>
    <row r="192" spans="1:65" s="2" customFormat="1" ht="44.25" customHeight="1">
      <c r="A192" s="35"/>
      <c r="B192" s="36"/>
      <c r="C192" s="174" t="s">
        <v>462</v>
      </c>
      <c r="D192" s="174" t="s">
        <v>168</v>
      </c>
      <c r="E192" s="175" t="s">
        <v>450</v>
      </c>
      <c r="F192" s="176" t="s">
        <v>239</v>
      </c>
      <c r="G192" s="177" t="s">
        <v>240</v>
      </c>
      <c r="H192" s="178">
        <v>89.7</v>
      </c>
      <c r="I192" s="179"/>
      <c r="J192" s="180">
        <f>ROUND(I192*H192,2)</f>
        <v>0</v>
      </c>
      <c r="K192" s="176" t="s">
        <v>172</v>
      </c>
      <c r="L192" s="40"/>
      <c r="M192" s="181" t="s">
        <v>19</v>
      </c>
      <c r="N192" s="182" t="s">
        <v>42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173</v>
      </c>
      <c r="AT192" s="185" t="s">
        <v>168</v>
      </c>
      <c r="AU192" s="185" t="s">
        <v>81</v>
      </c>
      <c r="AY192" s="18" t="s">
        <v>166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79</v>
      </c>
      <c r="BK192" s="186">
        <f>ROUND(I192*H192,2)</f>
        <v>0</v>
      </c>
      <c r="BL192" s="18" t="s">
        <v>173</v>
      </c>
      <c r="BM192" s="185" t="s">
        <v>1421</v>
      </c>
    </row>
    <row r="193" spans="1:65" s="2" customFormat="1" ht="44.25" customHeight="1">
      <c r="A193" s="35"/>
      <c r="B193" s="36"/>
      <c r="C193" s="174" t="s">
        <v>590</v>
      </c>
      <c r="D193" s="174" t="s">
        <v>168</v>
      </c>
      <c r="E193" s="175" t="s">
        <v>453</v>
      </c>
      <c r="F193" s="176" t="s">
        <v>454</v>
      </c>
      <c r="G193" s="177" t="s">
        <v>240</v>
      </c>
      <c r="H193" s="178">
        <v>2.6</v>
      </c>
      <c r="I193" s="179"/>
      <c r="J193" s="180">
        <f>ROUND(I193*H193,2)</f>
        <v>0</v>
      </c>
      <c r="K193" s="176" t="s">
        <v>172</v>
      </c>
      <c r="L193" s="40"/>
      <c r="M193" s="181" t="s">
        <v>19</v>
      </c>
      <c r="N193" s="182" t="s">
        <v>42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173</v>
      </c>
      <c r="AT193" s="185" t="s">
        <v>168</v>
      </c>
      <c r="AU193" s="185" t="s">
        <v>81</v>
      </c>
      <c r="AY193" s="18" t="s">
        <v>166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79</v>
      </c>
      <c r="BK193" s="186">
        <f>ROUND(I193*H193,2)</f>
        <v>0</v>
      </c>
      <c r="BL193" s="18" t="s">
        <v>173</v>
      </c>
      <c r="BM193" s="185" t="s">
        <v>1422</v>
      </c>
    </row>
    <row r="194" spans="2:63" s="12" customFormat="1" ht="22.9" customHeight="1">
      <c r="B194" s="158"/>
      <c r="C194" s="159"/>
      <c r="D194" s="160" t="s">
        <v>70</v>
      </c>
      <c r="E194" s="172" t="s">
        <v>456</v>
      </c>
      <c r="F194" s="172" t="s">
        <v>457</v>
      </c>
      <c r="G194" s="159"/>
      <c r="H194" s="159"/>
      <c r="I194" s="162"/>
      <c r="J194" s="173">
        <f>BK194</f>
        <v>0</v>
      </c>
      <c r="K194" s="159"/>
      <c r="L194" s="164"/>
      <c r="M194" s="165"/>
      <c r="N194" s="166"/>
      <c r="O194" s="166"/>
      <c r="P194" s="167">
        <f>SUM(P195:P196)</f>
        <v>0</v>
      </c>
      <c r="Q194" s="166"/>
      <c r="R194" s="167">
        <f>SUM(R195:R196)</f>
        <v>0</v>
      </c>
      <c r="S194" s="166"/>
      <c r="T194" s="168">
        <f>SUM(T195:T196)</f>
        <v>0</v>
      </c>
      <c r="AR194" s="169" t="s">
        <v>79</v>
      </c>
      <c r="AT194" s="170" t="s">
        <v>70</v>
      </c>
      <c r="AU194" s="170" t="s">
        <v>79</v>
      </c>
      <c r="AY194" s="169" t="s">
        <v>166</v>
      </c>
      <c r="BK194" s="171">
        <f>SUM(BK195:BK196)</f>
        <v>0</v>
      </c>
    </row>
    <row r="195" spans="1:65" s="2" customFormat="1" ht="44.25" customHeight="1">
      <c r="A195" s="35"/>
      <c r="B195" s="36"/>
      <c r="C195" s="174" t="s">
        <v>592</v>
      </c>
      <c r="D195" s="174" t="s">
        <v>168</v>
      </c>
      <c r="E195" s="175" t="s">
        <v>459</v>
      </c>
      <c r="F195" s="176" t="s">
        <v>460</v>
      </c>
      <c r="G195" s="177" t="s">
        <v>240</v>
      </c>
      <c r="H195" s="178">
        <v>132.08</v>
      </c>
      <c r="I195" s="179"/>
      <c r="J195" s="180">
        <f>ROUND(I195*H195,2)</f>
        <v>0</v>
      </c>
      <c r="K195" s="176" t="s">
        <v>172</v>
      </c>
      <c r="L195" s="40"/>
      <c r="M195" s="181" t="s">
        <v>19</v>
      </c>
      <c r="N195" s="182" t="s">
        <v>42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173</v>
      </c>
      <c r="AT195" s="185" t="s">
        <v>168</v>
      </c>
      <c r="AU195" s="185" t="s">
        <v>81</v>
      </c>
      <c r="AY195" s="18" t="s">
        <v>166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79</v>
      </c>
      <c r="BK195" s="186">
        <f>ROUND(I195*H195,2)</f>
        <v>0</v>
      </c>
      <c r="BL195" s="18" t="s">
        <v>173</v>
      </c>
      <c r="BM195" s="185" t="s">
        <v>1423</v>
      </c>
    </row>
    <row r="196" spans="1:65" s="2" customFormat="1" ht="48">
      <c r="A196" s="35"/>
      <c r="B196" s="36"/>
      <c r="C196" s="174" t="s">
        <v>595</v>
      </c>
      <c r="D196" s="174" t="s">
        <v>168</v>
      </c>
      <c r="E196" s="175" t="s">
        <v>463</v>
      </c>
      <c r="F196" s="176" t="s">
        <v>464</v>
      </c>
      <c r="G196" s="177" t="s">
        <v>240</v>
      </c>
      <c r="H196" s="178">
        <v>12.17</v>
      </c>
      <c r="I196" s="179"/>
      <c r="J196" s="180">
        <f>ROUND(I196*H196,2)</f>
        <v>0</v>
      </c>
      <c r="K196" s="176" t="s">
        <v>172</v>
      </c>
      <c r="L196" s="40"/>
      <c r="M196" s="230" t="s">
        <v>19</v>
      </c>
      <c r="N196" s="231" t="s">
        <v>42</v>
      </c>
      <c r="O196" s="232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173</v>
      </c>
      <c r="AT196" s="185" t="s">
        <v>168</v>
      </c>
      <c r="AU196" s="185" t="s">
        <v>81</v>
      </c>
      <c r="AY196" s="18" t="s">
        <v>166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79</v>
      </c>
      <c r="BK196" s="186">
        <f>ROUND(I196*H196,2)</f>
        <v>0</v>
      </c>
      <c r="BL196" s="18" t="s">
        <v>173</v>
      </c>
      <c r="BM196" s="185" t="s">
        <v>1424</v>
      </c>
    </row>
    <row r="197" spans="1:31" s="2" customFormat="1" ht="6.95" customHeight="1">
      <c r="A197" s="35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0"/>
      <c r="M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</sheetData>
  <sheetProtection algorithmName="SHA-512" hashValue="IUnMD75jSrDufYfCaiKNZnP+zpcs7PSLIQOJoLFBxy5/w29K2qzgxz3t8bqL6mBXKnBZrCx3VW4pQEaxALVftg==" saltValue="kGmv83yehA8+IuiZ//zJewpC0dt65MpRJk4g9JfbvPWzHXRzvU+DMIGFXeHk1+VQCmUeEYqUMCXM2l/CHpQohA==" spinCount="100000" sheet="1" objects="1" scenarios="1" formatColumns="0" formatRows="0" autoFilter="0"/>
  <autoFilter ref="C87:K19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1425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ROUND((SUM(BE85:BE159)),2)</f>
        <v>0</v>
      </c>
      <c r="G33" s="35"/>
      <c r="H33" s="35"/>
      <c r="I33" s="119">
        <v>0.21</v>
      </c>
      <c r="J33" s="118">
        <f>ROUND(((SUM(BE85:BE159))*I33),2)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ROUND((SUM(BF85:BF159)),2)</f>
        <v>0</v>
      </c>
      <c r="G34" s="35"/>
      <c r="H34" s="35"/>
      <c r="I34" s="119">
        <v>0.15</v>
      </c>
      <c r="J34" s="118">
        <f>ROUND(((SUM(BF85:BF159))*I34),2)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ROUND((SUM(BG85:BG159)),2)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ROUND((SUM(BH85:BH159)),2)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ROUND((SUM(BI85:BI159)),2)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12 - Stoka I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J124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J126</f>
        <v>0</v>
      </c>
      <c r="K63" s="142"/>
      <c r="L63" s="146"/>
    </row>
    <row r="64" spans="2:12" s="10" customFormat="1" ht="19.9" customHeight="1">
      <c r="B64" s="141"/>
      <c r="C64" s="142"/>
      <c r="D64" s="143" t="s">
        <v>147</v>
      </c>
      <c r="E64" s="144"/>
      <c r="F64" s="144"/>
      <c r="G64" s="144"/>
      <c r="H64" s="144"/>
      <c r="I64" s="144"/>
      <c r="J64" s="145">
        <f>J133</f>
        <v>0</v>
      </c>
      <c r="K64" s="142"/>
      <c r="L64" s="146"/>
    </row>
    <row r="65" spans="2:12" s="10" customFormat="1" ht="19.9" customHeight="1">
      <c r="B65" s="141"/>
      <c r="C65" s="142"/>
      <c r="D65" s="143" t="s">
        <v>150</v>
      </c>
      <c r="E65" s="144"/>
      <c r="F65" s="144"/>
      <c r="G65" s="144"/>
      <c r="H65" s="144"/>
      <c r="I65" s="144"/>
      <c r="J65" s="145">
        <f>J158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151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63" t="str">
        <f>E7</f>
        <v>SO.01 Kanalizace</v>
      </c>
      <c r="F75" s="364"/>
      <c r="G75" s="364"/>
      <c r="H75" s="364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136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0" t="str">
        <f>E9</f>
        <v>12 - Stoka I</v>
      </c>
      <c r="F77" s="365"/>
      <c r="G77" s="365"/>
      <c r="H77" s="365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Rotava</v>
      </c>
      <c r="G79" s="37"/>
      <c r="H79" s="37"/>
      <c r="I79" s="30" t="s">
        <v>23</v>
      </c>
      <c r="J79" s="60" t="str">
        <f>IF(J12="","",J12)</f>
        <v>8. 1. 2021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Město Rotava Sídliště 721 Rotava</v>
      </c>
      <c r="G81" s="37"/>
      <c r="H81" s="37"/>
      <c r="I81" s="30" t="s">
        <v>31</v>
      </c>
      <c r="J81" s="33" t="str">
        <f>E21</f>
        <v>Bolvári Štefan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29</v>
      </c>
      <c r="D82" s="37"/>
      <c r="E82" s="37"/>
      <c r="F82" s="28" t="str">
        <f>IF(E18="","",E18)</f>
        <v>Vyplň údaj</v>
      </c>
      <c r="G82" s="37"/>
      <c r="H82" s="37"/>
      <c r="I82" s="30" t="s">
        <v>34</v>
      </c>
      <c r="J82" s="33" t="str">
        <f>E24</f>
        <v>Bolvári Štefan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152</v>
      </c>
      <c r="D84" s="150" t="s">
        <v>56</v>
      </c>
      <c r="E84" s="150" t="s">
        <v>52</v>
      </c>
      <c r="F84" s="150" t="s">
        <v>53</v>
      </c>
      <c r="G84" s="150" t="s">
        <v>153</v>
      </c>
      <c r="H84" s="150" t="s">
        <v>154</v>
      </c>
      <c r="I84" s="150" t="s">
        <v>155</v>
      </c>
      <c r="J84" s="150" t="s">
        <v>140</v>
      </c>
      <c r="K84" s="151" t="s">
        <v>156</v>
      </c>
      <c r="L84" s="152"/>
      <c r="M84" s="69" t="s">
        <v>19</v>
      </c>
      <c r="N84" s="70" t="s">
        <v>41</v>
      </c>
      <c r="O84" s="70" t="s">
        <v>157</v>
      </c>
      <c r="P84" s="70" t="s">
        <v>158</v>
      </c>
      <c r="Q84" s="70" t="s">
        <v>159</v>
      </c>
      <c r="R84" s="70" t="s">
        <v>160</v>
      </c>
      <c r="S84" s="70" t="s">
        <v>161</v>
      </c>
      <c r="T84" s="71" t="s">
        <v>162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163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</f>
        <v>0</v>
      </c>
      <c r="Q85" s="73"/>
      <c r="R85" s="155">
        <f>R86</f>
        <v>6.703422399999999</v>
      </c>
      <c r="S85" s="73"/>
      <c r="T85" s="156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70</v>
      </c>
      <c r="AU85" s="18" t="s">
        <v>141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70</v>
      </c>
      <c r="E86" s="161" t="s">
        <v>164</v>
      </c>
      <c r="F86" s="161" t="s">
        <v>165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P87+P124+P126+P133+P158</f>
        <v>0</v>
      </c>
      <c r="Q86" s="166"/>
      <c r="R86" s="167">
        <f>R87+R124+R126+R133+R158</f>
        <v>6.703422399999999</v>
      </c>
      <c r="S86" s="166"/>
      <c r="T86" s="168">
        <f>T87+T124+T126+T133+T158</f>
        <v>0</v>
      </c>
      <c r="AR86" s="169" t="s">
        <v>79</v>
      </c>
      <c r="AT86" s="170" t="s">
        <v>70</v>
      </c>
      <c r="AU86" s="170" t="s">
        <v>71</v>
      </c>
      <c r="AY86" s="169" t="s">
        <v>166</v>
      </c>
      <c r="BK86" s="171">
        <f>BK87+BK124+BK126+BK133+BK158</f>
        <v>0</v>
      </c>
    </row>
    <row r="87" spans="2:63" s="12" customFormat="1" ht="22.9" customHeight="1">
      <c r="B87" s="158"/>
      <c r="C87" s="159"/>
      <c r="D87" s="160" t="s">
        <v>70</v>
      </c>
      <c r="E87" s="172" t="s">
        <v>79</v>
      </c>
      <c r="F87" s="172" t="s">
        <v>167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SUM(P88:P123)</f>
        <v>0</v>
      </c>
      <c r="Q87" s="166"/>
      <c r="R87" s="167">
        <f>SUM(R88:R123)</f>
        <v>0.48169139999999994</v>
      </c>
      <c r="S87" s="166"/>
      <c r="T87" s="168">
        <f>SUM(T88:T123)</f>
        <v>0</v>
      </c>
      <c r="AR87" s="169" t="s">
        <v>79</v>
      </c>
      <c r="AT87" s="170" t="s">
        <v>70</v>
      </c>
      <c r="AU87" s="170" t="s">
        <v>79</v>
      </c>
      <c r="AY87" s="169" t="s">
        <v>166</v>
      </c>
      <c r="BK87" s="171">
        <f>SUM(BK88:BK123)</f>
        <v>0</v>
      </c>
    </row>
    <row r="88" spans="1:65" s="2" customFormat="1" ht="24">
      <c r="A88" s="35"/>
      <c r="B88" s="36"/>
      <c r="C88" s="174" t="s">
        <v>79</v>
      </c>
      <c r="D88" s="174" t="s">
        <v>168</v>
      </c>
      <c r="E88" s="175" t="s">
        <v>192</v>
      </c>
      <c r="F88" s="176" t="s">
        <v>193</v>
      </c>
      <c r="G88" s="177" t="s">
        <v>194</v>
      </c>
      <c r="H88" s="178">
        <v>200</v>
      </c>
      <c r="I88" s="179"/>
      <c r="J88" s="180">
        <f>ROUND(I88*H88,2)</f>
        <v>0</v>
      </c>
      <c r="K88" s="176" t="s">
        <v>172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0.00055</v>
      </c>
      <c r="R88" s="183">
        <f>Q88*H88</f>
        <v>0.11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173</v>
      </c>
      <c r="AT88" s="185" t="s">
        <v>168</v>
      </c>
      <c r="AU88" s="185" t="s">
        <v>81</v>
      </c>
      <c r="AY88" s="18" t="s">
        <v>166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173</v>
      </c>
      <c r="BM88" s="185" t="s">
        <v>1426</v>
      </c>
    </row>
    <row r="89" spans="1:65" s="2" customFormat="1" ht="24">
      <c r="A89" s="35"/>
      <c r="B89" s="36"/>
      <c r="C89" s="174" t="s">
        <v>81</v>
      </c>
      <c r="D89" s="174" t="s">
        <v>168</v>
      </c>
      <c r="E89" s="175" t="s">
        <v>197</v>
      </c>
      <c r="F89" s="176" t="s">
        <v>198</v>
      </c>
      <c r="G89" s="177" t="s">
        <v>194</v>
      </c>
      <c r="H89" s="178">
        <v>200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1427</v>
      </c>
    </row>
    <row r="90" spans="1:65" s="2" customFormat="1" ht="24">
      <c r="A90" s="35"/>
      <c r="B90" s="36"/>
      <c r="C90" s="174" t="s">
        <v>183</v>
      </c>
      <c r="D90" s="174" t="s">
        <v>168</v>
      </c>
      <c r="E90" s="175" t="s">
        <v>707</v>
      </c>
      <c r="F90" s="176" t="s">
        <v>708</v>
      </c>
      <c r="G90" s="177" t="s">
        <v>171</v>
      </c>
      <c r="H90" s="178">
        <v>150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1428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1429</v>
      </c>
      <c r="G91" s="199"/>
      <c r="H91" s="202">
        <v>150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48">
      <c r="A92" s="35"/>
      <c r="B92" s="36"/>
      <c r="C92" s="174" t="s">
        <v>173</v>
      </c>
      <c r="D92" s="174" t="s">
        <v>168</v>
      </c>
      <c r="E92" s="175" t="s">
        <v>201</v>
      </c>
      <c r="F92" s="176" t="s">
        <v>202</v>
      </c>
      <c r="G92" s="177" t="s">
        <v>203</v>
      </c>
      <c r="H92" s="178">
        <v>203.07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1430</v>
      </c>
    </row>
    <row r="93" spans="2:51" s="13" customFormat="1" ht="11.25">
      <c r="B93" s="187"/>
      <c r="C93" s="188"/>
      <c r="D93" s="189" t="s">
        <v>175</v>
      </c>
      <c r="E93" s="190" t="s">
        <v>19</v>
      </c>
      <c r="F93" s="191" t="s">
        <v>205</v>
      </c>
      <c r="G93" s="188"/>
      <c r="H93" s="190" t="s">
        <v>19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175</v>
      </c>
      <c r="AU93" s="197" t="s">
        <v>81</v>
      </c>
      <c r="AV93" s="13" t="s">
        <v>79</v>
      </c>
      <c r="AW93" s="13" t="s">
        <v>33</v>
      </c>
      <c r="AX93" s="13" t="s">
        <v>71</v>
      </c>
      <c r="AY93" s="197" t="s">
        <v>166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1431</v>
      </c>
      <c r="G94" s="199"/>
      <c r="H94" s="202">
        <v>24.17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71</v>
      </c>
      <c r="AY94" s="208" t="s">
        <v>166</v>
      </c>
    </row>
    <row r="95" spans="2:51" s="13" customFormat="1" ht="11.25">
      <c r="B95" s="187"/>
      <c r="C95" s="188"/>
      <c r="D95" s="189" t="s">
        <v>175</v>
      </c>
      <c r="E95" s="190" t="s">
        <v>19</v>
      </c>
      <c r="F95" s="191" t="s">
        <v>1432</v>
      </c>
      <c r="G95" s="188"/>
      <c r="H95" s="190" t="s">
        <v>19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175</v>
      </c>
      <c r="AU95" s="197" t="s">
        <v>81</v>
      </c>
      <c r="AV95" s="13" t="s">
        <v>79</v>
      </c>
      <c r="AW95" s="13" t="s">
        <v>33</v>
      </c>
      <c r="AX95" s="13" t="s">
        <v>71</v>
      </c>
      <c r="AY95" s="197" t="s">
        <v>166</v>
      </c>
    </row>
    <row r="96" spans="2:51" s="14" customFormat="1" ht="11.25">
      <c r="B96" s="198"/>
      <c r="C96" s="199"/>
      <c r="D96" s="189" t="s">
        <v>175</v>
      </c>
      <c r="E96" s="200" t="s">
        <v>19</v>
      </c>
      <c r="F96" s="201" t="s">
        <v>1433</v>
      </c>
      <c r="G96" s="199"/>
      <c r="H96" s="202">
        <v>178.9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175</v>
      </c>
      <c r="AU96" s="208" t="s">
        <v>81</v>
      </c>
      <c r="AV96" s="14" t="s">
        <v>81</v>
      </c>
      <c r="AW96" s="14" t="s">
        <v>33</v>
      </c>
      <c r="AX96" s="14" t="s">
        <v>71</v>
      </c>
      <c r="AY96" s="208" t="s">
        <v>166</v>
      </c>
    </row>
    <row r="97" spans="2:51" s="15" customFormat="1" ht="11.25">
      <c r="B97" s="209"/>
      <c r="C97" s="210"/>
      <c r="D97" s="189" t="s">
        <v>175</v>
      </c>
      <c r="E97" s="211" t="s">
        <v>19</v>
      </c>
      <c r="F97" s="212" t="s">
        <v>209</v>
      </c>
      <c r="G97" s="210"/>
      <c r="H97" s="213">
        <v>203.07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175</v>
      </c>
      <c r="AU97" s="219" t="s">
        <v>81</v>
      </c>
      <c r="AV97" s="15" t="s">
        <v>173</v>
      </c>
      <c r="AW97" s="15" t="s">
        <v>33</v>
      </c>
      <c r="AX97" s="15" t="s">
        <v>79</v>
      </c>
      <c r="AY97" s="219" t="s">
        <v>166</v>
      </c>
    </row>
    <row r="98" spans="1:65" s="2" customFormat="1" ht="36">
      <c r="A98" s="35"/>
      <c r="B98" s="36"/>
      <c r="C98" s="174" t="s">
        <v>191</v>
      </c>
      <c r="D98" s="174" t="s">
        <v>168</v>
      </c>
      <c r="E98" s="175" t="s">
        <v>215</v>
      </c>
      <c r="F98" s="176" t="s">
        <v>216</v>
      </c>
      <c r="G98" s="177" t="s">
        <v>171</v>
      </c>
      <c r="H98" s="178">
        <v>103.71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0.00084</v>
      </c>
      <c r="R98" s="183">
        <f>Q98*H98</f>
        <v>0.0871164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1434</v>
      </c>
    </row>
    <row r="99" spans="2:51" s="13" customFormat="1" ht="11.25">
      <c r="B99" s="187"/>
      <c r="C99" s="188"/>
      <c r="D99" s="189" t="s">
        <v>175</v>
      </c>
      <c r="E99" s="190" t="s">
        <v>19</v>
      </c>
      <c r="F99" s="191" t="s">
        <v>700</v>
      </c>
      <c r="G99" s="188"/>
      <c r="H99" s="190" t="s">
        <v>19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175</v>
      </c>
      <c r="AU99" s="197" t="s">
        <v>81</v>
      </c>
      <c r="AV99" s="13" t="s">
        <v>79</v>
      </c>
      <c r="AW99" s="13" t="s">
        <v>33</v>
      </c>
      <c r="AX99" s="13" t="s">
        <v>71</v>
      </c>
      <c r="AY99" s="197" t="s">
        <v>166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1435</v>
      </c>
      <c r="G100" s="199"/>
      <c r="H100" s="202">
        <v>53.71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71</v>
      </c>
      <c r="AY100" s="208" t="s">
        <v>166</v>
      </c>
    </row>
    <row r="101" spans="2:51" s="13" customFormat="1" ht="11.25">
      <c r="B101" s="187"/>
      <c r="C101" s="188"/>
      <c r="D101" s="189" t="s">
        <v>175</v>
      </c>
      <c r="E101" s="190" t="s">
        <v>19</v>
      </c>
      <c r="F101" s="191" t="s">
        <v>1432</v>
      </c>
      <c r="G101" s="188"/>
      <c r="H101" s="190" t="s">
        <v>19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175</v>
      </c>
      <c r="AU101" s="197" t="s">
        <v>81</v>
      </c>
      <c r="AV101" s="13" t="s">
        <v>79</v>
      </c>
      <c r="AW101" s="13" t="s">
        <v>33</v>
      </c>
      <c r="AX101" s="13" t="s">
        <v>71</v>
      </c>
      <c r="AY101" s="197" t="s">
        <v>166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1436</v>
      </c>
      <c r="G102" s="199"/>
      <c r="H102" s="202">
        <v>50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5" customFormat="1" ht="11.25">
      <c r="B103" s="209"/>
      <c r="C103" s="210"/>
      <c r="D103" s="189" t="s">
        <v>175</v>
      </c>
      <c r="E103" s="211" t="s">
        <v>19</v>
      </c>
      <c r="F103" s="212" t="s">
        <v>209</v>
      </c>
      <c r="G103" s="210"/>
      <c r="H103" s="213">
        <v>103.71000000000001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175</v>
      </c>
      <c r="AU103" s="219" t="s">
        <v>81</v>
      </c>
      <c r="AV103" s="15" t="s">
        <v>173</v>
      </c>
      <c r="AW103" s="15" t="s">
        <v>33</v>
      </c>
      <c r="AX103" s="15" t="s">
        <v>79</v>
      </c>
      <c r="AY103" s="219" t="s">
        <v>166</v>
      </c>
    </row>
    <row r="104" spans="1:65" s="2" customFormat="1" ht="36">
      <c r="A104" s="35"/>
      <c r="B104" s="36"/>
      <c r="C104" s="174" t="s">
        <v>196</v>
      </c>
      <c r="D104" s="174" t="s">
        <v>168</v>
      </c>
      <c r="E104" s="175" t="s">
        <v>220</v>
      </c>
      <c r="F104" s="176" t="s">
        <v>221</v>
      </c>
      <c r="G104" s="177" t="s">
        <v>171</v>
      </c>
      <c r="H104" s="178">
        <v>329.5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0.00085</v>
      </c>
      <c r="R104" s="183">
        <f>Q104*H104</f>
        <v>0.28007499999999996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1437</v>
      </c>
    </row>
    <row r="105" spans="2:51" s="13" customFormat="1" ht="11.25">
      <c r="B105" s="187"/>
      <c r="C105" s="188"/>
      <c r="D105" s="189" t="s">
        <v>175</v>
      </c>
      <c r="E105" s="190" t="s">
        <v>19</v>
      </c>
      <c r="F105" s="191" t="s">
        <v>207</v>
      </c>
      <c r="G105" s="188"/>
      <c r="H105" s="190" t="s">
        <v>19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175</v>
      </c>
      <c r="AU105" s="197" t="s">
        <v>81</v>
      </c>
      <c r="AV105" s="13" t="s">
        <v>79</v>
      </c>
      <c r="AW105" s="13" t="s">
        <v>33</v>
      </c>
      <c r="AX105" s="13" t="s">
        <v>71</v>
      </c>
      <c r="AY105" s="197" t="s">
        <v>166</v>
      </c>
    </row>
    <row r="106" spans="2:51" s="14" customFormat="1" ht="11.25">
      <c r="B106" s="198"/>
      <c r="C106" s="199"/>
      <c r="D106" s="189" t="s">
        <v>175</v>
      </c>
      <c r="E106" s="200" t="s">
        <v>19</v>
      </c>
      <c r="F106" s="201" t="s">
        <v>1438</v>
      </c>
      <c r="G106" s="199"/>
      <c r="H106" s="202">
        <v>329.5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33</v>
      </c>
      <c r="AX106" s="14" t="s">
        <v>79</v>
      </c>
      <c r="AY106" s="208" t="s">
        <v>166</v>
      </c>
    </row>
    <row r="107" spans="1:65" s="2" customFormat="1" ht="44.25" customHeight="1">
      <c r="A107" s="35"/>
      <c r="B107" s="36"/>
      <c r="C107" s="174" t="s">
        <v>200</v>
      </c>
      <c r="D107" s="174" t="s">
        <v>168</v>
      </c>
      <c r="E107" s="175" t="s">
        <v>224</v>
      </c>
      <c r="F107" s="176" t="s">
        <v>225</v>
      </c>
      <c r="G107" s="177" t="s">
        <v>171</v>
      </c>
      <c r="H107" s="178">
        <v>103.71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1439</v>
      </c>
    </row>
    <row r="108" spans="1:65" s="2" customFormat="1" ht="44.25" customHeight="1">
      <c r="A108" s="35"/>
      <c r="B108" s="36"/>
      <c r="C108" s="174" t="s">
        <v>210</v>
      </c>
      <c r="D108" s="174" t="s">
        <v>168</v>
      </c>
      <c r="E108" s="175" t="s">
        <v>227</v>
      </c>
      <c r="F108" s="176" t="s">
        <v>228</v>
      </c>
      <c r="G108" s="177" t="s">
        <v>171</v>
      </c>
      <c r="H108" s="178">
        <v>329.5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1440</v>
      </c>
    </row>
    <row r="109" spans="1:65" s="2" customFormat="1" ht="60">
      <c r="A109" s="35"/>
      <c r="B109" s="36"/>
      <c r="C109" s="174" t="s">
        <v>214</v>
      </c>
      <c r="D109" s="174" t="s">
        <v>168</v>
      </c>
      <c r="E109" s="175" t="s">
        <v>499</v>
      </c>
      <c r="F109" s="176" t="s">
        <v>500</v>
      </c>
      <c r="G109" s="177" t="s">
        <v>203</v>
      </c>
      <c r="H109" s="178">
        <v>40.72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1441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1442</v>
      </c>
      <c r="G110" s="199"/>
      <c r="H110" s="202">
        <v>40.72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79</v>
      </c>
      <c r="AY110" s="208" t="s">
        <v>166</v>
      </c>
    </row>
    <row r="111" spans="1:65" s="2" customFormat="1" ht="44.25" customHeight="1">
      <c r="A111" s="35"/>
      <c r="B111" s="36"/>
      <c r="C111" s="174" t="s">
        <v>106</v>
      </c>
      <c r="D111" s="174" t="s">
        <v>168</v>
      </c>
      <c r="E111" s="175" t="s">
        <v>503</v>
      </c>
      <c r="F111" s="176" t="s">
        <v>504</v>
      </c>
      <c r="G111" s="177" t="s">
        <v>203</v>
      </c>
      <c r="H111" s="178">
        <v>40.72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1443</v>
      </c>
    </row>
    <row r="112" spans="1:65" s="2" customFormat="1" ht="44.25" customHeight="1">
      <c r="A112" s="35"/>
      <c r="B112" s="36"/>
      <c r="C112" s="174" t="s">
        <v>109</v>
      </c>
      <c r="D112" s="174" t="s">
        <v>168</v>
      </c>
      <c r="E112" s="175" t="s">
        <v>238</v>
      </c>
      <c r="F112" s="176" t="s">
        <v>239</v>
      </c>
      <c r="G112" s="177" t="s">
        <v>240</v>
      </c>
      <c r="H112" s="178">
        <v>81.4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1444</v>
      </c>
    </row>
    <row r="113" spans="1:65" s="2" customFormat="1" ht="36">
      <c r="A113" s="35"/>
      <c r="B113" s="36"/>
      <c r="C113" s="174" t="s">
        <v>112</v>
      </c>
      <c r="D113" s="174" t="s">
        <v>168</v>
      </c>
      <c r="E113" s="175" t="s">
        <v>243</v>
      </c>
      <c r="F113" s="176" t="s">
        <v>244</v>
      </c>
      <c r="G113" s="177" t="s">
        <v>203</v>
      </c>
      <c r="H113" s="178">
        <v>40.72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1445</v>
      </c>
    </row>
    <row r="114" spans="1:65" s="2" customFormat="1" ht="44.25" customHeight="1">
      <c r="A114" s="35"/>
      <c r="B114" s="36"/>
      <c r="C114" s="174" t="s">
        <v>115</v>
      </c>
      <c r="D114" s="174" t="s">
        <v>168</v>
      </c>
      <c r="E114" s="175" t="s">
        <v>246</v>
      </c>
      <c r="F114" s="176" t="s">
        <v>247</v>
      </c>
      <c r="G114" s="177" t="s">
        <v>203</v>
      </c>
      <c r="H114" s="178">
        <v>162.35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1446</v>
      </c>
    </row>
    <row r="115" spans="2:51" s="14" customFormat="1" ht="11.25">
      <c r="B115" s="198"/>
      <c r="C115" s="199"/>
      <c r="D115" s="189" t="s">
        <v>175</v>
      </c>
      <c r="E115" s="200" t="s">
        <v>19</v>
      </c>
      <c r="F115" s="201" t="s">
        <v>1447</v>
      </c>
      <c r="G115" s="199"/>
      <c r="H115" s="202">
        <v>162.35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175</v>
      </c>
      <c r="AU115" s="208" t="s">
        <v>81</v>
      </c>
      <c r="AV115" s="14" t="s">
        <v>81</v>
      </c>
      <c r="AW115" s="14" t="s">
        <v>33</v>
      </c>
      <c r="AX115" s="14" t="s">
        <v>79</v>
      </c>
      <c r="AY115" s="208" t="s">
        <v>166</v>
      </c>
    </row>
    <row r="116" spans="1:65" s="2" customFormat="1" ht="66.75" customHeight="1">
      <c r="A116" s="35"/>
      <c r="B116" s="36"/>
      <c r="C116" s="174" t="s">
        <v>118</v>
      </c>
      <c r="D116" s="174" t="s">
        <v>168</v>
      </c>
      <c r="E116" s="175" t="s">
        <v>250</v>
      </c>
      <c r="F116" s="176" t="s">
        <v>251</v>
      </c>
      <c r="G116" s="177" t="s">
        <v>203</v>
      </c>
      <c r="H116" s="178">
        <v>30.537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1448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1449</v>
      </c>
      <c r="G117" s="199"/>
      <c r="H117" s="202">
        <v>30.537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166</v>
      </c>
    </row>
    <row r="118" spans="1:65" s="2" customFormat="1" ht="16.5" customHeight="1">
      <c r="A118" s="35"/>
      <c r="B118" s="36"/>
      <c r="C118" s="220" t="s">
        <v>8</v>
      </c>
      <c r="D118" s="220" t="s">
        <v>254</v>
      </c>
      <c r="E118" s="221" t="s">
        <v>255</v>
      </c>
      <c r="F118" s="222" t="s">
        <v>256</v>
      </c>
      <c r="G118" s="223" t="s">
        <v>240</v>
      </c>
      <c r="H118" s="224">
        <v>61.08</v>
      </c>
      <c r="I118" s="225"/>
      <c r="J118" s="226">
        <f>ROUND(I118*H118,2)</f>
        <v>0</v>
      </c>
      <c r="K118" s="222" t="s">
        <v>172</v>
      </c>
      <c r="L118" s="227"/>
      <c r="M118" s="228" t="s">
        <v>19</v>
      </c>
      <c r="N118" s="229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210</v>
      </c>
      <c r="AT118" s="185" t="s">
        <v>254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1450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1451</v>
      </c>
      <c r="G119" s="199"/>
      <c r="H119" s="202">
        <v>61.08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166</v>
      </c>
    </row>
    <row r="120" spans="1:65" s="2" customFormat="1" ht="16.5" customHeight="1">
      <c r="A120" s="35"/>
      <c r="B120" s="36"/>
      <c r="C120" s="174" t="s">
        <v>123</v>
      </c>
      <c r="D120" s="174" t="s">
        <v>168</v>
      </c>
      <c r="E120" s="175" t="s">
        <v>740</v>
      </c>
      <c r="F120" s="176" t="s">
        <v>741</v>
      </c>
      <c r="G120" s="177" t="s">
        <v>171</v>
      </c>
      <c r="H120" s="178">
        <v>150</v>
      </c>
      <c r="I120" s="179"/>
      <c r="J120" s="180">
        <f>ROUND(I120*H120,2)</f>
        <v>0</v>
      </c>
      <c r="K120" s="176" t="s">
        <v>19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173</v>
      </c>
      <c r="AT120" s="185" t="s">
        <v>168</v>
      </c>
      <c r="AU120" s="185" t="s">
        <v>81</v>
      </c>
      <c r="AY120" s="18" t="s">
        <v>166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173</v>
      </c>
      <c r="BM120" s="185" t="s">
        <v>1452</v>
      </c>
    </row>
    <row r="121" spans="1:65" s="2" customFormat="1" ht="16.5" customHeight="1">
      <c r="A121" s="35"/>
      <c r="B121" s="36"/>
      <c r="C121" s="220" t="s">
        <v>126</v>
      </c>
      <c r="D121" s="220" t="s">
        <v>254</v>
      </c>
      <c r="E121" s="221" t="s">
        <v>743</v>
      </c>
      <c r="F121" s="222" t="s">
        <v>744</v>
      </c>
      <c r="G121" s="223" t="s">
        <v>745</v>
      </c>
      <c r="H121" s="224">
        <v>4.5</v>
      </c>
      <c r="I121" s="225"/>
      <c r="J121" s="226">
        <f>ROUND(I121*H121,2)</f>
        <v>0</v>
      </c>
      <c r="K121" s="222" t="s">
        <v>172</v>
      </c>
      <c r="L121" s="227"/>
      <c r="M121" s="228" t="s">
        <v>19</v>
      </c>
      <c r="N121" s="229" t="s">
        <v>42</v>
      </c>
      <c r="O121" s="65"/>
      <c r="P121" s="183">
        <f>O121*H121</f>
        <v>0</v>
      </c>
      <c r="Q121" s="183">
        <v>0.001</v>
      </c>
      <c r="R121" s="183">
        <f>Q121*H121</f>
        <v>0.0045000000000000005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210</v>
      </c>
      <c r="AT121" s="185" t="s">
        <v>254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1453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1454</v>
      </c>
      <c r="G122" s="199"/>
      <c r="H122" s="202">
        <v>4.5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79</v>
      </c>
      <c r="AY122" s="208" t="s">
        <v>166</v>
      </c>
    </row>
    <row r="123" spans="1:65" s="2" customFormat="1" ht="36">
      <c r="A123" s="35"/>
      <c r="B123" s="36"/>
      <c r="C123" s="174" t="s">
        <v>129</v>
      </c>
      <c r="D123" s="174" t="s">
        <v>168</v>
      </c>
      <c r="E123" s="175" t="s">
        <v>747</v>
      </c>
      <c r="F123" s="176" t="s">
        <v>748</v>
      </c>
      <c r="G123" s="177" t="s">
        <v>171</v>
      </c>
      <c r="H123" s="178">
        <v>150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1455</v>
      </c>
    </row>
    <row r="124" spans="2:63" s="12" customFormat="1" ht="22.9" customHeight="1">
      <c r="B124" s="158"/>
      <c r="C124" s="159"/>
      <c r="D124" s="160" t="s">
        <v>70</v>
      </c>
      <c r="E124" s="172" t="s">
        <v>183</v>
      </c>
      <c r="F124" s="172" t="s">
        <v>259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P125</f>
        <v>0</v>
      </c>
      <c r="Q124" s="166"/>
      <c r="R124" s="167">
        <f>R125</f>
        <v>0</v>
      </c>
      <c r="S124" s="166"/>
      <c r="T124" s="168">
        <f>T125</f>
        <v>0</v>
      </c>
      <c r="AR124" s="169" t="s">
        <v>79</v>
      </c>
      <c r="AT124" s="170" t="s">
        <v>70</v>
      </c>
      <c r="AU124" s="170" t="s">
        <v>79</v>
      </c>
      <c r="AY124" s="169" t="s">
        <v>166</v>
      </c>
      <c r="BK124" s="171">
        <f>BK125</f>
        <v>0</v>
      </c>
    </row>
    <row r="125" spans="1:65" s="2" customFormat="1" ht="24">
      <c r="A125" s="35"/>
      <c r="B125" s="36"/>
      <c r="C125" s="174" t="s">
        <v>132</v>
      </c>
      <c r="D125" s="174" t="s">
        <v>168</v>
      </c>
      <c r="E125" s="175" t="s">
        <v>261</v>
      </c>
      <c r="F125" s="176" t="s">
        <v>262</v>
      </c>
      <c r="G125" s="177" t="s">
        <v>194</v>
      </c>
      <c r="H125" s="178">
        <v>113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1456</v>
      </c>
    </row>
    <row r="126" spans="2:63" s="12" customFormat="1" ht="22.9" customHeight="1">
      <c r="B126" s="158"/>
      <c r="C126" s="159"/>
      <c r="D126" s="160" t="s">
        <v>70</v>
      </c>
      <c r="E126" s="172" t="s">
        <v>173</v>
      </c>
      <c r="F126" s="172" t="s">
        <v>264</v>
      </c>
      <c r="G126" s="159"/>
      <c r="H126" s="159"/>
      <c r="I126" s="162"/>
      <c r="J126" s="173">
        <f>BK126</f>
        <v>0</v>
      </c>
      <c r="K126" s="159"/>
      <c r="L126" s="164"/>
      <c r="M126" s="165"/>
      <c r="N126" s="166"/>
      <c r="O126" s="166"/>
      <c r="P126" s="167">
        <f>SUM(P127:P132)</f>
        <v>0</v>
      </c>
      <c r="Q126" s="166"/>
      <c r="R126" s="167">
        <f>SUM(R127:R132)</f>
        <v>0.18303</v>
      </c>
      <c r="S126" s="166"/>
      <c r="T126" s="168">
        <f>SUM(T127:T132)</f>
        <v>0</v>
      </c>
      <c r="AR126" s="169" t="s">
        <v>79</v>
      </c>
      <c r="AT126" s="170" t="s">
        <v>70</v>
      </c>
      <c r="AU126" s="170" t="s">
        <v>79</v>
      </c>
      <c r="AY126" s="169" t="s">
        <v>166</v>
      </c>
      <c r="BK126" s="171">
        <f>SUM(BK127:BK132)</f>
        <v>0</v>
      </c>
    </row>
    <row r="127" spans="1:65" s="2" customFormat="1" ht="33" customHeight="1">
      <c r="A127" s="35"/>
      <c r="B127" s="36"/>
      <c r="C127" s="174" t="s">
        <v>260</v>
      </c>
      <c r="D127" s="174" t="s">
        <v>168</v>
      </c>
      <c r="E127" s="175" t="s">
        <v>265</v>
      </c>
      <c r="F127" s="176" t="s">
        <v>751</v>
      </c>
      <c r="G127" s="177" t="s">
        <v>203</v>
      </c>
      <c r="H127" s="178">
        <v>10.179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1457</v>
      </c>
    </row>
    <row r="128" spans="2:51" s="14" customFormat="1" ht="11.25">
      <c r="B128" s="198"/>
      <c r="C128" s="199"/>
      <c r="D128" s="189" t="s">
        <v>175</v>
      </c>
      <c r="E128" s="200" t="s">
        <v>19</v>
      </c>
      <c r="F128" s="201" t="s">
        <v>1458</v>
      </c>
      <c r="G128" s="199"/>
      <c r="H128" s="202">
        <v>10.179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175</v>
      </c>
      <c r="AU128" s="208" t="s">
        <v>81</v>
      </c>
      <c r="AV128" s="14" t="s">
        <v>81</v>
      </c>
      <c r="AW128" s="14" t="s">
        <v>33</v>
      </c>
      <c r="AX128" s="14" t="s">
        <v>79</v>
      </c>
      <c r="AY128" s="208" t="s">
        <v>166</v>
      </c>
    </row>
    <row r="129" spans="1:65" s="2" customFormat="1" ht="36">
      <c r="A129" s="35"/>
      <c r="B129" s="36"/>
      <c r="C129" s="174" t="s">
        <v>7</v>
      </c>
      <c r="D129" s="174" t="s">
        <v>168</v>
      </c>
      <c r="E129" s="175" t="s">
        <v>270</v>
      </c>
      <c r="F129" s="176" t="s">
        <v>271</v>
      </c>
      <c r="G129" s="177" t="s">
        <v>203</v>
      </c>
      <c r="H129" s="178">
        <v>0.5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1459</v>
      </c>
    </row>
    <row r="130" spans="1:65" s="2" customFormat="1" ht="33" customHeight="1">
      <c r="A130" s="35"/>
      <c r="B130" s="36"/>
      <c r="C130" s="174" t="s">
        <v>269</v>
      </c>
      <c r="D130" s="174" t="s">
        <v>168</v>
      </c>
      <c r="E130" s="175" t="s">
        <v>274</v>
      </c>
      <c r="F130" s="176" t="s">
        <v>275</v>
      </c>
      <c r="G130" s="177" t="s">
        <v>203</v>
      </c>
      <c r="H130" s="178">
        <v>0.5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1460</v>
      </c>
    </row>
    <row r="131" spans="1:65" s="2" customFormat="1" ht="24">
      <c r="A131" s="35"/>
      <c r="B131" s="36"/>
      <c r="C131" s="174" t="s">
        <v>273</v>
      </c>
      <c r="D131" s="174" t="s">
        <v>168</v>
      </c>
      <c r="E131" s="175" t="s">
        <v>278</v>
      </c>
      <c r="F131" s="176" t="s">
        <v>279</v>
      </c>
      <c r="G131" s="177" t="s">
        <v>171</v>
      </c>
      <c r="H131" s="178">
        <v>1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0.00639</v>
      </c>
      <c r="R131" s="183">
        <f>Q131*H131</f>
        <v>0.00639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1461</v>
      </c>
    </row>
    <row r="132" spans="1:65" s="2" customFormat="1" ht="36">
      <c r="A132" s="35"/>
      <c r="B132" s="36"/>
      <c r="C132" s="174" t="s">
        <v>277</v>
      </c>
      <c r="D132" s="174" t="s">
        <v>168</v>
      </c>
      <c r="E132" s="175" t="s">
        <v>282</v>
      </c>
      <c r="F132" s="176" t="s">
        <v>283</v>
      </c>
      <c r="G132" s="177" t="s">
        <v>186</v>
      </c>
      <c r="H132" s="178">
        <v>2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0.08832</v>
      </c>
      <c r="R132" s="183">
        <f>Q132*H132</f>
        <v>0.17664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1462</v>
      </c>
    </row>
    <row r="133" spans="2:63" s="12" customFormat="1" ht="22.9" customHeight="1">
      <c r="B133" s="158"/>
      <c r="C133" s="159"/>
      <c r="D133" s="160" t="s">
        <v>70</v>
      </c>
      <c r="E133" s="172" t="s">
        <v>210</v>
      </c>
      <c r="F133" s="172" t="s">
        <v>304</v>
      </c>
      <c r="G133" s="159"/>
      <c r="H133" s="159"/>
      <c r="I133" s="162"/>
      <c r="J133" s="173">
        <f>BK133</f>
        <v>0</v>
      </c>
      <c r="K133" s="159"/>
      <c r="L133" s="164"/>
      <c r="M133" s="165"/>
      <c r="N133" s="166"/>
      <c r="O133" s="166"/>
      <c r="P133" s="167">
        <f>SUM(P134:P157)</f>
        <v>0</v>
      </c>
      <c r="Q133" s="166"/>
      <c r="R133" s="167">
        <f>SUM(R134:R157)</f>
        <v>6.038701</v>
      </c>
      <c r="S133" s="166"/>
      <c r="T133" s="168">
        <f>SUM(T134:T157)</f>
        <v>0</v>
      </c>
      <c r="AR133" s="169" t="s">
        <v>79</v>
      </c>
      <c r="AT133" s="170" t="s">
        <v>70</v>
      </c>
      <c r="AU133" s="170" t="s">
        <v>79</v>
      </c>
      <c r="AY133" s="169" t="s">
        <v>166</v>
      </c>
      <c r="BK133" s="171">
        <f>SUM(BK134:BK157)</f>
        <v>0</v>
      </c>
    </row>
    <row r="134" spans="1:65" s="2" customFormat="1" ht="33" customHeight="1">
      <c r="A134" s="35"/>
      <c r="B134" s="36"/>
      <c r="C134" s="174" t="s">
        <v>281</v>
      </c>
      <c r="D134" s="174" t="s">
        <v>168</v>
      </c>
      <c r="E134" s="175" t="s">
        <v>306</v>
      </c>
      <c r="F134" s="176" t="s">
        <v>307</v>
      </c>
      <c r="G134" s="177" t="s">
        <v>194</v>
      </c>
      <c r="H134" s="178">
        <v>13.1</v>
      </c>
      <c r="I134" s="179"/>
      <c r="J134" s="180">
        <f aca="true" t="shared" si="0" ref="J134:J157"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 aca="true" t="shared" si="1" ref="P134:P157">O134*H134</f>
        <v>0</v>
      </c>
      <c r="Q134" s="183">
        <v>1E-05</v>
      </c>
      <c r="R134" s="183">
        <f aca="true" t="shared" si="2" ref="R134:R157">Q134*H134</f>
        <v>0.000131</v>
      </c>
      <c r="S134" s="183">
        <v>0</v>
      </c>
      <c r="T134" s="184">
        <f aca="true" t="shared" si="3" ref="T134:T157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 aca="true" t="shared" si="4" ref="BE134:BE157">IF(N134="základní",J134,0)</f>
        <v>0</v>
      </c>
      <c r="BF134" s="186">
        <f aca="true" t="shared" si="5" ref="BF134:BF157">IF(N134="snížená",J134,0)</f>
        <v>0</v>
      </c>
      <c r="BG134" s="186">
        <f aca="true" t="shared" si="6" ref="BG134:BG157">IF(N134="zákl. přenesená",J134,0)</f>
        <v>0</v>
      </c>
      <c r="BH134" s="186">
        <f aca="true" t="shared" si="7" ref="BH134:BH157">IF(N134="sníž. přenesená",J134,0)</f>
        <v>0</v>
      </c>
      <c r="BI134" s="186">
        <f aca="true" t="shared" si="8" ref="BI134:BI157">IF(N134="nulová",J134,0)</f>
        <v>0</v>
      </c>
      <c r="BJ134" s="18" t="s">
        <v>79</v>
      </c>
      <c r="BK134" s="186">
        <f aca="true" t="shared" si="9" ref="BK134:BK157">ROUND(I134*H134,2)</f>
        <v>0</v>
      </c>
      <c r="BL134" s="18" t="s">
        <v>173</v>
      </c>
      <c r="BM134" s="185" t="s">
        <v>1463</v>
      </c>
    </row>
    <row r="135" spans="1:65" s="2" customFormat="1" ht="24">
      <c r="A135" s="35"/>
      <c r="B135" s="36"/>
      <c r="C135" s="220" t="s">
        <v>286</v>
      </c>
      <c r="D135" s="220" t="s">
        <v>254</v>
      </c>
      <c r="E135" s="221" t="s">
        <v>311</v>
      </c>
      <c r="F135" s="222" t="s">
        <v>312</v>
      </c>
      <c r="G135" s="223" t="s">
        <v>194</v>
      </c>
      <c r="H135" s="224">
        <v>13.3</v>
      </c>
      <c r="I135" s="225"/>
      <c r="J135" s="226">
        <f t="shared" si="0"/>
        <v>0</v>
      </c>
      <c r="K135" s="222" t="s">
        <v>172</v>
      </c>
      <c r="L135" s="227"/>
      <c r="M135" s="228" t="s">
        <v>19</v>
      </c>
      <c r="N135" s="229" t="s">
        <v>42</v>
      </c>
      <c r="O135" s="65"/>
      <c r="P135" s="183">
        <f t="shared" si="1"/>
        <v>0</v>
      </c>
      <c r="Q135" s="183">
        <v>0.0036</v>
      </c>
      <c r="R135" s="183">
        <f t="shared" si="2"/>
        <v>0.04788</v>
      </c>
      <c r="S135" s="183">
        <v>0</v>
      </c>
      <c r="T135" s="18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210</v>
      </c>
      <c r="AT135" s="185" t="s">
        <v>254</v>
      </c>
      <c r="AU135" s="185" t="s">
        <v>81</v>
      </c>
      <c r="AY135" s="18" t="s">
        <v>166</v>
      </c>
      <c r="BE135" s="186">
        <f t="shared" si="4"/>
        <v>0</v>
      </c>
      <c r="BF135" s="186">
        <f t="shared" si="5"/>
        <v>0</v>
      </c>
      <c r="BG135" s="186">
        <f t="shared" si="6"/>
        <v>0</v>
      </c>
      <c r="BH135" s="186">
        <f t="shared" si="7"/>
        <v>0</v>
      </c>
      <c r="BI135" s="186">
        <f t="shared" si="8"/>
        <v>0</v>
      </c>
      <c r="BJ135" s="18" t="s">
        <v>79</v>
      </c>
      <c r="BK135" s="186">
        <f t="shared" si="9"/>
        <v>0</v>
      </c>
      <c r="BL135" s="18" t="s">
        <v>173</v>
      </c>
      <c r="BM135" s="185" t="s">
        <v>1464</v>
      </c>
    </row>
    <row r="136" spans="1:65" s="2" customFormat="1" ht="33" customHeight="1">
      <c r="A136" s="35"/>
      <c r="B136" s="36"/>
      <c r="C136" s="174" t="s">
        <v>292</v>
      </c>
      <c r="D136" s="174" t="s">
        <v>168</v>
      </c>
      <c r="E136" s="175" t="s">
        <v>531</v>
      </c>
      <c r="F136" s="176" t="s">
        <v>532</v>
      </c>
      <c r="G136" s="177" t="s">
        <v>194</v>
      </c>
      <c r="H136" s="178">
        <v>100</v>
      </c>
      <c r="I136" s="179"/>
      <c r="J136" s="180">
        <f t="shared" si="0"/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 t="shared" si="1"/>
        <v>0</v>
      </c>
      <c r="Q136" s="183">
        <v>2E-05</v>
      </c>
      <c r="R136" s="183">
        <f t="shared" si="2"/>
        <v>0.002</v>
      </c>
      <c r="S136" s="183">
        <v>0</v>
      </c>
      <c r="T136" s="184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 t="shared" si="4"/>
        <v>0</v>
      </c>
      <c r="BF136" s="186">
        <f t="shared" si="5"/>
        <v>0</v>
      </c>
      <c r="BG136" s="186">
        <f t="shared" si="6"/>
        <v>0</v>
      </c>
      <c r="BH136" s="186">
        <f t="shared" si="7"/>
        <v>0</v>
      </c>
      <c r="BI136" s="186">
        <f t="shared" si="8"/>
        <v>0</v>
      </c>
      <c r="BJ136" s="18" t="s">
        <v>79</v>
      </c>
      <c r="BK136" s="186">
        <f t="shared" si="9"/>
        <v>0</v>
      </c>
      <c r="BL136" s="18" t="s">
        <v>173</v>
      </c>
      <c r="BM136" s="185" t="s">
        <v>1465</v>
      </c>
    </row>
    <row r="137" spans="1:65" s="2" customFormat="1" ht="24">
      <c r="A137" s="35"/>
      <c r="B137" s="36"/>
      <c r="C137" s="220" t="s">
        <v>296</v>
      </c>
      <c r="D137" s="220" t="s">
        <v>254</v>
      </c>
      <c r="E137" s="221" t="s">
        <v>527</v>
      </c>
      <c r="F137" s="222" t="s">
        <v>528</v>
      </c>
      <c r="G137" s="223" t="s">
        <v>194</v>
      </c>
      <c r="H137" s="224">
        <v>101.5</v>
      </c>
      <c r="I137" s="225"/>
      <c r="J137" s="226">
        <f t="shared" si="0"/>
        <v>0</v>
      </c>
      <c r="K137" s="222" t="s">
        <v>172</v>
      </c>
      <c r="L137" s="227"/>
      <c r="M137" s="228" t="s">
        <v>19</v>
      </c>
      <c r="N137" s="229" t="s">
        <v>42</v>
      </c>
      <c r="O137" s="65"/>
      <c r="P137" s="183">
        <f t="shared" si="1"/>
        <v>0</v>
      </c>
      <c r="Q137" s="183">
        <v>0.008</v>
      </c>
      <c r="R137" s="183">
        <f t="shared" si="2"/>
        <v>0.812</v>
      </c>
      <c r="S137" s="183">
        <v>0</v>
      </c>
      <c r="T137" s="184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210</v>
      </c>
      <c r="AT137" s="185" t="s">
        <v>254</v>
      </c>
      <c r="AU137" s="185" t="s">
        <v>81</v>
      </c>
      <c r="AY137" s="18" t="s">
        <v>166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18" t="s">
        <v>79</v>
      </c>
      <c r="BK137" s="186">
        <f t="shared" si="9"/>
        <v>0</v>
      </c>
      <c r="BL137" s="18" t="s">
        <v>173</v>
      </c>
      <c r="BM137" s="185" t="s">
        <v>1466</v>
      </c>
    </row>
    <row r="138" spans="1:65" s="2" customFormat="1" ht="36">
      <c r="A138" s="35"/>
      <c r="B138" s="36"/>
      <c r="C138" s="174" t="s">
        <v>300</v>
      </c>
      <c r="D138" s="174" t="s">
        <v>168</v>
      </c>
      <c r="E138" s="175" t="s">
        <v>539</v>
      </c>
      <c r="F138" s="176" t="s">
        <v>540</v>
      </c>
      <c r="G138" s="177" t="s">
        <v>186</v>
      </c>
      <c r="H138" s="178">
        <v>2</v>
      </c>
      <c r="I138" s="179"/>
      <c r="J138" s="180">
        <f t="shared" si="0"/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 t="shared" si="1"/>
        <v>0</v>
      </c>
      <c r="Q138" s="183">
        <v>0</v>
      </c>
      <c r="R138" s="183">
        <f t="shared" si="2"/>
        <v>0</v>
      </c>
      <c r="S138" s="183">
        <v>0</v>
      </c>
      <c r="T138" s="18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18" t="s">
        <v>79</v>
      </c>
      <c r="BK138" s="186">
        <f t="shared" si="9"/>
        <v>0</v>
      </c>
      <c r="BL138" s="18" t="s">
        <v>173</v>
      </c>
      <c r="BM138" s="185" t="s">
        <v>1467</v>
      </c>
    </row>
    <row r="139" spans="1:65" s="2" customFormat="1" ht="16.5" customHeight="1">
      <c r="A139" s="35"/>
      <c r="B139" s="36"/>
      <c r="C139" s="220" t="s">
        <v>305</v>
      </c>
      <c r="D139" s="220" t="s">
        <v>254</v>
      </c>
      <c r="E139" s="221" t="s">
        <v>542</v>
      </c>
      <c r="F139" s="222" t="s">
        <v>543</v>
      </c>
      <c r="G139" s="223" t="s">
        <v>186</v>
      </c>
      <c r="H139" s="224">
        <v>1</v>
      </c>
      <c r="I139" s="225"/>
      <c r="J139" s="226">
        <f t="shared" si="0"/>
        <v>0</v>
      </c>
      <c r="K139" s="222" t="s">
        <v>172</v>
      </c>
      <c r="L139" s="227"/>
      <c r="M139" s="228" t="s">
        <v>19</v>
      </c>
      <c r="N139" s="229" t="s">
        <v>42</v>
      </c>
      <c r="O139" s="65"/>
      <c r="P139" s="183">
        <f t="shared" si="1"/>
        <v>0</v>
      </c>
      <c r="Q139" s="183">
        <v>0.005</v>
      </c>
      <c r="R139" s="183">
        <f t="shared" si="2"/>
        <v>0.005</v>
      </c>
      <c r="S139" s="183">
        <v>0</v>
      </c>
      <c r="T139" s="18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210</v>
      </c>
      <c r="AT139" s="185" t="s">
        <v>254</v>
      </c>
      <c r="AU139" s="185" t="s">
        <v>81</v>
      </c>
      <c r="AY139" s="18" t="s">
        <v>166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18" t="s">
        <v>79</v>
      </c>
      <c r="BK139" s="186">
        <f t="shared" si="9"/>
        <v>0</v>
      </c>
      <c r="BL139" s="18" t="s">
        <v>173</v>
      </c>
      <c r="BM139" s="185" t="s">
        <v>1468</v>
      </c>
    </row>
    <row r="140" spans="1:65" s="2" customFormat="1" ht="16.5" customHeight="1">
      <c r="A140" s="35"/>
      <c r="B140" s="36"/>
      <c r="C140" s="220" t="s">
        <v>310</v>
      </c>
      <c r="D140" s="220" t="s">
        <v>254</v>
      </c>
      <c r="E140" s="221" t="s">
        <v>341</v>
      </c>
      <c r="F140" s="222" t="s">
        <v>342</v>
      </c>
      <c r="G140" s="223" t="s">
        <v>186</v>
      </c>
      <c r="H140" s="224">
        <v>1</v>
      </c>
      <c r="I140" s="225"/>
      <c r="J140" s="226">
        <f t="shared" si="0"/>
        <v>0</v>
      </c>
      <c r="K140" s="222" t="s">
        <v>172</v>
      </c>
      <c r="L140" s="227"/>
      <c r="M140" s="228" t="s">
        <v>19</v>
      </c>
      <c r="N140" s="229" t="s">
        <v>42</v>
      </c>
      <c r="O140" s="65"/>
      <c r="P140" s="183">
        <f t="shared" si="1"/>
        <v>0</v>
      </c>
      <c r="Q140" s="183">
        <v>0.0008</v>
      </c>
      <c r="R140" s="183">
        <f t="shared" si="2"/>
        <v>0.0008</v>
      </c>
      <c r="S140" s="183">
        <v>0</v>
      </c>
      <c r="T140" s="18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210</v>
      </c>
      <c r="AT140" s="185" t="s">
        <v>254</v>
      </c>
      <c r="AU140" s="185" t="s">
        <v>81</v>
      </c>
      <c r="AY140" s="18" t="s">
        <v>166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18" t="s">
        <v>79</v>
      </c>
      <c r="BK140" s="186">
        <f t="shared" si="9"/>
        <v>0</v>
      </c>
      <c r="BL140" s="18" t="s">
        <v>173</v>
      </c>
      <c r="BM140" s="185" t="s">
        <v>1469</v>
      </c>
    </row>
    <row r="141" spans="1:65" s="2" customFormat="1" ht="21.75" customHeight="1">
      <c r="A141" s="35"/>
      <c r="B141" s="36"/>
      <c r="C141" s="174" t="s">
        <v>315</v>
      </c>
      <c r="D141" s="174" t="s">
        <v>168</v>
      </c>
      <c r="E141" s="175" t="s">
        <v>345</v>
      </c>
      <c r="F141" s="176" t="s">
        <v>346</v>
      </c>
      <c r="G141" s="177" t="s">
        <v>194</v>
      </c>
      <c r="H141" s="178">
        <v>13.1</v>
      </c>
      <c r="I141" s="179"/>
      <c r="J141" s="180">
        <f t="shared" si="0"/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18" t="s">
        <v>79</v>
      </c>
      <c r="BK141" s="186">
        <f t="shared" si="9"/>
        <v>0</v>
      </c>
      <c r="BL141" s="18" t="s">
        <v>173</v>
      </c>
      <c r="BM141" s="185" t="s">
        <v>1470</v>
      </c>
    </row>
    <row r="142" spans="1:65" s="2" customFormat="1" ht="24">
      <c r="A142" s="35"/>
      <c r="B142" s="36"/>
      <c r="C142" s="174" t="s">
        <v>319</v>
      </c>
      <c r="D142" s="174" t="s">
        <v>168</v>
      </c>
      <c r="E142" s="175" t="s">
        <v>349</v>
      </c>
      <c r="F142" s="176" t="s">
        <v>350</v>
      </c>
      <c r="G142" s="177" t="s">
        <v>194</v>
      </c>
      <c r="H142" s="178">
        <v>100</v>
      </c>
      <c r="I142" s="179"/>
      <c r="J142" s="180">
        <f t="shared" si="0"/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 t="shared" si="1"/>
        <v>0</v>
      </c>
      <c r="Q142" s="183">
        <v>0</v>
      </c>
      <c r="R142" s="183">
        <f t="shared" si="2"/>
        <v>0</v>
      </c>
      <c r="S142" s="183">
        <v>0</v>
      </c>
      <c r="T142" s="18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18" t="s">
        <v>79</v>
      </c>
      <c r="BK142" s="186">
        <f t="shared" si="9"/>
        <v>0</v>
      </c>
      <c r="BL142" s="18" t="s">
        <v>173</v>
      </c>
      <c r="BM142" s="185" t="s">
        <v>1471</v>
      </c>
    </row>
    <row r="143" spans="1:65" s="2" customFormat="1" ht="24">
      <c r="A143" s="35"/>
      <c r="B143" s="36"/>
      <c r="C143" s="174" t="s">
        <v>324</v>
      </c>
      <c r="D143" s="174" t="s">
        <v>168</v>
      </c>
      <c r="E143" s="175" t="s">
        <v>353</v>
      </c>
      <c r="F143" s="176" t="s">
        <v>354</v>
      </c>
      <c r="G143" s="177" t="s">
        <v>186</v>
      </c>
      <c r="H143" s="178">
        <v>2</v>
      </c>
      <c r="I143" s="179"/>
      <c r="J143" s="180">
        <f t="shared" si="0"/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 t="shared" si="1"/>
        <v>0</v>
      </c>
      <c r="Q143" s="183">
        <v>0.01019</v>
      </c>
      <c r="R143" s="183">
        <f t="shared" si="2"/>
        <v>0.02038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1472</v>
      </c>
    </row>
    <row r="144" spans="1:65" s="2" customFormat="1" ht="16.5" customHeight="1">
      <c r="A144" s="35"/>
      <c r="B144" s="36"/>
      <c r="C144" s="220" t="s">
        <v>328</v>
      </c>
      <c r="D144" s="220" t="s">
        <v>254</v>
      </c>
      <c r="E144" s="221" t="s">
        <v>357</v>
      </c>
      <c r="F144" s="222" t="s">
        <v>358</v>
      </c>
      <c r="G144" s="223" t="s">
        <v>186</v>
      </c>
      <c r="H144" s="224">
        <v>2</v>
      </c>
      <c r="I144" s="225"/>
      <c r="J144" s="226">
        <f t="shared" si="0"/>
        <v>0</v>
      </c>
      <c r="K144" s="222" t="s">
        <v>172</v>
      </c>
      <c r="L144" s="227"/>
      <c r="M144" s="228" t="s">
        <v>19</v>
      </c>
      <c r="N144" s="229" t="s">
        <v>42</v>
      </c>
      <c r="O144" s="65"/>
      <c r="P144" s="183">
        <f t="shared" si="1"/>
        <v>0</v>
      </c>
      <c r="Q144" s="183">
        <v>0.526</v>
      </c>
      <c r="R144" s="183">
        <f t="shared" si="2"/>
        <v>1.052</v>
      </c>
      <c r="S144" s="183">
        <v>0</v>
      </c>
      <c r="T144" s="18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210</v>
      </c>
      <c r="AT144" s="185" t="s">
        <v>254</v>
      </c>
      <c r="AU144" s="185" t="s">
        <v>81</v>
      </c>
      <c r="AY144" s="18" t="s">
        <v>166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18" t="s">
        <v>79</v>
      </c>
      <c r="BK144" s="186">
        <f t="shared" si="9"/>
        <v>0</v>
      </c>
      <c r="BL144" s="18" t="s">
        <v>173</v>
      </c>
      <c r="BM144" s="185" t="s">
        <v>1473</v>
      </c>
    </row>
    <row r="145" spans="1:65" s="2" customFormat="1" ht="24">
      <c r="A145" s="35"/>
      <c r="B145" s="36"/>
      <c r="C145" s="174" t="s">
        <v>332</v>
      </c>
      <c r="D145" s="174" t="s">
        <v>168</v>
      </c>
      <c r="E145" s="175" t="s">
        <v>365</v>
      </c>
      <c r="F145" s="176" t="s">
        <v>366</v>
      </c>
      <c r="G145" s="177" t="s">
        <v>186</v>
      </c>
      <c r="H145" s="178">
        <v>2</v>
      </c>
      <c r="I145" s="179"/>
      <c r="J145" s="180">
        <f t="shared" si="0"/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 t="shared" si="1"/>
        <v>0</v>
      </c>
      <c r="Q145" s="183">
        <v>0.01248</v>
      </c>
      <c r="R145" s="183">
        <f t="shared" si="2"/>
        <v>0.02496</v>
      </c>
      <c r="S145" s="183">
        <v>0</v>
      </c>
      <c r="T145" s="18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18" t="s">
        <v>79</v>
      </c>
      <c r="BK145" s="186">
        <f t="shared" si="9"/>
        <v>0</v>
      </c>
      <c r="BL145" s="18" t="s">
        <v>173</v>
      </c>
      <c r="BM145" s="185" t="s">
        <v>1474</v>
      </c>
    </row>
    <row r="146" spans="1:65" s="2" customFormat="1" ht="24">
      <c r="A146" s="35"/>
      <c r="B146" s="36"/>
      <c r="C146" s="220" t="s">
        <v>336</v>
      </c>
      <c r="D146" s="220" t="s">
        <v>254</v>
      </c>
      <c r="E146" s="221" t="s">
        <v>369</v>
      </c>
      <c r="F146" s="222" t="s">
        <v>370</v>
      </c>
      <c r="G146" s="223" t="s">
        <v>186</v>
      </c>
      <c r="H146" s="224">
        <v>2</v>
      </c>
      <c r="I146" s="225"/>
      <c r="J146" s="226">
        <f t="shared" si="0"/>
        <v>0</v>
      </c>
      <c r="K146" s="222" t="s">
        <v>172</v>
      </c>
      <c r="L146" s="227"/>
      <c r="M146" s="228" t="s">
        <v>19</v>
      </c>
      <c r="N146" s="229" t="s">
        <v>42</v>
      </c>
      <c r="O146" s="65"/>
      <c r="P146" s="183">
        <f t="shared" si="1"/>
        <v>0</v>
      </c>
      <c r="Q146" s="183">
        <v>0.548</v>
      </c>
      <c r="R146" s="183">
        <f t="shared" si="2"/>
        <v>1.096</v>
      </c>
      <c r="S146" s="183">
        <v>0</v>
      </c>
      <c r="T146" s="18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210</v>
      </c>
      <c r="AT146" s="185" t="s">
        <v>254</v>
      </c>
      <c r="AU146" s="185" t="s">
        <v>81</v>
      </c>
      <c r="AY146" s="18" t="s">
        <v>166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18" t="s">
        <v>79</v>
      </c>
      <c r="BK146" s="186">
        <f t="shared" si="9"/>
        <v>0</v>
      </c>
      <c r="BL146" s="18" t="s">
        <v>173</v>
      </c>
      <c r="BM146" s="185" t="s">
        <v>1475</v>
      </c>
    </row>
    <row r="147" spans="1:65" s="2" customFormat="1" ht="24">
      <c r="A147" s="35"/>
      <c r="B147" s="36"/>
      <c r="C147" s="174" t="s">
        <v>340</v>
      </c>
      <c r="D147" s="174" t="s">
        <v>168</v>
      </c>
      <c r="E147" s="175" t="s">
        <v>373</v>
      </c>
      <c r="F147" s="176" t="s">
        <v>374</v>
      </c>
      <c r="G147" s="177" t="s">
        <v>186</v>
      </c>
      <c r="H147" s="178">
        <v>2</v>
      </c>
      <c r="I147" s="179"/>
      <c r="J147" s="180">
        <f t="shared" si="0"/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 t="shared" si="1"/>
        <v>0</v>
      </c>
      <c r="Q147" s="183">
        <v>0.02854</v>
      </c>
      <c r="R147" s="183">
        <f t="shared" si="2"/>
        <v>0.05708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1476</v>
      </c>
    </row>
    <row r="148" spans="1:65" s="2" customFormat="1" ht="16.5" customHeight="1">
      <c r="A148" s="35"/>
      <c r="B148" s="36"/>
      <c r="C148" s="220" t="s">
        <v>344</v>
      </c>
      <c r="D148" s="220" t="s">
        <v>254</v>
      </c>
      <c r="E148" s="221" t="s">
        <v>571</v>
      </c>
      <c r="F148" s="222" t="s">
        <v>572</v>
      </c>
      <c r="G148" s="223" t="s">
        <v>186</v>
      </c>
      <c r="H148" s="224">
        <v>1</v>
      </c>
      <c r="I148" s="225"/>
      <c r="J148" s="226">
        <f t="shared" si="0"/>
        <v>0</v>
      </c>
      <c r="K148" s="222" t="s">
        <v>19</v>
      </c>
      <c r="L148" s="227"/>
      <c r="M148" s="228" t="s">
        <v>19</v>
      </c>
      <c r="N148" s="229" t="s">
        <v>42</v>
      </c>
      <c r="O148" s="65"/>
      <c r="P148" s="183">
        <f t="shared" si="1"/>
        <v>0</v>
      </c>
      <c r="Q148" s="183">
        <v>1.032</v>
      </c>
      <c r="R148" s="183">
        <f t="shared" si="2"/>
        <v>1.032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210</v>
      </c>
      <c r="AT148" s="185" t="s">
        <v>254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1477</v>
      </c>
    </row>
    <row r="149" spans="1:65" s="2" customFormat="1" ht="16.5" customHeight="1">
      <c r="A149" s="35"/>
      <c r="B149" s="36"/>
      <c r="C149" s="220" t="s">
        <v>348</v>
      </c>
      <c r="D149" s="220" t="s">
        <v>254</v>
      </c>
      <c r="E149" s="221" t="s">
        <v>783</v>
      </c>
      <c r="F149" s="222" t="s">
        <v>784</v>
      </c>
      <c r="G149" s="223" t="s">
        <v>186</v>
      </c>
      <c r="H149" s="224">
        <v>1</v>
      </c>
      <c r="I149" s="225"/>
      <c r="J149" s="226">
        <f t="shared" si="0"/>
        <v>0</v>
      </c>
      <c r="K149" s="222" t="s">
        <v>19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1.032</v>
      </c>
      <c r="R149" s="183">
        <f t="shared" si="2"/>
        <v>1.032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1478</v>
      </c>
    </row>
    <row r="150" spans="1:65" s="2" customFormat="1" ht="24">
      <c r="A150" s="35"/>
      <c r="B150" s="36"/>
      <c r="C150" s="174" t="s">
        <v>352</v>
      </c>
      <c r="D150" s="174" t="s">
        <v>168</v>
      </c>
      <c r="E150" s="175" t="s">
        <v>389</v>
      </c>
      <c r="F150" s="176" t="s">
        <v>390</v>
      </c>
      <c r="G150" s="177" t="s">
        <v>186</v>
      </c>
      <c r="H150" s="178">
        <v>3</v>
      </c>
      <c r="I150" s="179"/>
      <c r="J150" s="180">
        <f t="shared" si="0"/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 t="shared" si="1"/>
        <v>0</v>
      </c>
      <c r="Q150" s="183">
        <v>0.03927</v>
      </c>
      <c r="R150" s="183">
        <f t="shared" si="2"/>
        <v>0.11781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1479</v>
      </c>
    </row>
    <row r="151" spans="1:65" s="2" customFormat="1" ht="16.5" customHeight="1">
      <c r="A151" s="35"/>
      <c r="B151" s="36"/>
      <c r="C151" s="220" t="s">
        <v>356</v>
      </c>
      <c r="D151" s="220" t="s">
        <v>254</v>
      </c>
      <c r="E151" s="221" t="s">
        <v>401</v>
      </c>
      <c r="F151" s="222" t="s">
        <v>402</v>
      </c>
      <c r="G151" s="223" t="s">
        <v>403</v>
      </c>
      <c r="H151" s="224">
        <v>1</v>
      </c>
      <c r="I151" s="225"/>
      <c r="J151" s="226">
        <f t="shared" si="0"/>
        <v>0</v>
      </c>
      <c r="K151" s="222" t="s">
        <v>19</v>
      </c>
      <c r="L151" s="227"/>
      <c r="M151" s="228" t="s">
        <v>19</v>
      </c>
      <c r="N151" s="229" t="s">
        <v>42</v>
      </c>
      <c r="O151" s="65"/>
      <c r="P151" s="183">
        <f t="shared" si="1"/>
        <v>0</v>
      </c>
      <c r="Q151" s="183">
        <v>0.051</v>
      </c>
      <c r="R151" s="183">
        <f t="shared" si="2"/>
        <v>0.051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210</v>
      </c>
      <c r="AT151" s="185" t="s">
        <v>254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1480</v>
      </c>
    </row>
    <row r="152" spans="1:65" s="2" customFormat="1" ht="16.5" customHeight="1">
      <c r="A152" s="35"/>
      <c r="B152" s="36"/>
      <c r="C152" s="220" t="s">
        <v>360</v>
      </c>
      <c r="D152" s="220" t="s">
        <v>254</v>
      </c>
      <c r="E152" s="221" t="s">
        <v>406</v>
      </c>
      <c r="F152" s="222" t="s">
        <v>407</v>
      </c>
      <c r="G152" s="223" t="s">
        <v>403</v>
      </c>
      <c r="H152" s="224">
        <v>2</v>
      </c>
      <c r="I152" s="225"/>
      <c r="J152" s="226">
        <f t="shared" si="0"/>
        <v>0</v>
      </c>
      <c r="K152" s="222" t="s">
        <v>19</v>
      </c>
      <c r="L152" s="227"/>
      <c r="M152" s="228" t="s">
        <v>19</v>
      </c>
      <c r="N152" s="229" t="s">
        <v>42</v>
      </c>
      <c r="O152" s="65"/>
      <c r="P152" s="183">
        <f t="shared" si="1"/>
        <v>0</v>
      </c>
      <c r="Q152" s="183">
        <v>0.04</v>
      </c>
      <c r="R152" s="183">
        <f t="shared" si="2"/>
        <v>0.08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210</v>
      </c>
      <c r="AT152" s="185" t="s">
        <v>254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1481</v>
      </c>
    </row>
    <row r="153" spans="1:65" s="2" customFormat="1" ht="16.5" customHeight="1">
      <c r="A153" s="35"/>
      <c r="B153" s="36"/>
      <c r="C153" s="220" t="s">
        <v>364</v>
      </c>
      <c r="D153" s="220" t="s">
        <v>254</v>
      </c>
      <c r="E153" s="221" t="s">
        <v>414</v>
      </c>
      <c r="F153" s="222" t="s">
        <v>415</v>
      </c>
      <c r="G153" s="223" t="s">
        <v>403</v>
      </c>
      <c r="H153" s="224">
        <v>4</v>
      </c>
      <c r="I153" s="225"/>
      <c r="J153" s="226">
        <f t="shared" si="0"/>
        <v>0</v>
      </c>
      <c r="K153" s="222" t="s">
        <v>19</v>
      </c>
      <c r="L153" s="227"/>
      <c r="M153" s="228" t="s">
        <v>19</v>
      </c>
      <c r="N153" s="229" t="s">
        <v>42</v>
      </c>
      <c r="O153" s="65"/>
      <c r="P153" s="183">
        <f t="shared" si="1"/>
        <v>0</v>
      </c>
      <c r="Q153" s="183">
        <v>0</v>
      </c>
      <c r="R153" s="183">
        <f t="shared" si="2"/>
        <v>0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210</v>
      </c>
      <c r="AT153" s="185" t="s">
        <v>254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1482</v>
      </c>
    </row>
    <row r="154" spans="1:65" s="2" customFormat="1" ht="36">
      <c r="A154" s="35"/>
      <c r="B154" s="36"/>
      <c r="C154" s="174" t="s">
        <v>368</v>
      </c>
      <c r="D154" s="174" t="s">
        <v>168</v>
      </c>
      <c r="E154" s="175" t="s">
        <v>418</v>
      </c>
      <c r="F154" s="176" t="s">
        <v>419</v>
      </c>
      <c r="G154" s="177" t="s">
        <v>186</v>
      </c>
      <c r="H154" s="178">
        <v>1</v>
      </c>
      <c r="I154" s="179"/>
      <c r="J154" s="180">
        <f t="shared" si="0"/>
        <v>0</v>
      </c>
      <c r="K154" s="176" t="s">
        <v>172</v>
      </c>
      <c r="L154" s="40"/>
      <c r="M154" s="181" t="s">
        <v>19</v>
      </c>
      <c r="N154" s="182" t="s">
        <v>42</v>
      </c>
      <c r="O154" s="65"/>
      <c r="P154" s="183">
        <f t="shared" si="1"/>
        <v>0</v>
      </c>
      <c r="Q154" s="183">
        <v>0.05803</v>
      </c>
      <c r="R154" s="183">
        <f t="shared" si="2"/>
        <v>0.05803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1483</v>
      </c>
    </row>
    <row r="155" spans="1:65" s="2" customFormat="1" ht="24">
      <c r="A155" s="35"/>
      <c r="B155" s="36"/>
      <c r="C155" s="174" t="s">
        <v>372</v>
      </c>
      <c r="D155" s="174" t="s">
        <v>168</v>
      </c>
      <c r="E155" s="175" t="s">
        <v>422</v>
      </c>
      <c r="F155" s="176" t="s">
        <v>423</v>
      </c>
      <c r="G155" s="177" t="s">
        <v>186</v>
      </c>
      <c r="H155" s="178">
        <v>2</v>
      </c>
      <c r="I155" s="179"/>
      <c r="J155" s="180">
        <f t="shared" si="0"/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 t="shared" si="1"/>
        <v>0</v>
      </c>
      <c r="Q155" s="183">
        <v>0.21734</v>
      </c>
      <c r="R155" s="183">
        <f t="shared" si="2"/>
        <v>0.43468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1484</v>
      </c>
    </row>
    <row r="156" spans="1:65" s="2" customFormat="1" ht="24">
      <c r="A156" s="35"/>
      <c r="B156" s="36"/>
      <c r="C156" s="220" t="s">
        <v>376</v>
      </c>
      <c r="D156" s="220" t="s">
        <v>254</v>
      </c>
      <c r="E156" s="221" t="s">
        <v>426</v>
      </c>
      <c r="F156" s="222" t="s">
        <v>427</v>
      </c>
      <c r="G156" s="223" t="s">
        <v>186</v>
      </c>
      <c r="H156" s="224">
        <v>2</v>
      </c>
      <c r="I156" s="225"/>
      <c r="J156" s="226">
        <f t="shared" si="0"/>
        <v>0</v>
      </c>
      <c r="K156" s="222" t="s">
        <v>172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0.05</v>
      </c>
      <c r="R156" s="183">
        <f t="shared" si="2"/>
        <v>0.1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1485</v>
      </c>
    </row>
    <row r="157" spans="1:65" s="2" customFormat="1" ht="21.75" customHeight="1">
      <c r="A157" s="35"/>
      <c r="B157" s="36"/>
      <c r="C157" s="174" t="s">
        <v>380</v>
      </c>
      <c r="D157" s="174" t="s">
        <v>168</v>
      </c>
      <c r="E157" s="175" t="s">
        <v>430</v>
      </c>
      <c r="F157" s="176" t="s">
        <v>431</v>
      </c>
      <c r="G157" s="177" t="s">
        <v>194</v>
      </c>
      <c r="H157" s="178">
        <v>115</v>
      </c>
      <c r="I157" s="179"/>
      <c r="J157" s="180">
        <f t="shared" si="0"/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t="shared" si="1"/>
        <v>0</v>
      </c>
      <c r="Q157" s="183">
        <v>0.00013</v>
      </c>
      <c r="R157" s="183">
        <f t="shared" si="2"/>
        <v>0.014949999999999998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1486</v>
      </c>
    </row>
    <row r="158" spans="2:63" s="12" customFormat="1" ht="22.9" customHeight="1">
      <c r="B158" s="158"/>
      <c r="C158" s="159"/>
      <c r="D158" s="160" t="s">
        <v>70</v>
      </c>
      <c r="E158" s="172" t="s">
        <v>456</v>
      </c>
      <c r="F158" s="172" t="s">
        <v>457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P159</f>
        <v>0</v>
      </c>
      <c r="Q158" s="166"/>
      <c r="R158" s="167">
        <f>R159</f>
        <v>0</v>
      </c>
      <c r="S158" s="166"/>
      <c r="T158" s="168">
        <f>T159</f>
        <v>0</v>
      </c>
      <c r="AR158" s="169" t="s">
        <v>79</v>
      </c>
      <c r="AT158" s="170" t="s">
        <v>70</v>
      </c>
      <c r="AU158" s="170" t="s">
        <v>79</v>
      </c>
      <c r="AY158" s="169" t="s">
        <v>166</v>
      </c>
      <c r="BK158" s="171">
        <f>BK159</f>
        <v>0</v>
      </c>
    </row>
    <row r="159" spans="1:65" s="2" customFormat="1" ht="48">
      <c r="A159" s="35"/>
      <c r="B159" s="36"/>
      <c r="C159" s="174" t="s">
        <v>384</v>
      </c>
      <c r="D159" s="174" t="s">
        <v>168</v>
      </c>
      <c r="E159" s="175" t="s">
        <v>463</v>
      </c>
      <c r="F159" s="176" t="s">
        <v>464</v>
      </c>
      <c r="G159" s="177" t="s">
        <v>240</v>
      </c>
      <c r="H159" s="178">
        <v>6.703</v>
      </c>
      <c r="I159" s="179"/>
      <c r="J159" s="180">
        <f>ROUND(I159*H159,2)</f>
        <v>0</v>
      </c>
      <c r="K159" s="176" t="s">
        <v>172</v>
      </c>
      <c r="L159" s="40"/>
      <c r="M159" s="230" t="s">
        <v>19</v>
      </c>
      <c r="N159" s="231" t="s">
        <v>42</v>
      </c>
      <c r="O159" s="232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79</v>
      </c>
      <c r="BK159" s="186">
        <f>ROUND(I159*H159,2)</f>
        <v>0</v>
      </c>
      <c r="BL159" s="18" t="s">
        <v>173</v>
      </c>
      <c r="BM159" s="185" t="s">
        <v>1487</v>
      </c>
    </row>
    <row r="160" spans="1:31" s="2" customFormat="1" ht="6.95" customHeight="1">
      <c r="A160" s="35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0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algorithmName="SHA-512" hashValue="2tzmH+IIVpqewPB89ASaQpbEfS11/GUVa9tzpLCtz0feiWyjdHl7elkB8iBDkzeI4JcYMS2TTjN4MLUlItzrXA==" saltValue="kh7cw/+BLVXRWVwyxP+y5r9gxfYpuVtFKnQ9VvRV6NsYaSKHVZYh6vUwUOAU9lSwK+PHFOt0Mh2z7ZgxP+Eyrw==" spinCount="100000" sheet="1" objects="1" scenarios="1" formatColumns="0" formatRows="0" autoFilter="0"/>
  <autoFilter ref="C84:K15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1488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ROUND((SUM(BE87:BE151)),2)</f>
        <v>0</v>
      </c>
      <c r="G33" s="35"/>
      <c r="H33" s="35"/>
      <c r="I33" s="119">
        <v>0.21</v>
      </c>
      <c r="J33" s="118">
        <f>ROUND(((SUM(BE87:BE151))*I33),2)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ROUND((SUM(BF87:BF151)),2)</f>
        <v>0</v>
      </c>
      <c r="G34" s="35"/>
      <c r="H34" s="35"/>
      <c r="I34" s="119">
        <v>0.15</v>
      </c>
      <c r="J34" s="118">
        <f>ROUND(((SUM(BF87:BF151))*I34),2)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ROUND((SUM(BG87:BG151)),2)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ROUND((SUM(BH87:BH151)),2)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ROUND((SUM(BI87:BI151)),2)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13 - Stoka J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J116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J122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J125</f>
        <v>0</v>
      </c>
      <c r="K65" s="142"/>
      <c r="L65" s="146"/>
    </row>
    <row r="66" spans="2:12" s="10" customFormat="1" ht="19.9" customHeight="1">
      <c r="B66" s="141"/>
      <c r="C66" s="142"/>
      <c r="D66" s="143" t="s">
        <v>149</v>
      </c>
      <c r="E66" s="144"/>
      <c r="F66" s="144"/>
      <c r="G66" s="144"/>
      <c r="H66" s="144"/>
      <c r="I66" s="144"/>
      <c r="J66" s="145">
        <f>J144</f>
        <v>0</v>
      </c>
      <c r="K66" s="142"/>
      <c r="L66" s="146"/>
    </row>
    <row r="67" spans="2:12" s="10" customFormat="1" ht="19.9" customHeight="1">
      <c r="B67" s="141"/>
      <c r="C67" s="142"/>
      <c r="D67" s="143" t="s">
        <v>150</v>
      </c>
      <c r="E67" s="144"/>
      <c r="F67" s="144"/>
      <c r="G67" s="144"/>
      <c r="H67" s="144"/>
      <c r="I67" s="144"/>
      <c r="J67" s="145">
        <f>J149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151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3" t="str">
        <f>E7</f>
        <v>SO.01 Kanalizace</v>
      </c>
      <c r="F77" s="364"/>
      <c r="G77" s="364"/>
      <c r="H77" s="36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136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13 - Stoka J</v>
      </c>
      <c r="F79" s="365"/>
      <c r="G79" s="365"/>
      <c r="H79" s="36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Rotava</v>
      </c>
      <c r="G81" s="37"/>
      <c r="H81" s="37"/>
      <c r="I81" s="30" t="s">
        <v>23</v>
      </c>
      <c r="J81" s="60" t="str">
        <f>IF(J12="","",J12)</f>
        <v>8. 1. 2021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Rotava Sídliště 721 Rotava</v>
      </c>
      <c r="G83" s="37"/>
      <c r="H83" s="37"/>
      <c r="I83" s="30" t="s">
        <v>31</v>
      </c>
      <c r="J83" s="33" t="str">
        <f>E21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152</v>
      </c>
      <c r="D86" s="150" t="s">
        <v>56</v>
      </c>
      <c r="E86" s="150" t="s">
        <v>52</v>
      </c>
      <c r="F86" s="150" t="s">
        <v>53</v>
      </c>
      <c r="G86" s="150" t="s">
        <v>153</v>
      </c>
      <c r="H86" s="150" t="s">
        <v>154</v>
      </c>
      <c r="I86" s="150" t="s">
        <v>155</v>
      </c>
      <c r="J86" s="150" t="s">
        <v>140</v>
      </c>
      <c r="K86" s="151" t="s">
        <v>156</v>
      </c>
      <c r="L86" s="152"/>
      <c r="M86" s="69" t="s">
        <v>19</v>
      </c>
      <c r="N86" s="70" t="s">
        <v>41</v>
      </c>
      <c r="O86" s="70" t="s">
        <v>157</v>
      </c>
      <c r="P86" s="70" t="s">
        <v>158</v>
      </c>
      <c r="Q86" s="70" t="s">
        <v>159</v>
      </c>
      <c r="R86" s="70" t="s">
        <v>160</v>
      </c>
      <c r="S86" s="70" t="s">
        <v>161</v>
      </c>
      <c r="T86" s="71" t="s">
        <v>162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163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45.32899199999999</v>
      </c>
      <c r="S87" s="73"/>
      <c r="T87" s="156">
        <f>T88</f>
        <v>27.404999999999998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141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70</v>
      </c>
      <c r="E88" s="161" t="s">
        <v>164</v>
      </c>
      <c r="F88" s="161" t="s">
        <v>165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P89+P114+P116+P122+P125+P144+P149</f>
        <v>0</v>
      </c>
      <c r="Q88" s="166"/>
      <c r="R88" s="167">
        <f>R89+R114+R116+R122+R125+R144+R149</f>
        <v>45.32899199999999</v>
      </c>
      <c r="S88" s="166"/>
      <c r="T88" s="168">
        <f>T89+T114+T116+T122+T125+T144+T149</f>
        <v>27.404999999999998</v>
      </c>
      <c r="AR88" s="169" t="s">
        <v>79</v>
      </c>
      <c r="AT88" s="170" t="s">
        <v>70</v>
      </c>
      <c r="AU88" s="170" t="s">
        <v>71</v>
      </c>
      <c r="AY88" s="169" t="s">
        <v>166</v>
      </c>
      <c r="BK88" s="171">
        <f>BK89+BK114+BK116+BK122+BK125+BK144+BK149</f>
        <v>0</v>
      </c>
    </row>
    <row r="89" spans="2:63" s="12" customFormat="1" ht="22.9" customHeight="1">
      <c r="B89" s="158"/>
      <c r="C89" s="159"/>
      <c r="D89" s="160" t="s">
        <v>70</v>
      </c>
      <c r="E89" s="172" t="s">
        <v>79</v>
      </c>
      <c r="F89" s="172" t="s">
        <v>167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SUM(P90:P113)</f>
        <v>0</v>
      </c>
      <c r="Q89" s="166"/>
      <c r="R89" s="167">
        <f>SUM(R90:R113)</f>
        <v>0.16229</v>
      </c>
      <c r="S89" s="166"/>
      <c r="T89" s="168">
        <f>SUM(T90:T113)</f>
        <v>27.404999999999998</v>
      </c>
      <c r="AR89" s="169" t="s">
        <v>79</v>
      </c>
      <c r="AT89" s="170" t="s">
        <v>70</v>
      </c>
      <c r="AU89" s="170" t="s">
        <v>79</v>
      </c>
      <c r="AY89" s="169" t="s">
        <v>166</v>
      </c>
      <c r="BK89" s="171">
        <f>SUM(BK90:BK113)</f>
        <v>0</v>
      </c>
    </row>
    <row r="90" spans="1:65" s="2" customFormat="1" ht="66.75" customHeight="1">
      <c r="A90" s="35"/>
      <c r="B90" s="36"/>
      <c r="C90" s="174" t="s">
        <v>79</v>
      </c>
      <c r="D90" s="174" t="s">
        <v>168</v>
      </c>
      <c r="E90" s="175" t="s">
        <v>467</v>
      </c>
      <c r="F90" s="176" t="s">
        <v>468</v>
      </c>
      <c r="G90" s="177" t="s">
        <v>171</v>
      </c>
      <c r="H90" s="178">
        <v>47.25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0.58</v>
      </c>
      <c r="T90" s="184">
        <f>S90*H90</f>
        <v>27.404999999999998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1489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1490</v>
      </c>
      <c r="G91" s="199"/>
      <c r="H91" s="202">
        <v>47.25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36">
      <c r="A92" s="35"/>
      <c r="B92" s="36"/>
      <c r="C92" s="174" t="s">
        <v>81</v>
      </c>
      <c r="D92" s="174" t="s">
        <v>168</v>
      </c>
      <c r="E92" s="175" t="s">
        <v>184</v>
      </c>
      <c r="F92" s="176" t="s">
        <v>185</v>
      </c>
      <c r="G92" s="177" t="s">
        <v>186</v>
      </c>
      <c r="H92" s="178">
        <v>1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0.00065</v>
      </c>
      <c r="R92" s="183">
        <f>Q92*H92</f>
        <v>0.00065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1491</v>
      </c>
    </row>
    <row r="93" spans="1:65" s="2" customFormat="1" ht="36">
      <c r="A93" s="35"/>
      <c r="B93" s="36"/>
      <c r="C93" s="174" t="s">
        <v>183</v>
      </c>
      <c r="D93" s="174" t="s">
        <v>168</v>
      </c>
      <c r="E93" s="175" t="s">
        <v>188</v>
      </c>
      <c r="F93" s="176" t="s">
        <v>189</v>
      </c>
      <c r="G93" s="177" t="s">
        <v>186</v>
      </c>
      <c r="H93" s="178">
        <v>1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1492</v>
      </c>
    </row>
    <row r="94" spans="1:65" s="2" customFormat="1" ht="24">
      <c r="A94" s="35"/>
      <c r="B94" s="36"/>
      <c r="C94" s="174" t="s">
        <v>173</v>
      </c>
      <c r="D94" s="174" t="s">
        <v>168</v>
      </c>
      <c r="E94" s="175" t="s">
        <v>192</v>
      </c>
      <c r="F94" s="176" t="s">
        <v>193</v>
      </c>
      <c r="G94" s="177" t="s">
        <v>194</v>
      </c>
      <c r="H94" s="178">
        <v>80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0.00055</v>
      </c>
      <c r="R94" s="183">
        <f>Q94*H94</f>
        <v>0.044000000000000004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1493</v>
      </c>
    </row>
    <row r="95" spans="1:65" s="2" customFormat="1" ht="24">
      <c r="A95" s="35"/>
      <c r="B95" s="36"/>
      <c r="C95" s="174" t="s">
        <v>191</v>
      </c>
      <c r="D95" s="174" t="s">
        <v>168</v>
      </c>
      <c r="E95" s="175" t="s">
        <v>197</v>
      </c>
      <c r="F95" s="176" t="s">
        <v>198</v>
      </c>
      <c r="G95" s="177" t="s">
        <v>194</v>
      </c>
      <c r="H95" s="178">
        <v>80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1494</v>
      </c>
    </row>
    <row r="96" spans="1:65" s="2" customFormat="1" ht="48">
      <c r="A96" s="35"/>
      <c r="B96" s="36"/>
      <c r="C96" s="174" t="s">
        <v>196</v>
      </c>
      <c r="D96" s="174" t="s">
        <v>168</v>
      </c>
      <c r="E96" s="175" t="s">
        <v>201</v>
      </c>
      <c r="F96" s="176" t="s">
        <v>202</v>
      </c>
      <c r="G96" s="177" t="s">
        <v>203</v>
      </c>
      <c r="H96" s="178">
        <v>61.2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1495</v>
      </c>
    </row>
    <row r="97" spans="2:51" s="13" customFormat="1" ht="11.25">
      <c r="B97" s="187"/>
      <c r="C97" s="188"/>
      <c r="D97" s="189" t="s">
        <v>175</v>
      </c>
      <c r="E97" s="190" t="s">
        <v>19</v>
      </c>
      <c r="F97" s="191" t="s">
        <v>1496</v>
      </c>
      <c r="G97" s="188"/>
      <c r="H97" s="190" t="s">
        <v>19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175</v>
      </c>
      <c r="AU97" s="197" t="s">
        <v>81</v>
      </c>
      <c r="AV97" s="13" t="s">
        <v>79</v>
      </c>
      <c r="AW97" s="13" t="s">
        <v>33</v>
      </c>
      <c r="AX97" s="13" t="s">
        <v>71</v>
      </c>
      <c r="AY97" s="197" t="s">
        <v>166</v>
      </c>
    </row>
    <row r="98" spans="2:51" s="14" customFormat="1" ht="11.25">
      <c r="B98" s="198"/>
      <c r="C98" s="199"/>
      <c r="D98" s="189" t="s">
        <v>175</v>
      </c>
      <c r="E98" s="200" t="s">
        <v>19</v>
      </c>
      <c r="F98" s="201" t="s">
        <v>1497</v>
      </c>
      <c r="G98" s="199"/>
      <c r="H98" s="202">
        <v>61.2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175</v>
      </c>
      <c r="AU98" s="208" t="s">
        <v>81</v>
      </c>
      <c r="AV98" s="14" t="s">
        <v>81</v>
      </c>
      <c r="AW98" s="14" t="s">
        <v>33</v>
      </c>
      <c r="AX98" s="14" t="s">
        <v>79</v>
      </c>
      <c r="AY98" s="208" t="s">
        <v>166</v>
      </c>
    </row>
    <row r="99" spans="1:65" s="2" customFormat="1" ht="36">
      <c r="A99" s="35"/>
      <c r="B99" s="36"/>
      <c r="C99" s="174" t="s">
        <v>200</v>
      </c>
      <c r="D99" s="174" t="s">
        <v>168</v>
      </c>
      <c r="E99" s="175" t="s">
        <v>211</v>
      </c>
      <c r="F99" s="176" t="s">
        <v>212</v>
      </c>
      <c r="G99" s="177" t="s">
        <v>203</v>
      </c>
      <c r="H99" s="178">
        <v>2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1498</v>
      </c>
    </row>
    <row r="100" spans="1:65" s="2" customFormat="1" ht="36">
      <c r="A100" s="35"/>
      <c r="B100" s="36"/>
      <c r="C100" s="174" t="s">
        <v>210</v>
      </c>
      <c r="D100" s="174" t="s">
        <v>168</v>
      </c>
      <c r="E100" s="175" t="s">
        <v>220</v>
      </c>
      <c r="F100" s="176" t="s">
        <v>221</v>
      </c>
      <c r="G100" s="177" t="s">
        <v>171</v>
      </c>
      <c r="H100" s="178">
        <v>138.4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0.00085</v>
      </c>
      <c r="R100" s="183">
        <f>Q100*H100</f>
        <v>0.11764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1499</v>
      </c>
    </row>
    <row r="101" spans="2:51" s="13" customFormat="1" ht="11.25">
      <c r="B101" s="187"/>
      <c r="C101" s="188"/>
      <c r="D101" s="189" t="s">
        <v>175</v>
      </c>
      <c r="E101" s="190" t="s">
        <v>19</v>
      </c>
      <c r="F101" s="191" t="s">
        <v>207</v>
      </c>
      <c r="G101" s="188"/>
      <c r="H101" s="190" t="s">
        <v>19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175</v>
      </c>
      <c r="AU101" s="197" t="s">
        <v>81</v>
      </c>
      <c r="AV101" s="13" t="s">
        <v>79</v>
      </c>
      <c r="AW101" s="13" t="s">
        <v>33</v>
      </c>
      <c r="AX101" s="13" t="s">
        <v>71</v>
      </c>
      <c r="AY101" s="197" t="s">
        <v>166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1500</v>
      </c>
      <c r="G102" s="199"/>
      <c r="H102" s="202">
        <v>138.4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79</v>
      </c>
      <c r="AY102" s="208" t="s">
        <v>166</v>
      </c>
    </row>
    <row r="103" spans="1:65" s="2" customFormat="1" ht="44.25" customHeight="1">
      <c r="A103" s="35"/>
      <c r="B103" s="36"/>
      <c r="C103" s="174" t="s">
        <v>214</v>
      </c>
      <c r="D103" s="174" t="s">
        <v>168</v>
      </c>
      <c r="E103" s="175" t="s">
        <v>227</v>
      </c>
      <c r="F103" s="176" t="s">
        <v>228</v>
      </c>
      <c r="G103" s="177" t="s">
        <v>171</v>
      </c>
      <c r="H103" s="178">
        <v>138.4</v>
      </c>
      <c r="I103" s="179"/>
      <c r="J103" s="180">
        <f>ROUND(I103*H103,2)</f>
        <v>0</v>
      </c>
      <c r="K103" s="176" t="s">
        <v>172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173</v>
      </c>
      <c r="AT103" s="185" t="s">
        <v>168</v>
      </c>
      <c r="AU103" s="185" t="s">
        <v>81</v>
      </c>
      <c r="AY103" s="18" t="s">
        <v>166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173</v>
      </c>
      <c r="BM103" s="185" t="s">
        <v>1501</v>
      </c>
    </row>
    <row r="104" spans="1:65" s="2" customFormat="1" ht="60">
      <c r="A104" s="35"/>
      <c r="B104" s="36"/>
      <c r="C104" s="174" t="s">
        <v>106</v>
      </c>
      <c r="D104" s="174" t="s">
        <v>168</v>
      </c>
      <c r="E104" s="175" t="s">
        <v>230</v>
      </c>
      <c r="F104" s="176" t="s">
        <v>231</v>
      </c>
      <c r="G104" s="177" t="s">
        <v>203</v>
      </c>
      <c r="H104" s="178">
        <v>12.45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1502</v>
      </c>
    </row>
    <row r="105" spans="2:51" s="14" customFormat="1" ht="11.25">
      <c r="B105" s="198"/>
      <c r="C105" s="199"/>
      <c r="D105" s="189" t="s">
        <v>175</v>
      </c>
      <c r="E105" s="200" t="s">
        <v>19</v>
      </c>
      <c r="F105" s="201" t="s">
        <v>1503</v>
      </c>
      <c r="G105" s="199"/>
      <c r="H105" s="202">
        <v>12.45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175</v>
      </c>
      <c r="AU105" s="208" t="s">
        <v>81</v>
      </c>
      <c r="AV105" s="14" t="s">
        <v>81</v>
      </c>
      <c r="AW105" s="14" t="s">
        <v>33</v>
      </c>
      <c r="AX105" s="14" t="s">
        <v>79</v>
      </c>
      <c r="AY105" s="208" t="s">
        <v>166</v>
      </c>
    </row>
    <row r="106" spans="1:65" s="2" customFormat="1" ht="44.25" customHeight="1">
      <c r="A106" s="35"/>
      <c r="B106" s="36"/>
      <c r="C106" s="174" t="s">
        <v>109</v>
      </c>
      <c r="D106" s="174" t="s">
        <v>168</v>
      </c>
      <c r="E106" s="175" t="s">
        <v>235</v>
      </c>
      <c r="F106" s="176" t="s">
        <v>236</v>
      </c>
      <c r="G106" s="177" t="s">
        <v>203</v>
      </c>
      <c r="H106" s="178">
        <v>12.45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1504</v>
      </c>
    </row>
    <row r="107" spans="1:65" s="2" customFormat="1" ht="44.25" customHeight="1">
      <c r="A107" s="35"/>
      <c r="B107" s="36"/>
      <c r="C107" s="174" t="s">
        <v>112</v>
      </c>
      <c r="D107" s="174" t="s">
        <v>168</v>
      </c>
      <c r="E107" s="175" t="s">
        <v>1172</v>
      </c>
      <c r="F107" s="176" t="s">
        <v>1173</v>
      </c>
      <c r="G107" s="177" t="s">
        <v>240</v>
      </c>
      <c r="H107" s="178">
        <v>24.9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1505</v>
      </c>
    </row>
    <row r="108" spans="1:65" s="2" customFormat="1" ht="36">
      <c r="A108" s="35"/>
      <c r="B108" s="36"/>
      <c r="C108" s="174" t="s">
        <v>115</v>
      </c>
      <c r="D108" s="174" t="s">
        <v>168</v>
      </c>
      <c r="E108" s="175" t="s">
        <v>243</v>
      </c>
      <c r="F108" s="176" t="s">
        <v>244</v>
      </c>
      <c r="G108" s="177" t="s">
        <v>203</v>
      </c>
      <c r="H108" s="178">
        <v>12.45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1506</v>
      </c>
    </row>
    <row r="109" spans="1:65" s="2" customFormat="1" ht="44.25" customHeight="1">
      <c r="A109" s="35"/>
      <c r="B109" s="36"/>
      <c r="C109" s="174" t="s">
        <v>118</v>
      </c>
      <c r="D109" s="174" t="s">
        <v>168</v>
      </c>
      <c r="E109" s="175" t="s">
        <v>246</v>
      </c>
      <c r="F109" s="176" t="s">
        <v>247</v>
      </c>
      <c r="G109" s="177" t="s">
        <v>203</v>
      </c>
      <c r="H109" s="178">
        <v>48.75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1507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1508</v>
      </c>
      <c r="G110" s="199"/>
      <c r="H110" s="202">
        <v>48.75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79</v>
      </c>
      <c r="AY110" s="208" t="s">
        <v>166</v>
      </c>
    </row>
    <row r="111" spans="1:65" s="2" customFormat="1" ht="66.75" customHeight="1">
      <c r="A111" s="35"/>
      <c r="B111" s="36"/>
      <c r="C111" s="174" t="s">
        <v>8</v>
      </c>
      <c r="D111" s="174" t="s">
        <v>168</v>
      </c>
      <c r="E111" s="175" t="s">
        <v>250</v>
      </c>
      <c r="F111" s="176" t="s">
        <v>251</v>
      </c>
      <c r="G111" s="177" t="s">
        <v>203</v>
      </c>
      <c r="H111" s="178">
        <v>9.339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1509</v>
      </c>
    </row>
    <row r="112" spans="2:51" s="14" customFormat="1" ht="11.25">
      <c r="B112" s="198"/>
      <c r="C112" s="199"/>
      <c r="D112" s="189" t="s">
        <v>175</v>
      </c>
      <c r="E112" s="200" t="s">
        <v>19</v>
      </c>
      <c r="F112" s="201" t="s">
        <v>1510</v>
      </c>
      <c r="G112" s="199"/>
      <c r="H112" s="202">
        <v>9.339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175</v>
      </c>
      <c r="AU112" s="208" t="s">
        <v>81</v>
      </c>
      <c r="AV112" s="14" t="s">
        <v>81</v>
      </c>
      <c r="AW112" s="14" t="s">
        <v>33</v>
      </c>
      <c r="AX112" s="14" t="s">
        <v>79</v>
      </c>
      <c r="AY112" s="208" t="s">
        <v>166</v>
      </c>
    </row>
    <row r="113" spans="1:65" s="2" customFormat="1" ht="16.5" customHeight="1">
      <c r="A113" s="35"/>
      <c r="B113" s="36"/>
      <c r="C113" s="220" t="s">
        <v>123</v>
      </c>
      <c r="D113" s="220" t="s">
        <v>254</v>
      </c>
      <c r="E113" s="221" t="s">
        <v>255</v>
      </c>
      <c r="F113" s="222" t="s">
        <v>256</v>
      </c>
      <c r="G113" s="223" t="s">
        <v>240</v>
      </c>
      <c r="H113" s="224">
        <v>24.9</v>
      </c>
      <c r="I113" s="225"/>
      <c r="J113" s="226">
        <f>ROUND(I113*H113,2)</f>
        <v>0</v>
      </c>
      <c r="K113" s="222" t="s">
        <v>172</v>
      </c>
      <c r="L113" s="227"/>
      <c r="M113" s="228" t="s">
        <v>19</v>
      </c>
      <c r="N113" s="229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210</v>
      </c>
      <c r="AT113" s="185" t="s">
        <v>254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1511</v>
      </c>
    </row>
    <row r="114" spans="2:63" s="12" customFormat="1" ht="22.9" customHeight="1">
      <c r="B114" s="158"/>
      <c r="C114" s="159"/>
      <c r="D114" s="160" t="s">
        <v>70</v>
      </c>
      <c r="E114" s="172" t="s">
        <v>183</v>
      </c>
      <c r="F114" s="172" t="s">
        <v>259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P115</f>
        <v>0</v>
      </c>
      <c r="Q114" s="166"/>
      <c r="R114" s="167">
        <f>R115</f>
        <v>0</v>
      </c>
      <c r="S114" s="166"/>
      <c r="T114" s="168">
        <f>T115</f>
        <v>0</v>
      </c>
      <c r="AR114" s="169" t="s">
        <v>79</v>
      </c>
      <c r="AT114" s="170" t="s">
        <v>70</v>
      </c>
      <c r="AU114" s="170" t="s">
        <v>79</v>
      </c>
      <c r="AY114" s="169" t="s">
        <v>166</v>
      </c>
      <c r="BK114" s="171">
        <f>BK115</f>
        <v>0</v>
      </c>
    </row>
    <row r="115" spans="1:65" s="2" customFormat="1" ht="24">
      <c r="A115" s="35"/>
      <c r="B115" s="36"/>
      <c r="C115" s="174" t="s">
        <v>126</v>
      </c>
      <c r="D115" s="174" t="s">
        <v>168</v>
      </c>
      <c r="E115" s="175" t="s">
        <v>261</v>
      </c>
      <c r="F115" s="176" t="s">
        <v>262</v>
      </c>
      <c r="G115" s="177" t="s">
        <v>194</v>
      </c>
      <c r="H115" s="178">
        <v>35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1512</v>
      </c>
    </row>
    <row r="116" spans="2:63" s="12" customFormat="1" ht="22.9" customHeight="1">
      <c r="B116" s="158"/>
      <c r="C116" s="159"/>
      <c r="D116" s="160" t="s">
        <v>70</v>
      </c>
      <c r="E116" s="172" t="s">
        <v>173</v>
      </c>
      <c r="F116" s="172" t="s">
        <v>264</v>
      </c>
      <c r="G116" s="159"/>
      <c r="H116" s="159"/>
      <c r="I116" s="162"/>
      <c r="J116" s="173">
        <f>BK116</f>
        <v>0</v>
      </c>
      <c r="K116" s="159"/>
      <c r="L116" s="164"/>
      <c r="M116" s="165"/>
      <c r="N116" s="166"/>
      <c r="O116" s="166"/>
      <c r="P116" s="167">
        <f>SUM(P117:P121)</f>
        <v>0</v>
      </c>
      <c r="Q116" s="166"/>
      <c r="R116" s="167">
        <f>SUM(R117:R121)</f>
        <v>0.27135</v>
      </c>
      <c r="S116" s="166"/>
      <c r="T116" s="168">
        <f>SUM(T117:T121)</f>
        <v>0</v>
      </c>
      <c r="AR116" s="169" t="s">
        <v>79</v>
      </c>
      <c r="AT116" s="170" t="s">
        <v>70</v>
      </c>
      <c r="AU116" s="170" t="s">
        <v>79</v>
      </c>
      <c r="AY116" s="169" t="s">
        <v>166</v>
      </c>
      <c r="BK116" s="171">
        <f>SUM(BK117:BK121)</f>
        <v>0</v>
      </c>
    </row>
    <row r="117" spans="1:65" s="2" customFormat="1" ht="33" customHeight="1">
      <c r="A117" s="35"/>
      <c r="B117" s="36"/>
      <c r="C117" s="174" t="s">
        <v>129</v>
      </c>
      <c r="D117" s="174" t="s">
        <v>168</v>
      </c>
      <c r="E117" s="175" t="s">
        <v>265</v>
      </c>
      <c r="F117" s="176" t="s">
        <v>266</v>
      </c>
      <c r="G117" s="177" t="s">
        <v>203</v>
      </c>
      <c r="H117" s="178">
        <v>3.113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1513</v>
      </c>
    </row>
    <row r="118" spans="2:51" s="14" customFormat="1" ht="11.25">
      <c r="B118" s="198"/>
      <c r="C118" s="199"/>
      <c r="D118" s="189" t="s">
        <v>175</v>
      </c>
      <c r="E118" s="200" t="s">
        <v>19</v>
      </c>
      <c r="F118" s="201" t="s">
        <v>1514</v>
      </c>
      <c r="G118" s="199"/>
      <c r="H118" s="202">
        <v>3.113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175</v>
      </c>
      <c r="AU118" s="208" t="s">
        <v>81</v>
      </c>
      <c r="AV118" s="14" t="s">
        <v>81</v>
      </c>
      <c r="AW118" s="14" t="s">
        <v>33</v>
      </c>
      <c r="AX118" s="14" t="s">
        <v>79</v>
      </c>
      <c r="AY118" s="208" t="s">
        <v>166</v>
      </c>
    </row>
    <row r="119" spans="1:65" s="2" customFormat="1" ht="36">
      <c r="A119" s="35"/>
      <c r="B119" s="36"/>
      <c r="C119" s="174" t="s">
        <v>132</v>
      </c>
      <c r="D119" s="174" t="s">
        <v>168</v>
      </c>
      <c r="E119" s="175" t="s">
        <v>270</v>
      </c>
      <c r="F119" s="176" t="s">
        <v>271</v>
      </c>
      <c r="G119" s="177" t="s">
        <v>203</v>
      </c>
      <c r="H119" s="178">
        <v>0.5</v>
      </c>
      <c r="I119" s="179"/>
      <c r="J119" s="180">
        <f>ROUND(I119*H119,2)</f>
        <v>0</v>
      </c>
      <c r="K119" s="176" t="s">
        <v>172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173</v>
      </c>
      <c r="AT119" s="185" t="s">
        <v>168</v>
      </c>
      <c r="AU119" s="185" t="s">
        <v>81</v>
      </c>
      <c r="AY119" s="18" t="s">
        <v>166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173</v>
      </c>
      <c r="BM119" s="185" t="s">
        <v>1515</v>
      </c>
    </row>
    <row r="120" spans="1:65" s="2" customFormat="1" ht="24">
      <c r="A120" s="35"/>
      <c r="B120" s="36"/>
      <c r="C120" s="174" t="s">
        <v>260</v>
      </c>
      <c r="D120" s="174" t="s">
        <v>168</v>
      </c>
      <c r="E120" s="175" t="s">
        <v>278</v>
      </c>
      <c r="F120" s="176" t="s">
        <v>279</v>
      </c>
      <c r="G120" s="177" t="s">
        <v>171</v>
      </c>
      <c r="H120" s="178">
        <v>1</v>
      </c>
      <c r="I120" s="179"/>
      <c r="J120" s="180">
        <f>ROUND(I120*H120,2)</f>
        <v>0</v>
      </c>
      <c r="K120" s="176" t="s">
        <v>172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0.00639</v>
      </c>
      <c r="R120" s="183">
        <f>Q120*H120</f>
        <v>0.00639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173</v>
      </c>
      <c r="AT120" s="185" t="s">
        <v>168</v>
      </c>
      <c r="AU120" s="185" t="s">
        <v>81</v>
      </c>
      <c r="AY120" s="18" t="s">
        <v>166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173</v>
      </c>
      <c r="BM120" s="185" t="s">
        <v>1516</v>
      </c>
    </row>
    <row r="121" spans="1:65" s="2" customFormat="1" ht="36">
      <c r="A121" s="35"/>
      <c r="B121" s="36"/>
      <c r="C121" s="174" t="s">
        <v>7</v>
      </c>
      <c r="D121" s="174" t="s">
        <v>168</v>
      </c>
      <c r="E121" s="175" t="s">
        <v>282</v>
      </c>
      <c r="F121" s="176" t="s">
        <v>283</v>
      </c>
      <c r="G121" s="177" t="s">
        <v>186</v>
      </c>
      <c r="H121" s="178">
        <v>3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0.08832</v>
      </c>
      <c r="R121" s="183">
        <f>Q121*H121</f>
        <v>0.26496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1517</v>
      </c>
    </row>
    <row r="122" spans="2:63" s="12" customFormat="1" ht="22.9" customHeight="1">
      <c r="B122" s="158"/>
      <c r="C122" s="159"/>
      <c r="D122" s="160" t="s">
        <v>70</v>
      </c>
      <c r="E122" s="172" t="s">
        <v>191</v>
      </c>
      <c r="F122" s="172" t="s">
        <v>285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SUM(P123:P124)</f>
        <v>0</v>
      </c>
      <c r="Q122" s="166"/>
      <c r="R122" s="167">
        <f>SUM(R123:R124)</f>
        <v>39.69</v>
      </c>
      <c r="S122" s="166"/>
      <c r="T122" s="168">
        <f>SUM(T123:T124)</f>
        <v>0</v>
      </c>
      <c r="AR122" s="169" t="s">
        <v>79</v>
      </c>
      <c r="AT122" s="170" t="s">
        <v>70</v>
      </c>
      <c r="AU122" s="170" t="s">
        <v>79</v>
      </c>
      <c r="AY122" s="169" t="s">
        <v>166</v>
      </c>
      <c r="BK122" s="171">
        <f>SUM(BK123:BK124)</f>
        <v>0</v>
      </c>
    </row>
    <row r="123" spans="1:65" s="2" customFormat="1" ht="36">
      <c r="A123" s="35"/>
      <c r="B123" s="36"/>
      <c r="C123" s="174" t="s">
        <v>269</v>
      </c>
      <c r="D123" s="174" t="s">
        <v>168</v>
      </c>
      <c r="E123" s="175" t="s">
        <v>287</v>
      </c>
      <c r="F123" s="176" t="s">
        <v>288</v>
      </c>
      <c r="G123" s="177" t="s">
        <v>171</v>
      </c>
      <c r="H123" s="178">
        <v>47.25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0.46</v>
      </c>
      <c r="R123" s="183">
        <f>Q123*H123</f>
        <v>21.735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1518</v>
      </c>
    </row>
    <row r="124" spans="1:65" s="2" customFormat="1" ht="44.25" customHeight="1">
      <c r="A124" s="35"/>
      <c r="B124" s="36"/>
      <c r="C124" s="174" t="s">
        <v>273</v>
      </c>
      <c r="D124" s="174" t="s">
        <v>168</v>
      </c>
      <c r="E124" s="175" t="s">
        <v>293</v>
      </c>
      <c r="F124" s="176" t="s">
        <v>294</v>
      </c>
      <c r="G124" s="177" t="s">
        <v>171</v>
      </c>
      <c r="H124" s="178">
        <v>47.25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0.38</v>
      </c>
      <c r="R124" s="183">
        <f>Q124*H124</f>
        <v>17.955000000000002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1519</v>
      </c>
    </row>
    <row r="125" spans="2:63" s="12" customFormat="1" ht="22.9" customHeight="1">
      <c r="B125" s="158"/>
      <c r="C125" s="159"/>
      <c r="D125" s="160" t="s">
        <v>70</v>
      </c>
      <c r="E125" s="172" t="s">
        <v>210</v>
      </c>
      <c r="F125" s="172" t="s">
        <v>304</v>
      </c>
      <c r="G125" s="159"/>
      <c r="H125" s="159"/>
      <c r="I125" s="162"/>
      <c r="J125" s="173">
        <f>BK125</f>
        <v>0</v>
      </c>
      <c r="K125" s="159"/>
      <c r="L125" s="164"/>
      <c r="M125" s="165"/>
      <c r="N125" s="166"/>
      <c r="O125" s="166"/>
      <c r="P125" s="167">
        <f>SUM(P126:P143)</f>
        <v>0</v>
      </c>
      <c r="Q125" s="166"/>
      <c r="R125" s="167">
        <f>SUM(R126:R143)</f>
        <v>5.205352</v>
      </c>
      <c r="S125" s="166"/>
      <c r="T125" s="168">
        <f>SUM(T126:T143)</f>
        <v>0</v>
      </c>
      <c r="AR125" s="169" t="s">
        <v>79</v>
      </c>
      <c r="AT125" s="170" t="s">
        <v>70</v>
      </c>
      <c r="AU125" s="170" t="s">
        <v>79</v>
      </c>
      <c r="AY125" s="169" t="s">
        <v>166</v>
      </c>
      <c r="BK125" s="171">
        <f>SUM(BK126:BK143)</f>
        <v>0</v>
      </c>
    </row>
    <row r="126" spans="1:65" s="2" customFormat="1" ht="33" customHeight="1">
      <c r="A126" s="35"/>
      <c r="B126" s="36"/>
      <c r="C126" s="174" t="s">
        <v>277</v>
      </c>
      <c r="D126" s="174" t="s">
        <v>168</v>
      </c>
      <c r="E126" s="175" t="s">
        <v>531</v>
      </c>
      <c r="F126" s="176" t="s">
        <v>532</v>
      </c>
      <c r="G126" s="177" t="s">
        <v>194</v>
      </c>
      <c r="H126" s="178">
        <v>34.6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2E-05</v>
      </c>
      <c r="R126" s="183">
        <f>Q126*H126</f>
        <v>0.0006920000000000001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1520</v>
      </c>
    </row>
    <row r="127" spans="1:65" s="2" customFormat="1" ht="24">
      <c r="A127" s="35"/>
      <c r="B127" s="36"/>
      <c r="C127" s="220" t="s">
        <v>281</v>
      </c>
      <c r="D127" s="220" t="s">
        <v>254</v>
      </c>
      <c r="E127" s="221" t="s">
        <v>527</v>
      </c>
      <c r="F127" s="222" t="s">
        <v>528</v>
      </c>
      <c r="G127" s="223" t="s">
        <v>194</v>
      </c>
      <c r="H127" s="224">
        <v>35.525</v>
      </c>
      <c r="I127" s="225"/>
      <c r="J127" s="226">
        <f>ROUND(I127*H127,2)</f>
        <v>0</v>
      </c>
      <c r="K127" s="222" t="s">
        <v>172</v>
      </c>
      <c r="L127" s="227"/>
      <c r="M127" s="228" t="s">
        <v>19</v>
      </c>
      <c r="N127" s="229" t="s">
        <v>42</v>
      </c>
      <c r="O127" s="65"/>
      <c r="P127" s="183">
        <f>O127*H127</f>
        <v>0</v>
      </c>
      <c r="Q127" s="183">
        <v>0.008</v>
      </c>
      <c r="R127" s="183">
        <f>Q127*H127</f>
        <v>0.2842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210</v>
      </c>
      <c r="AT127" s="185" t="s">
        <v>254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1521</v>
      </c>
    </row>
    <row r="128" spans="2:51" s="14" customFormat="1" ht="11.25">
      <c r="B128" s="198"/>
      <c r="C128" s="199"/>
      <c r="D128" s="189" t="s">
        <v>175</v>
      </c>
      <c r="E128" s="199"/>
      <c r="F128" s="201" t="s">
        <v>1522</v>
      </c>
      <c r="G128" s="199"/>
      <c r="H128" s="202">
        <v>35.525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175</v>
      </c>
      <c r="AU128" s="208" t="s">
        <v>81</v>
      </c>
      <c r="AV128" s="14" t="s">
        <v>81</v>
      </c>
      <c r="AW128" s="14" t="s">
        <v>4</v>
      </c>
      <c r="AX128" s="14" t="s">
        <v>79</v>
      </c>
      <c r="AY128" s="208" t="s">
        <v>166</v>
      </c>
    </row>
    <row r="129" spans="1:65" s="2" customFormat="1" ht="24">
      <c r="A129" s="35"/>
      <c r="B129" s="36"/>
      <c r="C129" s="174" t="s">
        <v>286</v>
      </c>
      <c r="D129" s="174" t="s">
        <v>168</v>
      </c>
      <c r="E129" s="175" t="s">
        <v>349</v>
      </c>
      <c r="F129" s="176" t="s">
        <v>350</v>
      </c>
      <c r="G129" s="177" t="s">
        <v>194</v>
      </c>
      <c r="H129" s="178">
        <v>34.6</v>
      </c>
      <c r="I129" s="179"/>
      <c r="J129" s="180">
        <f aca="true" t="shared" si="0" ref="J129:J143"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 aca="true" t="shared" si="1" ref="P129:P143">O129*H129</f>
        <v>0</v>
      </c>
      <c r="Q129" s="183">
        <v>0</v>
      </c>
      <c r="R129" s="183">
        <f aca="true" t="shared" si="2" ref="R129:R143">Q129*H129</f>
        <v>0</v>
      </c>
      <c r="S129" s="183">
        <v>0</v>
      </c>
      <c r="T129" s="184">
        <f aca="true" t="shared" si="3" ref="T129:T143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 aca="true" t="shared" si="4" ref="BE129:BE143">IF(N129="základní",J129,0)</f>
        <v>0</v>
      </c>
      <c r="BF129" s="186">
        <f aca="true" t="shared" si="5" ref="BF129:BF143">IF(N129="snížená",J129,0)</f>
        <v>0</v>
      </c>
      <c r="BG129" s="186">
        <f aca="true" t="shared" si="6" ref="BG129:BG143">IF(N129="zákl. přenesená",J129,0)</f>
        <v>0</v>
      </c>
      <c r="BH129" s="186">
        <f aca="true" t="shared" si="7" ref="BH129:BH143">IF(N129="sníž. přenesená",J129,0)</f>
        <v>0</v>
      </c>
      <c r="BI129" s="186">
        <f aca="true" t="shared" si="8" ref="BI129:BI143">IF(N129="nulová",J129,0)</f>
        <v>0</v>
      </c>
      <c r="BJ129" s="18" t="s">
        <v>79</v>
      </c>
      <c r="BK129" s="186">
        <f aca="true" t="shared" si="9" ref="BK129:BK143">ROUND(I129*H129,2)</f>
        <v>0</v>
      </c>
      <c r="BL129" s="18" t="s">
        <v>173</v>
      </c>
      <c r="BM129" s="185" t="s">
        <v>1523</v>
      </c>
    </row>
    <row r="130" spans="1:65" s="2" customFormat="1" ht="24">
      <c r="A130" s="35"/>
      <c r="B130" s="36"/>
      <c r="C130" s="174" t="s">
        <v>292</v>
      </c>
      <c r="D130" s="174" t="s">
        <v>168</v>
      </c>
      <c r="E130" s="175" t="s">
        <v>353</v>
      </c>
      <c r="F130" s="176" t="s">
        <v>354</v>
      </c>
      <c r="G130" s="177" t="s">
        <v>186</v>
      </c>
      <c r="H130" s="178">
        <v>2</v>
      </c>
      <c r="I130" s="179"/>
      <c r="J130" s="180">
        <f t="shared" si="0"/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 t="shared" si="1"/>
        <v>0</v>
      </c>
      <c r="Q130" s="183">
        <v>0.01019</v>
      </c>
      <c r="R130" s="183">
        <f t="shared" si="2"/>
        <v>0.02038</v>
      </c>
      <c r="S130" s="183">
        <v>0</v>
      </c>
      <c r="T130" s="18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 t="shared" si="4"/>
        <v>0</v>
      </c>
      <c r="BF130" s="186">
        <f t="shared" si="5"/>
        <v>0</v>
      </c>
      <c r="BG130" s="186">
        <f t="shared" si="6"/>
        <v>0</v>
      </c>
      <c r="BH130" s="186">
        <f t="shared" si="7"/>
        <v>0</v>
      </c>
      <c r="BI130" s="186">
        <f t="shared" si="8"/>
        <v>0</v>
      </c>
      <c r="BJ130" s="18" t="s">
        <v>79</v>
      </c>
      <c r="BK130" s="186">
        <f t="shared" si="9"/>
        <v>0</v>
      </c>
      <c r="BL130" s="18" t="s">
        <v>173</v>
      </c>
      <c r="BM130" s="185" t="s">
        <v>1524</v>
      </c>
    </row>
    <row r="131" spans="1:65" s="2" customFormat="1" ht="16.5" customHeight="1">
      <c r="A131" s="35"/>
      <c r="B131" s="36"/>
      <c r="C131" s="220" t="s">
        <v>296</v>
      </c>
      <c r="D131" s="220" t="s">
        <v>254</v>
      </c>
      <c r="E131" s="221" t="s">
        <v>357</v>
      </c>
      <c r="F131" s="222" t="s">
        <v>358</v>
      </c>
      <c r="G131" s="223" t="s">
        <v>186</v>
      </c>
      <c r="H131" s="224">
        <v>2</v>
      </c>
      <c r="I131" s="225"/>
      <c r="J131" s="226">
        <f t="shared" si="0"/>
        <v>0</v>
      </c>
      <c r="K131" s="222" t="s">
        <v>172</v>
      </c>
      <c r="L131" s="227"/>
      <c r="M131" s="228" t="s">
        <v>19</v>
      </c>
      <c r="N131" s="229" t="s">
        <v>42</v>
      </c>
      <c r="O131" s="65"/>
      <c r="P131" s="183">
        <f t="shared" si="1"/>
        <v>0</v>
      </c>
      <c r="Q131" s="183">
        <v>0.526</v>
      </c>
      <c r="R131" s="183">
        <f t="shared" si="2"/>
        <v>1.052</v>
      </c>
      <c r="S131" s="183">
        <v>0</v>
      </c>
      <c r="T131" s="18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210</v>
      </c>
      <c r="AT131" s="185" t="s">
        <v>254</v>
      </c>
      <c r="AU131" s="185" t="s">
        <v>81</v>
      </c>
      <c r="AY131" s="18" t="s">
        <v>166</v>
      </c>
      <c r="BE131" s="186">
        <f t="shared" si="4"/>
        <v>0</v>
      </c>
      <c r="BF131" s="186">
        <f t="shared" si="5"/>
        <v>0</v>
      </c>
      <c r="BG131" s="186">
        <f t="shared" si="6"/>
        <v>0</v>
      </c>
      <c r="BH131" s="186">
        <f t="shared" si="7"/>
        <v>0</v>
      </c>
      <c r="BI131" s="186">
        <f t="shared" si="8"/>
        <v>0</v>
      </c>
      <c r="BJ131" s="18" t="s">
        <v>79</v>
      </c>
      <c r="BK131" s="186">
        <f t="shared" si="9"/>
        <v>0</v>
      </c>
      <c r="BL131" s="18" t="s">
        <v>173</v>
      </c>
      <c r="BM131" s="185" t="s">
        <v>1525</v>
      </c>
    </row>
    <row r="132" spans="1:65" s="2" customFormat="1" ht="24">
      <c r="A132" s="35"/>
      <c r="B132" s="36"/>
      <c r="C132" s="174" t="s">
        <v>300</v>
      </c>
      <c r="D132" s="174" t="s">
        <v>168</v>
      </c>
      <c r="E132" s="175" t="s">
        <v>365</v>
      </c>
      <c r="F132" s="176" t="s">
        <v>366</v>
      </c>
      <c r="G132" s="177" t="s">
        <v>186</v>
      </c>
      <c r="H132" s="178">
        <v>2</v>
      </c>
      <c r="I132" s="179"/>
      <c r="J132" s="180">
        <f t="shared" si="0"/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 t="shared" si="1"/>
        <v>0</v>
      </c>
      <c r="Q132" s="183">
        <v>0.01248</v>
      </c>
      <c r="R132" s="183">
        <f t="shared" si="2"/>
        <v>0.02496</v>
      </c>
      <c r="S132" s="183">
        <v>0</v>
      </c>
      <c r="T132" s="184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 t="shared" si="4"/>
        <v>0</v>
      </c>
      <c r="BF132" s="186">
        <f t="shared" si="5"/>
        <v>0</v>
      </c>
      <c r="BG132" s="186">
        <f t="shared" si="6"/>
        <v>0</v>
      </c>
      <c r="BH132" s="186">
        <f t="shared" si="7"/>
        <v>0</v>
      </c>
      <c r="BI132" s="186">
        <f t="shared" si="8"/>
        <v>0</v>
      </c>
      <c r="BJ132" s="18" t="s">
        <v>79</v>
      </c>
      <c r="BK132" s="186">
        <f t="shared" si="9"/>
        <v>0</v>
      </c>
      <c r="BL132" s="18" t="s">
        <v>173</v>
      </c>
      <c r="BM132" s="185" t="s">
        <v>1526</v>
      </c>
    </row>
    <row r="133" spans="1:65" s="2" customFormat="1" ht="24">
      <c r="A133" s="35"/>
      <c r="B133" s="36"/>
      <c r="C133" s="220" t="s">
        <v>305</v>
      </c>
      <c r="D133" s="220" t="s">
        <v>254</v>
      </c>
      <c r="E133" s="221" t="s">
        <v>369</v>
      </c>
      <c r="F133" s="222" t="s">
        <v>370</v>
      </c>
      <c r="G133" s="223" t="s">
        <v>186</v>
      </c>
      <c r="H133" s="224">
        <v>2</v>
      </c>
      <c r="I133" s="225"/>
      <c r="J133" s="226">
        <f t="shared" si="0"/>
        <v>0</v>
      </c>
      <c r="K133" s="222" t="s">
        <v>172</v>
      </c>
      <c r="L133" s="227"/>
      <c r="M133" s="228" t="s">
        <v>19</v>
      </c>
      <c r="N133" s="229" t="s">
        <v>42</v>
      </c>
      <c r="O133" s="65"/>
      <c r="P133" s="183">
        <f t="shared" si="1"/>
        <v>0</v>
      </c>
      <c r="Q133" s="183">
        <v>0.548</v>
      </c>
      <c r="R133" s="183">
        <f t="shared" si="2"/>
        <v>1.096</v>
      </c>
      <c r="S133" s="183">
        <v>0</v>
      </c>
      <c r="T133" s="184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210</v>
      </c>
      <c r="AT133" s="185" t="s">
        <v>254</v>
      </c>
      <c r="AU133" s="185" t="s">
        <v>81</v>
      </c>
      <c r="AY133" s="18" t="s">
        <v>166</v>
      </c>
      <c r="BE133" s="186">
        <f t="shared" si="4"/>
        <v>0</v>
      </c>
      <c r="BF133" s="186">
        <f t="shared" si="5"/>
        <v>0</v>
      </c>
      <c r="BG133" s="186">
        <f t="shared" si="6"/>
        <v>0</v>
      </c>
      <c r="BH133" s="186">
        <f t="shared" si="7"/>
        <v>0</v>
      </c>
      <c r="BI133" s="186">
        <f t="shared" si="8"/>
        <v>0</v>
      </c>
      <c r="BJ133" s="18" t="s">
        <v>79</v>
      </c>
      <c r="BK133" s="186">
        <f t="shared" si="9"/>
        <v>0</v>
      </c>
      <c r="BL133" s="18" t="s">
        <v>173</v>
      </c>
      <c r="BM133" s="185" t="s">
        <v>1527</v>
      </c>
    </row>
    <row r="134" spans="1:65" s="2" customFormat="1" ht="24">
      <c r="A134" s="35"/>
      <c r="B134" s="36"/>
      <c r="C134" s="174" t="s">
        <v>310</v>
      </c>
      <c r="D134" s="174" t="s">
        <v>168</v>
      </c>
      <c r="E134" s="175" t="s">
        <v>373</v>
      </c>
      <c r="F134" s="176" t="s">
        <v>561</v>
      </c>
      <c r="G134" s="177" t="s">
        <v>186</v>
      </c>
      <c r="H134" s="178">
        <v>2</v>
      </c>
      <c r="I134" s="179"/>
      <c r="J134" s="180">
        <f t="shared" si="0"/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 t="shared" si="1"/>
        <v>0</v>
      </c>
      <c r="Q134" s="183">
        <v>0.02854</v>
      </c>
      <c r="R134" s="183">
        <f t="shared" si="2"/>
        <v>0.05708</v>
      </c>
      <c r="S134" s="183">
        <v>0</v>
      </c>
      <c r="T134" s="184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 t="shared" si="4"/>
        <v>0</v>
      </c>
      <c r="BF134" s="186">
        <f t="shared" si="5"/>
        <v>0</v>
      </c>
      <c r="BG134" s="186">
        <f t="shared" si="6"/>
        <v>0</v>
      </c>
      <c r="BH134" s="186">
        <f t="shared" si="7"/>
        <v>0</v>
      </c>
      <c r="BI134" s="186">
        <f t="shared" si="8"/>
        <v>0</v>
      </c>
      <c r="BJ134" s="18" t="s">
        <v>79</v>
      </c>
      <c r="BK134" s="186">
        <f t="shared" si="9"/>
        <v>0</v>
      </c>
      <c r="BL134" s="18" t="s">
        <v>173</v>
      </c>
      <c r="BM134" s="185" t="s">
        <v>1528</v>
      </c>
    </row>
    <row r="135" spans="1:65" s="2" customFormat="1" ht="16.5" customHeight="1">
      <c r="A135" s="35"/>
      <c r="B135" s="36"/>
      <c r="C135" s="220" t="s">
        <v>315</v>
      </c>
      <c r="D135" s="220" t="s">
        <v>254</v>
      </c>
      <c r="E135" s="221" t="s">
        <v>568</v>
      </c>
      <c r="F135" s="222" t="s">
        <v>569</v>
      </c>
      <c r="G135" s="223" t="s">
        <v>186</v>
      </c>
      <c r="H135" s="224">
        <v>1</v>
      </c>
      <c r="I135" s="225"/>
      <c r="J135" s="226">
        <f t="shared" si="0"/>
        <v>0</v>
      </c>
      <c r="K135" s="222" t="s">
        <v>19</v>
      </c>
      <c r="L135" s="227"/>
      <c r="M135" s="228" t="s">
        <v>19</v>
      </c>
      <c r="N135" s="229" t="s">
        <v>42</v>
      </c>
      <c r="O135" s="65"/>
      <c r="P135" s="183">
        <f t="shared" si="1"/>
        <v>0</v>
      </c>
      <c r="Q135" s="183">
        <v>1.032</v>
      </c>
      <c r="R135" s="183">
        <f t="shared" si="2"/>
        <v>1.032</v>
      </c>
      <c r="S135" s="183">
        <v>0</v>
      </c>
      <c r="T135" s="18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210</v>
      </c>
      <c r="AT135" s="185" t="s">
        <v>254</v>
      </c>
      <c r="AU135" s="185" t="s">
        <v>81</v>
      </c>
      <c r="AY135" s="18" t="s">
        <v>166</v>
      </c>
      <c r="BE135" s="186">
        <f t="shared" si="4"/>
        <v>0</v>
      </c>
      <c r="BF135" s="186">
        <f t="shared" si="5"/>
        <v>0</v>
      </c>
      <c r="BG135" s="186">
        <f t="shared" si="6"/>
        <v>0</v>
      </c>
      <c r="BH135" s="186">
        <f t="shared" si="7"/>
        <v>0</v>
      </c>
      <c r="BI135" s="186">
        <f t="shared" si="8"/>
        <v>0</v>
      </c>
      <c r="BJ135" s="18" t="s">
        <v>79</v>
      </c>
      <c r="BK135" s="186">
        <f t="shared" si="9"/>
        <v>0</v>
      </c>
      <c r="BL135" s="18" t="s">
        <v>173</v>
      </c>
      <c r="BM135" s="185" t="s">
        <v>1529</v>
      </c>
    </row>
    <row r="136" spans="1:65" s="2" customFormat="1" ht="16.5" customHeight="1">
      <c r="A136" s="35"/>
      <c r="B136" s="36"/>
      <c r="C136" s="220" t="s">
        <v>319</v>
      </c>
      <c r="D136" s="220" t="s">
        <v>254</v>
      </c>
      <c r="E136" s="221" t="s">
        <v>580</v>
      </c>
      <c r="F136" s="222" t="s">
        <v>581</v>
      </c>
      <c r="G136" s="223" t="s">
        <v>186</v>
      </c>
      <c r="H136" s="224">
        <v>1</v>
      </c>
      <c r="I136" s="225"/>
      <c r="J136" s="226">
        <f t="shared" si="0"/>
        <v>0</v>
      </c>
      <c r="K136" s="222" t="s">
        <v>19</v>
      </c>
      <c r="L136" s="227"/>
      <c r="M136" s="228" t="s">
        <v>19</v>
      </c>
      <c r="N136" s="229" t="s">
        <v>42</v>
      </c>
      <c r="O136" s="65"/>
      <c r="P136" s="183">
        <f t="shared" si="1"/>
        <v>0</v>
      </c>
      <c r="Q136" s="183">
        <v>0.85</v>
      </c>
      <c r="R136" s="183">
        <f t="shared" si="2"/>
        <v>0.85</v>
      </c>
      <c r="S136" s="183">
        <v>0</v>
      </c>
      <c r="T136" s="184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210</v>
      </c>
      <c r="AT136" s="185" t="s">
        <v>254</v>
      </c>
      <c r="AU136" s="185" t="s">
        <v>81</v>
      </c>
      <c r="AY136" s="18" t="s">
        <v>166</v>
      </c>
      <c r="BE136" s="186">
        <f t="shared" si="4"/>
        <v>0</v>
      </c>
      <c r="BF136" s="186">
        <f t="shared" si="5"/>
        <v>0</v>
      </c>
      <c r="BG136" s="186">
        <f t="shared" si="6"/>
        <v>0</v>
      </c>
      <c r="BH136" s="186">
        <f t="shared" si="7"/>
        <v>0</v>
      </c>
      <c r="BI136" s="186">
        <f t="shared" si="8"/>
        <v>0</v>
      </c>
      <c r="BJ136" s="18" t="s">
        <v>79</v>
      </c>
      <c r="BK136" s="186">
        <f t="shared" si="9"/>
        <v>0</v>
      </c>
      <c r="BL136" s="18" t="s">
        <v>173</v>
      </c>
      <c r="BM136" s="185" t="s">
        <v>1530</v>
      </c>
    </row>
    <row r="137" spans="1:65" s="2" customFormat="1" ht="24">
      <c r="A137" s="35"/>
      <c r="B137" s="36"/>
      <c r="C137" s="174" t="s">
        <v>324</v>
      </c>
      <c r="D137" s="174" t="s">
        <v>168</v>
      </c>
      <c r="E137" s="175" t="s">
        <v>389</v>
      </c>
      <c r="F137" s="176" t="s">
        <v>390</v>
      </c>
      <c r="G137" s="177" t="s">
        <v>186</v>
      </c>
      <c r="H137" s="178">
        <v>3</v>
      </c>
      <c r="I137" s="179"/>
      <c r="J137" s="180">
        <f t="shared" si="0"/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 t="shared" si="1"/>
        <v>0</v>
      </c>
      <c r="Q137" s="183">
        <v>0.03927</v>
      </c>
      <c r="R137" s="183">
        <f t="shared" si="2"/>
        <v>0.11781</v>
      </c>
      <c r="S137" s="183">
        <v>0</v>
      </c>
      <c r="T137" s="184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18" t="s">
        <v>79</v>
      </c>
      <c r="BK137" s="186">
        <f t="shared" si="9"/>
        <v>0</v>
      </c>
      <c r="BL137" s="18" t="s">
        <v>173</v>
      </c>
      <c r="BM137" s="185" t="s">
        <v>1531</v>
      </c>
    </row>
    <row r="138" spans="1:65" s="2" customFormat="1" ht="16.5" customHeight="1">
      <c r="A138" s="35"/>
      <c r="B138" s="36"/>
      <c r="C138" s="220" t="s">
        <v>328</v>
      </c>
      <c r="D138" s="220" t="s">
        <v>254</v>
      </c>
      <c r="E138" s="221" t="s">
        <v>406</v>
      </c>
      <c r="F138" s="222" t="s">
        <v>407</v>
      </c>
      <c r="G138" s="223" t="s">
        <v>403</v>
      </c>
      <c r="H138" s="224">
        <v>2</v>
      </c>
      <c r="I138" s="225"/>
      <c r="J138" s="226">
        <f t="shared" si="0"/>
        <v>0</v>
      </c>
      <c r="K138" s="222" t="s">
        <v>19</v>
      </c>
      <c r="L138" s="227"/>
      <c r="M138" s="228" t="s">
        <v>19</v>
      </c>
      <c r="N138" s="229" t="s">
        <v>42</v>
      </c>
      <c r="O138" s="65"/>
      <c r="P138" s="183">
        <f t="shared" si="1"/>
        <v>0</v>
      </c>
      <c r="Q138" s="183">
        <v>0.04</v>
      </c>
      <c r="R138" s="183">
        <f t="shared" si="2"/>
        <v>0.08</v>
      </c>
      <c r="S138" s="183">
        <v>0</v>
      </c>
      <c r="T138" s="18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210</v>
      </c>
      <c r="AT138" s="185" t="s">
        <v>254</v>
      </c>
      <c r="AU138" s="185" t="s">
        <v>81</v>
      </c>
      <c r="AY138" s="18" t="s">
        <v>166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18" t="s">
        <v>79</v>
      </c>
      <c r="BK138" s="186">
        <f t="shared" si="9"/>
        <v>0</v>
      </c>
      <c r="BL138" s="18" t="s">
        <v>173</v>
      </c>
      <c r="BM138" s="185" t="s">
        <v>1532</v>
      </c>
    </row>
    <row r="139" spans="1:65" s="2" customFormat="1" ht="16.5" customHeight="1">
      <c r="A139" s="35"/>
      <c r="B139" s="36"/>
      <c r="C139" s="220" t="s">
        <v>332</v>
      </c>
      <c r="D139" s="220" t="s">
        <v>254</v>
      </c>
      <c r="E139" s="221" t="s">
        <v>401</v>
      </c>
      <c r="F139" s="222" t="s">
        <v>402</v>
      </c>
      <c r="G139" s="223" t="s">
        <v>403</v>
      </c>
      <c r="H139" s="224">
        <v>1</v>
      </c>
      <c r="I139" s="225"/>
      <c r="J139" s="226">
        <f t="shared" si="0"/>
        <v>0</v>
      </c>
      <c r="K139" s="222" t="s">
        <v>19</v>
      </c>
      <c r="L139" s="227"/>
      <c r="M139" s="228" t="s">
        <v>19</v>
      </c>
      <c r="N139" s="229" t="s">
        <v>42</v>
      </c>
      <c r="O139" s="65"/>
      <c r="P139" s="183">
        <f t="shared" si="1"/>
        <v>0</v>
      </c>
      <c r="Q139" s="183">
        <v>0.051</v>
      </c>
      <c r="R139" s="183">
        <f t="shared" si="2"/>
        <v>0.051</v>
      </c>
      <c r="S139" s="183">
        <v>0</v>
      </c>
      <c r="T139" s="18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210</v>
      </c>
      <c r="AT139" s="185" t="s">
        <v>254</v>
      </c>
      <c r="AU139" s="185" t="s">
        <v>81</v>
      </c>
      <c r="AY139" s="18" t="s">
        <v>166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18" t="s">
        <v>79</v>
      </c>
      <c r="BK139" s="186">
        <f t="shared" si="9"/>
        <v>0</v>
      </c>
      <c r="BL139" s="18" t="s">
        <v>173</v>
      </c>
      <c r="BM139" s="185" t="s">
        <v>1533</v>
      </c>
    </row>
    <row r="140" spans="1:65" s="2" customFormat="1" ht="16.5" customHeight="1">
      <c r="A140" s="35"/>
      <c r="B140" s="36"/>
      <c r="C140" s="220" t="s">
        <v>336</v>
      </c>
      <c r="D140" s="220" t="s">
        <v>254</v>
      </c>
      <c r="E140" s="221" t="s">
        <v>414</v>
      </c>
      <c r="F140" s="222" t="s">
        <v>415</v>
      </c>
      <c r="G140" s="223" t="s">
        <v>403</v>
      </c>
      <c r="H140" s="224">
        <v>4</v>
      </c>
      <c r="I140" s="225"/>
      <c r="J140" s="226">
        <f t="shared" si="0"/>
        <v>0</v>
      </c>
      <c r="K140" s="222" t="s">
        <v>19</v>
      </c>
      <c r="L140" s="227"/>
      <c r="M140" s="228" t="s">
        <v>19</v>
      </c>
      <c r="N140" s="229" t="s">
        <v>42</v>
      </c>
      <c r="O140" s="65"/>
      <c r="P140" s="183">
        <f t="shared" si="1"/>
        <v>0</v>
      </c>
      <c r="Q140" s="183">
        <v>0</v>
      </c>
      <c r="R140" s="183">
        <f t="shared" si="2"/>
        <v>0</v>
      </c>
      <c r="S140" s="183">
        <v>0</v>
      </c>
      <c r="T140" s="18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210</v>
      </c>
      <c r="AT140" s="185" t="s">
        <v>254</v>
      </c>
      <c r="AU140" s="185" t="s">
        <v>81</v>
      </c>
      <c r="AY140" s="18" t="s">
        <v>166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18" t="s">
        <v>79</v>
      </c>
      <c r="BK140" s="186">
        <f t="shared" si="9"/>
        <v>0</v>
      </c>
      <c r="BL140" s="18" t="s">
        <v>173</v>
      </c>
      <c r="BM140" s="185" t="s">
        <v>1534</v>
      </c>
    </row>
    <row r="141" spans="1:65" s="2" customFormat="1" ht="24">
      <c r="A141" s="35"/>
      <c r="B141" s="36"/>
      <c r="C141" s="174" t="s">
        <v>340</v>
      </c>
      <c r="D141" s="174" t="s">
        <v>168</v>
      </c>
      <c r="E141" s="175" t="s">
        <v>422</v>
      </c>
      <c r="F141" s="176" t="s">
        <v>423</v>
      </c>
      <c r="G141" s="177" t="s">
        <v>186</v>
      </c>
      <c r="H141" s="178">
        <v>2</v>
      </c>
      <c r="I141" s="179"/>
      <c r="J141" s="180">
        <f t="shared" si="0"/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 t="shared" si="1"/>
        <v>0</v>
      </c>
      <c r="Q141" s="183">
        <v>0.21734</v>
      </c>
      <c r="R141" s="183">
        <f t="shared" si="2"/>
        <v>0.43468</v>
      </c>
      <c r="S141" s="183">
        <v>0</v>
      </c>
      <c r="T141" s="18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18" t="s">
        <v>79</v>
      </c>
      <c r="BK141" s="186">
        <f t="shared" si="9"/>
        <v>0</v>
      </c>
      <c r="BL141" s="18" t="s">
        <v>173</v>
      </c>
      <c r="BM141" s="185" t="s">
        <v>1535</v>
      </c>
    </row>
    <row r="142" spans="1:65" s="2" customFormat="1" ht="24">
      <c r="A142" s="35"/>
      <c r="B142" s="36"/>
      <c r="C142" s="220" t="s">
        <v>344</v>
      </c>
      <c r="D142" s="220" t="s">
        <v>254</v>
      </c>
      <c r="E142" s="221" t="s">
        <v>426</v>
      </c>
      <c r="F142" s="222" t="s">
        <v>427</v>
      </c>
      <c r="G142" s="223" t="s">
        <v>186</v>
      </c>
      <c r="H142" s="224">
        <v>2</v>
      </c>
      <c r="I142" s="225"/>
      <c r="J142" s="226">
        <f t="shared" si="0"/>
        <v>0</v>
      </c>
      <c r="K142" s="222" t="s">
        <v>172</v>
      </c>
      <c r="L142" s="227"/>
      <c r="M142" s="228" t="s">
        <v>19</v>
      </c>
      <c r="N142" s="229" t="s">
        <v>42</v>
      </c>
      <c r="O142" s="65"/>
      <c r="P142" s="183">
        <f t="shared" si="1"/>
        <v>0</v>
      </c>
      <c r="Q142" s="183">
        <v>0.05</v>
      </c>
      <c r="R142" s="183">
        <f t="shared" si="2"/>
        <v>0.1</v>
      </c>
      <c r="S142" s="183">
        <v>0</v>
      </c>
      <c r="T142" s="18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210</v>
      </c>
      <c r="AT142" s="185" t="s">
        <v>254</v>
      </c>
      <c r="AU142" s="185" t="s">
        <v>81</v>
      </c>
      <c r="AY142" s="18" t="s">
        <v>166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18" t="s">
        <v>79</v>
      </c>
      <c r="BK142" s="186">
        <f t="shared" si="9"/>
        <v>0</v>
      </c>
      <c r="BL142" s="18" t="s">
        <v>173</v>
      </c>
      <c r="BM142" s="185" t="s">
        <v>1536</v>
      </c>
    </row>
    <row r="143" spans="1:65" s="2" customFormat="1" ht="21.75" customHeight="1">
      <c r="A143" s="35"/>
      <c r="B143" s="36"/>
      <c r="C143" s="174" t="s">
        <v>348</v>
      </c>
      <c r="D143" s="174" t="s">
        <v>168</v>
      </c>
      <c r="E143" s="175" t="s">
        <v>430</v>
      </c>
      <c r="F143" s="176" t="s">
        <v>431</v>
      </c>
      <c r="G143" s="177" t="s">
        <v>194</v>
      </c>
      <c r="H143" s="178">
        <v>35</v>
      </c>
      <c r="I143" s="179"/>
      <c r="J143" s="180">
        <f t="shared" si="0"/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 t="shared" si="1"/>
        <v>0</v>
      </c>
      <c r="Q143" s="183">
        <v>0.00013</v>
      </c>
      <c r="R143" s="183">
        <f t="shared" si="2"/>
        <v>0.004549999999999999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1537</v>
      </c>
    </row>
    <row r="144" spans="2:63" s="12" customFormat="1" ht="22.9" customHeight="1">
      <c r="B144" s="158"/>
      <c r="C144" s="159"/>
      <c r="D144" s="160" t="s">
        <v>70</v>
      </c>
      <c r="E144" s="172" t="s">
        <v>439</v>
      </c>
      <c r="F144" s="172" t="s">
        <v>440</v>
      </c>
      <c r="G144" s="159"/>
      <c r="H144" s="159"/>
      <c r="I144" s="162"/>
      <c r="J144" s="173">
        <f>BK144</f>
        <v>0</v>
      </c>
      <c r="K144" s="159"/>
      <c r="L144" s="164"/>
      <c r="M144" s="165"/>
      <c r="N144" s="166"/>
      <c r="O144" s="166"/>
      <c r="P144" s="167">
        <f>SUM(P145:P148)</f>
        <v>0</v>
      </c>
      <c r="Q144" s="166"/>
      <c r="R144" s="167">
        <f>SUM(R145:R148)</f>
        <v>0</v>
      </c>
      <c r="S144" s="166"/>
      <c r="T144" s="168">
        <f>SUM(T145:T148)</f>
        <v>0</v>
      </c>
      <c r="AR144" s="169" t="s">
        <v>79</v>
      </c>
      <c r="AT144" s="170" t="s">
        <v>70</v>
      </c>
      <c r="AU144" s="170" t="s">
        <v>79</v>
      </c>
      <c r="AY144" s="169" t="s">
        <v>166</v>
      </c>
      <c r="BK144" s="171">
        <f>SUM(BK145:BK148)</f>
        <v>0</v>
      </c>
    </row>
    <row r="145" spans="1:65" s="2" customFormat="1" ht="36">
      <c r="A145" s="35"/>
      <c r="B145" s="36"/>
      <c r="C145" s="174" t="s">
        <v>352</v>
      </c>
      <c r="D145" s="174" t="s">
        <v>168</v>
      </c>
      <c r="E145" s="175" t="s">
        <v>442</v>
      </c>
      <c r="F145" s="176" t="s">
        <v>443</v>
      </c>
      <c r="G145" s="177" t="s">
        <v>240</v>
      </c>
      <c r="H145" s="178">
        <v>27.41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1538</v>
      </c>
    </row>
    <row r="146" spans="1:65" s="2" customFormat="1" ht="36">
      <c r="A146" s="35"/>
      <c r="B146" s="36"/>
      <c r="C146" s="174" t="s">
        <v>356</v>
      </c>
      <c r="D146" s="174" t="s">
        <v>168</v>
      </c>
      <c r="E146" s="175" t="s">
        <v>446</v>
      </c>
      <c r="F146" s="176" t="s">
        <v>447</v>
      </c>
      <c r="G146" s="177" t="s">
        <v>240</v>
      </c>
      <c r="H146" s="178">
        <v>246.69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1539</v>
      </c>
    </row>
    <row r="147" spans="2:51" s="14" customFormat="1" ht="11.25">
      <c r="B147" s="198"/>
      <c r="C147" s="199"/>
      <c r="D147" s="189" t="s">
        <v>175</v>
      </c>
      <c r="E147" s="200" t="s">
        <v>19</v>
      </c>
      <c r="F147" s="201" t="s">
        <v>1540</v>
      </c>
      <c r="G147" s="199"/>
      <c r="H147" s="202">
        <v>246.69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175</v>
      </c>
      <c r="AU147" s="208" t="s">
        <v>81</v>
      </c>
      <c r="AV147" s="14" t="s">
        <v>81</v>
      </c>
      <c r="AW147" s="14" t="s">
        <v>33</v>
      </c>
      <c r="AX147" s="14" t="s">
        <v>79</v>
      </c>
      <c r="AY147" s="208" t="s">
        <v>166</v>
      </c>
    </row>
    <row r="148" spans="1:65" s="2" customFormat="1" ht="44.25" customHeight="1">
      <c r="A148" s="35"/>
      <c r="B148" s="36"/>
      <c r="C148" s="174" t="s">
        <v>360</v>
      </c>
      <c r="D148" s="174" t="s">
        <v>168</v>
      </c>
      <c r="E148" s="175" t="s">
        <v>450</v>
      </c>
      <c r="F148" s="176" t="s">
        <v>239</v>
      </c>
      <c r="G148" s="177" t="s">
        <v>240</v>
      </c>
      <c r="H148" s="178">
        <v>27.41</v>
      </c>
      <c r="I148" s="179"/>
      <c r="J148" s="180">
        <f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173</v>
      </c>
      <c r="BM148" s="185" t="s">
        <v>1541</v>
      </c>
    </row>
    <row r="149" spans="2:63" s="12" customFormat="1" ht="22.9" customHeight="1">
      <c r="B149" s="158"/>
      <c r="C149" s="159"/>
      <c r="D149" s="160" t="s">
        <v>70</v>
      </c>
      <c r="E149" s="172" t="s">
        <v>456</v>
      </c>
      <c r="F149" s="172" t="s">
        <v>457</v>
      </c>
      <c r="G149" s="159"/>
      <c r="H149" s="159"/>
      <c r="I149" s="162"/>
      <c r="J149" s="173">
        <f>BK149</f>
        <v>0</v>
      </c>
      <c r="K149" s="159"/>
      <c r="L149" s="164"/>
      <c r="M149" s="165"/>
      <c r="N149" s="166"/>
      <c r="O149" s="166"/>
      <c r="P149" s="167">
        <f>SUM(P150:P151)</f>
        <v>0</v>
      </c>
      <c r="Q149" s="166"/>
      <c r="R149" s="167">
        <f>SUM(R150:R151)</f>
        <v>0</v>
      </c>
      <c r="S149" s="166"/>
      <c r="T149" s="168">
        <f>SUM(T150:T151)</f>
        <v>0</v>
      </c>
      <c r="AR149" s="169" t="s">
        <v>79</v>
      </c>
      <c r="AT149" s="170" t="s">
        <v>70</v>
      </c>
      <c r="AU149" s="170" t="s">
        <v>79</v>
      </c>
      <c r="AY149" s="169" t="s">
        <v>166</v>
      </c>
      <c r="BK149" s="171">
        <f>SUM(BK150:BK151)</f>
        <v>0</v>
      </c>
    </row>
    <row r="150" spans="1:65" s="2" customFormat="1" ht="44.25" customHeight="1">
      <c r="A150" s="35"/>
      <c r="B150" s="36"/>
      <c r="C150" s="174" t="s">
        <v>364</v>
      </c>
      <c r="D150" s="174" t="s">
        <v>168</v>
      </c>
      <c r="E150" s="175" t="s">
        <v>459</v>
      </c>
      <c r="F150" s="176" t="s">
        <v>460</v>
      </c>
      <c r="G150" s="177" t="s">
        <v>240</v>
      </c>
      <c r="H150" s="178">
        <v>39.69</v>
      </c>
      <c r="I150" s="179"/>
      <c r="J150" s="180">
        <f>ROUND(I150*H150,2)</f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173</v>
      </c>
      <c r="BM150" s="185" t="s">
        <v>1542</v>
      </c>
    </row>
    <row r="151" spans="1:65" s="2" customFormat="1" ht="48">
      <c r="A151" s="35"/>
      <c r="B151" s="36"/>
      <c r="C151" s="174" t="s">
        <v>368</v>
      </c>
      <c r="D151" s="174" t="s">
        <v>168</v>
      </c>
      <c r="E151" s="175" t="s">
        <v>463</v>
      </c>
      <c r="F151" s="176" t="s">
        <v>464</v>
      </c>
      <c r="G151" s="177" t="s">
        <v>240</v>
      </c>
      <c r="H151" s="178">
        <v>5.205</v>
      </c>
      <c r="I151" s="179"/>
      <c r="J151" s="180">
        <f>ROUND(I151*H151,2)</f>
        <v>0</v>
      </c>
      <c r="K151" s="176" t="s">
        <v>172</v>
      </c>
      <c r="L151" s="40"/>
      <c r="M151" s="230" t="s">
        <v>19</v>
      </c>
      <c r="N151" s="231" t="s">
        <v>42</v>
      </c>
      <c r="O151" s="232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1543</v>
      </c>
    </row>
    <row r="152" spans="1:31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E8WUSBy636P/3k2/JKeibk674bxifRANhtuSPHbmPQ3ZKCmpkN/fSOhsBTsAVUwcoamWn58CiTzcXQU2GQ8WqQ==" saltValue="/F1w4qnYG4t2NqxbW5kIpvg7WzT0V91rmNdkNYRgnO7X91VqCS4WXnV19rlKVolqn0gt8jvVMWDppaCH+YRfqw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1544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ROUND((SUM(BE87:BE163)),2)</f>
        <v>0</v>
      </c>
      <c r="G33" s="35"/>
      <c r="H33" s="35"/>
      <c r="I33" s="119">
        <v>0.21</v>
      </c>
      <c r="J33" s="118">
        <f>ROUND(((SUM(BE87:BE163))*I33),2)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ROUND((SUM(BF87:BF163)),2)</f>
        <v>0</v>
      </c>
      <c r="G34" s="35"/>
      <c r="H34" s="35"/>
      <c r="I34" s="119">
        <v>0.15</v>
      </c>
      <c r="J34" s="118">
        <f>ROUND(((SUM(BF87:BF163))*I34),2)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ROUND((SUM(BG87:BG163)),2)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ROUND((SUM(BH87:BH163)),2)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ROUND((SUM(BI87:BI163)),2)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14 - Stoka L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J120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J122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J127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J130</f>
        <v>0</v>
      </c>
      <c r="K65" s="142"/>
      <c r="L65" s="146"/>
    </row>
    <row r="66" spans="2:12" s="10" customFormat="1" ht="19.9" customHeight="1">
      <c r="B66" s="141"/>
      <c r="C66" s="142"/>
      <c r="D66" s="143" t="s">
        <v>149</v>
      </c>
      <c r="E66" s="144"/>
      <c r="F66" s="144"/>
      <c r="G66" s="144"/>
      <c r="H66" s="144"/>
      <c r="I66" s="144"/>
      <c r="J66" s="145">
        <f>J156</f>
        <v>0</v>
      </c>
      <c r="K66" s="142"/>
      <c r="L66" s="146"/>
    </row>
    <row r="67" spans="2:12" s="10" customFormat="1" ht="19.9" customHeight="1">
      <c r="B67" s="141"/>
      <c r="C67" s="142"/>
      <c r="D67" s="143" t="s">
        <v>150</v>
      </c>
      <c r="E67" s="144"/>
      <c r="F67" s="144"/>
      <c r="G67" s="144"/>
      <c r="H67" s="144"/>
      <c r="I67" s="144"/>
      <c r="J67" s="145">
        <f>J161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151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3" t="str">
        <f>E7</f>
        <v>SO.01 Kanalizace</v>
      </c>
      <c r="F77" s="364"/>
      <c r="G77" s="364"/>
      <c r="H77" s="36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136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14 - Stoka L</v>
      </c>
      <c r="F79" s="365"/>
      <c r="G79" s="365"/>
      <c r="H79" s="36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Rotava</v>
      </c>
      <c r="G81" s="37"/>
      <c r="H81" s="37"/>
      <c r="I81" s="30" t="s">
        <v>23</v>
      </c>
      <c r="J81" s="60" t="str">
        <f>IF(J12="","",J12)</f>
        <v>8. 1. 2021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Rotava Sídliště 721 Rotava</v>
      </c>
      <c r="G83" s="37"/>
      <c r="H83" s="37"/>
      <c r="I83" s="30" t="s">
        <v>31</v>
      </c>
      <c r="J83" s="33" t="str">
        <f>E21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152</v>
      </c>
      <c r="D86" s="150" t="s">
        <v>56</v>
      </c>
      <c r="E86" s="150" t="s">
        <v>52</v>
      </c>
      <c r="F86" s="150" t="s">
        <v>53</v>
      </c>
      <c r="G86" s="150" t="s">
        <v>153</v>
      </c>
      <c r="H86" s="150" t="s">
        <v>154</v>
      </c>
      <c r="I86" s="150" t="s">
        <v>155</v>
      </c>
      <c r="J86" s="150" t="s">
        <v>140</v>
      </c>
      <c r="K86" s="151" t="s">
        <v>156</v>
      </c>
      <c r="L86" s="152"/>
      <c r="M86" s="69" t="s">
        <v>19</v>
      </c>
      <c r="N86" s="70" t="s">
        <v>41</v>
      </c>
      <c r="O86" s="70" t="s">
        <v>157</v>
      </c>
      <c r="P86" s="70" t="s">
        <v>158</v>
      </c>
      <c r="Q86" s="70" t="s">
        <v>159</v>
      </c>
      <c r="R86" s="70" t="s">
        <v>160</v>
      </c>
      <c r="S86" s="70" t="s">
        <v>161</v>
      </c>
      <c r="T86" s="71" t="s">
        <v>162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163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61.015308</v>
      </c>
      <c r="S87" s="73"/>
      <c r="T87" s="156">
        <f>T88</f>
        <v>39.93299999999999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141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70</v>
      </c>
      <c r="E88" s="161" t="s">
        <v>164</v>
      </c>
      <c r="F88" s="161" t="s">
        <v>165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P89+P120+P122+P127+P130+P156+P161</f>
        <v>0</v>
      </c>
      <c r="Q88" s="166"/>
      <c r="R88" s="167">
        <f>R89+R120+R122+R127+R130+R156+R161</f>
        <v>61.015308</v>
      </c>
      <c r="S88" s="166"/>
      <c r="T88" s="168">
        <f>T89+T120+T122+T127+T130+T156+T161</f>
        <v>39.93299999999999</v>
      </c>
      <c r="AR88" s="169" t="s">
        <v>79</v>
      </c>
      <c r="AT88" s="170" t="s">
        <v>70</v>
      </c>
      <c r="AU88" s="170" t="s">
        <v>71</v>
      </c>
      <c r="AY88" s="169" t="s">
        <v>166</v>
      </c>
      <c r="BK88" s="171">
        <f>BK89+BK120+BK122+BK127+BK130+BK156+BK161</f>
        <v>0</v>
      </c>
    </row>
    <row r="89" spans="2:63" s="12" customFormat="1" ht="22.9" customHeight="1">
      <c r="B89" s="158"/>
      <c r="C89" s="159"/>
      <c r="D89" s="160" t="s">
        <v>70</v>
      </c>
      <c r="E89" s="172" t="s">
        <v>79</v>
      </c>
      <c r="F89" s="172" t="s">
        <v>167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SUM(P90:P119)</f>
        <v>0</v>
      </c>
      <c r="Q89" s="166"/>
      <c r="R89" s="167">
        <f>SUM(R90:R119)</f>
        <v>0.234398</v>
      </c>
      <c r="S89" s="166"/>
      <c r="T89" s="168">
        <f>SUM(T90:T119)</f>
        <v>39.93299999999999</v>
      </c>
      <c r="AR89" s="169" t="s">
        <v>79</v>
      </c>
      <c r="AT89" s="170" t="s">
        <v>70</v>
      </c>
      <c r="AU89" s="170" t="s">
        <v>79</v>
      </c>
      <c r="AY89" s="169" t="s">
        <v>166</v>
      </c>
      <c r="BK89" s="171">
        <f>SUM(BK90:BK119)</f>
        <v>0</v>
      </c>
    </row>
    <row r="90" spans="1:65" s="2" customFormat="1" ht="66.75" customHeight="1">
      <c r="A90" s="35"/>
      <c r="B90" s="36"/>
      <c r="C90" s="174" t="s">
        <v>79</v>
      </c>
      <c r="D90" s="174" t="s">
        <v>168</v>
      </c>
      <c r="E90" s="175" t="s">
        <v>467</v>
      </c>
      <c r="F90" s="176" t="s">
        <v>468</v>
      </c>
      <c r="G90" s="177" t="s">
        <v>171</v>
      </c>
      <c r="H90" s="178">
        <v>68.85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0.58</v>
      </c>
      <c r="T90" s="184">
        <f>S90*H90</f>
        <v>39.93299999999999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1545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1546</v>
      </c>
      <c r="G91" s="199"/>
      <c r="H91" s="202">
        <v>68.85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36">
      <c r="A92" s="35"/>
      <c r="B92" s="36"/>
      <c r="C92" s="174" t="s">
        <v>81</v>
      </c>
      <c r="D92" s="174" t="s">
        <v>168</v>
      </c>
      <c r="E92" s="175" t="s">
        <v>184</v>
      </c>
      <c r="F92" s="176" t="s">
        <v>185</v>
      </c>
      <c r="G92" s="177" t="s">
        <v>186</v>
      </c>
      <c r="H92" s="178">
        <v>1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0.00065</v>
      </c>
      <c r="R92" s="183">
        <f>Q92*H92</f>
        <v>0.00065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1547</v>
      </c>
    </row>
    <row r="93" spans="1:65" s="2" customFormat="1" ht="36">
      <c r="A93" s="35"/>
      <c r="B93" s="36"/>
      <c r="C93" s="174" t="s">
        <v>183</v>
      </c>
      <c r="D93" s="174" t="s">
        <v>168</v>
      </c>
      <c r="E93" s="175" t="s">
        <v>188</v>
      </c>
      <c r="F93" s="176" t="s">
        <v>189</v>
      </c>
      <c r="G93" s="177" t="s">
        <v>186</v>
      </c>
      <c r="H93" s="178">
        <v>1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1548</v>
      </c>
    </row>
    <row r="94" spans="1:65" s="2" customFormat="1" ht="24">
      <c r="A94" s="35"/>
      <c r="B94" s="36"/>
      <c r="C94" s="174" t="s">
        <v>173</v>
      </c>
      <c r="D94" s="174" t="s">
        <v>168</v>
      </c>
      <c r="E94" s="175" t="s">
        <v>192</v>
      </c>
      <c r="F94" s="176" t="s">
        <v>193</v>
      </c>
      <c r="G94" s="177" t="s">
        <v>194</v>
      </c>
      <c r="H94" s="178">
        <v>120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0.00055</v>
      </c>
      <c r="R94" s="183">
        <f>Q94*H94</f>
        <v>0.066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1549</v>
      </c>
    </row>
    <row r="95" spans="1:65" s="2" customFormat="1" ht="24">
      <c r="A95" s="35"/>
      <c r="B95" s="36"/>
      <c r="C95" s="174" t="s">
        <v>191</v>
      </c>
      <c r="D95" s="174" t="s">
        <v>168</v>
      </c>
      <c r="E95" s="175" t="s">
        <v>197</v>
      </c>
      <c r="F95" s="176" t="s">
        <v>198</v>
      </c>
      <c r="G95" s="177" t="s">
        <v>194</v>
      </c>
      <c r="H95" s="178">
        <v>120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1550</v>
      </c>
    </row>
    <row r="96" spans="1:65" s="2" customFormat="1" ht="48">
      <c r="A96" s="35"/>
      <c r="B96" s="36"/>
      <c r="C96" s="174" t="s">
        <v>196</v>
      </c>
      <c r="D96" s="174" t="s">
        <v>168</v>
      </c>
      <c r="E96" s="175" t="s">
        <v>201</v>
      </c>
      <c r="F96" s="176" t="s">
        <v>202</v>
      </c>
      <c r="G96" s="177" t="s">
        <v>203</v>
      </c>
      <c r="H96" s="178">
        <v>83.5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1551</v>
      </c>
    </row>
    <row r="97" spans="2:51" s="13" customFormat="1" ht="11.25">
      <c r="B97" s="187"/>
      <c r="C97" s="188"/>
      <c r="D97" s="189" t="s">
        <v>175</v>
      </c>
      <c r="E97" s="190" t="s">
        <v>19</v>
      </c>
      <c r="F97" s="191" t="s">
        <v>205</v>
      </c>
      <c r="G97" s="188"/>
      <c r="H97" s="190" t="s">
        <v>19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175</v>
      </c>
      <c r="AU97" s="197" t="s">
        <v>81</v>
      </c>
      <c r="AV97" s="13" t="s">
        <v>79</v>
      </c>
      <c r="AW97" s="13" t="s">
        <v>33</v>
      </c>
      <c r="AX97" s="13" t="s">
        <v>71</v>
      </c>
      <c r="AY97" s="197" t="s">
        <v>166</v>
      </c>
    </row>
    <row r="98" spans="2:51" s="14" customFormat="1" ht="11.25">
      <c r="B98" s="198"/>
      <c r="C98" s="199"/>
      <c r="D98" s="189" t="s">
        <v>175</v>
      </c>
      <c r="E98" s="200" t="s">
        <v>19</v>
      </c>
      <c r="F98" s="201" t="s">
        <v>1552</v>
      </c>
      <c r="G98" s="199"/>
      <c r="H98" s="202">
        <v>21.6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175</v>
      </c>
      <c r="AU98" s="208" t="s">
        <v>81</v>
      </c>
      <c r="AV98" s="14" t="s">
        <v>81</v>
      </c>
      <c r="AW98" s="14" t="s">
        <v>33</v>
      </c>
      <c r="AX98" s="14" t="s">
        <v>71</v>
      </c>
      <c r="AY98" s="208" t="s">
        <v>166</v>
      </c>
    </row>
    <row r="99" spans="2:51" s="13" customFormat="1" ht="11.25">
      <c r="B99" s="187"/>
      <c r="C99" s="188"/>
      <c r="D99" s="189" t="s">
        <v>175</v>
      </c>
      <c r="E99" s="190" t="s">
        <v>19</v>
      </c>
      <c r="F99" s="191" t="s">
        <v>1553</v>
      </c>
      <c r="G99" s="188"/>
      <c r="H99" s="190" t="s">
        <v>19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175</v>
      </c>
      <c r="AU99" s="197" t="s">
        <v>81</v>
      </c>
      <c r="AV99" s="13" t="s">
        <v>79</v>
      </c>
      <c r="AW99" s="13" t="s">
        <v>33</v>
      </c>
      <c r="AX99" s="13" t="s">
        <v>71</v>
      </c>
      <c r="AY99" s="197" t="s">
        <v>166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1554</v>
      </c>
      <c r="G100" s="199"/>
      <c r="H100" s="202">
        <v>61.9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71</v>
      </c>
      <c r="AY100" s="208" t="s">
        <v>166</v>
      </c>
    </row>
    <row r="101" spans="2:51" s="15" customFormat="1" ht="11.25">
      <c r="B101" s="209"/>
      <c r="C101" s="210"/>
      <c r="D101" s="189" t="s">
        <v>175</v>
      </c>
      <c r="E101" s="211" t="s">
        <v>19</v>
      </c>
      <c r="F101" s="212" t="s">
        <v>209</v>
      </c>
      <c r="G101" s="210"/>
      <c r="H101" s="213">
        <v>83.5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175</v>
      </c>
      <c r="AU101" s="219" t="s">
        <v>81</v>
      </c>
      <c r="AV101" s="15" t="s">
        <v>173</v>
      </c>
      <c r="AW101" s="15" t="s">
        <v>33</v>
      </c>
      <c r="AX101" s="15" t="s">
        <v>79</v>
      </c>
      <c r="AY101" s="219" t="s">
        <v>166</v>
      </c>
    </row>
    <row r="102" spans="1:65" s="2" customFormat="1" ht="36">
      <c r="A102" s="35"/>
      <c r="B102" s="36"/>
      <c r="C102" s="174" t="s">
        <v>200</v>
      </c>
      <c r="D102" s="174" t="s">
        <v>168</v>
      </c>
      <c r="E102" s="175" t="s">
        <v>215</v>
      </c>
      <c r="F102" s="176" t="s">
        <v>216</v>
      </c>
      <c r="G102" s="177" t="s">
        <v>171</v>
      </c>
      <c r="H102" s="178">
        <v>199.7</v>
      </c>
      <c r="I102" s="179"/>
      <c r="J102" s="180">
        <f>ROUND(I102*H102,2)</f>
        <v>0</v>
      </c>
      <c r="K102" s="176" t="s">
        <v>172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0.00084</v>
      </c>
      <c r="R102" s="183">
        <f>Q102*H102</f>
        <v>0.167748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173</v>
      </c>
      <c r="AT102" s="185" t="s">
        <v>168</v>
      </c>
      <c r="AU102" s="185" t="s">
        <v>81</v>
      </c>
      <c r="AY102" s="18" t="s">
        <v>166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173</v>
      </c>
      <c r="BM102" s="185" t="s">
        <v>1555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205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1556</v>
      </c>
      <c r="G104" s="199"/>
      <c r="H104" s="202">
        <v>48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3" customFormat="1" ht="11.25">
      <c r="B105" s="187"/>
      <c r="C105" s="188"/>
      <c r="D105" s="189" t="s">
        <v>175</v>
      </c>
      <c r="E105" s="190" t="s">
        <v>19</v>
      </c>
      <c r="F105" s="191" t="s">
        <v>1553</v>
      </c>
      <c r="G105" s="188"/>
      <c r="H105" s="190" t="s">
        <v>19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175</v>
      </c>
      <c r="AU105" s="197" t="s">
        <v>81</v>
      </c>
      <c r="AV105" s="13" t="s">
        <v>79</v>
      </c>
      <c r="AW105" s="13" t="s">
        <v>33</v>
      </c>
      <c r="AX105" s="13" t="s">
        <v>71</v>
      </c>
      <c r="AY105" s="197" t="s">
        <v>166</v>
      </c>
    </row>
    <row r="106" spans="2:51" s="14" customFormat="1" ht="11.25">
      <c r="B106" s="198"/>
      <c r="C106" s="199"/>
      <c r="D106" s="189" t="s">
        <v>175</v>
      </c>
      <c r="E106" s="200" t="s">
        <v>19</v>
      </c>
      <c r="F106" s="201" t="s">
        <v>1557</v>
      </c>
      <c r="G106" s="199"/>
      <c r="H106" s="202">
        <v>151.7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33</v>
      </c>
      <c r="AX106" s="14" t="s">
        <v>71</v>
      </c>
      <c r="AY106" s="208" t="s">
        <v>166</v>
      </c>
    </row>
    <row r="107" spans="2:51" s="15" customFormat="1" ht="11.25">
      <c r="B107" s="209"/>
      <c r="C107" s="210"/>
      <c r="D107" s="189" t="s">
        <v>175</v>
      </c>
      <c r="E107" s="211" t="s">
        <v>19</v>
      </c>
      <c r="F107" s="212" t="s">
        <v>209</v>
      </c>
      <c r="G107" s="210"/>
      <c r="H107" s="213">
        <v>199.7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175</v>
      </c>
      <c r="AU107" s="219" t="s">
        <v>81</v>
      </c>
      <c r="AV107" s="15" t="s">
        <v>173</v>
      </c>
      <c r="AW107" s="15" t="s">
        <v>33</v>
      </c>
      <c r="AX107" s="15" t="s">
        <v>79</v>
      </c>
      <c r="AY107" s="219" t="s">
        <v>166</v>
      </c>
    </row>
    <row r="108" spans="1:65" s="2" customFormat="1" ht="44.25" customHeight="1">
      <c r="A108" s="35"/>
      <c r="B108" s="36"/>
      <c r="C108" s="174" t="s">
        <v>210</v>
      </c>
      <c r="D108" s="174" t="s">
        <v>168</v>
      </c>
      <c r="E108" s="175" t="s">
        <v>224</v>
      </c>
      <c r="F108" s="176" t="s">
        <v>225</v>
      </c>
      <c r="G108" s="177" t="s">
        <v>171</v>
      </c>
      <c r="H108" s="178">
        <v>199.7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1558</v>
      </c>
    </row>
    <row r="109" spans="1:65" s="2" customFormat="1" ht="60">
      <c r="A109" s="35"/>
      <c r="B109" s="36"/>
      <c r="C109" s="174" t="s">
        <v>214</v>
      </c>
      <c r="D109" s="174" t="s">
        <v>168</v>
      </c>
      <c r="E109" s="175" t="s">
        <v>230</v>
      </c>
      <c r="F109" s="176" t="s">
        <v>231</v>
      </c>
      <c r="G109" s="177" t="s">
        <v>203</v>
      </c>
      <c r="H109" s="178">
        <v>18.36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1559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1560</v>
      </c>
      <c r="G110" s="199"/>
      <c r="H110" s="202">
        <v>18.36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79</v>
      </c>
      <c r="AY110" s="208" t="s">
        <v>166</v>
      </c>
    </row>
    <row r="111" spans="1:65" s="2" customFormat="1" ht="44.25" customHeight="1">
      <c r="A111" s="35"/>
      <c r="B111" s="36"/>
      <c r="C111" s="174" t="s">
        <v>106</v>
      </c>
      <c r="D111" s="174" t="s">
        <v>168</v>
      </c>
      <c r="E111" s="175" t="s">
        <v>235</v>
      </c>
      <c r="F111" s="176" t="s">
        <v>236</v>
      </c>
      <c r="G111" s="177" t="s">
        <v>203</v>
      </c>
      <c r="H111" s="178">
        <v>18.36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1561</v>
      </c>
    </row>
    <row r="112" spans="1:65" s="2" customFormat="1" ht="44.25" customHeight="1">
      <c r="A112" s="35"/>
      <c r="B112" s="36"/>
      <c r="C112" s="174" t="s">
        <v>109</v>
      </c>
      <c r="D112" s="174" t="s">
        <v>168</v>
      </c>
      <c r="E112" s="175" t="s">
        <v>1172</v>
      </c>
      <c r="F112" s="176" t="s">
        <v>1173</v>
      </c>
      <c r="G112" s="177" t="s">
        <v>240</v>
      </c>
      <c r="H112" s="178">
        <v>36.72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1562</v>
      </c>
    </row>
    <row r="113" spans="1:65" s="2" customFormat="1" ht="36">
      <c r="A113" s="35"/>
      <c r="B113" s="36"/>
      <c r="C113" s="174" t="s">
        <v>112</v>
      </c>
      <c r="D113" s="174" t="s">
        <v>168</v>
      </c>
      <c r="E113" s="175" t="s">
        <v>243</v>
      </c>
      <c r="F113" s="176" t="s">
        <v>244</v>
      </c>
      <c r="G113" s="177" t="s">
        <v>203</v>
      </c>
      <c r="H113" s="178">
        <v>18.36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1563</v>
      </c>
    </row>
    <row r="114" spans="1:65" s="2" customFormat="1" ht="44.25" customHeight="1">
      <c r="A114" s="35"/>
      <c r="B114" s="36"/>
      <c r="C114" s="174" t="s">
        <v>115</v>
      </c>
      <c r="D114" s="174" t="s">
        <v>168</v>
      </c>
      <c r="E114" s="175" t="s">
        <v>246</v>
      </c>
      <c r="F114" s="176" t="s">
        <v>247</v>
      </c>
      <c r="G114" s="177" t="s">
        <v>203</v>
      </c>
      <c r="H114" s="178">
        <v>65.14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1564</v>
      </c>
    </row>
    <row r="115" spans="2:51" s="14" customFormat="1" ht="11.25">
      <c r="B115" s="198"/>
      <c r="C115" s="199"/>
      <c r="D115" s="189" t="s">
        <v>175</v>
      </c>
      <c r="E115" s="200" t="s">
        <v>19</v>
      </c>
      <c r="F115" s="201" t="s">
        <v>1565</v>
      </c>
      <c r="G115" s="199"/>
      <c r="H115" s="202">
        <v>65.14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175</v>
      </c>
      <c r="AU115" s="208" t="s">
        <v>81</v>
      </c>
      <c r="AV115" s="14" t="s">
        <v>81</v>
      </c>
      <c r="AW115" s="14" t="s">
        <v>33</v>
      </c>
      <c r="AX115" s="14" t="s">
        <v>79</v>
      </c>
      <c r="AY115" s="208" t="s">
        <v>166</v>
      </c>
    </row>
    <row r="116" spans="1:65" s="2" customFormat="1" ht="66.75" customHeight="1">
      <c r="A116" s="35"/>
      <c r="B116" s="36"/>
      <c r="C116" s="174" t="s">
        <v>118</v>
      </c>
      <c r="D116" s="174" t="s">
        <v>168</v>
      </c>
      <c r="E116" s="175" t="s">
        <v>250</v>
      </c>
      <c r="F116" s="176" t="s">
        <v>251</v>
      </c>
      <c r="G116" s="177" t="s">
        <v>203</v>
      </c>
      <c r="H116" s="178">
        <v>13.77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1566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1567</v>
      </c>
      <c r="G117" s="199"/>
      <c r="H117" s="202">
        <v>13.77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166</v>
      </c>
    </row>
    <row r="118" spans="1:65" s="2" customFormat="1" ht="16.5" customHeight="1">
      <c r="A118" s="35"/>
      <c r="B118" s="36"/>
      <c r="C118" s="220" t="s">
        <v>8</v>
      </c>
      <c r="D118" s="220" t="s">
        <v>254</v>
      </c>
      <c r="E118" s="221" t="s">
        <v>255</v>
      </c>
      <c r="F118" s="222" t="s">
        <v>256</v>
      </c>
      <c r="G118" s="223" t="s">
        <v>240</v>
      </c>
      <c r="H118" s="224">
        <v>27.54</v>
      </c>
      <c r="I118" s="225"/>
      <c r="J118" s="226">
        <f>ROUND(I118*H118,2)</f>
        <v>0</v>
      </c>
      <c r="K118" s="222" t="s">
        <v>172</v>
      </c>
      <c r="L118" s="227"/>
      <c r="M118" s="228" t="s">
        <v>19</v>
      </c>
      <c r="N118" s="229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210</v>
      </c>
      <c r="AT118" s="185" t="s">
        <v>254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1568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1569</v>
      </c>
      <c r="G119" s="199"/>
      <c r="H119" s="202">
        <v>27.54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166</v>
      </c>
    </row>
    <row r="120" spans="2:63" s="12" customFormat="1" ht="22.9" customHeight="1">
      <c r="B120" s="158"/>
      <c r="C120" s="159"/>
      <c r="D120" s="160" t="s">
        <v>70</v>
      </c>
      <c r="E120" s="172" t="s">
        <v>183</v>
      </c>
      <c r="F120" s="172" t="s">
        <v>259</v>
      </c>
      <c r="G120" s="159"/>
      <c r="H120" s="159"/>
      <c r="I120" s="162"/>
      <c r="J120" s="173">
        <f>BK120</f>
        <v>0</v>
      </c>
      <c r="K120" s="159"/>
      <c r="L120" s="164"/>
      <c r="M120" s="165"/>
      <c r="N120" s="166"/>
      <c r="O120" s="166"/>
      <c r="P120" s="167">
        <f>P121</f>
        <v>0</v>
      </c>
      <c r="Q120" s="166"/>
      <c r="R120" s="167">
        <f>R121</f>
        <v>0</v>
      </c>
      <c r="S120" s="166"/>
      <c r="T120" s="168">
        <f>T121</f>
        <v>0</v>
      </c>
      <c r="AR120" s="169" t="s">
        <v>79</v>
      </c>
      <c r="AT120" s="170" t="s">
        <v>70</v>
      </c>
      <c r="AU120" s="170" t="s">
        <v>79</v>
      </c>
      <c r="AY120" s="169" t="s">
        <v>166</v>
      </c>
      <c r="BK120" s="171">
        <f>BK121</f>
        <v>0</v>
      </c>
    </row>
    <row r="121" spans="1:65" s="2" customFormat="1" ht="24">
      <c r="A121" s="35"/>
      <c r="B121" s="36"/>
      <c r="C121" s="174" t="s">
        <v>123</v>
      </c>
      <c r="D121" s="174" t="s">
        <v>168</v>
      </c>
      <c r="E121" s="175" t="s">
        <v>261</v>
      </c>
      <c r="F121" s="176" t="s">
        <v>262</v>
      </c>
      <c r="G121" s="177" t="s">
        <v>194</v>
      </c>
      <c r="H121" s="178">
        <v>51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1570</v>
      </c>
    </row>
    <row r="122" spans="2:63" s="12" customFormat="1" ht="22.9" customHeight="1">
      <c r="B122" s="158"/>
      <c r="C122" s="159"/>
      <c r="D122" s="160" t="s">
        <v>70</v>
      </c>
      <c r="E122" s="172" t="s">
        <v>173</v>
      </c>
      <c r="F122" s="172" t="s">
        <v>264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SUM(P123:P126)</f>
        <v>0</v>
      </c>
      <c r="Q122" s="166"/>
      <c r="R122" s="167">
        <f>SUM(R123:R126)</f>
        <v>0.00639</v>
      </c>
      <c r="S122" s="166"/>
      <c r="T122" s="168">
        <f>SUM(T123:T126)</f>
        <v>0</v>
      </c>
      <c r="AR122" s="169" t="s">
        <v>79</v>
      </c>
      <c r="AT122" s="170" t="s">
        <v>70</v>
      </c>
      <c r="AU122" s="170" t="s">
        <v>79</v>
      </c>
      <c r="AY122" s="169" t="s">
        <v>166</v>
      </c>
      <c r="BK122" s="171">
        <f>SUM(BK123:BK126)</f>
        <v>0</v>
      </c>
    </row>
    <row r="123" spans="1:65" s="2" customFormat="1" ht="33" customHeight="1">
      <c r="A123" s="35"/>
      <c r="B123" s="36"/>
      <c r="C123" s="174" t="s">
        <v>126</v>
      </c>
      <c r="D123" s="174" t="s">
        <v>168</v>
      </c>
      <c r="E123" s="175" t="s">
        <v>265</v>
      </c>
      <c r="F123" s="176" t="s">
        <v>266</v>
      </c>
      <c r="G123" s="177" t="s">
        <v>203</v>
      </c>
      <c r="H123" s="178">
        <v>4.59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1571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1572</v>
      </c>
      <c r="G124" s="199"/>
      <c r="H124" s="202">
        <v>4.59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36">
      <c r="A125" s="35"/>
      <c r="B125" s="36"/>
      <c r="C125" s="174" t="s">
        <v>129</v>
      </c>
      <c r="D125" s="174" t="s">
        <v>168</v>
      </c>
      <c r="E125" s="175" t="s">
        <v>1573</v>
      </c>
      <c r="F125" s="176" t="s">
        <v>1574</v>
      </c>
      <c r="G125" s="177" t="s">
        <v>203</v>
      </c>
      <c r="H125" s="178">
        <v>0.5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1575</v>
      </c>
    </row>
    <row r="126" spans="1:65" s="2" customFormat="1" ht="24">
      <c r="A126" s="35"/>
      <c r="B126" s="36"/>
      <c r="C126" s="174" t="s">
        <v>132</v>
      </c>
      <c r="D126" s="174" t="s">
        <v>168</v>
      </c>
      <c r="E126" s="175" t="s">
        <v>278</v>
      </c>
      <c r="F126" s="176" t="s">
        <v>279</v>
      </c>
      <c r="G126" s="177" t="s">
        <v>171</v>
      </c>
      <c r="H126" s="178">
        <v>1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0.00639</v>
      </c>
      <c r="R126" s="183">
        <f>Q126*H126</f>
        <v>0.00639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1576</v>
      </c>
    </row>
    <row r="127" spans="2:63" s="12" customFormat="1" ht="22.9" customHeight="1">
      <c r="B127" s="158"/>
      <c r="C127" s="159"/>
      <c r="D127" s="160" t="s">
        <v>70</v>
      </c>
      <c r="E127" s="172" t="s">
        <v>191</v>
      </c>
      <c r="F127" s="172" t="s">
        <v>285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SUM(P128:P129)</f>
        <v>0</v>
      </c>
      <c r="Q127" s="166"/>
      <c r="R127" s="167">
        <f>SUM(R128:R129)</f>
        <v>57.833999999999996</v>
      </c>
      <c r="S127" s="166"/>
      <c r="T127" s="168">
        <f>SUM(T128:T129)</f>
        <v>0</v>
      </c>
      <c r="AR127" s="169" t="s">
        <v>79</v>
      </c>
      <c r="AT127" s="170" t="s">
        <v>70</v>
      </c>
      <c r="AU127" s="170" t="s">
        <v>79</v>
      </c>
      <c r="AY127" s="169" t="s">
        <v>166</v>
      </c>
      <c r="BK127" s="171">
        <f>SUM(BK128:BK129)</f>
        <v>0</v>
      </c>
    </row>
    <row r="128" spans="1:65" s="2" customFormat="1" ht="36">
      <c r="A128" s="35"/>
      <c r="B128" s="36"/>
      <c r="C128" s="174" t="s">
        <v>260</v>
      </c>
      <c r="D128" s="174" t="s">
        <v>168</v>
      </c>
      <c r="E128" s="175" t="s">
        <v>287</v>
      </c>
      <c r="F128" s="176" t="s">
        <v>288</v>
      </c>
      <c r="G128" s="177" t="s">
        <v>171</v>
      </c>
      <c r="H128" s="178">
        <v>68.85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0.46</v>
      </c>
      <c r="R128" s="183">
        <f>Q128*H128</f>
        <v>31.671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1577</v>
      </c>
    </row>
    <row r="129" spans="1:65" s="2" customFormat="1" ht="44.25" customHeight="1">
      <c r="A129" s="35"/>
      <c r="B129" s="36"/>
      <c r="C129" s="174" t="s">
        <v>7</v>
      </c>
      <c r="D129" s="174" t="s">
        <v>168</v>
      </c>
      <c r="E129" s="175" t="s">
        <v>293</v>
      </c>
      <c r="F129" s="176" t="s">
        <v>294</v>
      </c>
      <c r="G129" s="177" t="s">
        <v>171</v>
      </c>
      <c r="H129" s="178">
        <v>68.85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0.38</v>
      </c>
      <c r="R129" s="183">
        <f>Q129*H129</f>
        <v>26.162999999999997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1578</v>
      </c>
    </row>
    <row r="130" spans="2:63" s="12" customFormat="1" ht="22.9" customHeight="1">
      <c r="B130" s="158"/>
      <c r="C130" s="159"/>
      <c r="D130" s="160" t="s">
        <v>70</v>
      </c>
      <c r="E130" s="172" t="s">
        <v>210</v>
      </c>
      <c r="F130" s="172" t="s">
        <v>304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SUM(P131:P155)</f>
        <v>0</v>
      </c>
      <c r="Q130" s="166"/>
      <c r="R130" s="167">
        <f>SUM(R131:R155)</f>
        <v>2.9405200000000002</v>
      </c>
      <c r="S130" s="166"/>
      <c r="T130" s="168">
        <f>SUM(T131:T155)</f>
        <v>0</v>
      </c>
      <c r="AR130" s="169" t="s">
        <v>79</v>
      </c>
      <c r="AT130" s="170" t="s">
        <v>70</v>
      </c>
      <c r="AU130" s="170" t="s">
        <v>79</v>
      </c>
      <c r="AY130" s="169" t="s">
        <v>166</v>
      </c>
      <c r="BK130" s="171">
        <f>SUM(BK131:BK155)</f>
        <v>0</v>
      </c>
    </row>
    <row r="131" spans="1:65" s="2" customFormat="1" ht="33" customHeight="1">
      <c r="A131" s="35"/>
      <c r="B131" s="36"/>
      <c r="C131" s="174" t="s">
        <v>269</v>
      </c>
      <c r="D131" s="174" t="s">
        <v>168</v>
      </c>
      <c r="E131" s="175" t="s">
        <v>306</v>
      </c>
      <c r="F131" s="176" t="s">
        <v>307</v>
      </c>
      <c r="G131" s="177" t="s">
        <v>194</v>
      </c>
      <c r="H131" s="178">
        <v>12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1E-05</v>
      </c>
      <c r="R131" s="183">
        <f>Q131*H131</f>
        <v>0.00012000000000000002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1579</v>
      </c>
    </row>
    <row r="132" spans="1:65" s="2" customFormat="1" ht="24">
      <c r="A132" s="35"/>
      <c r="B132" s="36"/>
      <c r="C132" s="220" t="s">
        <v>273</v>
      </c>
      <c r="D132" s="220" t="s">
        <v>254</v>
      </c>
      <c r="E132" s="221" t="s">
        <v>311</v>
      </c>
      <c r="F132" s="222" t="s">
        <v>312</v>
      </c>
      <c r="G132" s="223" t="s">
        <v>194</v>
      </c>
      <c r="H132" s="224">
        <v>12.18</v>
      </c>
      <c r="I132" s="225"/>
      <c r="J132" s="226">
        <f>ROUND(I132*H132,2)</f>
        <v>0</v>
      </c>
      <c r="K132" s="222" t="s">
        <v>172</v>
      </c>
      <c r="L132" s="227"/>
      <c r="M132" s="228" t="s">
        <v>19</v>
      </c>
      <c r="N132" s="229" t="s">
        <v>42</v>
      </c>
      <c r="O132" s="65"/>
      <c r="P132" s="183">
        <f>O132*H132</f>
        <v>0</v>
      </c>
      <c r="Q132" s="183">
        <v>0.0036</v>
      </c>
      <c r="R132" s="183">
        <f>Q132*H132</f>
        <v>0.043848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210</v>
      </c>
      <c r="AT132" s="185" t="s">
        <v>254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1580</v>
      </c>
    </row>
    <row r="133" spans="2:51" s="14" customFormat="1" ht="11.25">
      <c r="B133" s="198"/>
      <c r="C133" s="199"/>
      <c r="D133" s="189" t="s">
        <v>175</v>
      </c>
      <c r="E133" s="199"/>
      <c r="F133" s="201" t="s">
        <v>1581</v>
      </c>
      <c r="G133" s="199"/>
      <c r="H133" s="202">
        <v>12.18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175</v>
      </c>
      <c r="AU133" s="208" t="s">
        <v>81</v>
      </c>
      <c r="AV133" s="14" t="s">
        <v>81</v>
      </c>
      <c r="AW133" s="14" t="s">
        <v>4</v>
      </c>
      <c r="AX133" s="14" t="s">
        <v>79</v>
      </c>
      <c r="AY133" s="208" t="s">
        <v>166</v>
      </c>
    </row>
    <row r="134" spans="1:65" s="2" customFormat="1" ht="33" customHeight="1">
      <c r="A134" s="35"/>
      <c r="B134" s="36"/>
      <c r="C134" s="174" t="s">
        <v>277</v>
      </c>
      <c r="D134" s="174" t="s">
        <v>168</v>
      </c>
      <c r="E134" s="175" t="s">
        <v>531</v>
      </c>
      <c r="F134" s="176" t="s">
        <v>532</v>
      </c>
      <c r="G134" s="177" t="s">
        <v>194</v>
      </c>
      <c r="H134" s="178">
        <v>38.7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2E-05</v>
      </c>
      <c r="R134" s="183">
        <f>Q134*H134</f>
        <v>0.0007740000000000002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1582</v>
      </c>
    </row>
    <row r="135" spans="1:65" s="2" customFormat="1" ht="24">
      <c r="A135" s="35"/>
      <c r="B135" s="36"/>
      <c r="C135" s="220" t="s">
        <v>281</v>
      </c>
      <c r="D135" s="220" t="s">
        <v>254</v>
      </c>
      <c r="E135" s="221" t="s">
        <v>527</v>
      </c>
      <c r="F135" s="222" t="s">
        <v>528</v>
      </c>
      <c r="G135" s="223" t="s">
        <v>194</v>
      </c>
      <c r="H135" s="224">
        <v>39.281</v>
      </c>
      <c r="I135" s="225"/>
      <c r="J135" s="226">
        <f>ROUND(I135*H135,2)</f>
        <v>0</v>
      </c>
      <c r="K135" s="222" t="s">
        <v>172</v>
      </c>
      <c r="L135" s="227"/>
      <c r="M135" s="228" t="s">
        <v>19</v>
      </c>
      <c r="N135" s="229" t="s">
        <v>42</v>
      </c>
      <c r="O135" s="65"/>
      <c r="P135" s="183">
        <f>O135*H135</f>
        <v>0</v>
      </c>
      <c r="Q135" s="183">
        <v>0.008</v>
      </c>
      <c r="R135" s="183">
        <f>Q135*H135</f>
        <v>0.31424799999999997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210</v>
      </c>
      <c r="AT135" s="185" t="s">
        <v>254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1583</v>
      </c>
    </row>
    <row r="136" spans="2:51" s="14" customFormat="1" ht="11.25">
      <c r="B136" s="198"/>
      <c r="C136" s="199"/>
      <c r="D136" s="189" t="s">
        <v>175</v>
      </c>
      <c r="E136" s="199"/>
      <c r="F136" s="201" t="s">
        <v>1584</v>
      </c>
      <c r="G136" s="199"/>
      <c r="H136" s="202">
        <v>39.281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175</v>
      </c>
      <c r="AU136" s="208" t="s">
        <v>81</v>
      </c>
      <c r="AV136" s="14" t="s">
        <v>81</v>
      </c>
      <c r="AW136" s="14" t="s">
        <v>4</v>
      </c>
      <c r="AX136" s="14" t="s">
        <v>79</v>
      </c>
      <c r="AY136" s="208" t="s">
        <v>166</v>
      </c>
    </row>
    <row r="137" spans="1:65" s="2" customFormat="1" ht="36">
      <c r="A137" s="35"/>
      <c r="B137" s="36"/>
      <c r="C137" s="174" t="s">
        <v>286</v>
      </c>
      <c r="D137" s="174" t="s">
        <v>168</v>
      </c>
      <c r="E137" s="175" t="s">
        <v>325</v>
      </c>
      <c r="F137" s="176" t="s">
        <v>326</v>
      </c>
      <c r="G137" s="177" t="s">
        <v>186</v>
      </c>
      <c r="H137" s="178">
        <v>5</v>
      </c>
      <c r="I137" s="179"/>
      <c r="J137" s="180">
        <f aca="true" t="shared" si="0" ref="J137:J155"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 aca="true" t="shared" si="1" ref="P137:P155">O137*H137</f>
        <v>0</v>
      </c>
      <c r="Q137" s="183">
        <v>0</v>
      </c>
      <c r="R137" s="183">
        <f aca="true" t="shared" si="2" ref="R137:R155">Q137*H137</f>
        <v>0</v>
      </c>
      <c r="S137" s="183">
        <v>0</v>
      </c>
      <c r="T137" s="184">
        <f aca="true" t="shared" si="3" ref="T137:T155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 aca="true" t="shared" si="4" ref="BE137:BE155">IF(N137="základní",J137,0)</f>
        <v>0</v>
      </c>
      <c r="BF137" s="186">
        <f aca="true" t="shared" si="5" ref="BF137:BF155">IF(N137="snížená",J137,0)</f>
        <v>0</v>
      </c>
      <c r="BG137" s="186">
        <f aca="true" t="shared" si="6" ref="BG137:BG155">IF(N137="zákl. přenesená",J137,0)</f>
        <v>0</v>
      </c>
      <c r="BH137" s="186">
        <f aca="true" t="shared" si="7" ref="BH137:BH155">IF(N137="sníž. přenesená",J137,0)</f>
        <v>0</v>
      </c>
      <c r="BI137" s="186">
        <f aca="true" t="shared" si="8" ref="BI137:BI155">IF(N137="nulová",J137,0)</f>
        <v>0</v>
      </c>
      <c r="BJ137" s="18" t="s">
        <v>79</v>
      </c>
      <c r="BK137" s="186">
        <f aca="true" t="shared" si="9" ref="BK137:BK155">ROUND(I137*H137,2)</f>
        <v>0</v>
      </c>
      <c r="BL137" s="18" t="s">
        <v>173</v>
      </c>
      <c r="BM137" s="185" t="s">
        <v>1585</v>
      </c>
    </row>
    <row r="138" spans="1:65" s="2" customFormat="1" ht="16.5" customHeight="1">
      <c r="A138" s="35"/>
      <c r="B138" s="36"/>
      <c r="C138" s="220" t="s">
        <v>292</v>
      </c>
      <c r="D138" s="220" t="s">
        <v>254</v>
      </c>
      <c r="E138" s="221" t="s">
        <v>329</v>
      </c>
      <c r="F138" s="222" t="s">
        <v>330</v>
      </c>
      <c r="G138" s="223" t="s">
        <v>186</v>
      </c>
      <c r="H138" s="224">
        <v>5</v>
      </c>
      <c r="I138" s="225"/>
      <c r="J138" s="226">
        <f t="shared" si="0"/>
        <v>0</v>
      </c>
      <c r="K138" s="222" t="s">
        <v>172</v>
      </c>
      <c r="L138" s="227"/>
      <c r="M138" s="228" t="s">
        <v>19</v>
      </c>
      <c r="N138" s="229" t="s">
        <v>42</v>
      </c>
      <c r="O138" s="65"/>
      <c r="P138" s="183">
        <f t="shared" si="1"/>
        <v>0</v>
      </c>
      <c r="Q138" s="183">
        <v>0.00029</v>
      </c>
      <c r="R138" s="183">
        <f t="shared" si="2"/>
        <v>0.00145</v>
      </c>
      <c r="S138" s="183">
        <v>0</v>
      </c>
      <c r="T138" s="18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210</v>
      </c>
      <c r="AT138" s="185" t="s">
        <v>254</v>
      </c>
      <c r="AU138" s="185" t="s">
        <v>81</v>
      </c>
      <c r="AY138" s="18" t="s">
        <v>166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18" t="s">
        <v>79</v>
      </c>
      <c r="BK138" s="186">
        <f t="shared" si="9"/>
        <v>0</v>
      </c>
      <c r="BL138" s="18" t="s">
        <v>173</v>
      </c>
      <c r="BM138" s="185" t="s">
        <v>1586</v>
      </c>
    </row>
    <row r="139" spans="1:65" s="2" customFormat="1" ht="36">
      <c r="A139" s="35"/>
      <c r="B139" s="36"/>
      <c r="C139" s="174" t="s">
        <v>296</v>
      </c>
      <c r="D139" s="174" t="s">
        <v>168</v>
      </c>
      <c r="E139" s="175" t="s">
        <v>539</v>
      </c>
      <c r="F139" s="176" t="s">
        <v>540</v>
      </c>
      <c r="G139" s="177" t="s">
        <v>186</v>
      </c>
      <c r="H139" s="178">
        <v>4</v>
      </c>
      <c r="I139" s="179"/>
      <c r="J139" s="180">
        <f t="shared" si="0"/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18" t="s">
        <v>79</v>
      </c>
      <c r="BK139" s="186">
        <f t="shared" si="9"/>
        <v>0</v>
      </c>
      <c r="BL139" s="18" t="s">
        <v>173</v>
      </c>
      <c r="BM139" s="185" t="s">
        <v>1587</v>
      </c>
    </row>
    <row r="140" spans="1:65" s="2" customFormat="1" ht="16.5" customHeight="1">
      <c r="A140" s="35"/>
      <c r="B140" s="36"/>
      <c r="C140" s="220" t="s">
        <v>300</v>
      </c>
      <c r="D140" s="220" t="s">
        <v>254</v>
      </c>
      <c r="E140" s="221" t="s">
        <v>542</v>
      </c>
      <c r="F140" s="222" t="s">
        <v>543</v>
      </c>
      <c r="G140" s="223" t="s">
        <v>186</v>
      </c>
      <c r="H140" s="224">
        <v>2</v>
      </c>
      <c r="I140" s="225"/>
      <c r="J140" s="226">
        <f t="shared" si="0"/>
        <v>0</v>
      </c>
      <c r="K140" s="222" t="s">
        <v>172</v>
      </c>
      <c r="L140" s="227"/>
      <c r="M140" s="228" t="s">
        <v>19</v>
      </c>
      <c r="N140" s="229" t="s">
        <v>42</v>
      </c>
      <c r="O140" s="65"/>
      <c r="P140" s="183">
        <f t="shared" si="1"/>
        <v>0</v>
      </c>
      <c r="Q140" s="183">
        <v>0.005</v>
      </c>
      <c r="R140" s="183">
        <f t="shared" si="2"/>
        <v>0.01</v>
      </c>
      <c r="S140" s="183">
        <v>0</v>
      </c>
      <c r="T140" s="18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210</v>
      </c>
      <c r="AT140" s="185" t="s">
        <v>254</v>
      </c>
      <c r="AU140" s="185" t="s">
        <v>81</v>
      </c>
      <c r="AY140" s="18" t="s">
        <v>166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18" t="s">
        <v>79</v>
      </c>
      <c r="BK140" s="186">
        <f t="shared" si="9"/>
        <v>0</v>
      </c>
      <c r="BL140" s="18" t="s">
        <v>173</v>
      </c>
      <c r="BM140" s="185" t="s">
        <v>1588</v>
      </c>
    </row>
    <row r="141" spans="1:65" s="2" customFormat="1" ht="16.5" customHeight="1">
      <c r="A141" s="35"/>
      <c r="B141" s="36"/>
      <c r="C141" s="220" t="s">
        <v>305</v>
      </c>
      <c r="D141" s="220" t="s">
        <v>254</v>
      </c>
      <c r="E141" s="221" t="s">
        <v>341</v>
      </c>
      <c r="F141" s="222" t="s">
        <v>342</v>
      </c>
      <c r="G141" s="223" t="s">
        <v>186</v>
      </c>
      <c r="H141" s="224">
        <v>2</v>
      </c>
      <c r="I141" s="225"/>
      <c r="J141" s="226">
        <f t="shared" si="0"/>
        <v>0</v>
      </c>
      <c r="K141" s="222" t="s">
        <v>172</v>
      </c>
      <c r="L141" s="227"/>
      <c r="M141" s="228" t="s">
        <v>19</v>
      </c>
      <c r="N141" s="229" t="s">
        <v>42</v>
      </c>
      <c r="O141" s="65"/>
      <c r="P141" s="183">
        <f t="shared" si="1"/>
        <v>0</v>
      </c>
      <c r="Q141" s="183">
        <v>0.0008</v>
      </c>
      <c r="R141" s="183">
        <f t="shared" si="2"/>
        <v>0.0016</v>
      </c>
      <c r="S141" s="183">
        <v>0</v>
      </c>
      <c r="T141" s="18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210</v>
      </c>
      <c r="AT141" s="185" t="s">
        <v>254</v>
      </c>
      <c r="AU141" s="185" t="s">
        <v>81</v>
      </c>
      <c r="AY141" s="18" t="s">
        <v>166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18" t="s">
        <v>79</v>
      </c>
      <c r="BK141" s="186">
        <f t="shared" si="9"/>
        <v>0</v>
      </c>
      <c r="BL141" s="18" t="s">
        <v>173</v>
      </c>
      <c r="BM141" s="185" t="s">
        <v>1589</v>
      </c>
    </row>
    <row r="142" spans="1:65" s="2" customFormat="1" ht="24">
      <c r="A142" s="35"/>
      <c r="B142" s="36"/>
      <c r="C142" s="174" t="s">
        <v>310</v>
      </c>
      <c r="D142" s="174" t="s">
        <v>168</v>
      </c>
      <c r="E142" s="175" t="s">
        <v>349</v>
      </c>
      <c r="F142" s="176" t="s">
        <v>350</v>
      </c>
      <c r="G142" s="177" t="s">
        <v>194</v>
      </c>
      <c r="H142" s="178">
        <v>51</v>
      </c>
      <c r="I142" s="179"/>
      <c r="J142" s="180">
        <f t="shared" si="0"/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 t="shared" si="1"/>
        <v>0</v>
      </c>
      <c r="Q142" s="183">
        <v>0</v>
      </c>
      <c r="R142" s="183">
        <f t="shared" si="2"/>
        <v>0</v>
      </c>
      <c r="S142" s="183">
        <v>0</v>
      </c>
      <c r="T142" s="18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18" t="s">
        <v>79</v>
      </c>
      <c r="BK142" s="186">
        <f t="shared" si="9"/>
        <v>0</v>
      </c>
      <c r="BL142" s="18" t="s">
        <v>173</v>
      </c>
      <c r="BM142" s="185" t="s">
        <v>1590</v>
      </c>
    </row>
    <row r="143" spans="1:65" s="2" customFormat="1" ht="24">
      <c r="A143" s="35"/>
      <c r="B143" s="36"/>
      <c r="C143" s="174" t="s">
        <v>315</v>
      </c>
      <c r="D143" s="174" t="s">
        <v>168</v>
      </c>
      <c r="E143" s="175" t="s">
        <v>353</v>
      </c>
      <c r="F143" s="176" t="s">
        <v>354</v>
      </c>
      <c r="G143" s="177" t="s">
        <v>186</v>
      </c>
      <c r="H143" s="178">
        <v>1</v>
      </c>
      <c r="I143" s="179"/>
      <c r="J143" s="180">
        <f t="shared" si="0"/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 t="shared" si="1"/>
        <v>0</v>
      </c>
      <c r="Q143" s="183">
        <v>0.01019</v>
      </c>
      <c r="R143" s="183">
        <f t="shared" si="2"/>
        <v>0.01019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1591</v>
      </c>
    </row>
    <row r="144" spans="1:65" s="2" customFormat="1" ht="16.5" customHeight="1">
      <c r="A144" s="35"/>
      <c r="B144" s="36"/>
      <c r="C144" s="220" t="s">
        <v>319</v>
      </c>
      <c r="D144" s="220" t="s">
        <v>254</v>
      </c>
      <c r="E144" s="221" t="s">
        <v>357</v>
      </c>
      <c r="F144" s="222" t="s">
        <v>358</v>
      </c>
      <c r="G144" s="223" t="s">
        <v>186</v>
      </c>
      <c r="H144" s="224">
        <v>1</v>
      </c>
      <c r="I144" s="225"/>
      <c r="J144" s="226">
        <f t="shared" si="0"/>
        <v>0</v>
      </c>
      <c r="K144" s="222" t="s">
        <v>172</v>
      </c>
      <c r="L144" s="227"/>
      <c r="M144" s="228" t="s">
        <v>19</v>
      </c>
      <c r="N144" s="229" t="s">
        <v>42</v>
      </c>
      <c r="O144" s="65"/>
      <c r="P144" s="183">
        <f t="shared" si="1"/>
        <v>0</v>
      </c>
      <c r="Q144" s="183">
        <v>0.526</v>
      </c>
      <c r="R144" s="183">
        <f t="shared" si="2"/>
        <v>0.526</v>
      </c>
      <c r="S144" s="183">
        <v>0</v>
      </c>
      <c r="T144" s="18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210</v>
      </c>
      <c r="AT144" s="185" t="s">
        <v>254</v>
      </c>
      <c r="AU144" s="185" t="s">
        <v>81</v>
      </c>
      <c r="AY144" s="18" t="s">
        <v>166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18" t="s">
        <v>79</v>
      </c>
      <c r="BK144" s="186">
        <f t="shared" si="9"/>
        <v>0</v>
      </c>
      <c r="BL144" s="18" t="s">
        <v>173</v>
      </c>
      <c r="BM144" s="185" t="s">
        <v>1592</v>
      </c>
    </row>
    <row r="145" spans="1:65" s="2" customFormat="1" ht="24">
      <c r="A145" s="35"/>
      <c r="B145" s="36"/>
      <c r="C145" s="174" t="s">
        <v>324</v>
      </c>
      <c r="D145" s="174" t="s">
        <v>168</v>
      </c>
      <c r="E145" s="175" t="s">
        <v>365</v>
      </c>
      <c r="F145" s="176" t="s">
        <v>366</v>
      </c>
      <c r="G145" s="177" t="s">
        <v>186</v>
      </c>
      <c r="H145" s="178">
        <v>1</v>
      </c>
      <c r="I145" s="179"/>
      <c r="J145" s="180">
        <f t="shared" si="0"/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 t="shared" si="1"/>
        <v>0</v>
      </c>
      <c r="Q145" s="183">
        <v>0.01248</v>
      </c>
      <c r="R145" s="183">
        <f t="shared" si="2"/>
        <v>0.01248</v>
      </c>
      <c r="S145" s="183">
        <v>0</v>
      </c>
      <c r="T145" s="18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18" t="s">
        <v>79</v>
      </c>
      <c r="BK145" s="186">
        <f t="shared" si="9"/>
        <v>0</v>
      </c>
      <c r="BL145" s="18" t="s">
        <v>173</v>
      </c>
      <c r="BM145" s="185" t="s">
        <v>1593</v>
      </c>
    </row>
    <row r="146" spans="1:65" s="2" customFormat="1" ht="24">
      <c r="A146" s="35"/>
      <c r="B146" s="36"/>
      <c r="C146" s="220" t="s">
        <v>328</v>
      </c>
      <c r="D146" s="220" t="s">
        <v>254</v>
      </c>
      <c r="E146" s="221" t="s">
        <v>369</v>
      </c>
      <c r="F146" s="222" t="s">
        <v>370</v>
      </c>
      <c r="G146" s="223" t="s">
        <v>186</v>
      </c>
      <c r="H146" s="224">
        <v>1</v>
      </c>
      <c r="I146" s="225"/>
      <c r="J146" s="226">
        <f t="shared" si="0"/>
        <v>0</v>
      </c>
      <c r="K146" s="222" t="s">
        <v>172</v>
      </c>
      <c r="L146" s="227"/>
      <c r="M146" s="228" t="s">
        <v>19</v>
      </c>
      <c r="N146" s="229" t="s">
        <v>42</v>
      </c>
      <c r="O146" s="65"/>
      <c r="P146" s="183">
        <f t="shared" si="1"/>
        <v>0</v>
      </c>
      <c r="Q146" s="183">
        <v>0.548</v>
      </c>
      <c r="R146" s="183">
        <f t="shared" si="2"/>
        <v>0.548</v>
      </c>
      <c r="S146" s="183">
        <v>0</v>
      </c>
      <c r="T146" s="18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210</v>
      </c>
      <c r="AT146" s="185" t="s">
        <v>254</v>
      </c>
      <c r="AU146" s="185" t="s">
        <v>81</v>
      </c>
      <c r="AY146" s="18" t="s">
        <v>166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18" t="s">
        <v>79</v>
      </c>
      <c r="BK146" s="186">
        <f t="shared" si="9"/>
        <v>0</v>
      </c>
      <c r="BL146" s="18" t="s">
        <v>173</v>
      </c>
      <c r="BM146" s="185" t="s">
        <v>1594</v>
      </c>
    </row>
    <row r="147" spans="1:65" s="2" customFormat="1" ht="24">
      <c r="A147" s="35"/>
      <c r="B147" s="36"/>
      <c r="C147" s="174" t="s">
        <v>332</v>
      </c>
      <c r="D147" s="174" t="s">
        <v>168</v>
      </c>
      <c r="E147" s="175" t="s">
        <v>373</v>
      </c>
      <c r="F147" s="176" t="s">
        <v>561</v>
      </c>
      <c r="G147" s="177" t="s">
        <v>186</v>
      </c>
      <c r="H147" s="178">
        <v>1</v>
      </c>
      <c r="I147" s="179"/>
      <c r="J147" s="180">
        <f t="shared" si="0"/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 t="shared" si="1"/>
        <v>0</v>
      </c>
      <c r="Q147" s="183">
        <v>0.02854</v>
      </c>
      <c r="R147" s="183">
        <f t="shared" si="2"/>
        <v>0.02854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1595</v>
      </c>
    </row>
    <row r="148" spans="1:65" s="2" customFormat="1" ht="16.5" customHeight="1">
      <c r="A148" s="35"/>
      <c r="B148" s="36"/>
      <c r="C148" s="220" t="s">
        <v>336</v>
      </c>
      <c r="D148" s="220" t="s">
        <v>254</v>
      </c>
      <c r="E148" s="221" t="s">
        <v>673</v>
      </c>
      <c r="F148" s="222" t="s">
        <v>674</v>
      </c>
      <c r="G148" s="223" t="s">
        <v>186</v>
      </c>
      <c r="H148" s="224">
        <v>1</v>
      </c>
      <c r="I148" s="225"/>
      <c r="J148" s="226">
        <f t="shared" si="0"/>
        <v>0</v>
      </c>
      <c r="K148" s="222" t="s">
        <v>19</v>
      </c>
      <c r="L148" s="227"/>
      <c r="M148" s="228" t="s">
        <v>19</v>
      </c>
      <c r="N148" s="229" t="s">
        <v>42</v>
      </c>
      <c r="O148" s="65"/>
      <c r="P148" s="183">
        <f t="shared" si="1"/>
        <v>0</v>
      </c>
      <c r="Q148" s="183">
        <v>1.032</v>
      </c>
      <c r="R148" s="183">
        <f t="shared" si="2"/>
        <v>1.032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210</v>
      </c>
      <c r="AT148" s="185" t="s">
        <v>254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1596</v>
      </c>
    </row>
    <row r="149" spans="1:65" s="2" customFormat="1" ht="24">
      <c r="A149" s="35"/>
      <c r="B149" s="36"/>
      <c r="C149" s="174" t="s">
        <v>340</v>
      </c>
      <c r="D149" s="174" t="s">
        <v>168</v>
      </c>
      <c r="E149" s="175" t="s">
        <v>389</v>
      </c>
      <c r="F149" s="176" t="s">
        <v>390</v>
      </c>
      <c r="G149" s="177" t="s">
        <v>186</v>
      </c>
      <c r="H149" s="178">
        <v>1</v>
      </c>
      <c r="I149" s="179"/>
      <c r="J149" s="180">
        <f t="shared" si="0"/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 t="shared" si="1"/>
        <v>0</v>
      </c>
      <c r="Q149" s="183">
        <v>0.03927</v>
      </c>
      <c r="R149" s="183">
        <f t="shared" si="2"/>
        <v>0.03927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1597</v>
      </c>
    </row>
    <row r="150" spans="1:65" s="2" customFormat="1" ht="16.5" customHeight="1">
      <c r="A150" s="35"/>
      <c r="B150" s="36"/>
      <c r="C150" s="220" t="s">
        <v>344</v>
      </c>
      <c r="D150" s="220" t="s">
        <v>254</v>
      </c>
      <c r="E150" s="221" t="s">
        <v>406</v>
      </c>
      <c r="F150" s="222" t="s">
        <v>407</v>
      </c>
      <c r="G150" s="223" t="s">
        <v>403</v>
      </c>
      <c r="H150" s="224">
        <v>1</v>
      </c>
      <c r="I150" s="225"/>
      <c r="J150" s="226">
        <f t="shared" si="0"/>
        <v>0</v>
      </c>
      <c r="K150" s="222" t="s">
        <v>19</v>
      </c>
      <c r="L150" s="227"/>
      <c r="M150" s="228" t="s">
        <v>19</v>
      </c>
      <c r="N150" s="229" t="s">
        <v>42</v>
      </c>
      <c r="O150" s="65"/>
      <c r="P150" s="183">
        <f t="shared" si="1"/>
        <v>0</v>
      </c>
      <c r="Q150" s="183">
        <v>0.04</v>
      </c>
      <c r="R150" s="183">
        <f t="shared" si="2"/>
        <v>0.04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210</v>
      </c>
      <c r="AT150" s="185" t="s">
        <v>254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1598</v>
      </c>
    </row>
    <row r="151" spans="1:65" s="2" customFormat="1" ht="16.5" customHeight="1">
      <c r="A151" s="35"/>
      <c r="B151" s="36"/>
      <c r="C151" s="220" t="s">
        <v>348</v>
      </c>
      <c r="D151" s="220" t="s">
        <v>254</v>
      </c>
      <c r="E151" s="221" t="s">
        <v>414</v>
      </c>
      <c r="F151" s="222" t="s">
        <v>415</v>
      </c>
      <c r="G151" s="223" t="s">
        <v>403</v>
      </c>
      <c r="H151" s="224">
        <v>2</v>
      </c>
      <c r="I151" s="225"/>
      <c r="J151" s="226">
        <f t="shared" si="0"/>
        <v>0</v>
      </c>
      <c r="K151" s="222" t="s">
        <v>19</v>
      </c>
      <c r="L151" s="227"/>
      <c r="M151" s="228" t="s">
        <v>19</v>
      </c>
      <c r="N151" s="229" t="s">
        <v>42</v>
      </c>
      <c r="O151" s="65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210</v>
      </c>
      <c r="AT151" s="185" t="s">
        <v>254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1599</v>
      </c>
    </row>
    <row r="152" spans="1:65" s="2" customFormat="1" ht="36">
      <c r="A152" s="35"/>
      <c r="B152" s="36"/>
      <c r="C152" s="174" t="s">
        <v>352</v>
      </c>
      <c r="D152" s="174" t="s">
        <v>168</v>
      </c>
      <c r="E152" s="175" t="s">
        <v>418</v>
      </c>
      <c r="F152" s="176" t="s">
        <v>419</v>
      </c>
      <c r="G152" s="177" t="s">
        <v>186</v>
      </c>
      <c r="H152" s="178">
        <v>1</v>
      </c>
      <c r="I152" s="179"/>
      <c r="J152" s="180">
        <f t="shared" si="0"/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 t="shared" si="1"/>
        <v>0</v>
      </c>
      <c r="Q152" s="183">
        <v>0.05803</v>
      </c>
      <c r="R152" s="183">
        <f t="shared" si="2"/>
        <v>0.05803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1600</v>
      </c>
    </row>
    <row r="153" spans="1:65" s="2" customFormat="1" ht="24">
      <c r="A153" s="35"/>
      <c r="B153" s="36"/>
      <c r="C153" s="174" t="s">
        <v>356</v>
      </c>
      <c r="D153" s="174" t="s">
        <v>168</v>
      </c>
      <c r="E153" s="175" t="s">
        <v>422</v>
      </c>
      <c r="F153" s="176" t="s">
        <v>423</v>
      </c>
      <c r="G153" s="177" t="s">
        <v>186</v>
      </c>
      <c r="H153" s="178">
        <v>1</v>
      </c>
      <c r="I153" s="179"/>
      <c r="J153" s="180">
        <f t="shared" si="0"/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 t="shared" si="1"/>
        <v>0</v>
      </c>
      <c r="Q153" s="183">
        <v>0.21734</v>
      </c>
      <c r="R153" s="183">
        <f t="shared" si="2"/>
        <v>0.21734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1601</v>
      </c>
    </row>
    <row r="154" spans="1:65" s="2" customFormat="1" ht="24">
      <c r="A154" s="35"/>
      <c r="B154" s="36"/>
      <c r="C154" s="220" t="s">
        <v>360</v>
      </c>
      <c r="D154" s="220" t="s">
        <v>254</v>
      </c>
      <c r="E154" s="221" t="s">
        <v>426</v>
      </c>
      <c r="F154" s="222" t="s">
        <v>427</v>
      </c>
      <c r="G154" s="223" t="s">
        <v>186</v>
      </c>
      <c r="H154" s="224">
        <v>1</v>
      </c>
      <c r="I154" s="225"/>
      <c r="J154" s="226">
        <f t="shared" si="0"/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0.05</v>
      </c>
      <c r="R154" s="183">
        <f t="shared" si="2"/>
        <v>0.05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1602</v>
      </c>
    </row>
    <row r="155" spans="1:65" s="2" customFormat="1" ht="21.75" customHeight="1">
      <c r="A155" s="35"/>
      <c r="B155" s="36"/>
      <c r="C155" s="174" t="s">
        <v>364</v>
      </c>
      <c r="D155" s="174" t="s">
        <v>168</v>
      </c>
      <c r="E155" s="175" t="s">
        <v>430</v>
      </c>
      <c r="F155" s="176" t="s">
        <v>431</v>
      </c>
      <c r="G155" s="177" t="s">
        <v>194</v>
      </c>
      <c r="H155" s="178">
        <v>51</v>
      </c>
      <c r="I155" s="179"/>
      <c r="J155" s="180">
        <f t="shared" si="0"/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 t="shared" si="1"/>
        <v>0</v>
      </c>
      <c r="Q155" s="183">
        <v>0.00013</v>
      </c>
      <c r="R155" s="183">
        <f t="shared" si="2"/>
        <v>0.00663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1603</v>
      </c>
    </row>
    <row r="156" spans="2:63" s="12" customFormat="1" ht="22.9" customHeight="1">
      <c r="B156" s="158"/>
      <c r="C156" s="159"/>
      <c r="D156" s="160" t="s">
        <v>70</v>
      </c>
      <c r="E156" s="172" t="s">
        <v>439</v>
      </c>
      <c r="F156" s="172" t="s">
        <v>440</v>
      </c>
      <c r="G156" s="159"/>
      <c r="H156" s="159"/>
      <c r="I156" s="162"/>
      <c r="J156" s="173">
        <f>BK156</f>
        <v>0</v>
      </c>
      <c r="K156" s="159"/>
      <c r="L156" s="164"/>
      <c r="M156" s="165"/>
      <c r="N156" s="166"/>
      <c r="O156" s="166"/>
      <c r="P156" s="167">
        <f>SUM(P157:P160)</f>
        <v>0</v>
      </c>
      <c r="Q156" s="166"/>
      <c r="R156" s="167">
        <f>SUM(R157:R160)</f>
        <v>0</v>
      </c>
      <c r="S156" s="166"/>
      <c r="T156" s="168">
        <f>SUM(T157:T160)</f>
        <v>0</v>
      </c>
      <c r="AR156" s="169" t="s">
        <v>79</v>
      </c>
      <c r="AT156" s="170" t="s">
        <v>70</v>
      </c>
      <c r="AU156" s="170" t="s">
        <v>79</v>
      </c>
      <c r="AY156" s="169" t="s">
        <v>166</v>
      </c>
      <c r="BK156" s="171">
        <f>SUM(BK157:BK160)</f>
        <v>0</v>
      </c>
    </row>
    <row r="157" spans="1:65" s="2" customFormat="1" ht="36">
      <c r="A157" s="35"/>
      <c r="B157" s="36"/>
      <c r="C157" s="174" t="s">
        <v>368</v>
      </c>
      <c r="D157" s="174" t="s">
        <v>168</v>
      </c>
      <c r="E157" s="175" t="s">
        <v>442</v>
      </c>
      <c r="F157" s="176" t="s">
        <v>443</v>
      </c>
      <c r="G157" s="177" t="s">
        <v>240</v>
      </c>
      <c r="H157" s="178">
        <v>39.93</v>
      </c>
      <c r="I157" s="179"/>
      <c r="J157" s="180">
        <f>ROUND(I157*H157,2)</f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79</v>
      </c>
      <c r="BK157" s="186">
        <f>ROUND(I157*H157,2)</f>
        <v>0</v>
      </c>
      <c r="BL157" s="18" t="s">
        <v>173</v>
      </c>
      <c r="BM157" s="185" t="s">
        <v>1604</v>
      </c>
    </row>
    <row r="158" spans="1:65" s="2" customFormat="1" ht="36">
      <c r="A158" s="35"/>
      <c r="B158" s="36"/>
      <c r="C158" s="174" t="s">
        <v>372</v>
      </c>
      <c r="D158" s="174" t="s">
        <v>168</v>
      </c>
      <c r="E158" s="175" t="s">
        <v>446</v>
      </c>
      <c r="F158" s="176" t="s">
        <v>447</v>
      </c>
      <c r="G158" s="177" t="s">
        <v>240</v>
      </c>
      <c r="H158" s="178">
        <v>359.37</v>
      </c>
      <c r="I158" s="179"/>
      <c r="J158" s="180">
        <f>ROUND(I158*H158,2)</f>
        <v>0</v>
      </c>
      <c r="K158" s="176" t="s">
        <v>172</v>
      </c>
      <c r="L158" s="40"/>
      <c r="M158" s="181" t="s">
        <v>19</v>
      </c>
      <c r="N158" s="182" t="s">
        <v>42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173</v>
      </c>
      <c r="AT158" s="185" t="s">
        <v>168</v>
      </c>
      <c r="AU158" s="185" t="s">
        <v>81</v>
      </c>
      <c r="AY158" s="18" t="s">
        <v>166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79</v>
      </c>
      <c r="BK158" s="186">
        <f>ROUND(I158*H158,2)</f>
        <v>0</v>
      </c>
      <c r="BL158" s="18" t="s">
        <v>173</v>
      </c>
      <c r="BM158" s="185" t="s">
        <v>1605</v>
      </c>
    </row>
    <row r="159" spans="2:51" s="14" customFormat="1" ht="11.25">
      <c r="B159" s="198"/>
      <c r="C159" s="199"/>
      <c r="D159" s="189" t="s">
        <v>175</v>
      </c>
      <c r="E159" s="200" t="s">
        <v>19</v>
      </c>
      <c r="F159" s="201" t="s">
        <v>1606</v>
      </c>
      <c r="G159" s="199"/>
      <c r="H159" s="202">
        <v>359.37</v>
      </c>
      <c r="I159" s="203"/>
      <c r="J159" s="199"/>
      <c r="K159" s="199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175</v>
      </c>
      <c r="AU159" s="208" t="s">
        <v>81</v>
      </c>
      <c r="AV159" s="14" t="s">
        <v>81</v>
      </c>
      <c r="AW159" s="14" t="s">
        <v>33</v>
      </c>
      <c r="AX159" s="14" t="s">
        <v>79</v>
      </c>
      <c r="AY159" s="208" t="s">
        <v>166</v>
      </c>
    </row>
    <row r="160" spans="1:65" s="2" customFormat="1" ht="44.25" customHeight="1">
      <c r="A160" s="35"/>
      <c r="B160" s="36"/>
      <c r="C160" s="174" t="s">
        <v>376</v>
      </c>
      <c r="D160" s="174" t="s">
        <v>168</v>
      </c>
      <c r="E160" s="175" t="s">
        <v>450</v>
      </c>
      <c r="F160" s="176" t="s">
        <v>239</v>
      </c>
      <c r="G160" s="177" t="s">
        <v>240</v>
      </c>
      <c r="H160" s="178">
        <v>39.93</v>
      </c>
      <c r="I160" s="179"/>
      <c r="J160" s="180">
        <f>ROUND(I160*H160,2)</f>
        <v>0</v>
      </c>
      <c r="K160" s="176" t="s">
        <v>172</v>
      </c>
      <c r="L160" s="40"/>
      <c r="M160" s="181" t="s">
        <v>19</v>
      </c>
      <c r="N160" s="182" t="s">
        <v>42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173</v>
      </c>
      <c r="AT160" s="185" t="s">
        <v>168</v>
      </c>
      <c r="AU160" s="185" t="s">
        <v>81</v>
      </c>
      <c r="AY160" s="18" t="s">
        <v>166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79</v>
      </c>
      <c r="BK160" s="186">
        <f>ROUND(I160*H160,2)</f>
        <v>0</v>
      </c>
      <c r="BL160" s="18" t="s">
        <v>173</v>
      </c>
      <c r="BM160" s="185" t="s">
        <v>1607</v>
      </c>
    </row>
    <row r="161" spans="2:63" s="12" customFormat="1" ht="22.9" customHeight="1">
      <c r="B161" s="158"/>
      <c r="C161" s="159"/>
      <c r="D161" s="160" t="s">
        <v>70</v>
      </c>
      <c r="E161" s="172" t="s">
        <v>456</v>
      </c>
      <c r="F161" s="172" t="s">
        <v>457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SUM(P162:P163)</f>
        <v>0</v>
      </c>
      <c r="Q161" s="166"/>
      <c r="R161" s="167">
        <f>SUM(R162:R163)</f>
        <v>0</v>
      </c>
      <c r="S161" s="166"/>
      <c r="T161" s="168">
        <f>SUM(T162:T163)</f>
        <v>0</v>
      </c>
      <c r="AR161" s="169" t="s">
        <v>79</v>
      </c>
      <c r="AT161" s="170" t="s">
        <v>70</v>
      </c>
      <c r="AU161" s="170" t="s">
        <v>79</v>
      </c>
      <c r="AY161" s="169" t="s">
        <v>166</v>
      </c>
      <c r="BK161" s="171">
        <f>SUM(BK162:BK163)</f>
        <v>0</v>
      </c>
    </row>
    <row r="162" spans="1:65" s="2" customFormat="1" ht="44.25" customHeight="1">
      <c r="A162" s="35"/>
      <c r="B162" s="36"/>
      <c r="C162" s="174" t="s">
        <v>380</v>
      </c>
      <c r="D162" s="174" t="s">
        <v>168</v>
      </c>
      <c r="E162" s="175" t="s">
        <v>459</v>
      </c>
      <c r="F162" s="176" t="s">
        <v>460</v>
      </c>
      <c r="G162" s="177" t="s">
        <v>240</v>
      </c>
      <c r="H162" s="178">
        <v>57.83</v>
      </c>
      <c r="I162" s="179"/>
      <c r="J162" s="180">
        <f>ROUND(I162*H162,2)</f>
        <v>0</v>
      </c>
      <c r="K162" s="176" t="s">
        <v>172</v>
      </c>
      <c r="L162" s="40"/>
      <c r="M162" s="181" t="s">
        <v>19</v>
      </c>
      <c r="N162" s="182" t="s">
        <v>42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173</v>
      </c>
      <c r="AT162" s="185" t="s">
        <v>168</v>
      </c>
      <c r="AU162" s="185" t="s">
        <v>81</v>
      </c>
      <c r="AY162" s="18" t="s">
        <v>166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79</v>
      </c>
      <c r="BK162" s="186">
        <f>ROUND(I162*H162,2)</f>
        <v>0</v>
      </c>
      <c r="BL162" s="18" t="s">
        <v>173</v>
      </c>
      <c r="BM162" s="185" t="s">
        <v>1608</v>
      </c>
    </row>
    <row r="163" spans="1:65" s="2" customFormat="1" ht="48">
      <c r="A163" s="35"/>
      <c r="B163" s="36"/>
      <c r="C163" s="174" t="s">
        <v>384</v>
      </c>
      <c r="D163" s="174" t="s">
        <v>168</v>
      </c>
      <c r="E163" s="175" t="s">
        <v>463</v>
      </c>
      <c r="F163" s="176" t="s">
        <v>464</v>
      </c>
      <c r="G163" s="177" t="s">
        <v>240</v>
      </c>
      <c r="H163" s="178">
        <v>2.94</v>
      </c>
      <c r="I163" s="179"/>
      <c r="J163" s="180">
        <f>ROUND(I163*H163,2)</f>
        <v>0</v>
      </c>
      <c r="K163" s="176" t="s">
        <v>172</v>
      </c>
      <c r="L163" s="40"/>
      <c r="M163" s="230" t="s">
        <v>19</v>
      </c>
      <c r="N163" s="231" t="s">
        <v>42</v>
      </c>
      <c r="O163" s="232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79</v>
      </c>
      <c r="BK163" s="186">
        <f>ROUND(I163*H163,2)</f>
        <v>0</v>
      </c>
      <c r="BL163" s="18" t="s">
        <v>173</v>
      </c>
      <c r="BM163" s="185" t="s">
        <v>1609</v>
      </c>
    </row>
    <row r="164" spans="1:31" s="2" customFormat="1" ht="6.95" customHeight="1">
      <c r="A164" s="35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rr3YgXiuDiKpjmV9hbhk0nPndl2zTQZeiJ4abIYBB2uVfMXklPaM+6sPNl4caraRZjkj7I1m9/rbfWnoGGAc6Q==" saltValue="WNZQze4CmCpKUbYX3u+8lZZUgbVegv2vnadZlQVMkPUdzyYlt3slpc4vTCMuPQhwqOkHLATO77yKWpmonTMowA==" spinCount="100000" sheet="1" objects="1" scenarios="1" formatColumns="0" formatRows="0" autoFilter="0"/>
  <autoFilter ref="C86:K16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1610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ROUND((SUM(BE87:BE181)),2)</f>
        <v>0</v>
      </c>
      <c r="G33" s="35"/>
      <c r="H33" s="35"/>
      <c r="I33" s="119">
        <v>0.21</v>
      </c>
      <c r="J33" s="118">
        <f>ROUND(((SUM(BE87:BE181))*I33),2)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ROUND((SUM(BF87:BF181)),2)</f>
        <v>0</v>
      </c>
      <c r="G34" s="35"/>
      <c r="H34" s="35"/>
      <c r="I34" s="119">
        <v>0.15</v>
      </c>
      <c r="J34" s="118">
        <f>ROUND(((SUM(BF87:BF181))*I34),2)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ROUND((SUM(BG87:BG181)),2)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ROUND((SUM(BH87:BH181)),2)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ROUND((SUM(BI87:BI181)),2)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15 - Stoka M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J129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J131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J138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J141</f>
        <v>0</v>
      </c>
      <c r="K65" s="142"/>
      <c r="L65" s="146"/>
    </row>
    <row r="66" spans="2:12" s="10" customFormat="1" ht="19.9" customHeight="1">
      <c r="B66" s="141"/>
      <c r="C66" s="142"/>
      <c r="D66" s="143" t="s">
        <v>149</v>
      </c>
      <c r="E66" s="144"/>
      <c r="F66" s="144"/>
      <c r="G66" s="144"/>
      <c r="H66" s="144"/>
      <c r="I66" s="144"/>
      <c r="J66" s="145">
        <f>J174</f>
        <v>0</v>
      </c>
      <c r="K66" s="142"/>
      <c r="L66" s="146"/>
    </row>
    <row r="67" spans="2:12" s="10" customFormat="1" ht="19.9" customHeight="1">
      <c r="B67" s="141"/>
      <c r="C67" s="142"/>
      <c r="D67" s="143" t="s">
        <v>150</v>
      </c>
      <c r="E67" s="144"/>
      <c r="F67" s="144"/>
      <c r="G67" s="144"/>
      <c r="H67" s="144"/>
      <c r="I67" s="144"/>
      <c r="J67" s="145">
        <f>J179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151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3" t="str">
        <f>E7</f>
        <v>SO.01 Kanalizace</v>
      </c>
      <c r="F77" s="364"/>
      <c r="G77" s="364"/>
      <c r="H77" s="36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136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15 - Stoka M</v>
      </c>
      <c r="F79" s="365"/>
      <c r="G79" s="365"/>
      <c r="H79" s="36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Rotava</v>
      </c>
      <c r="G81" s="37"/>
      <c r="H81" s="37"/>
      <c r="I81" s="30" t="s">
        <v>23</v>
      </c>
      <c r="J81" s="60" t="str">
        <f>IF(J12="","",J12)</f>
        <v>8. 1. 2021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Rotava Sídliště 721 Rotava</v>
      </c>
      <c r="G83" s="37"/>
      <c r="H83" s="37"/>
      <c r="I83" s="30" t="s">
        <v>31</v>
      </c>
      <c r="J83" s="33" t="str">
        <f>E21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152</v>
      </c>
      <c r="D86" s="150" t="s">
        <v>56</v>
      </c>
      <c r="E86" s="150" t="s">
        <v>52</v>
      </c>
      <c r="F86" s="150" t="s">
        <v>53</v>
      </c>
      <c r="G86" s="150" t="s">
        <v>153</v>
      </c>
      <c r="H86" s="150" t="s">
        <v>154</v>
      </c>
      <c r="I86" s="150" t="s">
        <v>155</v>
      </c>
      <c r="J86" s="150" t="s">
        <v>140</v>
      </c>
      <c r="K86" s="151" t="s">
        <v>156</v>
      </c>
      <c r="L86" s="152"/>
      <c r="M86" s="69" t="s">
        <v>19</v>
      </c>
      <c r="N86" s="70" t="s">
        <v>41</v>
      </c>
      <c r="O86" s="70" t="s">
        <v>157</v>
      </c>
      <c r="P86" s="70" t="s">
        <v>158</v>
      </c>
      <c r="Q86" s="70" t="s">
        <v>159</v>
      </c>
      <c r="R86" s="70" t="s">
        <v>160</v>
      </c>
      <c r="S86" s="70" t="s">
        <v>161</v>
      </c>
      <c r="T86" s="71" t="s">
        <v>162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163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100.31990420000001</v>
      </c>
      <c r="S87" s="73"/>
      <c r="T87" s="156">
        <f>T88</f>
        <v>57.28428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141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70</v>
      </c>
      <c r="E88" s="161" t="s">
        <v>164</v>
      </c>
      <c r="F88" s="161" t="s">
        <v>165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P89+P129+P131+P138+P141+P174+P179</f>
        <v>0</v>
      </c>
      <c r="Q88" s="166"/>
      <c r="R88" s="167">
        <f>R89+R129+R131+R138+R141+R174+R179</f>
        <v>100.31990420000001</v>
      </c>
      <c r="S88" s="166"/>
      <c r="T88" s="168">
        <f>T89+T129+T131+T138+T141+T174+T179</f>
        <v>57.28428</v>
      </c>
      <c r="AR88" s="169" t="s">
        <v>79</v>
      </c>
      <c r="AT88" s="170" t="s">
        <v>70</v>
      </c>
      <c r="AU88" s="170" t="s">
        <v>71</v>
      </c>
      <c r="AY88" s="169" t="s">
        <v>166</v>
      </c>
      <c r="BK88" s="171">
        <f>BK89+BK129+BK131+BK138+BK141+BK174+BK179</f>
        <v>0</v>
      </c>
    </row>
    <row r="89" spans="2:63" s="12" customFormat="1" ht="22.9" customHeight="1">
      <c r="B89" s="158"/>
      <c r="C89" s="159"/>
      <c r="D89" s="160" t="s">
        <v>70</v>
      </c>
      <c r="E89" s="172" t="s">
        <v>79</v>
      </c>
      <c r="F89" s="172" t="s">
        <v>167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SUM(P90:P128)</f>
        <v>0</v>
      </c>
      <c r="Q89" s="166"/>
      <c r="R89" s="167">
        <f>SUM(R90:R128)</f>
        <v>0.886112</v>
      </c>
      <c r="S89" s="166"/>
      <c r="T89" s="168">
        <f>SUM(T90:T128)</f>
        <v>57.28428</v>
      </c>
      <c r="AR89" s="169" t="s">
        <v>79</v>
      </c>
      <c r="AT89" s="170" t="s">
        <v>70</v>
      </c>
      <c r="AU89" s="170" t="s">
        <v>79</v>
      </c>
      <c r="AY89" s="169" t="s">
        <v>166</v>
      </c>
      <c r="BK89" s="171">
        <f>SUM(BK90:BK128)</f>
        <v>0</v>
      </c>
    </row>
    <row r="90" spans="1:65" s="2" customFormat="1" ht="66.75" customHeight="1">
      <c r="A90" s="35"/>
      <c r="B90" s="36"/>
      <c r="C90" s="174" t="s">
        <v>79</v>
      </c>
      <c r="D90" s="174" t="s">
        <v>168</v>
      </c>
      <c r="E90" s="175" t="s">
        <v>467</v>
      </c>
      <c r="F90" s="176" t="s">
        <v>468</v>
      </c>
      <c r="G90" s="177" t="s">
        <v>171</v>
      </c>
      <c r="H90" s="178">
        <v>98.766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0.58</v>
      </c>
      <c r="T90" s="184">
        <f>S90*H90</f>
        <v>57.28428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1611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1612</v>
      </c>
      <c r="G91" s="199"/>
      <c r="H91" s="202">
        <v>98.766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36">
      <c r="A92" s="35"/>
      <c r="B92" s="36"/>
      <c r="C92" s="174" t="s">
        <v>81</v>
      </c>
      <c r="D92" s="174" t="s">
        <v>168</v>
      </c>
      <c r="E92" s="175" t="s">
        <v>184</v>
      </c>
      <c r="F92" s="176" t="s">
        <v>185</v>
      </c>
      <c r="G92" s="177" t="s">
        <v>186</v>
      </c>
      <c r="H92" s="178">
        <v>2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0.00065</v>
      </c>
      <c r="R92" s="183">
        <f>Q92*H92</f>
        <v>0.0013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1613</v>
      </c>
    </row>
    <row r="93" spans="1:65" s="2" customFormat="1" ht="36">
      <c r="A93" s="35"/>
      <c r="B93" s="36"/>
      <c r="C93" s="174" t="s">
        <v>183</v>
      </c>
      <c r="D93" s="174" t="s">
        <v>168</v>
      </c>
      <c r="E93" s="175" t="s">
        <v>188</v>
      </c>
      <c r="F93" s="176" t="s">
        <v>189</v>
      </c>
      <c r="G93" s="177" t="s">
        <v>186</v>
      </c>
      <c r="H93" s="178">
        <v>2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1614</v>
      </c>
    </row>
    <row r="94" spans="1:65" s="2" customFormat="1" ht="24">
      <c r="A94" s="35"/>
      <c r="B94" s="36"/>
      <c r="C94" s="174" t="s">
        <v>173</v>
      </c>
      <c r="D94" s="174" t="s">
        <v>168</v>
      </c>
      <c r="E94" s="175" t="s">
        <v>192</v>
      </c>
      <c r="F94" s="176" t="s">
        <v>193</v>
      </c>
      <c r="G94" s="177" t="s">
        <v>194</v>
      </c>
      <c r="H94" s="178">
        <v>272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0.00055</v>
      </c>
      <c r="R94" s="183">
        <f>Q94*H94</f>
        <v>0.1496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1615</v>
      </c>
    </row>
    <row r="95" spans="1:65" s="2" customFormat="1" ht="24">
      <c r="A95" s="35"/>
      <c r="B95" s="36"/>
      <c r="C95" s="174" t="s">
        <v>191</v>
      </c>
      <c r="D95" s="174" t="s">
        <v>168</v>
      </c>
      <c r="E95" s="175" t="s">
        <v>197</v>
      </c>
      <c r="F95" s="176" t="s">
        <v>198</v>
      </c>
      <c r="G95" s="177" t="s">
        <v>194</v>
      </c>
      <c r="H95" s="178">
        <v>272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1616</v>
      </c>
    </row>
    <row r="96" spans="1:65" s="2" customFormat="1" ht="24">
      <c r="A96" s="35"/>
      <c r="B96" s="36"/>
      <c r="C96" s="174" t="s">
        <v>196</v>
      </c>
      <c r="D96" s="174" t="s">
        <v>168</v>
      </c>
      <c r="E96" s="175" t="s">
        <v>707</v>
      </c>
      <c r="F96" s="176" t="s">
        <v>708</v>
      </c>
      <c r="G96" s="177" t="s">
        <v>171</v>
      </c>
      <c r="H96" s="178">
        <v>93.93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1617</v>
      </c>
    </row>
    <row r="97" spans="2:51" s="14" customFormat="1" ht="11.25">
      <c r="B97" s="198"/>
      <c r="C97" s="199"/>
      <c r="D97" s="189" t="s">
        <v>175</v>
      </c>
      <c r="E97" s="200" t="s">
        <v>19</v>
      </c>
      <c r="F97" s="201" t="s">
        <v>1618</v>
      </c>
      <c r="G97" s="199"/>
      <c r="H97" s="202">
        <v>93.93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175</v>
      </c>
      <c r="AU97" s="208" t="s">
        <v>81</v>
      </c>
      <c r="AV97" s="14" t="s">
        <v>81</v>
      </c>
      <c r="AW97" s="14" t="s">
        <v>33</v>
      </c>
      <c r="AX97" s="14" t="s">
        <v>79</v>
      </c>
      <c r="AY97" s="208" t="s">
        <v>166</v>
      </c>
    </row>
    <row r="98" spans="1:65" s="2" customFormat="1" ht="48">
      <c r="A98" s="35"/>
      <c r="B98" s="36"/>
      <c r="C98" s="174" t="s">
        <v>200</v>
      </c>
      <c r="D98" s="174" t="s">
        <v>168</v>
      </c>
      <c r="E98" s="175" t="s">
        <v>201</v>
      </c>
      <c r="F98" s="176" t="s">
        <v>202</v>
      </c>
      <c r="G98" s="177" t="s">
        <v>203</v>
      </c>
      <c r="H98" s="178">
        <v>163.9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1619</v>
      </c>
    </row>
    <row r="99" spans="2:51" s="13" customFormat="1" ht="11.25">
      <c r="B99" s="187"/>
      <c r="C99" s="188"/>
      <c r="D99" s="189" t="s">
        <v>175</v>
      </c>
      <c r="E99" s="190" t="s">
        <v>19</v>
      </c>
      <c r="F99" s="191" t="s">
        <v>1620</v>
      </c>
      <c r="G99" s="188"/>
      <c r="H99" s="190" t="s">
        <v>19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175</v>
      </c>
      <c r="AU99" s="197" t="s">
        <v>81</v>
      </c>
      <c r="AV99" s="13" t="s">
        <v>79</v>
      </c>
      <c r="AW99" s="13" t="s">
        <v>33</v>
      </c>
      <c r="AX99" s="13" t="s">
        <v>71</v>
      </c>
      <c r="AY99" s="197" t="s">
        <v>166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1621</v>
      </c>
      <c r="G100" s="199"/>
      <c r="H100" s="202">
        <v>163.9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79</v>
      </c>
      <c r="AY100" s="208" t="s">
        <v>166</v>
      </c>
    </row>
    <row r="101" spans="1:65" s="2" customFormat="1" ht="48">
      <c r="A101" s="35"/>
      <c r="B101" s="36"/>
      <c r="C101" s="174" t="s">
        <v>210</v>
      </c>
      <c r="D101" s="174" t="s">
        <v>168</v>
      </c>
      <c r="E101" s="175" t="s">
        <v>486</v>
      </c>
      <c r="F101" s="176" t="s">
        <v>487</v>
      </c>
      <c r="G101" s="177" t="s">
        <v>203</v>
      </c>
      <c r="H101" s="178">
        <v>217.628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1622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1623</v>
      </c>
      <c r="G102" s="199"/>
      <c r="H102" s="202">
        <v>52.128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207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1624</v>
      </c>
      <c r="G104" s="199"/>
      <c r="H104" s="202">
        <v>165.5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5" customFormat="1" ht="11.25">
      <c r="B105" s="209"/>
      <c r="C105" s="210"/>
      <c r="D105" s="189" t="s">
        <v>175</v>
      </c>
      <c r="E105" s="211" t="s">
        <v>19</v>
      </c>
      <c r="F105" s="212" t="s">
        <v>209</v>
      </c>
      <c r="G105" s="210"/>
      <c r="H105" s="213">
        <v>217.628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175</v>
      </c>
      <c r="AU105" s="219" t="s">
        <v>81</v>
      </c>
      <c r="AV105" s="15" t="s">
        <v>173</v>
      </c>
      <c r="AW105" s="15" t="s">
        <v>33</v>
      </c>
      <c r="AX105" s="15" t="s">
        <v>79</v>
      </c>
      <c r="AY105" s="219" t="s">
        <v>166</v>
      </c>
    </row>
    <row r="106" spans="1:65" s="2" customFormat="1" ht="36">
      <c r="A106" s="35"/>
      <c r="B106" s="36"/>
      <c r="C106" s="174" t="s">
        <v>214</v>
      </c>
      <c r="D106" s="174" t="s">
        <v>168</v>
      </c>
      <c r="E106" s="175" t="s">
        <v>211</v>
      </c>
      <c r="F106" s="176" t="s">
        <v>212</v>
      </c>
      <c r="G106" s="177" t="s">
        <v>203</v>
      </c>
      <c r="H106" s="178">
        <v>3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1625</v>
      </c>
    </row>
    <row r="107" spans="1:65" s="2" customFormat="1" ht="36">
      <c r="A107" s="35"/>
      <c r="B107" s="36"/>
      <c r="C107" s="174" t="s">
        <v>106</v>
      </c>
      <c r="D107" s="174" t="s">
        <v>168</v>
      </c>
      <c r="E107" s="175" t="s">
        <v>220</v>
      </c>
      <c r="F107" s="176" t="s">
        <v>221</v>
      </c>
      <c r="G107" s="177" t="s">
        <v>171</v>
      </c>
      <c r="H107" s="178">
        <v>861.64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0.00085</v>
      </c>
      <c r="R107" s="183">
        <f>Q107*H107</f>
        <v>0.732394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1626</v>
      </c>
    </row>
    <row r="108" spans="2:51" s="14" customFormat="1" ht="11.25">
      <c r="B108" s="198"/>
      <c r="C108" s="199"/>
      <c r="D108" s="189" t="s">
        <v>175</v>
      </c>
      <c r="E108" s="200" t="s">
        <v>19</v>
      </c>
      <c r="F108" s="201" t="s">
        <v>1627</v>
      </c>
      <c r="G108" s="199"/>
      <c r="H108" s="202">
        <v>115.84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175</v>
      </c>
      <c r="AU108" s="208" t="s">
        <v>81</v>
      </c>
      <c r="AV108" s="14" t="s">
        <v>81</v>
      </c>
      <c r="AW108" s="14" t="s">
        <v>33</v>
      </c>
      <c r="AX108" s="14" t="s">
        <v>71</v>
      </c>
      <c r="AY108" s="208" t="s">
        <v>166</v>
      </c>
    </row>
    <row r="109" spans="2:51" s="13" customFormat="1" ht="11.25">
      <c r="B109" s="187"/>
      <c r="C109" s="188"/>
      <c r="D109" s="189" t="s">
        <v>175</v>
      </c>
      <c r="E109" s="190" t="s">
        <v>19</v>
      </c>
      <c r="F109" s="191" t="s">
        <v>207</v>
      </c>
      <c r="G109" s="188"/>
      <c r="H109" s="190" t="s">
        <v>19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175</v>
      </c>
      <c r="AU109" s="197" t="s">
        <v>81</v>
      </c>
      <c r="AV109" s="13" t="s">
        <v>79</v>
      </c>
      <c r="AW109" s="13" t="s">
        <v>33</v>
      </c>
      <c r="AX109" s="13" t="s">
        <v>71</v>
      </c>
      <c r="AY109" s="197" t="s">
        <v>166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1628</v>
      </c>
      <c r="G110" s="199"/>
      <c r="H110" s="202">
        <v>745.8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71</v>
      </c>
      <c r="AY110" s="208" t="s">
        <v>166</v>
      </c>
    </row>
    <row r="111" spans="2:51" s="15" customFormat="1" ht="11.25">
      <c r="B111" s="209"/>
      <c r="C111" s="210"/>
      <c r="D111" s="189" t="s">
        <v>175</v>
      </c>
      <c r="E111" s="211" t="s">
        <v>19</v>
      </c>
      <c r="F111" s="212" t="s">
        <v>209</v>
      </c>
      <c r="G111" s="210"/>
      <c r="H111" s="213">
        <v>861.64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175</v>
      </c>
      <c r="AU111" s="219" t="s">
        <v>81</v>
      </c>
      <c r="AV111" s="15" t="s">
        <v>173</v>
      </c>
      <c r="AW111" s="15" t="s">
        <v>33</v>
      </c>
      <c r="AX111" s="15" t="s">
        <v>79</v>
      </c>
      <c r="AY111" s="219" t="s">
        <v>166</v>
      </c>
    </row>
    <row r="112" spans="1:65" s="2" customFormat="1" ht="44.25" customHeight="1">
      <c r="A112" s="35"/>
      <c r="B112" s="36"/>
      <c r="C112" s="174" t="s">
        <v>109</v>
      </c>
      <c r="D112" s="174" t="s">
        <v>168</v>
      </c>
      <c r="E112" s="175" t="s">
        <v>227</v>
      </c>
      <c r="F112" s="176" t="s">
        <v>228</v>
      </c>
      <c r="G112" s="177" t="s">
        <v>171</v>
      </c>
      <c r="H112" s="178">
        <v>861.64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1629</v>
      </c>
    </row>
    <row r="113" spans="1:65" s="2" customFormat="1" ht="60">
      <c r="A113" s="35"/>
      <c r="B113" s="36"/>
      <c r="C113" s="174" t="s">
        <v>112</v>
      </c>
      <c r="D113" s="174" t="s">
        <v>168</v>
      </c>
      <c r="E113" s="175" t="s">
        <v>499</v>
      </c>
      <c r="F113" s="176" t="s">
        <v>500</v>
      </c>
      <c r="G113" s="177" t="s">
        <v>203</v>
      </c>
      <c r="H113" s="178">
        <v>55.4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1630</v>
      </c>
    </row>
    <row r="114" spans="2:51" s="14" customFormat="1" ht="11.25">
      <c r="B114" s="198"/>
      <c r="C114" s="199"/>
      <c r="D114" s="189" t="s">
        <v>175</v>
      </c>
      <c r="E114" s="200" t="s">
        <v>19</v>
      </c>
      <c r="F114" s="201" t="s">
        <v>1631</v>
      </c>
      <c r="G114" s="199"/>
      <c r="H114" s="202">
        <v>55.4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175</v>
      </c>
      <c r="AU114" s="208" t="s">
        <v>81</v>
      </c>
      <c r="AV114" s="14" t="s">
        <v>81</v>
      </c>
      <c r="AW114" s="14" t="s">
        <v>33</v>
      </c>
      <c r="AX114" s="14" t="s">
        <v>79</v>
      </c>
      <c r="AY114" s="208" t="s">
        <v>166</v>
      </c>
    </row>
    <row r="115" spans="1:65" s="2" customFormat="1" ht="44.25" customHeight="1">
      <c r="A115" s="35"/>
      <c r="B115" s="36"/>
      <c r="C115" s="174" t="s">
        <v>115</v>
      </c>
      <c r="D115" s="174" t="s">
        <v>168</v>
      </c>
      <c r="E115" s="175" t="s">
        <v>503</v>
      </c>
      <c r="F115" s="176" t="s">
        <v>504</v>
      </c>
      <c r="G115" s="177" t="s">
        <v>203</v>
      </c>
      <c r="H115" s="178">
        <v>55.4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1632</v>
      </c>
    </row>
    <row r="116" spans="1:65" s="2" customFormat="1" ht="44.25" customHeight="1">
      <c r="A116" s="35"/>
      <c r="B116" s="36"/>
      <c r="C116" s="174" t="s">
        <v>118</v>
      </c>
      <c r="D116" s="174" t="s">
        <v>168</v>
      </c>
      <c r="E116" s="175" t="s">
        <v>238</v>
      </c>
      <c r="F116" s="176" t="s">
        <v>239</v>
      </c>
      <c r="G116" s="177" t="s">
        <v>240</v>
      </c>
      <c r="H116" s="178">
        <v>110.8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1633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1634</v>
      </c>
      <c r="G117" s="199"/>
      <c r="H117" s="202">
        <v>110.8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166</v>
      </c>
    </row>
    <row r="118" spans="1:65" s="2" customFormat="1" ht="36">
      <c r="A118" s="35"/>
      <c r="B118" s="36"/>
      <c r="C118" s="174" t="s">
        <v>8</v>
      </c>
      <c r="D118" s="174" t="s">
        <v>168</v>
      </c>
      <c r="E118" s="175" t="s">
        <v>243</v>
      </c>
      <c r="F118" s="176" t="s">
        <v>244</v>
      </c>
      <c r="G118" s="177" t="s">
        <v>203</v>
      </c>
      <c r="H118" s="178">
        <v>55.4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1635</v>
      </c>
    </row>
    <row r="119" spans="1:65" s="2" customFormat="1" ht="44.25" customHeight="1">
      <c r="A119" s="35"/>
      <c r="B119" s="36"/>
      <c r="C119" s="174" t="s">
        <v>123</v>
      </c>
      <c r="D119" s="174" t="s">
        <v>168</v>
      </c>
      <c r="E119" s="175" t="s">
        <v>246</v>
      </c>
      <c r="F119" s="176" t="s">
        <v>247</v>
      </c>
      <c r="G119" s="177" t="s">
        <v>203</v>
      </c>
      <c r="H119" s="178">
        <v>326.13</v>
      </c>
      <c r="I119" s="179"/>
      <c r="J119" s="180">
        <f>ROUND(I119*H119,2)</f>
        <v>0</v>
      </c>
      <c r="K119" s="176" t="s">
        <v>172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173</v>
      </c>
      <c r="AT119" s="185" t="s">
        <v>168</v>
      </c>
      <c r="AU119" s="185" t="s">
        <v>81</v>
      </c>
      <c r="AY119" s="18" t="s">
        <v>166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173</v>
      </c>
      <c r="BM119" s="185" t="s">
        <v>1636</v>
      </c>
    </row>
    <row r="120" spans="2:51" s="14" customFormat="1" ht="11.25">
      <c r="B120" s="198"/>
      <c r="C120" s="199"/>
      <c r="D120" s="189" t="s">
        <v>175</v>
      </c>
      <c r="E120" s="200" t="s">
        <v>19</v>
      </c>
      <c r="F120" s="201" t="s">
        <v>1637</v>
      </c>
      <c r="G120" s="199"/>
      <c r="H120" s="202">
        <v>326.13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175</v>
      </c>
      <c r="AU120" s="208" t="s">
        <v>81</v>
      </c>
      <c r="AV120" s="14" t="s">
        <v>81</v>
      </c>
      <c r="AW120" s="14" t="s">
        <v>33</v>
      </c>
      <c r="AX120" s="14" t="s">
        <v>79</v>
      </c>
      <c r="AY120" s="208" t="s">
        <v>166</v>
      </c>
    </row>
    <row r="121" spans="1:65" s="2" customFormat="1" ht="66.75" customHeight="1">
      <c r="A121" s="35"/>
      <c r="B121" s="36"/>
      <c r="C121" s="174" t="s">
        <v>126</v>
      </c>
      <c r="D121" s="174" t="s">
        <v>168</v>
      </c>
      <c r="E121" s="175" t="s">
        <v>250</v>
      </c>
      <c r="F121" s="176" t="s">
        <v>251</v>
      </c>
      <c r="G121" s="177" t="s">
        <v>203</v>
      </c>
      <c r="H121" s="178">
        <v>41.548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1638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1639</v>
      </c>
      <c r="G122" s="199"/>
      <c r="H122" s="202">
        <v>41.548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79</v>
      </c>
      <c r="AY122" s="208" t="s">
        <v>166</v>
      </c>
    </row>
    <row r="123" spans="1:65" s="2" customFormat="1" ht="16.5" customHeight="1">
      <c r="A123" s="35"/>
      <c r="B123" s="36"/>
      <c r="C123" s="220" t="s">
        <v>129</v>
      </c>
      <c r="D123" s="220" t="s">
        <v>254</v>
      </c>
      <c r="E123" s="221" t="s">
        <v>255</v>
      </c>
      <c r="F123" s="222" t="s">
        <v>256</v>
      </c>
      <c r="G123" s="223" t="s">
        <v>240</v>
      </c>
      <c r="H123" s="224">
        <v>83.096</v>
      </c>
      <c r="I123" s="225"/>
      <c r="J123" s="226">
        <f>ROUND(I123*H123,2)</f>
        <v>0</v>
      </c>
      <c r="K123" s="222" t="s">
        <v>172</v>
      </c>
      <c r="L123" s="227"/>
      <c r="M123" s="228" t="s">
        <v>19</v>
      </c>
      <c r="N123" s="229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210</v>
      </c>
      <c r="AT123" s="185" t="s">
        <v>254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1640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1641</v>
      </c>
      <c r="G124" s="199"/>
      <c r="H124" s="202">
        <v>83.096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16.5" customHeight="1">
      <c r="A125" s="35"/>
      <c r="B125" s="36"/>
      <c r="C125" s="174" t="s">
        <v>132</v>
      </c>
      <c r="D125" s="174" t="s">
        <v>168</v>
      </c>
      <c r="E125" s="175" t="s">
        <v>740</v>
      </c>
      <c r="F125" s="176" t="s">
        <v>741</v>
      </c>
      <c r="G125" s="177" t="s">
        <v>171</v>
      </c>
      <c r="H125" s="178">
        <v>93.93</v>
      </c>
      <c r="I125" s="179"/>
      <c r="J125" s="180">
        <f>ROUND(I125*H125,2)</f>
        <v>0</v>
      </c>
      <c r="K125" s="176" t="s">
        <v>19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1642</v>
      </c>
    </row>
    <row r="126" spans="1:65" s="2" customFormat="1" ht="16.5" customHeight="1">
      <c r="A126" s="35"/>
      <c r="B126" s="36"/>
      <c r="C126" s="220" t="s">
        <v>260</v>
      </c>
      <c r="D126" s="220" t="s">
        <v>254</v>
      </c>
      <c r="E126" s="221" t="s">
        <v>743</v>
      </c>
      <c r="F126" s="222" t="s">
        <v>744</v>
      </c>
      <c r="G126" s="223" t="s">
        <v>745</v>
      </c>
      <c r="H126" s="224">
        <v>2.818</v>
      </c>
      <c r="I126" s="225"/>
      <c r="J126" s="226">
        <f>ROUND(I126*H126,2)</f>
        <v>0</v>
      </c>
      <c r="K126" s="222" t="s">
        <v>172</v>
      </c>
      <c r="L126" s="227"/>
      <c r="M126" s="228" t="s">
        <v>19</v>
      </c>
      <c r="N126" s="229" t="s">
        <v>42</v>
      </c>
      <c r="O126" s="65"/>
      <c r="P126" s="183">
        <f>O126*H126</f>
        <v>0</v>
      </c>
      <c r="Q126" s="183">
        <v>0.001</v>
      </c>
      <c r="R126" s="183">
        <f>Q126*H126</f>
        <v>0.002818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210</v>
      </c>
      <c r="AT126" s="185" t="s">
        <v>254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1643</v>
      </c>
    </row>
    <row r="127" spans="2:51" s="14" customFormat="1" ht="11.25">
      <c r="B127" s="198"/>
      <c r="C127" s="199"/>
      <c r="D127" s="189" t="s">
        <v>175</v>
      </c>
      <c r="E127" s="200" t="s">
        <v>19</v>
      </c>
      <c r="F127" s="201" t="s">
        <v>1644</v>
      </c>
      <c r="G127" s="199"/>
      <c r="H127" s="202">
        <v>2.818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175</v>
      </c>
      <c r="AU127" s="208" t="s">
        <v>81</v>
      </c>
      <c r="AV127" s="14" t="s">
        <v>81</v>
      </c>
      <c r="AW127" s="14" t="s">
        <v>33</v>
      </c>
      <c r="AX127" s="14" t="s">
        <v>79</v>
      </c>
      <c r="AY127" s="208" t="s">
        <v>166</v>
      </c>
    </row>
    <row r="128" spans="1:65" s="2" customFormat="1" ht="36">
      <c r="A128" s="35"/>
      <c r="B128" s="36"/>
      <c r="C128" s="174" t="s">
        <v>7</v>
      </c>
      <c r="D128" s="174" t="s">
        <v>168</v>
      </c>
      <c r="E128" s="175" t="s">
        <v>747</v>
      </c>
      <c r="F128" s="176" t="s">
        <v>748</v>
      </c>
      <c r="G128" s="177" t="s">
        <v>171</v>
      </c>
      <c r="H128" s="178">
        <v>93.93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1645</v>
      </c>
    </row>
    <row r="129" spans="2:63" s="12" customFormat="1" ht="22.9" customHeight="1">
      <c r="B129" s="158"/>
      <c r="C129" s="159"/>
      <c r="D129" s="160" t="s">
        <v>70</v>
      </c>
      <c r="E129" s="172" t="s">
        <v>183</v>
      </c>
      <c r="F129" s="172" t="s">
        <v>259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P130</f>
        <v>0</v>
      </c>
      <c r="Q129" s="166"/>
      <c r="R129" s="167">
        <f>R130</f>
        <v>0</v>
      </c>
      <c r="S129" s="166"/>
      <c r="T129" s="168">
        <f>T130</f>
        <v>0</v>
      </c>
      <c r="AR129" s="169" t="s">
        <v>79</v>
      </c>
      <c r="AT129" s="170" t="s">
        <v>70</v>
      </c>
      <c r="AU129" s="170" t="s">
        <v>79</v>
      </c>
      <c r="AY129" s="169" t="s">
        <v>166</v>
      </c>
      <c r="BK129" s="171">
        <f>BK130</f>
        <v>0</v>
      </c>
    </row>
    <row r="130" spans="1:65" s="2" customFormat="1" ht="24">
      <c r="A130" s="35"/>
      <c r="B130" s="36"/>
      <c r="C130" s="174" t="s">
        <v>269</v>
      </c>
      <c r="D130" s="174" t="s">
        <v>168</v>
      </c>
      <c r="E130" s="175" t="s">
        <v>261</v>
      </c>
      <c r="F130" s="176" t="s">
        <v>262</v>
      </c>
      <c r="G130" s="177" t="s">
        <v>194</v>
      </c>
      <c r="H130" s="178">
        <v>154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1646</v>
      </c>
    </row>
    <row r="131" spans="2:63" s="12" customFormat="1" ht="22.9" customHeight="1">
      <c r="B131" s="158"/>
      <c r="C131" s="159"/>
      <c r="D131" s="160" t="s">
        <v>70</v>
      </c>
      <c r="E131" s="172" t="s">
        <v>173</v>
      </c>
      <c r="F131" s="172" t="s">
        <v>264</v>
      </c>
      <c r="G131" s="159"/>
      <c r="H131" s="159"/>
      <c r="I131" s="162"/>
      <c r="J131" s="173">
        <f>BK131</f>
        <v>0</v>
      </c>
      <c r="K131" s="159"/>
      <c r="L131" s="164"/>
      <c r="M131" s="165"/>
      <c r="N131" s="166"/>
      <c r="O131" s="166"/>
      <c r="P131" s="167">
        <f>SUM(P132:P137)</f>
        <v>0</v>
      </c>
      <c r="Q131" s="166"/>
      <c r="R131" s="167">
        <f>SUM(R132:R137)</f>
        <v>0.36606</v>
      </c>
      <c r="S131" s="166"/>
      <c r="T131" s="168">
        <f>SUM(T132:T137)</f>
        <v>0</v>
      </c>
      <c r="AR131" s="169" t="s">
        <v>79</v>
      </c>
      <c r="AT131" s="170" t="s">
        <v>70</v>
      </c>
      <c r="AU131" s="170" t="s">
        <v>79</v>
      </c>
      <c r="AY131" s="169" t="s">
        <v>166</v>
      </c>
      <c r="BK131" s="171">
        <f>SUM(BK132:BK137)</f>
        <v>0</v>
      </c>
    </row>
    <row r="132" spans="1:65" s="2" customFormat="1" ht="33" customHeight="1">
      <c r="A132" s="35"/>
      <c r="B132" s="36"/>
      <c r="C132" s="174" t="s">
        <v>273</v>
      </c>
      <c r="D132" s="174" t="s">
        <v>168</v>
      </c>
      <c r="E132" s="175" t="s">
        <v>265</v>
      </c>
      <c r="F132" s="176" t="s">
        <v>751</v>
      </c>
      <c r="G132" s="177" t="s">
        <v>203</v>
      </c>
      <c r="H132" s="178">
        <v>13.849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1647</v>
      </c>
    </row>
    <row r="133" spans="2:51" s="14" customFormat="1" ht="11.25">
      <c r="B133" s="198"/>
      <c r="C133" s="199"/>
      <c r="D133" s="189" t="s">
        <v>175</v>
      </c>
      <c r="E133" s="200" t="s">
        <v>19</v>
      </c>
      <c r="F133" s="201" t="s">
        <v>1648</v>
      </c>
      <c r="G133" s="199"/>
      <c r="H133" s="202">
        <v>13.849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175</v>
      </c>
      <c r="AU133" s="208" t="s">
        <v>81</v>
      </c>
      <c r="AV133" s="14" t="s">
        <v>81</v>
      </c>
      <c r="AW133" s="14" t="s">
        <v>33</v>
      </c>
      <c r="AX133" s="14" t="s">
        <v>79</v>
      </c>
      <c r="AY133" s="208" t="s">
        <v>166</v>
      </c>
    </row>
    <row r="134" spans="1:65" s="2" customFormat="1" ht="36">
      <c r="A134" s="35"/>
      <c r="B134" s="36"/>
      <c r="C134" s="174" t="s">
        <v>277</v>
      </c>
      <c r="D134" s="174" t="s">
        <v>168</v>
      </c>
      <c r="E134" s="175" t="s">
        <v>270</v>
      </c>
      <c r="F134" s="176" t="s">
        <v>271</v>
      </c>
      <c r="G134" s="177" t="s">
        <v>203</v>
      </c>
      <c r="H134" s="178">
        <v>0.8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1649</v>
      </c>
    </row>
    <row r="135" spans="1:65" s="2" customFormat="1" ht="33" customHeight="1">
      <c r="A135" s="35"/>
      <c r="B135" s="36"/>
      <c r="C135" s="174" t="s">
        <v>281</v>
      </c>
      <c r="D135" s="174" t="s">
        <v>168</v>
      </c>
      <c r="E135" s="175" t="s">
        <v>274</v>
      </c>
      <c r="F135" s="176" t="s">
        <v>275</v>
      </c>
      <c r="G135" s="177" t="s">
        <v>203</v>
      </c>
      <c r="H135" s="178">
        <v>1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1650</v>
      </c>
    </row>
    <row r="136" spans="1:65" s="2" customFormat="1" ht="24">
      <c r="A136" s="35"/>
      <c r="B136" s="36"/>
      <c r="C136" s="174" t="s">
        <v>286</v>
      </c>
      <c r="D136" s="174" t="s">
        <v>168</v>
      </c>
      <c r="E136" s="175" t="s">
        <v>278</v>
      </c>
      <c r="F136" s="176" t="s">
        <v>279</v>
      </c>
      <c r="G136" s="177" t="s">
        <v>171</v>
      </c>
      <c r="H136" s="178">
        <v>2</v>
      </c>
      <c r="I136" s="179"/>
      <c r="J136" s="180">
        <f>ROUND(I136*H136,2)</f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0.00639</v>
      </c>
      <c r="R136" s="183">
        <f>Q136*H136</f>
        <v>0.01278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1651</v>
      </c>
    </row>
    <row r="137" spans="1:65" s="2" customFormat="1" ht="36">
      <c r="A137" s="35"/>
      <c r="B137" s="36"/>
      <c r="C137" s="174" t="s">
        <v>292</v>
      </c>
      <c r="D137" s="174" t="s">
        <v>168</v>
      </c>
      <c r="E137" s="175" t="s">
        <v>282</v>
      </c>
      <c r="F137" s="176" t="s">
        <v>283</v>
      </c>
      <c r="G137" s="177" t="s">
        <v>186</v>
      </c>
      <c r="H137" s="178">
        <v>4</v>
      </c>
      <c r="I137" s="179"/>
      <c r="J137" s="180">
        <f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0.08832</v>
      </c>
      <c r="R137" s="183">
        <f>Q137*H137</f>
        <v>0.35328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1652</v>
      </c>
    </row>
    <row r="138" spans="2:63" s="12" customFormat="1" ht="22.9" customHeight="1">
      <c r="B138" s="158"/>
      <c r="C138" s="159"/>
      <c r="D138" s="160" t="s">
        <v>70</v>
      </c>
      <c r="E138" s="172" t="s">
        <v>191</v>
      </c>
      <c r="F138" s="172" t="s">
        <v>285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SUM(P139:P140)</f>
        <v>0</v>
      </c>
      <c r="Q138" s="166"/>
      <c r="R138" s="167">
        <f>SUM(R139:R140)</f>
        <v>82.9668</v>
      </c>
      <c r="S138" s="166"/>
      <c r="T138" s="168">
        <f>SUM(T139:T140)</f>
        <v>0</v>
      </c>
      <c r="AR138" s="169" t="s">
        <v>79</v>
      </c>
      <c r="AT138" s="170" t="s">
        <v>70</v>
      </c>
      <c r="AU138" s="170" t="s">
        <v>79</v>
      </c>
      <c r="AY138" s="169" t="s">
        <v>166</v>
      </c>
      <c r="BK138" s="171">
        <f>SUM(BK139:BK140)</f>
        <v>0</v>
      </c>
    </row>
    <row r="139" spans="1:65" s="2" customFormat="1" ht="36">
      <c r="A139" s="35"/>
      <c r="B139" s="36"/>
      <c r="C139" s="174" t="s">
        <v>296</v>
      </c>
      <c r="D139" s="174" t="s">
        <v>168</v>
      </c>
      <c r="E139" s="175" t="s">
        <v>287</v>
      </c>
      <c r="F139" s="176" t="s">
        <v>288</v>
      </c>
      <c r="G139" s="177" t="s">
        <v>171</v>
      </c>
      <c r="H139" s="178">
        <v>98.77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0.46</v>
      </c>
      <c r="R139" s="183">
        <f>Q139*H139</f>
        <v>45.4342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1653</v>
      </c>
    </row>
    <row r="140" spans="1:65" s="2" customFormat="1" ht="44.25" customHeight="1">
      <c r="A140" s="35"/>
      <c r="B140" s="36"/>
      <c r="C140" s="174" t="s">
        <v>300</v>
      </c>
      <c r="D140" s="174" t="s">
        <v>168</v>
      </c>
      <c r="E140" s="175" t="s">
        <v>293</v>
      </c>
      <c r="F140" s="176" t="s">
        <v>294</v>
      </c>
      <c r="G140" s="177" t="s">
        <v>171</v>
      </c>
      <c r="H140" s="178">
        <v>98.77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0.38</v>
      </c>
      <c r="R140" s="183">
        <f>Q140*H140</f>
        <v>37.5326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1654</v>
      </c>
    </row>
    <row r="141" spans="2:63" s="12" customFormat="1" ht="22.9" customHeight="1">
      <c r="B141" s="158"/>
      <c r="C141" s="159"/>
      <c r="D141" s="160" t="s">
        <v>70</v>
      </c>
      <c r="E141" s="172" t="s">
        <v>210</v>
      </c>
      <c r="F141" s="172" t="s">
        <v>304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SUM(P142:P173)</f>
        <v>0</v>
      </c>
      <c r="Q141" s="166"/>
      <c r="R141" s="167">
        <f>SUM(R142:R173)</f>
        <v>16.100932200000003</v>
      </c>
      <c r="S141" s="166"/>
      <c r="T141" s="168">
        <f>SUM(T142:T173)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SUM(BK142:BK173)</f>
        <v>0</v>
      </c>
    </row>
    <row r="142" spans="1:65" s="2" customFormat="1" ht="33" customHeight="1">
      <c r="A142" s="35"/>
      <c r="B142" s="36"/>
      <c r="C142" s="174" t="s">
        <v>305</v>
      </c>
      <c r="D142" s="174" t="s">
        <v>168</v>
      </c>
      <c r="E142" s="175" t="s">
        <v>306</v>
      </c>
      <c r="F142" s="176" t="s">
        <v>307</v>
      </c>
      <c r="G142" s="177" t="s">
        <v>194</v>
      </c>
      <c r="H142" s="178">
        <v>18.1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1E-05</v>
      </c>
      <c r="R142" s="183">
        <f>Q142*H142</f>
        <v>0.00018100000000000004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1655</v>
      </c>
    </row>
    <row r="143" spans="1:65" s="2" customFormat="1" ht="24">
      <c r="A143" s="35"/>
      <c r="B143" s="36"/>
      <c r="C143" s="220" t="s">
        <v>310</v>
      </c>
      <c r="D143" s="220" t="s">
        <v>254</v>
      </c>
      <c r="E143" s="221" t="s">
        <v>311</v>
      </c>
      <c r="F143" s="222" t="s">
        <v>312</v>
      </c>
      <c r="G143" s="223" t="s">
        <v>194</v>
      </c>
      <c r="H143" s="224">
        <v>18.372</v>
      </c>
      <c r="I143" s="225"/>
      <c r="J143" s="226">
        <f>ROUND(I143*H143,2)</f>
        <v>0</v>
      </c>
      <c r="K143" s="222" t="s">
        <v>172</v>
      </c>
      <c r="L143" s="227"/>
      <c r="M143" s="228" t="s">
        <v>19</v>
      </c>
      <c r="N143" s="229" t="s">
        <v>42</v>
      </c>
      <c r="O143" s="65"/>
      <c r="P143" s="183">
        <f>O143*H143</f>
        <v>0</v>
      </c>
      <c r="Q143" s="183">
        <v>0.0036</v>
      </c>
      <c r="R143" s="183">
        <f>Q143*H143</f>
        <v>0.0661392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210</v>
      </c>
      <c r="AT143" s="185" t="s">
        <v>254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1656</v>
      </c>
    </row>
    <row r="144" spans="2:51" s="14" customFormat="1" ht="11.25">
      <c r="B144" s="198"/>
      <c r="C144" s="199"/>
      <c r="D144" s="189" t="s">
        <v>175</v>
      </c>
      <c r="E144" s="199"/>
      <c r="F144" s="201" t="s">
        <v>1657</v>
      </c>
      <c r="G144" s="199"/>
      <c r="H144" s="202">
        <v>18.372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175</v>
      </c>
      <c r="AU144" s="208" t="s">
        <v>81</v>
      </c>
      <c r="AV144" s="14" t="s">
        <v>81</v>
      </c>
      <c r="AW144" s="14" t="s">
        <v>4</v>
      </c>
      <c r="AX144" s="14" t="s">
        <v>79</v>
      </c>
      <c r="AY144" s="208" t="s">
        <v>166</v>
      </c>
    </row>
    <row r="145" spans="1:65" s="2" customFormat="1" ht="33" customHeight="1">
      <c r="A145" s="35"/>
      <c r="B145" s="36"/>
      <c r="C145" s="174" t="s">
        <v>315</v>
      </c>
      <c r="D145" s="174" t="s">
        <v>168</v>
      </c>
      <c r="E145" s="175" t="s">
        <v>531</v>
      </c>
      <c r="F145" s="176" t="s">
        <v>532</v>
      </c>
      <c r="G145" s="177" t="s">
        <v>194</v>
      </c>
      <c r="H145" s="178">
        <v>135.8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2E-05</v>
      </c>
      <c r="R145" s="183">
        <f>Q145*H145</f>
        <v>0.0027160000000000005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1658</v>
      </c>
    </row>
    <row r="146" spans="1:65" s="2" customFormat="1" ht="24">
      <c r="A146" s="35"/>
      <c r="B146" s="36"/>
      <c r="C146" s="220" t="s">
        <v>319</v>
      </c>
      <c r="D146" s="220" t="s">
        <v>254</v>
      </c>
      <c r="E146" s="221" t="s">
        <v>527</v>
      </c>
      <c r="F146" s="222" t="s">
        <v>528</v>
      </c>
      <c r="G146" s="223" t="s">
        <v>194</v>
      </c>
      <c r="H146" s="224">
        <v>137.837</v>
      </c>
      <c r="I146" s="225"/>
      <c r="J146" s="226">
        <f>ROUND(I146*H146,2)</f>
        <v>0</v>
      </c>
      <c r="K146" s="222" t="s">
        <v>172</v>
      </c>
      <c r="L146" s="227"/>
      <c r="M146" s="228" t="s">
        <v>19</v>
      </c>
      <c r="N146" s="229" t="s">
        <v>42</v>
      </c>
      <c r="O146" s="65"/>
      <c r="P146" s="183">
        <f>O146*H146</f>
        <v>0</v>
      </c>
      <c r="Q146" s="183">
        <v>0.008</v>
      </c>
      <c r="R146" s="183">
        <f>Q146*H146</f>
        <v>1.102696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210</v>
      </c>
      <c r="AT146" s="185" t="s">
        <v>254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1659</v>
      </c>
    </row>
    <row r="147" spans="2:51" s="14" customFormat="1" ht="11.25">
      <c r="B147" s="198"/>
      <c r="C147" s="199"/>
      <c r="D147" s="189" t="s">
        <v>175</v>
      </c>
      <c r="E147" s="199"/>
      <c r="F147" s="201" t="s">
        <v>1660</v>
      </c>
      <c r="G147" s="199"/>
      <c r="H147" s="202">
        <v>137.837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175</v>
      </c>
      <c r="AU147" s="208" t="s">
        <v>81</v>
      </c>
      <c r="AV147" s="14" t="s">
        <v>81</v>
      </c>
      <c r="AW147" s="14" t="s">
        <v>4</v>
      </c>
      <c r="AX147" s="14" t="s">
        <v>79</v>
      </c>
      <c r="AY147" s="208" t="s">
        <v>166</v>
      </c>
    </row>
    <row r="148" spans="1:65" s="2" customFormat="1" ht="36">
      <c r="A148" s="35"/>
      <c r="B148" s="36"/>
      <c r="C148" s="174" t="s">
        <v>324</v>
      </c>
      <c r="D148" s="174" t="s">
        <v>168</v>
      </c>
      <c r="E148" s="175" t="s">
        <v>325</v>
      </c>
      <c r="F148" s="176" t="s">
        <v>326</v>
      </c>
      <c r="G148" s="177" t="s">
        <v>186</v>
      </c>
      <c r="H148" s="178">
        <v>2</v>
      </c>
      <c r="I148" s="179"/>
      <c r="J148" s="180">
        <f aca="true" t="shared" si="0" ref="J148:J173"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 aca="true" t="shared" si="1" ref="P148:P173">O148*H148</f>
        <v>0</v>
      </c>
      <c r="Q148" s="183">
        <v>0</v>
      </c>
      <c r="R148" s="183">
        <f aca="true" t="shared" si="2" ref="R148:R173">Q148*H148</f>
        <v>0</v>
      </c>
      <c r="S148" s="183">
        <v>0</v>
      </c>
      <c r="T148" s="184">
        <f aca="true" t="shared" si="3" ref="T148:T17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 aca="true" t="shared" si="4" ref="BE148:BE173">IF(N148="základní",J148,0)</f>
        <v>0</v>
      </c>
      <c r="BF148" s="186">
        <f aca="true" t="shared" si="5" ref="BF148:BF173">IF(N148="snížená",J148,0)</f>
        <v>0</v>
      </c>
      <c r="BG148" s="186">
        <f aca="true" t="shared" si="6" ref="BG148:BG173">IF(N148="zákl. přenesená",J148,0)</f>
        <v>0</v>
      </c>
      <c r="BH148" s="186">
        <f aca="true" t="shared" si="7" ref="BH148:BH173">IF(N148="sníž. přenesená",J148,0)</f>
        <v>0</v>
      </c>
      <c r="BI148" s="186">
        <f aca="true" t="shared" si="8" ref="BI148:BI173">IF(N148="nulová",J148,0)</f>
        <v>0</v>
      </c>
      <c r="BJ148" s="18" t="s">
        <v>79</v>
      </c>
      <c r="BK148" s="186">
        <f aca="true" t="shared" si="9" ref="BK148:BK173">ROUND(I148*H148,2)</f>
        <v>0</v>
      </c>
      <c r="BL148" s="18" t="s">
        <v>173</v>
      </c>
      <c r="BM148" s="185" t="s">
        <v>1661</v>
      </c>
    </row>
    <row r="149" spans="1:65" s="2" customFormat="1" ht="16.5" customHeight="1">
      <c r="A149" s="35"/>
      <c r="B149" s="36"/>
      <c r="C149" s="220" t="s">
        <v>328</v>
      </c>
      <c r="D149" s="220" t="s">
        <v>254</v>
      </c>
      <c r="E149" s="221" t="s">
        <v>329</v>
      </c>
      <c r="F149" s="222" t="s">
        <v>330</v>
      </c>
      <c r="G149" s="223" t="s">
        <v>186</v>
      </c>
      <c r="H149" s="224">
        <v>2</v>
      </c>
      <c r="I149" s="225"/>
      <c r="J149" s="226">
        <f t="shared" si="0"/>
        <v>0</v>
      </c>
      <c r="K149" s="222" t="s">
        <v>172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0.00029</v>
      </c>
      <c r="R149" s="183">
        <f t="shared" si="2"/>
        <v>0.00058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1662</v>
      </c>
    </row>
    <row r="150" spans="1:65" s="2" customFormat="1" ht="36">
      <c r="A150" s="35"/>
      <c r="B150" s="36"/>
      <c r="C150" s="174" t="s">
        <v>332</v>
      </c>
      <c r="D150" s="174" t="s">
        <v>168</v>
      </c>
      <c r="E150" s="175" t="s">
        <v>539</v>
      </c>
      <c r="F150" s="176" t="s">
        <v>540</v>
      </c>
      <c r="G150" s="177" t="s">
        <v>186</v>
      </c>
      <c r="H150" s="178">
        <v>2</v>
      </c>
      <c r="I150" s="179"/>
      <c r="J150" s="180">
        <f t="shared" si="0"/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 t="shared" si="1"/>
        <v>0</v>
      </c>
      <c r="Q150" s="183">
        <v>0</v>
      </c>
      <c r="R150" s="183">
        <f t="shared" si="2"/>
        <v>0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1663</v>
      </c>
    </row>
    <row r="151" spans="1:65" s="2" customFormat="1" ht="16.5" customHeight="1">
      <c r="A151" s="35"/>
      <c r="B151" s="36"/>
      <c r="C151" s="220" t="s">
        <v>336</v>
      </c>
      <c r="D151" s="220" t="s">
        <v>254</v>
      </c>
      <c r="E151" s="221" t="s">
        <v>542</v>
      </c>
      <c r="F151" s="222" t="s">
        <v>543</v>
      </c>
      <c r="G151" s="223" t="s">
        <v>186</v>
      </c>
      <c r="H151" s="224">
        <v>1</v>
      </c>
      <c r="I151" s="225"/>
      <c r="J151" s="226">
        <f t="shared" si="0"/>
        <v>0</v>
      </c>
      <c r="K151" s="222" t="s">
        <v>172</v>
      </c>
      <c r="L151" s="227"/>
      <c r="M151" s="228" t="s">
        <v>19</v>
      </c>
      <c r="N151" s="229" t="s">
        <v>42</v>
      </c>
      <c r="O151" s="65"/>
      <c r="P151" s="183">
        <f t="shared" si="1"/>
        <v>0</v>
      </c>
      <c r="Q151" s="183">
        <v>0.005</v>
      </c>
      <c r="R151" s="183">
        <f t="shared" si="2"/>
        <v>0.005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210</v>
      </c>
      <c r="AT151" s="185" t="s">
        <v>254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1664</v>
      </c>
    </row>
    <row r="152" spans="1:65" s="2" customFormat="1" ht="16.5" customHeight="1">
      <c r="A152" s="35"/>
      <c r="B152" s="36"/>
      <c r="C152" s="220" t="s">
        <v>340</v>
      </c>
      <c r="D152" s="220" t="s">
        <v>254</v>
      </c>
      <c r="E152" s="221" t="s">
        <v>341</v>
      </c>
      <c r="F152" s="222" t="s">
        <v>342</v>
      </c>
      <c r="G152" s="223" t="s">
        <v>186</v>
      </c>
      <c r="H152" s="224">
        <v>1</v>
      </c>
      <c r="I152" s="225"/>
      <c r="J152" s="226">
        <f t="shared" si="0"/>
        <v>0</v>
      </c>
      <c r="K152" s="222" t="s">
        <v>172</v>
      </c>
      <c r="L152" s="227"/>
      <c r="M152" s="228" t="s">
        <v>19</v>
      </c>
      <c r="N152" s="229" t="s">
        <v>42</v>
      </c>
      <c r="O152" s="65"/>
      <c r="P152" s="183">
        <f t="shared" si="1"/>
        <v>0</v>
      </c>
      <c r="Q152" s="183">
        <v>0.0008</v>
      </c>
      <c r="R152" s="183">
        <f t="shared" si="2"/>
        <v>0.0008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210</v>
      </c>
      <c r="AT152" s="185" t="s">
        <v>254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1665</v>
      </c>
    </row>
    <row r="153" spans="1:65" s="2" customFormat="1" ht="21.75" customHeight="1">
      <c r="A153" s="35"/>
      <c r="B153" s="36"/>
      <c r="C153" s="174" t="s">
        <v>344</v>
      </c>
      <c r="D153" s="174" t="s">
        <v>168</v>
      </c>
      <c r="E153" s="175" t="s">
        <v>345</v>
      </c>
      <c r="F153" s="176" t="s">
        <v>346</v>
      </c>
      <c r="G153" s="177" t="s">
        <v>194</v>
      </c>
      <c r="H153" s="178">
        <v>18.1</v>
      </c>
      <c r="I153" s="179"/>
      <c r="J153" s="180">
        <f t="shared" si="0"/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 t="shared" si="1"/>
        <v>0</v>
      </c>
      <c r="Q153" s="183">
        <v>0</v>
      </c>
      <c r="R153" s="183">
        <f t="shared" si="2"/>
        <v>0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1666</v>
      </c>
    </row>
    <row r="154" spans="1:65" s="2" customFormat="1" ht="24">
      <c r="A154" s="35"/>
      <c r="B154" s="36"/>
      <c r="C154" s="174" t="s">
        <v>348</v>
      </c>
      <c r="D154" s="174" t="s">
        <v>168</v>
      </c>
      <c r="E154" s="175" t="s">
        <v>349</v>
      </c>
      <c r="F154" s="176" t="s">
        <v>350</v>
      </c>
      <c r="G154" s="177" t="s">
        <v>194</v>
      </c>
      <c r="H154" s="178">
        <v>135.8</v>
      </c>
      <c r="I154" s="179"/>
      <c r="J154" s="180">
        <f t="shared" si="0"/>
        <v>0</v>
      </c>
      <c r="K154" s="176" t="s">
        <v>172</v>
      </c>
      <c r="L154" s="40"/>
      <c r="M154" s="181" t="s">
        <v>19</v>
      </c>
      <c r="N154" s="182" t="s">
        <v>42</v>
      </c>
      <c r="O154" s="65"/>
      <c r="P154" s="183">
        <f t="shared" si="1"/>
        <v>0</v>
      </c>
      <c r="Q154" s="183">
        <v>0</v>
      </c>
      <c r="R154" s="183">
        <f t="shared" si="2"/>
        <v>0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1667</v>
      </c>
    </row>
    <row r="155" spans="1:65" s="2" customFormat="1" ht="24">
      <c r="A155" s="35"/>
      <c r="B155" s="36"/>
      <c r="C155" s="174" t="s">
        <v>352</v>
      </c>
      <c r="D155" s="174" t="s">
        <v>168</v>
      </c>
      <c r="E155" s="175" t="s">
        <v>353</v>
      </c>
      <c r="F155" s="176" t="s">
        <v>354</v>
      </c>
      <c r="G155" s="177" t="s">
        <v>186</v>
      </c>
      <c r="H155" s="178">
        <v>9</v>
      </c>
      <c r="I155" s="179"/>
      <c r="J155" s="180">
        <f t="shared" si="0"/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 t="shared" si="1"/>
        <v>0</v>
      </c>
      <c r="Q155" s="183">
        <v>0.01019</v>
      </c>
      <c r="R155" s="183">
        <f t="shared" si="2"/>
        <v>0.09171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1668</v>
      </c>
    </row>
    <row r="156" spans="1:65" s="2" customFormat="1" ht="16.5" customHeight="1">
      <c r="A156" s="35"/>
      <c r="B156" s="36"/>
      <c r="C156" s="220" t="s">
        <v>356</v>
      </c>
      <c r="D156" s="220" t="s">
        <v>254</v>
      </c>
      <c r="E156" s="221" t="s">
        <v>357</v>
      </c>
      <c r="F156" s="222" t="s">
        <v>358</v>
      </c>
      <c r="G156" s="223" t="s">
        <v>186</v>
      </c>
      <c r="H156" s="224">
        <v>1</v>
      </c>
      <c r="I156" s="225"/>
      <c r="J156" s="226">
        <f t="shared" si="0"/>
        <v>0</v>
      </c>
      <c r="K156" s="222" t="s">
        <v>172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0.526</v>
      </c>
      <c r="R156" s="183">
        <f t="shared" si="2"/>
        <v>0.526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1669</v>
      </c>
    </row>
    <row r="157" spans="1:65" s="2" customFormat="1" ht="16.5" customHeight="1">
      <c r="A157" s="35"/>
      <c r="B157" s="36"/>
      <c r="C157" s="220" t="s">
        <v>360</v>
      </c>
      <c r="D157" s="220" t="s">
        <v>254</v>
      </c>
      <c r="E157" s="221" t="s">
        <v>553</v>
      </c>
      <c r="F157" s="222" t="s">
        <v>554</v>
      </c>
      <c r="G157" s="223" t="s">
        <v>186</v>
      </c>
      <c r="H157" s="224">
        <v>5</v>
      </c>
      <c r="I157" s="225"/>
      <c r="J157" s="226">
        <f t="shared" si="0"/>
        <v>0</v>
      </c>
      <c r="K157" s="222" t="s">
        <v>172</v>
      </c>
      <c r="L157" s="227"/>
      <c r="M157" s="228" t="s">
        <v>19</v>
      </c>
      <c r="N157" s="229" t="s">
        <v>42</v>
      </c>
      <c r="O157" s="65"/>
      <c r="P157" s="183">
        <f t="shared" si="1"/>
        <v>0</v>
      </c>
      <c r="Q157" s="183">
        <v>1.054</v>
      </c>
      <c r="R157" s="183">
        <f t="shared" si="2"/>
        <v>5.2700000000000005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210</v>
      </c>
      <c r="AT157" s="185" t="s">
        <v>254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1670</v>
      </c>
    </row>
    <row r="158" spans="1:65" s="2" customFormat="1" ht="16.5" customHeight="1">
      <c r="A158" s="35"/>
      <c r="B158" s="36"/>
      <c r="C158" s="220" t="s">
        <v>364</v>
      </c>
      <c r="D158" s="220" t="s">
        <v>254</v>
      </c>
      <c r="E158" s="221" t="s">
        <v>1671</v>
      </c>
      <c r="F158" s="222" t="s">
        <v>1672</v>
      </c>
      <c r="G158" s="223" t="s">
        <v>186</v>
      </c>
      <c r="H158" s="224">
        <v>3</v>
      </c>
      <c r="I158" s="225"/>
      <c r="J158" s="226">
        <f t="shared" si="0"/>
        <v>0</v>
      </c>
      <c r="K158" s="222" t="s">
        <v>172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0.262</v>
      </c>
      <c r="R158" s="183">
        <f t="shared" si="2"/>
        <v>0.786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1673</v>
      </c>
    </row>
    <row r="159" spans="1:65" s="2" customFormat="1" ht="24">
      <c r="A159" s="35"/>
      <c r="B159" s="36"/>
      <c r="C159" s="174" t="s">
        <v>368</v>
      </c>
      <c r="D159" s="174" t="s">
        <v>168</v>
      </c>
      <c r="E159" s="175" t="s">
        <v>365</v>
      </c>
      <c r="F159" s="176" t="s">
        <v>366</v>
      </c>
      <c r="G159" s="177" t="s">
        <v>186</v>
      </c>
      <c r="H159" s="178">
        <v>4</v>
      </c>
      <c r="I159" s="179"/>
      <c r="J159" s="180">
        <f t="shared" si="0"/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0.01248</v>
      </c>
      <c r="R159" s="183">
        <f t="shared" si="2"/>
        <v>0.04992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1674</v>
      </c>
    </row>
    <row r="160" spans="1:65" s="2" customFormat="1" ht="24">
      <c r="A160" s="35"/>
      <c r="B160" s="36"/>
      <c r="C160" s="220" t="s">
        <v>372</v>
      </c>
      <c r="D160" s="220" t="s">
        <v>254</v>
      </c>
      <c r="E160" s="221" t="s">
        <v>369</v>
      </c>
      <c r="F160" s="222" t="s">
        <v>370</v>
      </c>
      <c r="G160" s="223" t="s">
        <v>186</v>
      </c>
      <c r="H160" s="224">
        <v>4</v>
      </c>
      <c r="I160" s="225"/>
      <c r="J160" s="226">
        <f t="shared" si="0"/>
        <v>0</v>
      </c>
      <c r="K160" s="222" t="s">
        <v>172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0.548</v>
      </c>
      <c r="R160" s="183">
        <f t="shared" si="2"/>
        <v>2.192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1675</v>
      </c>
    </row>
    <row r="161" spans="1:65" s="2" customFormat="1" ht="24">
      <c r="A161" s="35"/>
      <c r="B161" s="36"/>
      <c r="C161" s="174" t="s">
        <v>376</v>
      </c>
      <c r="D161" s="174" t="s">
        <v>168</v>
      </c>
      <c r="E161" s="175" t="s">
        <v>373</v>
      </c>
      <c r="F161" s="176" t="s">
        <v>374</v>
      </c>
      <c r="G161" s="177" t="s">
        <v>186</v>
      </c>
      <c r="H161" s="178">
        <v>4</v>
      </c>
      <c r="I161" s="179"/>
      <c r="J161" s="180">
        <f t="shared" si="0"/>
        <v>0</v>
      </c>
      <c r="K161" s="176" t="s">
        <v>172</v>
      </c>
      <c r="L161" s="40"/>
      <c r="M161" s="181" t="s">
        <v>19</v>
      </c>
      <c r="N161" s="182" t="s">
        <v>42</v>
      </c>
      <c r="O161" s="65"/>
      <c r="P161" s="183">
        <f t="shared" si="1"/>
        <v>0</v>
      </c>
      <c r="Q161" s="183">
        <v>0.02854</v>
      </c>
      <c r="R161" s="183">
        <f t="shared" si="2"/>
        <v>0.11416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173</v>
      </c>
      <c r="AT161" s="185" t="s">
        <v>168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1676</v>
      </c>
    </row>
    <row r="162" spans="1:65" s="2" customFormat="1" ht="16.5" customHeight="1">
      <c r="A162" s="35"/>
      <c r="B162" s="36"/>
      <c r="C162" s="220" t="s">
        <v>380</v>
      </c>
      <c r="D162" s="220" t="s">
        <v>254</v>
      </c>
      <c r="E162" s="221" t="s">
        <v>571</v>
      </c>
      <c r="F162" s="222" t="s">
        <v>572</v>
      </c>
      <c r="G162" s="223" t="s">
        <v>186</v>
      </c>
      <c r="H162" s="224">
        <v>1</v>
      </c>
      <c r="I162" s="225"/>
      <c r="J162" s="226">
        <f t="shared" si="0"/>
        <v>0</v>
      </c>
      <c r="K162" s="222" t="s">
        <v>19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1.032</v>
      </c>
      <c r="R162" s="183">
        <f t="shared" si="2"/>
        <v>1.032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1677</v>
      </c>
    </row>
    <row r="163" spans="1:65" s="2" customFormat="1" ht="16.5" customHeight="1">
      <c r="A163" s="35"/>
      <c r="B163" s="36"/>
      <c r="C163" s="220" t="s">
        <v>384</v>
      </c>
      <c r="D163" s="220" t="s">
        <v>254</v>
      </c>
      <c r="E163" s="221" t="s">
        <v>568</v>
      </c>
      <c r="F163" s="222" t="s">
        <v>569</v>
      </c>
      <c r="G163" s="223" t="s">
        <v>186</v>
      </c>
      <c r="H163" s="224">
        <v>2</v>
      </c>
      <c r="I163" s="225"/>
      <c r="J163" s="226">
        <f t="shared" si="0"/>
        <v>0</v>
      </c>
      <c r="K163" s="222" t="s">
        <v>19</v>
      </c>
      <c r="L163" s="227"/>
      <c r="M163" s="228" t="s">
        <v>19</v>
      </c>
      <c r="N163" s="229" t="s">
        <v>42</v>
      </c>
      <c r="O163" s="65"/>
      <c r="P163" s="183">
        <f t="shared" si="1"/>
        <v>0</v>
      </c>
      <c r="Q163" s="183">
        <v>1.032</v>
      </c>
      <c r="R163" s="183">
        <f t="shared" si="2"/>
        <v>2.064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1678</v>
      </c>
    </row>
    <row r="164" spans="1:65" s="2" customFormat="1" ht="16.5" customHeight="1">
      <c r="A164" s="35"/>
      <c r="B164" s="36"/>
      <c r="C164" s="220" t="s">
        <v>388</v>
      </c>
      <c r="D164" s="220" t="s">
        <v>254</v>
      </c>
      <c r="E164" s="221" t="s">
        <v>783</v>
      </c>
      <c r="F164" s="222" t="s">
        <v>784</v>
      </c>
      <c r="G164" s="223" t="s">
        <v>186</v>
      </c>
      <c r="H164" s="224">
        <v>1</v>
      </c>
      <c r="I164" s="225"/>
      <c r="J164" s="226">
        <f t="shared" si="0"/>
        <v>0</v>
      </c>
      <c r="K164" s="222" t="s">
        <v>19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1.032</v>
      </c>
      <c r="R164" s="183">
        <f t="shared" si="2"/>
        <v>1.032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1679</v>
      </c>
    </row>
    <row r="165" spans="1:65" s="2" customFormat="1" ht="24">
      <c r="A165" s="35"/>
      <c r="B165" s="36"/>
      <c r="C165" s="174" t="s">
        <v>392</v>
      </c>
      <c r="D165" s="174" t="s">
        <v>168</v>
      </c>
      <c r="E165" s="175" t="s">
        <v>389</v>
      </c>
      <c r="F165" s="176" t="s">
        <v>390</v>
      </c>
      <c r="G165" s="177" t="s">
        <v>186</v>
      </c>
      <c r="H165" s="178">
        <v>6</v>
      </c>
      <c r="I165" s="179"/>
      <c r="J165" s="180">
        <f t="shared" si="0"/>
        <v>0</v>
      </c>
      <c r="K165" s="176" t="s">
        <v>172</v>
      </c>
      <c r="L165" s="40"/>
      <c r="M165" s="181" t="s">
        <v>19</v>
      </c>
      <c r="N165" s="182" t="s">
        <v>42</v>
      </c>
      <c r="O165" s="65"/>
      <c r="P165" s="183">
        <f t="shared" si="1"/>
        <v>0</v>
      </c>
      <c r="Q165" s="183">
        <v>0.03927</v>
      </c>
      <c r="R165" s="183">
        <f t="shared" si="2"/>
        <v>0.23562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173</v>
      </c>
      <c r="AT165" s="185" t="s">
        <v>168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1680</v>
      </c>
    </row>
    <row r="166" spans="1:65" s="2" customFormat="1" ht="24">
      <c r="A166" s="35"/>
      <c r="B166" s="36"/>
      <c r="C166" s="220" t="s">
        <v>396</v>
      </c>
      <c r="D166" s="220" t="s">
        <v>254</v>
      </c>
      <c r="E166" s="221" t="s">
        <v>393</v>
      </c>
      <c r="F166" s="222" t="s">
        <v>394</v>
      </c>
      <c r="G166" s="223" t="s">
        <v>186</v>
      </c>
      <c r="H166" s="224">
        <v>2</v>
      </c>
      <c r="I166" s="225"/>
      <c r="J166" s="226">
        <f t="shared" si="0"/>
        <v>0</v>
      </c>
      <c r="K166" s="222" t="s">
        <v>172</v>
      </c>
      <c r="L166" s="227"/>
      <c r="M166" s="228" t="s">
        <v>19</v>
      </c>
      <c r="N166" s="229" t="s">
        <v>42</v>
      </c>
      <c r="O166" s="65"/>
      <c r="P166" s="183">
        <f t="shared" si="1"/>
        <v>0</v>
      </c>
      <c r="Q166" s="183">
        <v>0.07</v>
      </c>
      <c r="R166" s="183">
        <f t="shared" si="2"/>
        <v>0.14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210</v>
      </c>
      <c r="AT166" s="185" t="s">
        <v>254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1681</v>
      </c>
    </row>
    <row r="167" spans="1:65" s="2" customFormat="1" ht="24">
      <c r="A167" s="35"/>
      <c r="B167" s="36"/>
      <c r="C167" s="220" t="s">
        <v>400</v>
      </c>
      <c r="D167" s="220" t="s">
        <v>254</v>
      </c>
      <c r="E167" s="221" t="s">
        <v>397</v>
      </c>
      <c r="F167" s="222" t="s">
        <v>398</v>
      </c>
      <c r="G167" s="223" t="s">
        <v>186</v>
      </c>
      <c r="H167" s="224">
        <v>2</v>
      </c>
      <c r="I167" s="225"/>
      <c r="J167" s="226">
        <f t="shared" si="0"/>
        <v>0</v>
      </c>
      <c r="K167" s="222" t="s">
        <v>172</v>
      </c>
      <c r="L167" s="227"/>
      <c r="M167" s="228" t="s">
        <v>19</v>
      </c>
      <c r="N167" s="229" t="s">
        <v>42</v>
      </c>
      <c r="O167" s="65"/>
      <c r="P167" s="183">
        <f t="shared" si="1"/>
        <v>0</v>
      </c>
      <c r="Q167" s="183">
        <v>0.081</v>
      </c>
      <c r="R167" s="183">
        <f t="shared" si="2"/>
        <v>0.162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1682</v>
      </c>
    </row>
    <row r="168" spans="1:65" s="2" customFormat="1" ht="16.5" customHeight="1">
      <c r="A168" s="35"/>
      <c r="B168" s="36"/>
      <c r="C168" s="220" t="s">
        <v>405</v>
      </c>
      <c r="D168" s="220" t="s">
        <v>254</v>
      </c>
      <c r="E168" s="221" t="s">
        <v>406</v>
      </c>
      <c r="F168" s="222" t="s">
        <v>407</v>
      </c>
      <c r="G168" s="223" t="s">
        <v>403</v>
      </c>
      <c r="H168" s="224">
        <v>2</v>
      </c>
      <c r="I168" s="225"/>
      <c r="J168" s="226">
        <f t="shared" si="0"/>
        <v>0</v>
      </c>
      <c r="K168" s="222" t="s">
        <v>19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0.04</v>
      </c>
      <c r="R168" s="183">
        <f t="shared" si="2"/>
        <v>0.08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1683</v>
      </c>
    </row>
    <row r="169" spans="1:65" s="2" customFormat="1" ht="16.5" customHeight="1">
      <c r="A169" s="35"/>
      <c r="B169" s="36"/>
      <c r="C169" s="220" t="s">
        <v>409</v>
      </c>
      <c r="D169" s="220" t="s">
        <v>254</v>
      </c>
      <c r="E169" s="221" t="s">
        <v>414</v>
      </c>
      <c r="F169" s="222" t="s">
        <v>415</v>
      </c>
      <c r="G169" s="223" t="s">
        <v>403</v>
      </c>
      <c r="H169" s="224">
        <v>13</v>
      </c>
      <c r="I169" s="225"/>
      <c r="J169" s="226">
        <f t="shared" si="0"/>
        <v>0</v>
      </c>
      <c r="K169" s="222" t="s">
        <v>19</v>
      </c>
      <c r="L169" s="227"/>
      <c r="M169" s="228" t="s">
        <v>19</v>
      </c>
      <c r="N169" s="229" t="s">
        <v>42</v>
      </c>
      <c r="O169" s="65"/>
      <c r="P169" s="183">
        <f t="shared" si="1"/>
        <v>0</v>
      </c>
      <c r="Q169" s="183">
        <v>0</v>
      </c>
      <c r="R169" s="183">
        <f t="shared" si="2"/>
        <v>0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210</v>
      </c>
      <c r="AT169" s="185" t="s">
        <v>254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1684</v>
      </c>
    </row>
    <row r="170" spans="1:65" s="2" customFormat="1" ht="36">
      <c r="A170" s="35"/>
      <c r="B170" s="36"/>
      <c r="C170" s="174" t="s">
        <v>413</v>
      </c>
      <c r="D170" s="174" t="s">
        <v>168</v>
      </c>
      <c r="E170" s="175" t="s">
        <v>418</v>
      </c>
      <c r="F170" s="176" t="s">
        <v>419</v>
      </c>
      <c r="G170" s="177" t="s">
        <v>186</v>
      </c>
      <c r="H170" s="178">
        <v>1</v>
      </c>
      <c r="I170" s="179"/>
      <c r="J170" s="180">
        <f t="shared" si="0"/>
        <v>0</v>
      </c>
      <c r="K170" s="176" t="s">
        <v>172</v>
      </c>
      <c r="L170" s="40"/>
      <c r="M170" s="181" t="s">
        <v>19</v>
      </c>
      <c r="N170" s="182" t="s">
        <v>42</v>
      </c>
      <c r="O170" s="65"/>
      <c r="P170" s="183">
        <f t="shared" si="1"/>
        <v>0</v>
      </c>
      <c r="Q170" s="183">
        <v>0.05803</v>
      </c>
      <c r="R170" s="183">
        <f t="shared" si="2"/>
        <v>0.05803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173</v>
      </c>
      <c r="AT170" s="185" t="s">
        <v>168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1685</v>
      </c>
    </row>
    <row r="171" spans="1:65" s="2" customFormat="1" ht="24">
      <c r="A171" s="35"/>
      <c r="B171" s="36"/>
      <c r="C171" s="174" t="s">
        <v>417</v>
      </c>
      <c r="D171" s="174" t="s">
        <v>168</v>
      </c>
      <c r="E171" s="175" t="s">
        <v>422</v>
      </c>
      <c r="F171" s="176" t="s">
        <v>423</v>
      </c>
      <c r="G171" s="177" t="s">
        <v>186</v>
      </c>
      <c r="H171" s="178">
        <v>4</v>
      </c>
      <c r="I171" s="179"/>
      <c r="J171" s="180">
        <f t="shared" si="0"/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t="shared" si="1"/>
        <v>0</v>
      </c>
      <c r="Q171" s="183">
        <v>0.21734</v>
      </c>
      <c r="R171" s="183">
        <f t="shared" si="2"/>
        <v>0.86936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1686</v>
      </c>
    </row>
    <row r="172" spans="1:65" s="2" customFormat="1" ht="24">
      <c r="A172" s="35"/>
      <c r="B172" s="36"/>
      <c r="C172" s="220" t="s">
        <v>421</v>
      </c>
      <c r="D172" s="220" t="s">
        <v>254</v>
      </c>
      <c r="E172" s="221" t="s">
        <v>426</v>
      </c>
      <c r="F172" s="222" t="s">
        <v>427</v>
      </c>
      <c r="G172" s="223" t="s">
        <v>186</v>
      </c>
      <c r="H172" s="224">
        <v>4</v>
      </c>
      <c r="I172" s="225"/>
      <c r="J172" s="226">
        <f t="shared" si="0"/>
        <v>0</v>
      </c>
      <c r="K172" s="222" t="s">
        <v>172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0.05</v>
      </c>
      <c r="R172" s="183">
        <f t="shared" si="2"/>
        <v>0.2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1687</v>
      </c>
    </row>
    <row r="173" spans="1:65" s="2" customFormat="1" ht="21.75" customHeight="1">
      <c r="A173" s="35"/>
      <c r="B173" s="36"/>
      <c r="C173" s="174" t="s">
        <v>425</v>
      </c>
      <c r="D173" s="174" t="s">
        <v>168</v>
      </c>
      <c r="E173" s="175" t="s">
        <v>430</v>
      </c>
      <c r="F173" s="176" t="s">
        <v>431</v>
      </c>
      <c r="G173" s="177" t="s">
        <v>194</v>
      </c>
      <c r="H173" s="178">
        <v>154</v>
      </c>
      <c r="I173" s="179"/>
      <c r="J173" s="180">
        <f t="shared" si="0"/>
        <v>0</v>
      </c>
      <c r="K173" s="176" t="s">
        <v>172</v>
      </c>
      <c r="L173" s="40"/>
      <c r="M173" s="181" t="s">
        <v>19</v>
      </c>
      <c r="N173" s="182" t="s">
        <v>42</v>
      </c>
      <c r="O173" s="65"/>
      <c r="P173" s="183">
        <f t="shared" si="1"/>
        <v>0</v>
      </c>
      <c r="Q173" s="183">
        <v>0.00013</v>
      </c>
      <c r="R173" s="183">
        <f t="shared" si="2"/>
        <v>0.02002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1688</v>
      </c>
    </row>
    <row r="174" spans="2:63" s="12" customFormat="1" ht="22.9" customHeight="1">
      <c r="B174" s="158"/>
      <c r="C174" s="159"/>
      <c r="D174" s="160" t="s">
        <v>70</v>
      </c>
      <c r="E174" s="172" t="s">
        <v>439</v>
      </c>
      <c r="F174" s="172" t="s">
        <v>440</v>
      </c>
      <c r="G174" s="159"/>
      <c r="H174" s="159"/>
      <c r="I174" s="162"/>
      <c r="J174" s="173">
        <f>BK174</f>
        <v>0</v>
      </c>
      <c r="K174" s="159"/>
      <c r="L174" s="164"/>
      <c r="M174" s="165"/>
      <c r="N174" s="166"/>
      <c r="O174" s="166"/>
      <c r="P174" s="167">
        <f>SUM(P175:P178)</f>
        <v>0</v>
      </c>
      <c r="Q174" s="166"/>
      <c r="R174" s="167">
        <f>SUM(R175:R178)</f>
        <v>0</v>
      </c>
      <c r="S174" s="166"/>
      <c r="T174" s="168">
        <f>SUM(T175:T178)</f>
        <v>0</v>
      </c>
      <c r="AR174" s="169" t="s">
        <v>79</v>
      </c>
      <c r="AT174" s="170" t="s">
        <v>70</v>
      </c>
      <c r="AU174" s="170" t="s">
        <v>79</v>
      </c>
      <c r="AY174" s="169" t="s">
        <v>166</v>
      </c>
      <c r="BK174" s="171">
        <f>SUM(BK175:BK178)</f>
        <v>0</v>
      </c>
    </row>
    <row r="175" spans="1:65" s="2" customFormat="1" ht="36">
      <c r="A175" s="35"/>
      <c r="B175" s="36"/>
      <c r="C175" s="174" t="s">
        <v>429</v>
      </c>
      <c r="D175" s="174" t="s">
        <v>168</v>
      </c>
      <c r="E175" s="175" t="s">
        <v>442</v>
      </c>
      <c r="F175" s="176" t="s">
        <v>443</v>
      </c>
      <c r="G175" s="177" t="s">
        <v>240</v>
      </c>
      <c r="H175" s="178">
        <v>57.28</v>
      </c>
      <c r="I175" s="179"/>
      <c r="J175" s="180">
        <f>ROUND(I175*H175,2)</f>
        <v>0</v>
      </c>
      <c r="K175" s="176" t="s">
        <v>172</v>
      </c>
      <c r="L175" s="40"/>
      <c r="M175" s="181" t="s">
        <v>19</v>
      </c>
      <c r="N175" s="182" t="s">
        <v>42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173</v>
      </c>
      <c r="AT175" s="185" t="s">
        <v>168</v>
      </c>
      <c r="AU175" s="185" t="s">
        <v>81</v>
      </c>
      <c r="AY175" s="18" t="s">
        <v>166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79</v>
      </c>
      <c r="BK175" s="186">
        <f>ROUND(I175*H175,2)</f>
        <v>0</v>
      </c>
      <c r="BL175" s="18" t="s">
        <v>173</v>
      </c>
      <c r="BM175" s="185" t="s">
        <v>1689</v>
      </c>
    </row>
    <row r="176" spans="1:65" s="2" customFormat="1" ht="36">
      <c r="A176" s="35"/>
      <c r="B176" s="36"/>
      <c r="C176" s="174" t="s">
        <v>434</v>
      </c>
      <c r="D176" s="174" t="s">
        <v>168</v>
      </c>
      <c r="E176" s="175" t="s">
        <v>446</v>
      </c>
      <c r="F176" s="176" t="s">
        <v>447</v>
      </c>
      <c r="G176" s="177" t="s">
        <v>240</v>
      </c>
      <c r="H176" s="178">
        <v>515.52</v>
      </c>
      <c r="I176" s="179"/>
      <c r="J176" s="180">
        <f>ROUND(I176*H176,2)</f>
        <v>0</v>
      </c>
      <c r="K176" s="176" t="s">
        <v>172</v>
      </c>
      <c r="L176" s="40"/>
      <c r="M176" s="181" t="s">
        <v>19</v>
      </c>
      <c r="N176" s="182" t="s">
        <v>42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173</v>
      </c>
      <c r="AT176" s="185" t="s">
        <v>168</v>
      </c>
      <c r="AU176" s="185" t="s">
        <v>81</v>
      </c>
      <c r="AY176" s="18" t="s">
        <v>166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79</v>
      </c>
      <c r="BK176" s="186">
        <f>ROUND(I176*H176,2)</f>
        <v>0</v>
      </c>
      <c r="BL176" s="18" t="s">
        <v>173</v>
      </c>
      <c r="BM176" s="185" t="s">
        <v>1690</v>
      </c>
    </row>
    <row r="177" spans="2:51" s="14" customFormat="1" ht="11.25">
      <c r="B177" s="198"/>
      <c r="C177" s="199"/>
      <c r="D177" s="189" t="s">
        <v>175</v>
      </c>
      <c r="E177" s="200" t="s">
        <v>19</v>
      </c>
      <c r="F177" s="201" t="s">
        <v>1691</v>
      </c>
      <c r="G177" s="199"/>
      <c r="H177" s="202">
        <v>515.52</v>
      </c>
      <c r="I177" s="203"/>
      <c r="J177" s="199"/>
      <c r="K177" s="199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175</v>
      </c>
      <c r="AU177" s="208" t="s">
        <v>81</v>
      </c>
      <c r="AV177" s="14" t="s">
        <v>81</v>
      </c>
      <c r="AW177" s="14" t="s">
        <v>33</v>
      </c>
      <c r="AX177" s="14" t="s">
        <v>79</v>
      </c>
      <c r="AY177" s="208" t="s">
        <v>166</v>
      </c>
    </row>
    <row r="178" spans="1:65" s="2" customFormat="1" ht="44.25" customHeight="1">
      <c r="A178" s="35"/>
      <c r="B178" s="36"/>
      <c r="C178" s="174" t="s">
        <v>441</v>
      </c>
      <c r="D178" s="174" t="s">
        <v>168</v>
      </c>
      <c r="E178" s="175" t="s">
        <v>450</v>
      </c>
      <c r="F178" s="176" t="s">
        <v>239</v>
      </c>
      <c r="G178" s="177" t="s">
        <v>240</v>
      </c>
      <c r="H178" s="178">
        <v>57.28</v>
      </c>
      <c r="I178" s="179"/>
      <c r="J178" s="180">
        <f>ROUND(I178*H178,2)</f>
        <v>0</v>
      </c>
      <c r="K178" s="176" t="s">
        <v>172</v>
      </c>
      <c r="L178" s="40"/>
      <c r="M178" s="181" t="s">
        <v>19</v>
      </c>
      <c r="N178" s="182" t="s">
        <v>42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173</v>
      </c>
      <c r="AT178" s="185" t="s">
        <v>168</v>
      </c>
      <c r="AU178" s="185" t="s">
        <v>81</v>
      </c>
      <c r="AY178" s="18" t="s">
        <v>166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79</v>
      </c>
      <c r="BK178" s="186">
        <f>ROUND(I178*H178,2)</f>
        <v>0</v>
      </c>
      <c r="BL178" s="18" t="s">
        <v>173</v>
      </c>
      <c r="BM178" s="185" t="s">
        <v>1692</v>
      </c>
    </row>
    <row r="179" spans="2:63" s="12" customFormat="1" ht="22.9" customHeight="1">
      <c r="B179" s="158"/>
      <c r="C179" s="159"/>
      <c r="D179" s="160" t="s">
        <v>70</v>
      </c>
      <c r="E179" s="172" t="s">
        <v>456</v>
      </c>
      <c r="F179" s="172" t="s">
        <v>457</v>
      </c>
      <c r="G179" s="159"/>
      <c r="H179" s="159"/>
      <c r="I179" s="162"/>
      <c r="J179" s="173">
        <f>BK179</f>
        <v>0</v>
      </c>
      <c r="K179" s="159"/>
      <c r="L179" s="164"/>
      <c r="M179" s="165"/>
      <c r="N179" s="166"/>
      <c r="O179" s="166"/>
      <c r="P179" s="167">
        <f>SUM(P180:P181)</f>
        <v>0</v>
      </c>
      <c r="Q179" s="166"/>
      <c r="R179" s="167">
        <f>SUM(R180:R181)</f>
        <v>0</v>
      </c>
      <c r="S179" s="166"/>
      <c r="T179" s="168">
        <f>SUM(T180:T181)</f>
        <v>0</v>
      </c>
      <c r="AR179" s="169" t="s">
        <v>79</v>
      </c>
      <c r="AT179" s="170" t="s">
        <v>70</v>
      </c>
      <c r="AU179" s="170" t="s">
        <v>79</v>
      </c>
      <c r="AY179" s="169" t="s">
        <v>166</v>
      </c>
      <c r="BK179" s="171">
        <f>SUM(BK180:BK181)</f>
        <v>0</v>
      </c>
    </row>
    <row r="180" spans="1:65" s="2" customFormat="1" ht="44.25" customHeight="1">
      <c r="A180" s="35"/>
      <c r="B180" s="36"/>
      <c r="C180" s="174" t="s">
        <v>445</v>
      </c>
      <c r="D180" s="174" t="s">
        <v>168</v>
      </c>
      <c r="E180" s="175" t="s">
        <v>459</v>
      </c>
      <c r="F180" s="176" t="s">
        <v>460</v>
      </c>
      <c r="G180" s="177" t="s">
        <v>240</v>
      </c>
      <c r="H180" s="178">
        <v>82.97</v>
      </c>
      <c r="I180" s="179"/>
      <c r="J180" s="180">
        <f>ROUND(I180*H180,2)</f>
        <v>0</v>
      </c>
      <c r="K180" s="176" t="s">
        <v>172</v>
      </c>
      <c r="L180" s="40"/>
      <c r="M180" s="181" t="s">
        <v>19</v>
      </c>
      <c r="N180" s="182" t="s">
        <v>42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173</v>
      </c>
      <c r="AT180" s="185" t="s">
        <v>168</v>
      </c>
      <c r="AU180" s="185" t="s">
        <v>81</v>
      </c>
      <c r="AY180" s="18" t="s">
        <v>166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79</v>
      </c>
      <c r="BK180" s="186">
        <f>ROUND(I180*H180,2)</f>
        <v>0</v>
      </c>
      <c r="BL180" s="18" t="s">
        <v>173</v>
      </c>
      <c r="BM180" s="185" t="s">
        <v>1693</v>
      </c>
    </row>
    <row r="181" spans="1:65" s="2" customFormat="1" ht="48">
      <c r="A181" s="35"/>
      <c r="B181" s="36"/>
      <c r="C181" s="174" t="s">
        <v>449</v>
      </c>
      <c r="D181" s="174" t="s">
        <v>168</v>
      </c>
      <c r="E181" s="175" t="s">
        <v>463</v>
      </c>
      <c r="F181" s="176" t="s">
        <v>464</v>
      </c>
      <c r="G181" s="177" t="s">
        <v>240</v>
      </c>
      <c r="H181" s="178">
        <v>17.35</v>
      </c>
      <c r="I181" s="179"/>
      <c r="J181" s="180">
        <f>ROUND(I181*H181,2)</f>
        <v>0</v>
      </c>
      <c r="K181" s="176" t="s">
        <v>172</v>
      </c>
      <c r="L181" s="40"/>
      <c r="M181" s="230" t="s">
        <v>19</v>
      </c>
      <c r="N181" s="231" t="s">
        <v>42</v>
      </c>
      <c r="O181" s="232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173</v>
      </c>
      <c r="AT181" s="185" t="s">
        <v>168</v>
      </c>
      <c r="AU181" s="185" t="s">
        <v>81</v>
      </c>
      <c r="AY181" s="18" t="s">
        <v>166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79</v>
      </c>
      <c r="BK181" s="186">
        <f>ROUND(I181*H181,2)</f>
        <v>0</v>
      </c>
      <c r="BL181" s="18" t="s">
        <v>173</v>
      </c>
      <c r="BM181" s="185" t="s">
        <v>1694</v>
      </c>
    </row>
    <row r="182" spans="1:31" s="2" customFormat="1" ht="6.95" customHeight="1">
      <c r="A182" s="35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6HbwFuj6JlL6KC2aRwE26zj9MJVmvIn38PuV9qFNu/ah5g4hPW9O7HiKUiiv059nwPPq9ia8YUmBj8KnCP0EWQ==" saltValue="Gr0ODS5WaR5V5/BWteAqSr0RxquyWyJDcz2cEJfObe7YNQKCDVimh3zm0vGCN7BOyLHn9vlBvfGOHMYFyuWs2g==" spinCount="100000" sheet="1" objects="1" scenarios="1" formatColumns="0" formatRows="0" autoFilter="0"/>
  <autoFilter ref="C86:K18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1695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ROUND((SUM(BE82:BE93)),2)</f>
        <v>0</v>
      </c>
      <c r="G33" s="35"/>
      <c r="H33" s="35"/>
      <c r="I33" s="119">
        <v>0.21</v>
      </c>
      <c r="J33" s="118">
        <f>ROUND(((SUM(BE82:BE93))*I33),2)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ROUND((SUM(BF82:BF93)),2)</f>
        <v>0</v>
      </c>
      <c r="G34" s="35"/>
      <c r="H34" s="35"/>
      <c r="I34" s="119">
        <v>0.15</v>
      </c>
      <c r="J34" s="118">
        <f>ROUND(((SUM(BF82:BF93))*I34),2)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ROUND((SUM(BG82:BG93)),2)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ROUND((SUM(BH82:BH93)),2)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ROUND((SUM(BI82:BI93)),2)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16 - Stoka V1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147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150</v>
      </c>
      <c r="E62" s="144"/>
      <c r="F62" s="144"/>
      <c r="G62" s="144"/>
      <c r="H62" s="144"/>
      <c r="I62" s="144"/>
      <c r="J62" s="145">
        <f>J92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151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63" t="str">
        <f>E7</f>
        <v>SO.01 Kanalizace</v>
      </c>
      <c r="F72" s="364"/>
      <c r="G72" s="364"/>
      <c r="H72" s="364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136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0" t="str">
        <f>E9</f>
        <v>16 - Stoka V1</v>
      </c>
      <c r="F74" s="365"/>
      <c r="G74" s="365"/>
      <c r="H74" s="36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Rotava</v>
      </c>
      <c r="G76" s="37"/>
      <c r="H76" s="37"/>
      <c r="I76" s="30" t="s">
        <v>23</v>
      </c>
      <c r="J76" s="60" t="str">
        <f>IF(J12="","",J12)</f>
        <v>8. 1. 2021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Rotava Sídliště 721 Rotava</v>
      </c>
      <c r="G78" s="37"/>
      <c r="H78" s="37"/>
      <c r="I78" s="30" t="s">
        <v>31</v>
      </c>
      <c r="J78" s="33" t="str">
        <f>E21</f>
        <v>Bolvári Štefan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>Bolvári Štefan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152</v>
      </c>
      <c r="D81" s="150" t="s">
        <v>56</v>
      </c>
      <c r="E81" s="150" t="s">
        <v>52</v>
      </c>
      <c r="F81" s="150" t="s">
        <v>53</v>
      </c>
      <c r="G81" s="150" t="s">
        <v>153</v>
      </c>
      <c r="H81" s="150" t="s">
        <v>154</v>
      </c>
      <c r="I81" s="150" t="s">
        <v>155</v>
      </c>
      <c r="J81" s="150" t="s">
        <v>140</v>
      </c>
      <c r="K81" s="151" t="s">
        <v>156</v>
      </c>
      <c r="L81" s="152"/>
      <c r="M81" s="69" t="s">
        <v>19</v>
      </c>
      <c r="N81" s="70" t="s">
        <v>41</v>
      </c>
      <c r="O81" s="70" t="s">
        <v>157</v>
      </c>
      <c r="P81" s="70" t="s">
        <v>158</v>
      </c>
      <c r="Q81" s="70" t="s">
        <v>159</v>
      </c>
      <c r="R81" s="70" t="s">
        <v>160</v>
      </c>
      <c r="S81" s="70" t="s">
        <v>161</v>
      </c>
      <c r="T81" s="71" t="s">
        <v>162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163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0.992982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141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70</v>
      </c>
      <c r="E83" s="161" t="s">
        <v>164</v>
      </c>
      <c r="F83" s="161" t="s">
        <v>165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P84+P92</f>
        <v>0</v>
      </c>
      <c r="Q83" s="166"/>
      <c r="R83" s="167">
        <f>R84+R92</f>
        <v>0.992982</v>
      </c>
      <c r="S83" s="166"/>
      <c r="T83" s="168">
        <f>T84+T92</f>
        <v>0</v>
      </c>
      <c r="AR83" s="169" t="s">
        <v>79</v>
      </c>
      <c r="AT83" s="170" t="s">
        <v>70</v>
      </c>
      <c r="AU83" s="170" t="s">
        <v>71</v>
      </c>
      <c r="AY83" s="169" t="s">
        <v>166</v>
      </c>
      <c r="BK83" s="171">
        <f>BK84+BK92</f>
        <v>0</v>
      </c>
    </row>
    <row r="84" spans="2:63" s="12" customFormat="1" ht="22.9" customHeight="1">
      <c r="B84" s="158"/>
      <c r="C84" s="159"/>
      <c r="D84" s="160" t="s">
        <v>70</v>
      </c>
      <c r="E84" s="172" t="s">
        <v>210</v>
      </c>
      <c r="F84" s="172" t="s">
        <v>304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SUM(P85:P91)</f>
        <v>0</v>
      </c>
      <c r="Q84" s="166"/>
      <c r="R84" s="167">
        <f>SUM(R85:R91)</f>
        <v>0.992982</v>
      </c>
      <c r="S84" s="166"/>
      <c r="T84" s="168">
        <f>SUM(T85:T91)</f>
        <v>0</v>
      </c>
      <c r="AR84" s="169" t="s">
        <v>79</v>
      </c>
      <c r="AT84" s="170" t="s">
        <v>70</v>
      </c>
      <c r="AU84" s="170" t="s">
        <v>79</v>
      </c>
      <c r="AY84" s="169" t="s">
        <v>166</v>
      </c>
      <c r="BK84" s="171">
        <f>SUM(BK85:BK91)</f>
        <v>0</v>
      </c>
    </row>
    <row r="85" spans="1:65" s="2" customFormat="1" ht="44.25" customHeight="1">
      <c r="A85" s="35"/>
      <c r="B85" s="36"/>
      <c r="C85" s="174" t="s">
        <v>79</v>
      </c>
      <c r="D85" s="174" t="s">
        <v>168</v>
      </c>
      <c r="E85" s="175" t="s">
        <v>1696</v>
      </c>
      <c r="F85" s="176" t="s">
        <v>1697</v>
      </c>
      <c r="G85" s="177" t="s">
        <v>194</v>
      </c>
      <c r="H85" s="178">
        <v>56</v>
      </c>
      <c r="I85" s="179"/>
      <c r="J85" s="180">
        <f>ROUND(I85*H85,2)</f>
        <v>0</v>
      </c>
      <c r="K85" s="176" t="s">
        <v>172</v>
      </c>
      <c r="L85" s="40"/>
      <c r="M85" s="181" t="s">
        <v>19</v>
      </c>
      <c r="N85" s="182" t="s">
        <v>42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173</v>
      </c>
      <c r="AT85" s="185" t="s">
        <v>168</v>
      </c>
      <c r="AU85" s="185" t="s">
        <v>81</v>
      </c>
      <c r="AY85" s="18" t="s">
        <v>166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79</v>
      </c>
      <c r="BK85" s="186">
        <f>ROUND(I85*H85,2)</f>
        <v>0</v>
      </c>
      <c r="BL85" s="18" t="s">
        <v>173</v>
      </c>
      <c r="BM85" s="185" t="s">
        <v>1698</v>
      </c>
    </row>
    <row r="86" spans="1:65" s="2" customFormat="1" ht="24">
      <c r="A86" s="35"/>
      <c r="B86" s="36"/>
      <c r="C86" s="220" t="s">
        <v>81</v>
      </c>
      <c r="D86" s="220" t="s">
        <v>254</v>
      </c>
      <c r="E86" s="221" t="s">
        <v>1699</v>
      </c>
      <c r="F86" s="222" t="s">
        <v>1700</v>
      </c>
      <c r="G86" s="223" t="s">
        <v>194</v>
      </c>
      <c r="H86" s="224">
        <v>56.84</v>
      </c>
      <c r="I86" s="225"/>
      <c r="J86" s="226">
        <f>ROUND(I86*H86,2)</f>
        <v>0</v>
      </c>
      <c r="K86" s="222" t="s">
        <v>172</v>
      </c>
      <c r="L86" s="227"/>
      <c r="M86" s="228" t="s">
        <v>19</v>
      </c>
      <c r="N86" s="229" t="s">
        <v>42</v>
      </c>
      <c r="O86" s="65"/>
      <c r="P86" s="183">
        <f>O86*H86</f>
        <v>0</v>
      </c>
      <c r="Q86" s="183">
        <v>0.00105</v>
      </c>
      <c r="R86" s="183">
        <f>Q86*H86</f>
        <v>0.059682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210</v>
      </c>
      <c r="AT86" s="185" t="s">
        <v>254</v>
      </c>
      <c r="AU86" s="185" t="s">
        <v>81</v>
      </c>
      <c r="AY86" s="18" t="s">
        <v>166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79</v>
      </c>
      <c r="BK86" s="186">
        <f>ROUND(I86*H86,2)</f>
        <v>0</v>
      </c>
      <c r="BL86" s="18" t="s">
        <v>173</v>
      </c>
      <c r="BM86" s="185" t="s">
        <v>1701</v>
      </c>
    </row>
    <row r="87" spans="2:51" s="14" customFormat="1" ht="11.25">
      <c r="B87" s="198"/>
      <c r="C87" s="199"/>
      <c r="D87" s="189" t="s">
        <v>175</v>
      </c>
      <c r="E87" s="199"/>
      <c r="F87" s="201" t="s">
        <v>1702</v>
      </c>
      <c r="G87" s="199"/>
      <c r="H87" s="202">
        <v>56.84</v>
      </c>
      <c r="I87" s="203"/>
      <c r="J87" s="199"/>
      <c r="K87" s="199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175</v>
      </c>
      <c r="AU87" s="208" t="s">
        <v>81</v>
      </c>
      <c r="AV87" s="14" t="s">
        <v>81</v>
      </c>
      <c r="AW87" s="14" t="s">
        <v>4</v>
      </c>
      <c r="AX87" s="14" t="s">
        <v>79</v>
      </c>
      <c r="AY87" s="208" t="s">
        <v>166</v>
      </c>
    </row>
    <row r="88" spans="1:65" s="2" customFormat="1" ht="16.5" customHeight="1">
      <c r="A88" s="35"/>
      <c r="B88" s="36"/>
      <c r="C88" s="174" t="s">
        <v>183</v>
      </c>
      <c r="D88" s="174" t="s">
        <v>168</v>
      </c>
      <c r="E88" s="175" t="s">
        <v>1703</v>
      </c>
      <c r="F88" s="176" t="s">
        <v>1704</v>
      </c>
      <c r="G88" s="177" t="s">
        <v>194</v>
      </c>
      <c r="H88" s="178">
        <v>56</v>
      </c>
      <c r="I88" s="179"/>
      <c r="J88" s="180">
        <f>ROUND(I88*H88,2)</f>
        <v>0</v>
      </c>
      <c r="K88" s="176" t="s">
        <v>172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173</v>
      </c>
      <c r="AT88" s="185" t="s">
        <v>168</v>
      </c>
      <c r="AU88" s="185" t="s">
        <v>81</v>
      </c>
      <c r="AY88" s="18" t="s">
        <v>166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173</v>
      </c>
      <c r="BM88" s="185" t="s">
        <v>1705</v>
      </c>
    </row>
    <row r="89" spans="1:65" s="2" customFormat="1" ht="24">
      <c r="A89" s="35"/>
      <c r="B89" s="36"/>
      <c r="C89" s="174" t="s">
        <v>173</v>
      </c>
      <c r="D89" s="174" t="s">
        <v>168</v>
      </c>
      <c r="E89" s="175" t="s">
        <v>1706</v>
      </c>
      <c r="F89" s="176" t="s">
        <v>1707</v>
      </c>
      <c r="G89" s="177" t="s">
        <v>186</v>
      </c>
      <c r="H89" s="178">
        <v>2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0.45937</v>
      </c>
      <c r="R89" s="183">
        <f>Q89*H89</f>
        <v>0.91874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1708</v>
      </c>
    </row>
    <row r="90" spans="1:65" s="2" customFormat="1" ht="16.5" customHeight="1">
      <c r="A90" s="35"/>
      <c r="B90" s="36"/>
      <c r="C90" s="174" t="s">
        <v>191</v>
      </c>
      <c r="D90" s="174" t="s">
        <v>168</v>
      </c>
      <c r="E90" s="175" t="s">
        <v>1709</v>
      </c>
      <c r="F90" s="176" t="s">
        <v>1710</v>
      </c>
      <c r="G90" s="177" t="s">
        <v>194</v>
      </c>
      <c r="H90" s="178">
        <v>56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0.00019</v>
      </c>
      <c r="R90" s="183">
        <f>Q90*H90</f>
        <v>0.01064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1711</v>
      </c>
    </row>
    <row r="91" spans="1:65" s="2" customFormat="1" ht="21.75" customHeight="1">
      <c r="A91" s="35"/>
      <c r="B91" s="36"/>
      <c r="C91" s="174" t="s">
        <v>196</v>
      </c>
      <c r="D91" s="174" t="s">
        <v>168</v>
      </c>
      <c r="E91" s="175" t="s">
        <v>1712</v>
      </c>
      <c r="F91" s="176" t="s">
        <v>1713</v>
      </c>
      <c r="G91" s="177" t="s">
        <v>194</v>
      </c>
      <c r="H91" s="178">
        <v>56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7E-05</v>
      </c>
      <c r="R91" s="183">
        <f>Q91*H91</f>
        <v>0.00392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1714</v>
      </c>
    </row>
    <row r="92" spans="2:63" s="12" customFormat="1" ht="22.9" customHeight="1">
      <c r="B92" s="158"/>
      <c r="C92" s="159"/>
      <c r="D92" s="160" t="s">
        <v>70</v>
      </c>
      <c r="E92" s="172" t="s">
        <v>456</v>
      </c>
      <c r="F92" s="172" t="s">
        <v>457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P93</f>
        <v>0</v>
      </c>
      <c r="Q92" s="166"/>
      <c r="R92" s="167">
        <f>R93</f>
        <v>0</v>
      </c>
      <c r="S92" s="166"/>
      <c r="T92" s="168">
        <f>T93</f>
        <v>0</v>
      </c>
      <c r="AR92" s="169" t="s">
        <v>79</v>
      </c>
      <c r="AT92" s="170" t="s">
        <v>70</v>
      </c>
      <c r="AU92" s="170" t="s">
        <v>79</v>
      </c>
      <c r="AY92" s="169" t="s">
        <v>166</v>
      </c>
      <c r="BK92" s="171">
        <f>BK93</f>
        <v>0</v>
      </c>
    </row>
    <row r="93" spans="1:65" s="2" customFormat="1" ht="48">
      <c r="A93" s="35"/>
      <c r="B93" s="36"/>
      <c r="C93" s="174" t="s">
        <v>200</v>
      </c>
      <c r="D93" s="174" t="s">
        <v>168</v>
      </c>
      <c r="E93" s="175" t="s">
        <v>463</v>
      </c>
      <c r="F93" s="176" t="s">
        <v>464</v>
      </c>
      <c r="G93" s="177" t="s">
        <v>240</v>
      </c>
      <c r="H93" s="178">
        <v>0.993</v>
      </c>
      <c r="I93" s="179"/>
      <c r="J93" s="180">
        <f>ROUND(I93*H93,2)</f>
        <v>0</v>
      </c>
      <c r="K93" s="176" t="s">
        <v>172</v>
      </c>
      <c r="L93" s="40"/>
      <c r="M93" s="230" t="s">
        <v>19</v>
      </c>
      <c r="N93" s="231" t="s">
        <v>42</v>
      </c>
      <c r="O93" s="232"/>
      <c r="P93" s="233">
        <f>O93*H93</f>
        <v>0</v>
      </c>
      <c r="Q93" s="233">
        <v>0</v>
      </c>
      <c r="R93" s="233">
        <f>Q93*H93</f>
        <v>0</v>
      </c>
      <c r="S93" s="233">
        <v>0</v>
      </c>
      <c r="T93" s="23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1715</v>
      </c>
    </row>
    <row r="94" spans="1:31" s="2" customFormat="1" ht="6.95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AaAUY3Zkx3IzojVeLQYFTiQ6WIksZJTMC3EHxdDO2rlWb4siVM0tPdmgOmr5Aechjecs3w+P8mgke2vnEeApMA==" saltValue="wXq2ArsBpeZ+31diWH/3G+ecaiqBHBLsXXDYl4LbYkNI9vbTjPjy/UGZxtIN/WCujuUHWquhqHkPgPVxor6quQ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1716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ROUND((SUM(BE82:BE93)),2)</f>
        <v>0</v>
      </c>
      <c r="G33" s="35"/>
      <c r="H33" s="35"/>
      <c r="I33" s="119">
        <v>0.21</v>
      </c>
      <c r="J33" s="118">
        <f>ROUND(((SUM(BE82:BE93))*I33),2)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ROUND((SUM(BF82:BF93)),2)</f>
        <v>0</v>
      </c>
      <c r="G34" s="35"/>
      <c r="H34" s="35"/>
      <c r="I34" s="119">
        <v>0.15</v>
      </c>
      <c r="J34" s="118">
        <f>ROUND(((SUM(BF82:BF93))*I34),2)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ROUND((SUM(BG82:BG93)),2)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ROUND((SUM(BH82:BH93)),2)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ROUND((SUM(BI82:BI93)),2)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17 - Stoka V3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147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150</v>
      </c>
      <c r="E62" s="144"/>
      <c r="F62" s="144"/>
      <c r="G62" s="144"/>
      <c r="H62" s="144"/>
      <c r="I62" s="144"/>
      <c r="J62" s="145">
        <f>J92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151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63" t="str">
        <f>E7</f>
        <v>SO.01 Kanalizace</v>
      </c>
      <c r="F72" s="364"/>
      <c r="G72" s="364"/>
      <c r="H72" s="364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136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0" t="str">
        <f>E9</f>
        <v>17 - Stoka V3</v>
      </c>
      <c r="F74" s="365"/>
      <c r="G74" s="365"/>
      <c r="H74" s="36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Rotava</v>
      </c>
      <c r="G76" s="37"/>
      <c r="H76" s="37"/>
      <c r="I76" s="30" t="s">
        <v>23</v>
      </c>
      <c r="J76" s="60" t="str">
        <f>IF(J12="","",J12)</f>
        <v>8. 1. 2021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Rotava Sídliště 721 Rotava</v>
      </c>
      <c r="G78" s="37"/>
      <c r="H78" s="37"/>
      <c r="I78" s="30" t="s">
        <v>31</v>
      </c>
      <c r="J78" s="33" t="str">
        <f>E21</f>
        <v>Bolvári Štefan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>Bolvári Štefan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152</v>
      </c>
      <c r="D81" s="150" t="s">
        <v>56</v>
      </c>
      <c r="E81" s="150" t="s">
        <v>52</v>
      </c>
      <c r="F81" s="150" t="s">
        <v>53</v>
      </c>
      <c r="G81" s="150" t="s">
        <v>153</v>
      </c>
      <c r="H81" s="150" t="s">
        <v>154</v>
      </c>
      <c r="I81" s="150" t="s">
        <v>155</v>
      </c>
      <c r="J81" s="150" t="s">
        <v>140</v>
      </c>
      <c r="K81" s="151" t="s">
        <v>156</v>
      </c>
      <c r="L81" s="152"/>
      <c r="M81" s="69" t="s">
        <v>19</v>
      </c>
      <c r="N81" s="70" t="s">
        <v>41</v>
      </c>
      <c r="O81" s="70" t="s">
        <v>157</v>
      </c>
      <c r="P81" s="70" t="s">
        <v>158</v>
      </c>
      <c r="Q81" s="70" t="s">
        <v>159</v>
      </c>
      <c r="R81" s="70" t="s">
        <v>160</v>
      </c>
      <c r="S81" s="70" t="s">
        <v>161</v>
      </c>
      <c r="T81" s="71" t="s">
        <v>162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163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1.29525628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141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70</v>
      </c>
      <c r="E83" s="161" t="s">
        <v>164</v>
      </c>
      <c r="F83" s="161" t="s">
        <v>165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P84+P92</f>
        <v>0</v>
      </c>
      <c r="Q83" s="166"/>
      <c r="R83" s="167">
        <f>R84+R92</f>
        <v>1.29525628</v>
      </c>
      <c r="S83" s="166"/>
      <c r="T83" s="168">
        <f>T84+T92</f>
        <v>0</v>
      </c>
      <c r="AR83" s="169" t="s">
        <v>79</v>
      </c>
      <c r="AT83" s="170" t="s">
        <v>70</v>
      </c>
      <c r="AU83" s="170" t="s">
        <v>71</v>
      </c>
      <c r="AY83" s="169" t="s">
        <v>166</v>
      </c>
      <c r="BK83" s="171">
        <f>BK84+BK92</f>
        <v>0</v>
      </c>
    </row>
    <row r="84" spans="2:63" s="12" customFormat="1" ht="22.9" customHeight="1">
      <c r="B84" s="158"/>
      <c r="C84" s="159"/>
      <c r="D84" s="160" t="s">
        <v>70</v>
      </c>
      <c r="E84" s="172" t="s">
        <v>210</v>
      </c>
      <c r="F84" s="172" t="s">
        <v>304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SUM(P85:P91)</f>
        <v>0</v>
      </c>
      <c r="Q84" s="166"/>
      <c r="R84" s="167">
        <f>SUM(R85:R91)</f>
        <v>1.29525628</v>
      </c>
      <c r="S84" s="166"/>
      <c r="T84" s="168">
        <f>SUM(T85:T91)</f>
        <v>0</v>
      </c>
      <c r="AR84" s="169" t="s">
        <v>79</v>
      </c>
      <c r="AT84" s="170" t="s">
        <v>70</v>
      </c>
      <c r="AU84" s="170" t="s">
        <v>79</v>
      </c>
      <c r="AY84" s="169" t="s">
        <v>166</v>
      </c>
      <c r="BK84" s="171">
        <f>SUM(BK85:BK91)</f>
        <v>0</v>
      </c>
    </row>
    <row r="85" spans="1:65" s="2" customFormat="1" ht="44.25" customHeight="1">
      <c r="A85" s="35"/>
      <c r="B85" s="36"/>
      <c r="C85" s="174" t="s">
        <v>79</v>
      </c>
      <c r="D85" s="174" t="s">
        <v>168</v>
      </c>
      <c r="E85" s="175" t="s">
        <v>1717</v>
      </c>
      <c r="F85" s="176" t="s">
        <v>1718</v>
      </c>
      <c r="G85" s="177" t="s">
        <v>194</v>
      </c>
      <c r="H85" s="178">
        <v>214.9</v>
      </c>
      <c r="I85" s="179"/>
      <c r="J85" s="180">
        <f>ROUND(I85*H85,2)</f>
        <v>0</v>
      </c>
      <c r="K85" s="176" t="s">
        <v>172</v>
      </c>
      <c r="L85" s="40"/>
      <c r="M85" s="181" t="s">
        <v>19</v>
      </c>
      <c r="N85" s="182" t="s">
        <v>42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173</v>
      </c>
      <c r="AT85" s="185" t="s">
        <v>168</v>
      </c>
      <c r="AU85" s="185" t="s">
        <v>81</v>
      </c>
      <c r="AY85" s="18" t="s">
        <v>166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79</v>
      </c>
      <c r="BK85" s="186">
        <f>ROUND(I85*H85,2)</f>
        <v>0</v>
      </c>
      <c r="BL85" s="18" t="s">
        <v>173</v>
      </c>
      <c r="BM85" s="185" t="s">
        <v>1719</v>
      </c>
    </row>
    <row r="86" spans="1:65" s="2" customFormat="1" ht="24">
      <c r="A86" s="35"/>
      <c r="B86" s="36"/>
      <c r="C86" s="220" t="s">
        <v>81</v>
      </c>
      <c r="D86" s="220" t="s">
        <v>254</v>
      </c>
      <c r="E86" s="221" t="s">
        <v>1720</v>
      </c>
      <c r="F86" s="222" t="s">
        <v>1721</v>
      </c>
      <c r="G86" s="223" t="s">
        <v>194</v>
      </c>
      <c r="H86" s="224">
        <v>218.124</v>
      </c>
      <c r="I86" s="225"/>
      <c r="J86" s="226">
        <f>ROUND(I86*H86,2)</f>
        <v>0</v>
      </c>
      <c r="K86" s="222" t="s">
        <v>172</v>
      </c>
      <c r="L86" s="227"/>
      <c r="M86" s="228" t="s">
        <v>19</v>
      </c>
      <c r="N86" s="229" t="s">
        <v>42</v>
      </c>
      <c r="O86" s="65"/>
      <c r="P86" s="183">
        <f>O86*H86</f>
        <v>0</v>
      </c>
      <c r="Q86" s="183">
        <v>0.00147</v>
      </c>
      <c r="R86" s="183">
        <f>Q86*H86</f>
        <v>0.32064228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210</v>
      </c>
      <c r="AT86" s="185" t="s">
        <v>254</v>
      </c>
      <c r="AU86" s="185" t="s">
        <v>81</v>
      </c>
      <c r="AY86" s="18" t="s">
        <v>166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79</v>
      </c>
      <c r="BK86" s="186">
        <f>ROUND(I86*H86,2)</f>
        <v>0</v>
      </c>
      <c r="BL86" s="18" t="s">
        <v>173</v>
      </c>
      <c r="BM86" s="185" t="s">
        <v>1722</v>
      </c>
    </row>
    <row r="87" spans="2:51" s="14" customFormat="1" ht="11.25">
      <c r="B87" s="198"/>
      <c r="C87" s="199"/>
      <c r="D87" s="189" t="s">
        <v>175</v>
      </c>
      <c r="E87" s="199"/>
      <c r="F87" s="201" t="s">
        <v>1723</v>
      </c>
      <c r="G87" s="199"/>
      <c r="H87" s="202">
        <v>218.124</v>
      </c>
      <c r="I87" s="203"/>
      <c r="J87" s="199"/>
      <c r="K87" s="199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175</v>
      </c>
      <c r="AU87" s="208" t="s">
        <v>81</v>
      </c>
      <c r="AV87" s="14" t="s">
        <v>81</v>
      </c>
      <c r="AW87" s="14" t="s">
        <v>4</v>
      </c>
      <c r="AX87" s="14" t="s">
        <v>79</v>
      </c>
      <c r="AY87" s="208" t="s">
        <v>166</v>
      </c>
    </row>
    <row r="88" spans="1:65" s="2" customFormat="1" ht="16.5" customHeight="1">
      <c r="A88" s="35"/>
      <c r="B88" s="36"/>
      <c r="C88" s="174" t="s">
        <v>183</v>
      </c>
      <c r="D88" s="174" t="s">
        <v>168</v>
      </c>
      <c r="E88" s="175" t="s">
        <v>1703</v>
      </c>
      <c r="F88" s="176" t="s">
        <v>1704</v>
      </c>
      <c r="G88" s="177" t="s">
        <v>194</v>
      </c>
      <c r="H88" s="178">
        <v>214.9</v>
      </c>
      <c r="I88" s="179"/>
      <c r="J88" s="180">
        <f>ROUND(I88*H88,2)</f>
        <v>0</v>
      </c>
      <c r="K88" s="176" t="s">
        <v>172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173</v>
      </c>
      <c r="AT88" s="185" t="s">
        <v>168</v>
      </c>
      <c r="AU88" s="185" t="s">
        <v>81</v>
      </c>
      <c r="AY88" s="18" t="s">
        <v>166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173</v>
      </c>
      <c r="BM88" s="185" t="s">
        <v>1724</v>
      </c>
    </row>
    <row r="89" spans="1:65" s="2" customFormat="1" ht="24">
      <c r="A89" s="35"/>
      <c r="B89" s="36"/>
      <c r="C89" s="174" t="s">
        <v>173</v>
      </c>
      <c r="D89" s="174" t="s">
        <v>168</v>
      </c>
      <c r="E89" s="175" t="s">
        <v>1706</v>
      </c>
      <c r="F89" s="176" t="s">
        <v>1707</v>
      </c>
      <c r="G89" s="177" t="s">
        <v>186</v>
      </c>
      <c r="H89" s="178">
        <v>2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0.45937</v>
      </c>
      <c r="R89" s="183">
        <f>Q89*H89</f>
        <v>0.91874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1725</v>
      </c>
    </row>
    <row r="90" spans="1:65" s="2" customFormat="1" ht="16.5" customHeight="1">
      <c r="A90" s="35"/>
      <c r="B90" s="36"/>
      <c r="C90" s="174" t="s">
        <v>191</v>
      </c>
      <c r="D90" s="174" t="s">
        <v>168</v>
      </c>
      <c r="E90" s="175" t="s">
        <v>1709</v>
      </c>
      <c r="F90" s="176" t="s">
        <v>1710</v>
      </c>
      <c r="G90" s="177" t="s">
        <v>194</v>
      </c>
      <c r="H90" s="178">
        <v>214.9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0.00019</v>
      </c>
      <c r="R90" s="183">
        <f>Q90*H90</f>
        <v>0.040831000000000006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1726</v>
      </c>
    </row>
    <row r="91" spans="1:65" s="2" customFormat="1" ht="21.75" customHeight="1">
      <c r="A91" s="35"/>
      <c r="B91" s="36"/>
      <c r="C91" s="174" t="s">
        <v>196</v>
      </c>
      <c r="D91" s="174" t="s">
        <v>168</v>
      </c>
      <c r="E91" s="175" t="s">
        <v>1712</v>
      </c>
      <c r="F91" s="176" t="s">
        <v>1713</v>
      </c>
      <c r="G91" s="177" t="s">
        <v>194</v>
      </c>
      <c r="H91" s="178">
        <v>214.9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7E-05</v>
      </c>
      <c r="R91" s="183">
        <f>Q91*H91</f>
        <v>0.015042999999999999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1727</v>
      </c>
    </row>
    <row r="92" spans="2:63" s="12" customFormat="1" ht="22.9" customHeight="1">
      <c r="B92" s="158"/>
      <c r="C92" s="159"/>
      <c r="D92" s="160" t="s">
        <v>70</v>
      </c>
      <c r="E92" s="172" t="s">
        <v>456</v>
      </c>
      <c r="F92" s="172" t="s">
        <v>457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P93</f>
        <v>0</v>
      </c>
      <c r="Q92" s="166"/>
      <c r="R92" s="167">
        <f>R93</f>
        <v>0</v>
      </c>
      <c r="S92" s="166"/>
      <c r="T92" s="168">
        <f>T93</f>
        <v>0</v>
      </c>
      <c r="AR92" s="169" t="s">
        <v>79</v>
      </c>
      <c r="AT92" s="170" t="s">
        <v>70</v>
      </c>
      <c r="AU92" s="170" t="s">
        <v>79</v>
      </c>
      <c r="AY92" s="169" t="s">
        <v>166</v>
      </c>
      <c r="BK92" s="171">
        <f>BK93</f>
        <v>0</v>
      </c>
    </row>
    <row r="93" spans="1:65" s="2" customFormat="1" ht="48">
      <c r="A93" s="35"/>
      <c r="B93" s="36"/>
      <c r="C93" s="174" t="s">
        <v>200</v>
      </c>
      <c r="D93" s="174" t="s">
        <v>168</v>
      </c>
      <c r="E93" s="175" t="s">
        <v>463</v>
      </c>
      <c r="F93" s="176" t="s">
        <v>464</v>
      </c>
      <c r="G93" s="177" t="s">
        <v>240</v>
      </c>
      <c r="H93" s="178">
        <v>1.295</v>
      </c>
      <c r="I93" s="179"/>
      <c r="J93" s="180">
        <f>ROUND(I93*H93,2)</f>
        <v>0</v>
      </c>
      <c r="K93" s="176" t="s">
        <v>172</v>
      </c>
      <c r="L93" s="40"/>
      <c r="M93" s="230" t="s">
        <v>19</v>
      </c>
      <c r="N93" s="231" t="s">
        <v>42</v>
      </c>
      <c r="O93" s="232"/>
      <c r="P93" s="233">
        <f>O93*H93</f>
        <v>0</v>
      </c>
      <c r="Q93" s="233">
        <v>0</v>
      </c>
      <c r="R93" s="233">
        <f>Q93*H93</f>
        <v>0</v>
      </c>
      <c r="S93" s="233">
        <v>0</v>
      </c>
      <c r="T93" s="23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1728</v>
      </c>
    </row>
    <row r="94" spans="1:31" s="2" customFormat="1" ht="6.95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NOUd1GY1lljXuZ/+b+a5QGnjnisRaS8Zkdt6H+oGBkmlnZ7SfZeILl7dU64vX7V1ng3xPHD3ixBVCNAge2jKMg==" saltValue="LfIRQsW1SuCQ+mx+n97JRs0B3/KP4SkbXlKYYyPtmrO05AFAU6cWpMeSCkuXWdyhsW0gNWdNXUFk0IpadwbzdQ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131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1729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ROUND((SUM(BE86:BE143)),2)</f>
        <v>0</v>
      </c>
      <c r="G33" s="35"/>
      <c r="H33" s="35"/>
      <c r="I33" s="119">
        <v>0.21</v>
      </c>
      <c r="J33" s="118">
        <f>ROUND(((SUM(BE86:BE143))*I33),2)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ROUND((SUM(BF86:BF143)),2)</f>
        <v>0</v>
      </c>
      <c r="G34" s="35"/>
      <c r="H34" s="35"/>
      <c r="I34" s="119">
        <v>0.15</v>
      </c>
      <c r="J34" s="118">
        <f>ROUND(((SUM(BF86:BF143))*I34),2)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ROUND((SUM(BG86:BG143)),2)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ROUND((SUM(BH86:BH143)),2)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ROUND((SUM(BI86:BI143)),2)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18 - Čerpací stanice ČS 1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145</v>
      </c>
      <c r="E62" s="144"/>
      <c r="F62" s="144"/>
      <c r="G62" s="144"/>
      <c r="H62" s="144"/>
      <c r="I62" s="144"/>
      <c r="J62" s="145">
        <f>J112</f>
        <v>0</v>
      </c>
      <c r="K62" s="142"/>
      <c r="L62" s="146"/>
    </row>
    <row r="63" spans="2:12" s="10" customFormat="1" ht="19.9" customHeight="1">
      <c r="B63" s="141"/>
      <c r="C63" s="142"/>
      <c r="D63" s="143" t="s">
        <v>146</v>
      </c>
      <c r="E63" s="144"/>
      <c r="F63" s="144"/>
      <c r="G63" s="144"/>
      <c r="H63" s="144"/>
      <c r="I63" s="144"/>
      <c r="J63" s="145">
        <f>J127</f>
        <v>0</v>
      </c>
      <c r="K63" s="142"/>
      <c r="L63" s="146"/>
    </row>
    <row r="64" spans="2:12" s="10" customFormat="1" ht="19.9" customHeight="1">
      <c r="B64" s="141"/>
      <c r="C64" s="142"/>
      <c r="D64" s="143" t="s">
        <v>147</v>
      </c>
      <c r="E64" s="144"/>
      <c r="F64" s="144"/>
      <c r="G64" s="144"/>
      <c r="H64" s="144"/>
      <c r="I64" s="144"/>
      <c r="J64" s="145">
        <f>J130</f>
        <v>0</v>
      </c>
      <c r="K64" s="142"/>
      <c r="L64" s="146"/>
    </row>
    <row r="65" spans="2:12" s="10" customFormat="1" ht="19.9" customHeight="1">
      <c r="B65" s="141"/>
      <c r="C65" s="142"/>
      <c r="D65" s="143" t="s">
        <v>149</v>
      </c>
      <c r="E65" s="144"/>
      <c r="F65" s="144"/>
      <c r="G65" s="144"/>
      <c r="H65" s="144"/>
      <c r="I65" s="144"/>
      <c r="J65" s="145">
        <f>J136</f>
        <v>0</v>
      </c>
      <c r="K65" s="142"/>
      <c r="L65" s="146"/>
    </row>
    <row r="66" spans="2:12" s="10" customFormat="1" ht="19.9" customHeight="1">
      <c r="B66" s="141"/>
      <c r="C66" s="142"/>
      <c r="D66" s="143" t="s">
        <v>150</v>
      </c>
      <c r="E66" s="144"/>
      <c r="F66" s="144"/>
      <c r="G66" s="144"/>
      <c r="H66" s="144"/>
      <c r="I66" s="144"/>
      <c r="J66" s="145">
        <f>J141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151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3" t="str">
        <f>E7</f>
        <v>SO.01 Kanalizace</v>
      </c>
      <c r="F76" s="364"/>
      <c r="G76" s="364"/>
      <c r="H76" s="364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136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0" t="str">
        <f>E9</f>
        <v>18 - Čerpací stanice ČS 1</v>
      </c>
      <c r="F78" s="365"/>
      <c r="G78" s="365"/>
      <c r="H78" s="365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Rotava</v>
      </c>
      <c r="G80" s="37"/>
      <c r="H80" s="37"/>
      <c r="I80" s="30" t="s">
        <v>23</v>
      </c>
      <c r="J80" s="60" t="str">
        <f>IF(J12="","",J12)</f>
        <v>8. 1. 2021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Město Rotava Sídliště 721 Rotava</v>
      </c>
      <c r="G82" s="37"/>
      <c r="H82" s="37"/>
      <c r="I82" s="30" t="s">
        <v>31</v>
      </c>
      <c r="J82" s="33" t="str">
        <f>E21</f>
        <v>Bolvári Štefan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152</v>
      </c>
      <c r="D85" s="150" t="s">
        <v>56</v>
      </c>
      <c r="E85" s="150" t="s">
        <v>52</v>
      </c>
      <c r="F85" s="150" t="s">
        <v>53</v>
      </c>
      <c r="G85" s="150" t="s">
        <v>153</v>
      </c>
      <c r="H85" s="150" t="s">
        <v>154</v>
      </c>
      <c r="I85" s="150" t="s">
        <v>155</v>
      </c>
      <c r="J85" s="150" t="s">
        <v>140</v>
      </c>
      <c r="K85" s="151" t="s">
        <v>156</v>
      </c>
      <c r="L85" s="152"/>
      <c r="M85" s="69" t="s">
        <v>19</v>
      </c>
      <c r="N85" s="70" t="s">
        <v>41</v>
      </c>
      <c r="O85" s="70" t="s">
        <v>157</v>
      </c>
      <c r="P85" s="70" t="s">
        <v>158</v>
      </c>
      <c r="Q85" s="70" t="s">
        <v>159</v>
      </c>
      <c r="R85" s="70" t="s">
        <v>160</v>
      </c>
      <c r="S85" s="70" t="s">
        <v>161</v>
      </c>
      <c r="T85" s="71" t="s">
        <v>162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163</v>
      </c>
      <c r="D86" s="37"/>
      <c r="E86" s="37"/>
      <c r="F86" s="37"/>
      <c r="G86" s="37"/>
      <c r="H86" s="37"/>
      <c r="I86" s="37"/>
      <c r="J86" s="153">
        <f>BK86</f>
        <v>0</v>
      </c>
      <c r="K86" s="37"/>
      <c r="L86" s="40"/>
      <c r="M86" s="72"/>
      <c r="N86" s="154"/>
      <c r="O86" s="73"/>
      <c r="P86" s="155">
        <f>P87</f>
        <v>0</v>
      </c>
      <c r="Q86" s="73"/>
      <c r="R86" s="155">
        <f>R87</f>
        <v>17.4236794</v>
      </c>
      <c r="S86" s="73"/>
      <c r="T86" s="156">
        <f>T87</f>
        <v>11.745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70</v>
      </c>
      <c r="AU86" s="18" t="s">
        <v>141</v>
      </c>
      <c r="BK86" s="157">
        <f>BK87</f>
        <v>0</v>
      </c>
    </row>
    <row r="87" spans="2:63" s="12" customFormat="1" ht="25.9" customHeight="1">
      <c r="B87" s="158"/>
      <c r="C87" s="159"/>
      <c r="D87" s="160" t="s">
        <v>70</v>
      </c>
      <c r="E87" s="161" t="s">
        <v>164</v>
      </c>
      <c r="F87" s="161" t="s">
        <v>165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P88+P112+P127+P130+P136+P141</f>
        <v>0</v>
      </c>
      <c r="Q87" s="166"/>
      <c r="R87" s="167">
        <f>R88+R112+R127+R130+R136+R141</f>
        <v>17.4236794</v>
      </c>
      <c r="S87" s="166"/>
      <c r="T87" s="168">
        <f>T88+T112+T127+T130+T136+T141</f>
        <v>11.745</v>
      </c>
      <c r="AR87" s="169" t="s">
        <v>79</v>
      </c>
      <c r="AT87" s="170" t="s">
        <v>70</v>
      </c>
      <c r="AU87" s="170" t="s">
        <v>71</v>
      </c>
      <c r="AY87" s="169" t="s">
        <v>166</v>
      </c>
      <c r="BK87" s="171">
        <f>BK88+BK112+BK127+BK130+BK136+BK141</f>
        <v>0</v>
      </c>
    </row>
    <row r="88" spans="2:63" s="12" customFormat="1" ht="22.9" customHeight="1">
      <c r="B88" s="158"/>
      <c r="C88" s="159"/>
      <c r="D88" s="160" t="s">
        <v>70</v>
      </c>
      <c r="E88" s="172" t="s">
        <v>79</v>
      </c>
      <c r="F88" s="172" t="s">
        <v>167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SUM(P89:P111)</f>
        <v>0</v>
      </c>
      <c r="Q88" s="166"/>
      <c r="R88" s="167">
        <f>SUM(R89:R111)</f>
        <v>0.0547</v>
      </c>
      <c r="S88" s="166"/>
      <c r="T88" s="168">
        <f>SUM(T89:T111)</f>
        <v>11.745</v>
      </c>
      <c r="AR88" s="169" t="s">
        <v>79</v>
      </c>
      <c r="AT88" s="170" t="s">
        <v>70</v>
      </c>
      <c r="AU88" s="170" t="s">
        <v>79</v>
      </c>
      <c r="AY88" s="169" t="s">
        <v>166</v>
      </c>
      <c r="BK88" s="171">
        <f>SUM(BK89:BK111)</f>
        <v>0</v>
      </c>
    </row>
    <row r="89" spans="1:65" s="2" customFormat="1" ht="66.75" customHeight="1">
      <c r="A89" s="35"/>
      <c r="B89" s="36"/>
      <c r="C89" s="174" t="s">
        <v>79</v>
      </c>
      <c r="D89" s="174" t="s">
        <v>168</v>
      </c>
      <c r="E89" s="175" t="s">
        <v>169</v>
      </c>
      <c r="F89" s="176" t="s">
        <v>170</v>
      </c>
      <c r="G89" s="177" t="s">
        <v>171</v>
      </c>
      <c r="H89" s="178">
        <v>20.25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0.58</v>
      </c>
      <c r="T89" s="184">
        <f>S89*H89</f>
        <v>11.745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1730</v>
      </c>
    </row>
    <row r="90" spans="2:51" s="14" customFormat="1" ht="11.25">
      <c r="B90" s="198"/>
      <c r="C90" s="199"/>
      <c r="D90" s="189" t="s">
        <v>175</v>
      </c>
      <c r="E90" s="200" t="s">
        <v>19</v>
      </c>
      <c r="F90" s="201" t="s">
        <v>1731</v>
      </c>
      <c r="G90" s="199"/>
      <c r="H90" s="202">
        <v>20.25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175</v>
      </c>
      <c r="AU90" s="208" t="s">
        <v>81</v>
      </c>
      <c r="AV90" s="14" t="s">
        <v>81</v>
      </c>
      <c r="AW90" s="14" t="s">
        <v>33</v>
      </c>
      <c r="AX90" s="14" t="s">
        <v>79</v>
      </c>
      <c r="AY90" s="208" t="s">
        <v>166</v>
      </c>
    </row>
    <row r="91" spans="1:65" s="2" customFormat="1" ht="24">
      <c r="A91" s="35"/>
      <c r="B91" s="36"/>
      <c r="C91" s="174" t="s">
        <v>81</v>
      </c>
      <c r="D91" s="174" t="s">
        <v>168</v>
      </c>
      <c r="E91" s="175" t="s">
        <v>192</v>
      </c>
      <c r="F91" s="176" t="s">
        <v>193</v>
      </c>
      <c r="G91" s="177" t="s">
        <v>194</v>
      </c>
      <c r="H91" s="178">
        <v>25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0.00055</v>
      </c>
      <c r="R91" s="183">
        <f>Q91*H91</f>
        <v>0.01375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1732</v>
      </c>
    </row>
    <row r="92" spans="1:65" s="2" customFormat="1" ht="24">
      <c r="A92" s="35"/>
      <c r="B92" s="36"/>
      <c r="C92" s="174" t="s">
        <v>183</v>
      </c>
      <c r="D92" s="174" t="s">
        <v>168</v>
      </c>
      <c r="E92" s="175" t="s">
        <v>197</v>
      </c>
      <c r="F92" s="176" t="s">
        <v>198</v>
      </c>
      <c r="G92" s="177" t="s">
        <v>194</v>
      </c>
      <c r="H92" s="178">
        <v>25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1733</v>
      </c>
    </row>
    <row r="93" spans="1:65" s="2" customFormat="1" ht="44.25" customHeight="1">
      <c r="A93" s="35"/>
      <c r="B93" s="36"/>
      <c r="C93" s="174" t="s">
        <v>173</v>
      </c>
      <c r="D93" s="174" t="s">
        <v>168</v>
      </c>
      <c r="E93" s="175" t="s">
        <v>1734</v>
      </c>
      <c r="F93" s="176" t="s">
        <v>1735</v>
      </c>
      <c r="G93" s="177" t="s">
        <v>203</v>
      </c>
      <c r="H93" s="178">
        <v>40.5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1736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1737</v>
      </c>
      <c r="G94" s="199"/>
      <c r="H94" s="202">
        <v>40.5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79</v>
      </c>
      <c r="AY94" s="208" t="s">
        <v>166</v>
      </c>
    </row>
    <row r="95" spans="1:65" s="2" customFormat="1" ht="44.25" customHeight="1">
      <c r="A95" s="35"/>
      <c r="B95" s="36"/>
      <c r="C95" s="174" t="s">
        <v>191</v>
      </c>
      <c r="D95" s="174" t="s">
        <v>168</v>
      </c>
      <c r="E95" s="175" t="s">
        <v>1738</v>
      </c>
      <c r="F95" s="176" t="s">
        <v>1739</v>
      </c>
      <c r="G95" s="177" t="s">
        <v>203</v>
      </c>
      <c r="H95" s="178">
        <v>25.313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1740</v>
      </c>
    </row>
    <row r="96" spans="2:51" s="14" customFormat="1" ht="11.25">
      <c r="B96" s="198"/>
      <c r="C96" s="199"/>
      <c r="D96" s="189" t="s">
        <v>175</v>
      </c>
      <c r="E96" s="200" t="s">
        <v>19</v>
      </c>
      <c r="F96" s="201" t="s">
        <v>1741</v>
      </c>
      <c r="G96" s="199"/>
      <c r="H96" s="202">
        <v>25.313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175</v>
      </c>
      <c r="AU96" s="208" t="s">
        <v>81</v>
      </c>
      <c r="AV96" s="14" t="s">
        <v>81</v>
      </c>
      <c r="AW96" s="14" t="s">
        <v>33</v>
      </c>
      <c r="AX96" s="14" t="s">
        <v>79</v>
      </c>
      <c r="AY96" s="208" t="s">
        <v>166</v>
      </c>
    </row>
    <row r="97" spans="1:65" s="2" customFormat="1" ht="24">
      <c r="A97" s="35"/>
      <c r="B97" s="36"/>
      <c r="C97" s="174" t="s">
        <v>196</v>
      </c>
      <c r="D97" s="174" t="s">
        <v>168</v>
      </c>
      <c r="E97" s="175" t="s">
        <v>1742</v>
      </c>
      <c r="F97" s="176" t="s">
        <v>1743</v>
      </c>
      <c r="G97" s="177" t="s">
        <v>171</v>
      </c>
      <c r="H97" s="178">
        <v>58.5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0.0007</v>
      </c>
      <c r="R97" s="183">
        <f>Q97*H97</f>
        <v>0.04095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1744</v>
      </c>
    </row>
    <row r="98" spans="2:51" s="14" customFormat="1" ht="11.25">
      <c r="B98" s="198"/>
      <c r="C98" s="199"/>
      <c r="D98" s="189" t="s">
        <v>175</v>
      </c>
      <c r="E98" s="200" t="s">
        <v>19</v>
      </c>
      <c r="F98" s="201" t="s">
        <v>1745</v>
      </c>
      <c r="G98" s="199"/>
      <c r="H98" s="202">
        <v>58.5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175</v>
      </c>
      <c r="AU98" s="208" t="s">
        <v>81</v>
      </c>
      <c r="AV98" s="14" t="s">
        <v>81</v>
      </c>
      <c r="AW98" s="14" t="s">
        <v>33</v>
      </c>
      <c r="AX98" s="14" t="s">
        <v>79</v>
      </c>
      <c r="AY98" s="208" t="s">
        <v>166</v>
      </c>
    </row>
    <row r="99" spans="1:65" s="2" customFormat="1" ht="44.25" customHeight="1">
      <c r="A99" s="35"/>
      <c r="B99" s="36"/>
      <c r="C99" s="174" t="s">
        <v>200</v>
      </c>
      <c r="D99" s="174" t="s">
        <v>168</v>
      </c>
      <c r="E99" s="175" t="s">
        <v>1746</v>
      </c>
      <c r="F99" s="176" t="s">
        <v>1747</v>
      </c>
      <c r="G99" s="177" t="s">
        <v>171</v>
      </c>
      <c r="H99" s="178">
        <v>58.5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1748</v>
      </c>
    </row>
    <row r="100" spans="1:65" s="2" customFormat="1" ht="60">
      <c r="A100" s="35"/>
      <c r="B100" s="36"/>
      <c r="C100" s="174" t="s">
        <v>210</v>
      </c>
      <c r="D100" s="174" t="s">
        <v>168</v>
      </c>
      <c r="E100" s="175" t="s">
        <v>499</v>
      </c>
      <c r="F100" s="176" t="s">
        <v>500</v>
      </c>
      <c r="G100" s="177" t="s">
        <v>203</v>
      </c>
      <c r="H100" s="178">
        <v>10.228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1749</v>
      </c>
    </row>
    <row r="101" spans="2:51" s="13" customFormat="1" ht="11.25">
      <c r="B101" s="187"/>
      <c r="C101" s="188"/>
      <c r="D101" s="189" t="s">
        <v>175</v>
      </c>
      <c r="E101" s="190" t="s">
        <v>19</v>
      </c>
      <c r="F101" s="191" t="s">
        <v>1750</v>
      </c>
      <c r="G101" s="188"/>
      <c r="H101" s="190" t="s">
        <v>19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175</v>
      </c>
      <c r="AU101" s="197" t="s">
        <v>81</v>
      </c>
      <c r="AV101" s="13" t="s">
        <v>79</v>
      </c>
      <c r="AW101" s="13" t="s">
        <v>33</v>
      </c>
      <c r="AX101" s="13" t="s">
        <v>71</v>
      </c>
      <c r="AY101" s="197" t="s">
        <v>166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1751</v>
      </c>
      <c r="G102" s="199"/>
      <c r="H102" s="202">
        <v>8.26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1752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1753</v>
      </c>
      <c r="G104" s="199"/>
      <c r="H104" s="202">
        <v>1.968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5" customFormat="1" ht="11.25">
      <c r="B105" s="209"/>
      <c r="C105" s="210"/>
      <c r="D105" s="189" t="s">
        <v>175</v>
      </c>
      <c r="E105" s="211" t="s">
        <v>19</v>
      </c>
      <c r="F105" s="212" t="s">
        <v>209</v>
      </c>
      <c r="G105" s="210"/>
      <c r="H105" s="213">
        <v>10.228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175</v>
      </c>
      <c r="AU105" s="219" t="s">
        <v>81</v>
      </c>
      <c r="AV105" s="15" t="s">
        <v>173</v>
      </c>
      <c r="AW105" s="15" t="s">
        <v>33</v>
      </c>
      <c r="AX105" s="15" t="s">
        <v>79</v>
      </c>
      <c r="AY105" s="219" t="s">
        <v>166</v>
      </c>
    </row>
    <row r="106" spans="1:65" s="2" customFormat="1" ht="44.25" customHeight="1">
      <c r="A106" s="35"/>
      <c r="B106" s="36"/>
      <c r="C106" s="174" t="s">
        <v>214</v>
      </c>
      <c r="D106" s="174" t="s">
        <v>168</v>
      </c>
      <c r="E106" s="175" t="s">
        <v>503</v>
      </c>
      <c r="F106" s="176" t="s">
        <v>504</v>
      </c>
      <c r="G106" s="177" t="s">
        <v>203</v>
      </c>
      <c r="H106" s="178">
        <v>10.228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1754</v>
      </c>
    </row>
    <row r="107" spans="1:65" s="2" customFormat="1" ht="44.25" customHeight="1">
      <c r="A107" s="35"/>
      <c r="B107" s="36"/>
      <c r="C107" s="174" t="s">
        <v>106</v>
      </c>
      <c r="D107" s="174" t="s">
        <v>168</v>
      </c>
      <c r="E107" s="175" t="s">
        <v>238</v>
      </c>
      <c r="F107" s="176" t="s">
        <v>239</v>
      </c>
      <c r="G107" s="177" t="s">
        <v>240</v>
      </c>
      <c r="H107" s="178">
        <v>20.456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1755</v>
      </c>
    </row>
    <row r="108" spans="2:51" s="14" customFormat="1" ht="11.25">
      <c r="B108" s="198"/>
      <c r="C108" s="199"/>
      <c r="D108" s="189" t="s">
        <v>175</v>
      </c>
      <c r="E108" s="199"/>
      <c r="F108" s="201" t="s">
        <v>1756</v>
      </c>
      <c r="G108" s="199"/>
      <c r="H108" s="202">
        <v>20.456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175</v>
      </c>
      <c r="AU108" s="208" t="s">
        <v>81</v>
      </c>
      <c r="AV108" s="14" t="s">
        <v>81</v>
      </c>
      <c r="AW108" s="14" t="s">
        <v>4</v>
      </c>
      <c r="AX108" s="14" t="s">
        <v>79</v>
      </c>
      <c r="AY108" s="208" t="s">
        <v>166</v>
      </c>
    </row>
    <row r="109" spans="1:65" s="2" customFormat="1" ht="36">
      <c r="A109" s="35"/>
      <c r="B109" s="36"/>
      <c r="C109" s="174" t="s">
        <v>109</v>
      </c>
      <c r="D109" s="174" t="s">
        <v>168</v>
      </c>
      <c r="E109" s="175" t="s">
        <v>243</v>
      </c>
      <c r="F109" s="176" t="s">
        <v>244</v>
      </c>
      <c r="G109" s="177" t="s">
        <v>203</v>
      </c>
      <c r="H109" s="178">
        <v>10.228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1757</v>
      </c>
    </row>
    <row r="110" spans="1:65" s="2" customFormat="1" ht="44.25" customHeight="1">
      <c r="A110" s="35"/>
      <c r="B110" s="36"/>
      <c r="C110" s="174" t="s">
        <v>112</v>
      </c>
      <c r="D110" s="174" t="s">
        <v>168</v>
      </c>
      <c r="E110" s="175" t="s">
        <v>246</v>
      </c>
      <c r="F110" s="176" t="s">
        <v>247</v>
      </c>
      <c r="G110" s="177" t="s">
        <v>203</v>
      </c>
      <c r="H110" s="178">
        <v>55.59</v>
      </c>
      <c r="I110" s="179"/>
      <c r="J110" s="180">
        <f>ROUND(I110*H110,2)</f>
        <v>0</v>
      </c>
      <c r="K110" s="176" t="s">
        <v>172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173</v>
      </c>
      <c r="AT110" s="185" t="s">
        <v>168</v>
      </c>
      <c r="AU110" s="185" t="s">
        <v>81</v>
      </c>
      <c r="AY110" s="18" t="s">
        <v>166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173</v>
      </c>
      <c r="BM110" s="185" t="s">
        <v>1758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1759</v>
      </c>
      <c r="G111" s="199"/>
      <c r="H111" s="202">
        <v>55.59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79</v>
      </c>
      <c r="AY111" s="208" t="s">
        <v>166</v>
      </c>
    </row>
    <row r="112" spans="2:63" s="12" customFormat="1" ht="22.9" customHeight="1">
      <c r="B112" s="158"/>
      <c r="C112" s="159"/>
      <c r="D112" s="160" t="s">
        <v>70</v>
      </c>
      <c r="E112" s="172" t="s">
        <v>173</v>
      </c>
      <c r="F112" s="172" t="s">
        <v>264</v>
      </c>
      <c r="G112" s="159"/>
      <c r="H112" s="159"/>
      <c r="I112" s="162"/>
      <c r="J112" s="173">
        <f>BK112</f>
        <v>0</v>
      </c>
      <c r="K112" s="159"/>
      <c r="L112" s="164"/>
      <c r="M112" s="165"/>
      <c r="N112" s="166"/>
      <c r="O112" s="166"/>
      <c r="P112" s="167">
        <f>SUM(P113:P126)</f>
        <v>0</v>
      </c>
      <c r="Q112" s="166"/>
      <c r="R112" s="167">
        <f>SUM(R113:R126)</f>
        <v>0.05344940000000001</v>
      </c>
      <c r="S112" s="166"/>
      <c r="T112" s="168">
        <f>SUM(T113:T126)</f>
        <v>0</v>
      </c>
      <c r="AR112" s="169" t="s">
        <v>79</v>
      </c>
      <c r="AT112" s="170" t="s">
        <v>70</v>
      </c>
      <c r="AU112" s="170" t="s">
        <v>79</v>
      </c>
      <c r="AY112" s="169" t="s">
        <v>166</v>
      </c>
      <c r="BK112" s="171">
        <f>SUM(BK113:BK126)</f>
        <v>0</v>
      </c>
    </row>
    <row r="113" spans="1:65" s="2" customFormat="1" ht="33" customHeight="1">
      <c r="A113" s="35"/>
      <c r="B113" s="36"/>
      <c r="C113" s="174" t="s">
        <v>115</v>
      </c>
      <c r="D113" s="174" t="s">
        <v>168</v>
      </c>
      <c r="E113" s="175" t="s">
        <v>265</v>
      </c>
      <c r="F113" s="176" t="s">
        <v>266</v>
      </c>
      <c r="G113" s="177" t="s">
        <v>203</v>
      </c>
      <c r="H113" s="178">
        <v>0.798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1760</v>
      </c>
    </row>
    <row r="114" spans="2:51" s="13" customFormat="1" ht="11.25">
      <c r="B114" s="187"/>
      <c r="C114" s="188"/>
      <c r="D114" s="189" t="s">
        <v>175</v>
      </c>
      <c r="E114" s="190" t="s">
        <v>19</v>
      </c>
      <c r="F114" s="191" t="s">
        <v>1761</v>
      </c>
      <c r="G114" s="188"/>
      <c r="H114" s="190" t="s">
        <v>19</v>
      </c>
      <c r="I114" s="192"/>
      <c r="J114" s="188"/>
      <c r="K114" s="188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175</v>
      </c>
      <c r="AU114" s="197" t="s">
        <v>81</v>
      </c>
      <c r="AV114" s="13" t="s">
        <v>79</v>
      </c>
      <c r="AW114" s="13" t="s">
        <v>33</v>
      </c>
      <c r="AX114" s="13" t="s">
        <v>71</v>
      </c>
      <c r="AY114" s="197" t="s">
        <v>166</v>
      </c>
    </row>
    <row r="115" spans="2:51" s="14" customFormat="1" ht="11.25">
      <c r="B115" s="198"/>
      <c r="C115" s="199"/>
      <c r="D115" s="189" t="s">
        <v>175</v>
      </c>
      <c r="E115" s="200" t="s">
        <v>19</v>
      </c>
      <c r="F115" s="201" t="s">
        <v>1762</v>
      </c>
      <c r="G115" s="199"/>
      <c r="H115" s="202">
        <v>0.798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175</v>
      </c>
      <c r="AU115" s="208" t="s">
        <v>81</v>
      </c>
      <c r="AV115" s="14" t="s">
        <v>81</v>
      </c>
      <c r="AW115" s="14" t="s">
        <v>33</v>
      </c>
      <c r="AX115" s="14" t="s">
        <v>79</v>
      </c>
      <c r="AY115" s="208" t="s">
        <v>166</v>
      </c>
    </row>
    <row r="116" spans="1:65" s="2" customFormat="1" ht="44.25" customHeight="1">
      <c r="A116" s="35"/>
      <c r="B116" s="36"/>
      <c r="C116" s="174" t="s">
        <v>118</v>
      </c>
      <c r="D116" s="174" t="s">
        <v>168</v>
      </c>
      <c r="E116" s="175" t="s">
        <v>1763</v>
      </c>
      <c r="F116" s="176" t="s">
        <v>1764</v>
      </c>
      <c r="G116" s="177" t="s">
        <v>203</v>
      </c>
      <c r="H116" s="178">
        <v>1.174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1765</v>
      </c>
    </row>
    <row r="117" spans="2:51" s="13" customFormat="1" ht="11.25">
      <c r="B117" s="187"/>
      <c r="C117" s="188"/>
      <c r="D117" s="189" t="s">
        <v>175</v>
      </c>
      <c r="E117" s="190" t="s">
        <v>19</v>
      </c>
      <c r="F117" s="191" t="s">
        <v>1766</v>
      </c>
      <c r="G117" s="188"/>
      <c r="H117" s="190" t="s">
        <v>19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175</v>
      </c>
      <c r="AU117" s="197" t="s">
        <v>81</v>
      </c>
      <c r="AV117" s="13" t="s">
        <v>79</v>
      </c>
      <c r="AW117" s="13" t="s">
        <v>33</v>
      </c>
      <c r="AX117" s="13" t="s">
        <v>71</v>
      </c>
      <c r="AY117" s="197" t="s">
        <v>166</v>
      </c>
    </row>
    <row r="118" spans="2:51" s="14" customFormat="1" ht="11.25">
      <c r="B118" s="198"/>
      <c r="C118" s="199"/>
      <c r="D118" s="189" t="s">
        <v>175</v>
      </c>
      <c r="E118" s="200" t="s">
        <v>19</v>
      </c>
      <c r="F118" s="201" t="s">
        <v>1767</v>
      </c>
      <c r="G118" s="199"/>
      <c r="H118" s="202">
        <v>0.108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175</v>
      </c>
      <c r="AU118" s="208" t="s">
        <v>81</v>
      </c>
      <c r="AV118" s="14" t="s">
        <v>81</v>
      </c>
      <c r="AW118" s="14" t="s">
        <v>33</v>
      </c>
      <c r="AX118" s="14" t="s">
        <v>71</v>
      </c>
      <c r="AY118" s="208" t="s">
        <v>166</v>
      </c>
    </row>
    <row r="119" spans="2:51" s="13" customFormat="1" ht="11.25">
      <c r="B119" s="187"/>
      <c r="C119" s="188"/>
      <c r="D119" s="189" t="s">
        <v>175</v>
      </c>
      <c r="E119" s="190" t="s">
        <v>19</v>
      </c>
      <c r="F119" s="191" t="s">
        <v>1768</v>
      </c>
      <c r="G119" s="188"/>
      <c r="H119" s="190" t="s">
        <v>19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175</v>
      </c>
      <c r="AU119" s="197" t="s">
        <v>81</v>
      </c>
      <c r="AV119" s="13" t="s">
        <v>79</v>
      </c>
      <c r="AW119" s="13" t="s">
        <v>33</v>
      </c>
      <c r="AX119" s="13" t="s">
        <v>71</v>
      </c>
      <c r="AY119" s="197" t="s">
        <v>166</v>
      </c>
    </row>
    <row r="120" spans="2:51" s="14" customFormat="1" ht="11.25">
      <c r="B120" s="198"/>
      <c r="C120" s="199"/>
      <c r="D120" s="189" t="s">
        <v>175</v>
      </c>
      <c r="E120" s="200" t="s">
        <v>19</v>
      </c>
      <c r="F120" s="201" t="s">
        <v>1769</v>
      </c>
      <c r="G120" s="199"/>
      <c r="H120" s="202">
        <v>0.098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175</v>
      </c>
      <c r="AU120" s="208" t="s">
        <v>81</v>
      </c>
      <c r="AV120" s="14" t="s">
        <v>81</v>
      </c>
      <c r="AW120" s="14" t="s">
        <v>33</v>
      </c>
      <c r="AX120" s="14" t="s">
        <v>71</v>
      </c>
      <c r="AY120" s="208" t="s">
        <v>166</v>
      </c>
    </row>
    <row r="121" spans="2:51" s="13" customFormat="1" ht="11.25">
      <c r="B121" s="187"/>
      <c r="C121" s="188"/>
      <c r="D121" s="189" t="s">
        <v>175</v>
      </c>
      <c r="E121" s="190" t="s">
        <v>19</v>
      </c>
      <c r="F121" s="191" t="s">
        <v>1770</v>
      </c>
      <c r="G121" s="188"/>
      <c r="H121" s="190" t="s">
        <v>19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175</v>
      </c>
      <c r="AU121" s="197" t="s">
        <v>81</v>
      </c>
      <c r="AV121" s="13" t="s">
        <v>79</v>
      </c>
      <c r="AW121" s="13" t="s">
        <v>33</v>
      </c>
      <c r="AX121" s="13" t="s">
        <v>71</v>
      </c>
      <c r="AY121" s="197" t="s">
        <v>166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1771</v>
      </c>
      <c r="G122" s="199"/>
      <c r="H122" s="202">
        <v>0.968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71</v>
      </c>
      <c r="AY122" s="208" t="s">
        <v>166</v>
      </c>
    </row>
    <row r="123" spans="2:51" s="15" customFormat="1" ht="11.25">
      <c r="B123" s="209"/>
      <c r="C123" s="210"/>
      <c r="D123" s="189" t="s">
        <v>175</v>
      </c>
      <c r="E123" s="211" t="s">
        <v>19</v>
      </c>
      <c r="F123" s="212" t="s">
        <v>209</v>
      </c>
      <c r="G123" s="210"/>
      <c r="H123" s="213">
        <v>1.174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175</v>
      </c>
      <c r="AU123" s="219" t="s">
        <v>81</v>
      </c>
      <c r="AV123" s="15" t="s">
        <v>173</v>
      </c>
      <c r="AW123" s="15" t="s">
        <v>33</v>
      </c>
      <c r="AX123" s="15" t="s">
        <v>79</v>
      </c>
      <c r="AY123" s="219" t="s">
        <v>166</v>
      </c>
    </row>
    <row r="124" spans="1:65" s="2" customFormat="1" ht="36">
      <c r="A124" s="35"/>
      <c r="B124" s="36"/>
      <c r="C124" s="174" t="s">
        <v>8</v>
      </c>
      <c r="D124" s="174" t="s">
        <v>168</v>
      </c>
      <c r="E124" s="175" t="s">
        <v>1772</v>
      </c>
      <c r="F124" s="176" t="s">
        <v>1773</v>
      </c>
      <c r="G124" s="177" t="s">
        <v>171</v>
      </c>
      <c r="H124" s="178">
        <v>3.72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0.00632</v>
      </c>
      <c r="R124" s="183">
        <f>Q124*H124</f>
        <v>0.0235104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1774</v>
      </c>
    </row>
    <row r="125" spans="2:51" s="14" customFormat="1" ht="11.25">
      <c r="B125" s="198"/>
      <c r="C125" s="199"/>
      <c r="D125" s="189" t="s">
        <v>175</v>
      </c>
      <c r="E125" s="200" t="s">
        <v>19</v>
      </c>
      <c r="F125" s="201" t="s">
        <v>1775</v>
      </c>
      <c r="G125" s="199"/>
      <c r="H125" s="202">
        <v>3.72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175</v>
      </c>
      <c r="AU125" s="208" t="s">
        <v>81</v>
      </c>
      <c r="AV125" s="14" t="s">
        <v>81</v>
      </c>
      <c r="AW125" s="14" t="s">
        <v>33</v>
      </c>
      <c r="AX125" s="14" t="s">
        <v>79</v>
      </c>
      <c r="AY125" s="208" t="s">
        <v>166</v>
      </c>
    </row>
    <row r="126" spans="1:65" s="2" customFormat="1" ht="24">
      <c r="A126" s="35"/>
      <c r="B126" s="36"/>
      <c r="C126" s="174" t="s">
        <v>123</v>
      </c>
      <c r="D126" s="174" t="s">
        <v>168</v>
      </c>
      <c r="E126" s="175" t="s">
        <v>1776</v>
      </c>
      <c r="F126" s="176" t="s">
        <v>1777</v>
      </c>
      <c r="G126" s="177" t="s">
        <v>240</v>
      </c>
      <c r="H126" s="178">
        <v>0.035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0.8554</v>
      </c>
      <c r="R126" s="183">
        <f>Q126*H126</f>
        <v>0.029939000000000004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1778</v>
      </c>
    </row>
    <row r="127" spans="2:63" s="12" customFormat="1" ht="22.9" customHeight="1">
      <c r="B127" s="158"/>
      <c r="C127" s="159"/>
      <c r="D127" s="160" t="s">
        <v>70</v>
      </c>
      <c r="E127" s="172" t="s">
        <v>191</v>
      </c>
      <c r="F127" s="172" t="s">
        <v>285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SUM(P128:P129)</f>
        <v>0</v>
      </c>
      <c r="Q127" s="166"/>
      <c r="R127" s="167">
        <f>SUM(R128:R129)</f>
        <v>17.01</v>
      </c>
      <c r="S127" s="166"/>
      <c r="T127" s="168">
        <f>SUM(T128:T129)</f>
        <v>0</v>
      </c>
      <c r="AR127" s="169" t="s">
        <v>79</v>
      </c>
      <c r="AT127" s="170" t="s">
        <v>70</v>
      </c>
      <c r="AU127" s="170" t="s">
        <v>79</v>
      </c>
      <c r="AY127" s="169" t="s">
        <v>166</v>
      </c>
      <c r="BK127" s="171">
        <f>SUM(BK128:BK129)</f>
        <v>0</v>
      </c>
    </row>
    <row r="128" spans="1:65" s="2" customFormat="1" ht="36">
      <c r="A128" s="35"/>
      <c r="B128" s="36"/>
      <c r="C128" s="174" t="s">
        <v>126</v>
      </c>
      <c r="D128" s="174" t="s">
        <v>168</v>
      </c>
      <c r="E128" s="175" t="s">
        <v>287</v>
      </c>
      <c r="F128" s="176" t="s">
        <v>288</v>
      </c>
      <c r="G128" s="177" t="s">
        <v>171</v>
      </c>
      <c r="H128" s="178">
        <v>20.25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0.46</v>
      </c>
      <c r="R128" s="183">
        <f>Q128*H128</f>
        <v>9.315000000000001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1779</v>
      </c>
    </row>
    <row r="129" spans="1:65" s="2" customFormat="1" ht="44.25" customHeight="1">
      <c r="A129" s="35"/>
      <c r="B129" s="36"/>
      <c r="C129" s="174" t="s">
        <v>129</v>
      </c>
      <c r="D129" s="174" t="s">
        <v>168</v>
      </c>
      <c r="E129" s="175" t="s">
        <v>293</v>
      </c>
      <c r="F129" s="176" t="s">
        <v>294</v>
      </c>
      <c r="G129" s="177" t="s">
        <v>171</v>
      </c>
      <c r="H129" s="178">
        <v>20.25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0.38</v>
      </c>
      <c r="R129" s="183">
        <f>Q129*H129</f>
        <v>7.695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1780</v>
      </c>
    </row>
    <row r="130" spans="2:63" s="12" customFormat="1" ht="22.9" customHeight="1">
      <c r="B130" s="158"/>
      <c r="C130" s="159"/>
      <c r="D130" s="160" t="s">
        <v>70</v>
      </c>
      <c r="E130" s="172" t="s">
        <v>210</v>
      </c>
      <c r="F130" s="172" t="s">
        <v>304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SUM(P131:P135)</f>
        <v>0</v>
      </c>
      <c r="Q130" s="166"/>
      <c r="R130" s="167">
        <f>SUM(R131:R135)</f>
        <v>0.30552999999999997</v>
      </c>
      <c r="S130" s="166"/>
      <c r="T130" s="168">
        <f>SUM(T131:T135)</f>
        <v>0</v>
      </c>
      <c r="AR130" s="169" t="s">
        <v>79</v>
      </c>
      <c r="AT130" s="170" t="s">
        <v>70</v>
      </c>
      <c r="AU130" s="170" t="s">
        <v>79</v>
      </c>
      <c r="AY130" s="169" t="s">
        <v>166</v>
      </c>
      <c r="BK130" s="171">
        <f>SUM(BK131:BK135)</f>
        <v>0</v>
      </c>
    </row>
    <row r="131" spans="1:65" s="2" customFormat="1" ht="24">
      <c r="A131" s="35"/>
      <c r="B131" s="36"/>
      <c r="C131" s="174" t="s">
        <v>132</v>
      </c>
      <c r="D131" s="174" t="s">
        <v>168</v>
      </c>
      <c r="E131" s="175" t="s">
        <v>353</v>
      </c>
      <c r="F131" s="176" t="s">
        <v>354</v>
      </c>
      <c r="G131" s="177" t="s">
        <v>186</v>
      </c>
      <c r="H131" s="178">
        <v>2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0.01019</v>
      </c>
      <c r="R131" s="183">
        <f>Q131*H131</f>
        <v>0.02038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1781</v>
      </c>
    </row>
    <row r="132" spans="1:65" s="2" customFormat="1" ht="24">
      <c r="A132" s="35"/>
      <c r="B132" s="36"/>
      <c r="C132" s="174" t="s">
        <v>260</v>
      </c>
      <c r="D132" s="174" t="s">
        <v>168</v>
      </c>
      <c r="E132" s="175" t="s">
        <v>373</v>
      </c>
      <c r="F132" s="176" t="s">
        <v>374</v>
      </c>
      <c r="G132" s="177" t="s">
        <v>186</v>
      </c>
      <c r="H132" s="178">
        <v>1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0.02854</v>
      </c>
      <c r="R132" s="183">
        <f>Q132*H132</f>
        <v>0.02854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1782</v>
      </c>
    </row>
    <row r="133" spans="1:65" s="2" customFormat="1" ht="24">
      <c r="A133" s="35"/>
      <c r="B133" s="36"/>
      <c r="C133" s="174" t="s">
        <v>7</v>
      </c>
      <c r="D133" s="174" t="s">
        <v>168</v>
      </c>
      <c r="E133" s="175" t="s">
        <v>389</v>
      </c>
      <c r="F133" s="176" t="s">
        <v>390</v>
      </c>
      <c r="G133" s="177" t="s">
        <v>186</v>
      </c>
      <c r="H133" s="178">
        <v>1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0.03927</v>
      </c>
      <c r="R133" s="183">
        <f>Q133*H133</f>
        <v>0.03927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1783</v>
      </c>
    </row>
    <row r="134" spans="1:65" s="2" customFormat="1" ht="36">
      <c r="A134" s="35"/>
      <c r="B134" s="36"/>
      <c r="C134" s="220" t="s">
        <v>269</v>
      </c>
      <c r="D134" s="220" t="s">
        <v>254</v>
      </c>
      <c r="E134" s="221" t="s">
        <v>1784</v>
      </c>
      <c r="F134" s="222" t="s">
        <v>1785</v>
      </c>
      <c r="G134" s="223" t="s">
        <v>1786</v>
      </c>
      <c r="H134" s="224">
        <v>1</v>
      </c>
      <c r="I134" s="225"/>
      <c r="J134" s="226">
        <f>ROUND(I134*H134,2)</f>
        <v>0</v>
      </c>
      <c r="K134" s="222" t="s">
        <v>19</v>
      </c>
      <c r="L134" s="227"/>
      <c r="M134" s="228" t="s">
        <v>19</v>
      </c>
      <c r="N134" s="229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210</v>
      </c>
      <c r="AT134" s="185" t="s">
        <v>254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1787</v>
      </c>
    </row>
    <row r="135" spans="1:65" s="2" customFormat="1" ht="24">
      <c r="A135" s="35"/>
      <c r="B135" s="36"/>
      <c r="C135" s="174" t="s">
        <v>273</v>
      </c>
      <c r="D135" s="174" t="s">
        <v>168</v>
      </c>
      <c r="E135" s="175" t="s">
        <v>422</v>
      </c>
      <c r="F135" s="176" t="s">
        <v>423</v>
      </c>
      <c r="G135" s="177" t="s">
        <v>186</v>
      </c>
      <c r="H135" s="178">
        <v>1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0.21734</v>
      </c>
      <c r="R135" s="183">
        <f>Q135*H135</f>
        <v>0.21734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1788</v>
      </c>
    </row>
    <row r="136" spans="2:63" s="12" customFormat="1" ht="22.9" customHeight="1">
      <c r="B136" s="158"/>
      <c r="C136" s="159"/>
      <c r="D136" s="160" t="s">
        <v>70</v>
      </c>
      <c r="E136" s="172" t="s">
        <v>439</v>
      </c>
      <c r="F136" s="172" t="s">
        <v>440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SUM(P137:P140)</f>
        <v>0</v>
      </c>
      <c r="Q136" s="166"/>
      <c r="R136" s="167">
        <f>SUM(R137:R140)</f>
        <v>0</v>
      </c>
      <c r="S136" s="166"/>
      <c r="T136" s="168">
        <f>SUM(T137:T140)</f>
        <v>0</v>
      </c>
      <c r="AR136" s="169" t="s">
        <v>79</v>
      </c>
      <c r="AT136" s="170" t="s">
        <v>70</v>
      </c>
      <c r="AU136" s="170" t="s">
        <v>79</v>
      </c>
      <c r="AY136" s="169" t="s">
        <v>166</v>
      </c>
      <c r="BK136" s="171">
        <f>SUM(BK137:BK140)</f>
        <v>0</v>
      </c>
    </row>
    <row r="137" spans="1:65" s="2" customFormat="1" ht="36">
      <c r="A137" s="35"/>
      <c r="B137" s="36"/>
      <c r="C137" s="174" t="s">
        <v>277</v>
      </c>
      <c r="D137" s="174" t="s">
        <v>168</v>
      </c>
      <c r="E137" s="175" t="s">
        <v>442</v>
      </c>
      <c r="F137" s="176" t="s">
        <v>443</v>
      </c>
      <c r="G137" s="177" t="s">
        <v>240</v>
      </c>
      <c r="H137" s="178">
        <v>11.745</v>
      </c>
      <c r="I137" s="179"/>
      <c r="J137" s="180">
        <f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1789</v>
      </c>
    </row>
    <row r="138" spans="1:65" s="2" customFormat="1" ht="36">
      <c r="A138" s="35"/>
      <c r="B138" s="36"/>
      <c r="C138" s="174" t="s">
        <v>281</v>
      </c>
      <c r="D138" s="174" t="s">
        <v>168</v>
      </c>
      <c r="E138" s="175" t="s">
        <v>446</v>
      </c>
      <c r="F138" s="176" t="s">
        <v>447</v>
      </c>
      <c r="G138" s="177" t="s">
        <v>240</v>
      </c>
      <c r="H138" s="178">
        <v>105.66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1790</v>
      </c>
    </row>
    <row r="139" spans="2:51" s="14" customFormat="1" ht="11.25">
      <c r="B139" s="198"/>
      <c r="C139" s="199"/>
      <c r="D139" s="189" t="s">
        <v>175</v>
      </c>
      <c r="E139" s="200" t="s">
        <v>19</v>
      </c>
      <c r="F139" s="201" t="s">
        <v>1791</v>
      </c>
      <c r="G139" s="199"/>
      <c r="H139" s="202">
        <v>105.66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175</v>
      </c>
      <c r="AU139" s="208" t="s">
        <v>81</v>
      </c>
      <c r="AV139" s="14" t="s">
        <v>81</v>
      </c>
      <c r="AW139" s="14" t="s">
        <v>33</v>
      </c>
      <c r="AX139" s="14" t="s">
        <v>79</v>
      </c>
      <c r="AY139" s="208" t="s">
        <v>166</v>
      </c>
    </row>
    <row r="140" spans="1:65" s="2" customFormat="1" ht="44.25" customHeight="1">
      <c r="A140" s="35"/>
      <c r="B140" s="36"/>
      <c r="C140" s="174" t="s">
        <v>286</v>
      </c>
      <c r="D140" s="174" t="s">
        <v>168</v>
      </c>
      <c r="E140" s="175" t="s">
        <v>450</v>
      </c>
      <c r="F140" s="176" t="s">
        <v>239</v>
      </c>
      <c r="G140" s="177" t="s">
        <v>240</v>
      </c>
      <c r="H140" s="178">
        <v>11.57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1792</v>
      </c>
    </row>
    <row r="141" spans="2:63" s="12" customFormat="1" ht="22.9" customHeight="1">
      <c r="B141" s="158"/>
      <c r="C141" s="159"/>
      <c r="D141" s="160" t="s">
        <v>70</v>
      </c>
      <c r="E141" s="172" t="s">
        <v>456</v>
      </c>
      <c r="F141" s="172" t="s">
        <v>457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SUM(P142:P143)</f>
        <v>0</v>
      </c>
      <c r="Q141" s="166"/>
      <c r="R141" s="167">
        <f>SUM(R142:R143)</f>
        <v>0</v>
      </c>
      <c r="S141" s="166"/>
      <c r="T141" s="168">
        <f>SUM(T142:T143)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SUM(BK142:BK143)</f>
        <v>0</v>
      </c>
    </row>
    <row r="142" spans="1:65" s="2" customFormat="1" ht="44.25" customHeight="1">
      <c r="A142" s="35"/>
      <c r="B142" s="36"/>
      <c r="C142" s="174" t="s">
        <v>292</v>
      </c>
      <c r="D142" s="174" t="s">
        <v>168</v>
      </c>
      <c r="E142" s="175" t="s">
        <v>459</v>
      </c>
      <c r="F142" s="176" t="s">
        <v>460</v>
      </c>
      <c r="G142" s="177" t="s">
        <v>240</v>
      </c>
      <c r="H142" s="178">
        <v>17.01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1793</v>
      </c>
    </row>
    <row r="143" spans="1:65" s="2" customFormat="1" ht="48">
      <c r="A143" s="35"/>
      <c r="B143" s="36"/>
      <c r="C143" s="174" t="s">
        <v>296</v>
      </c>
      <c r="D143" s="174" t="s">
        <v>168</v>
      </c>
      <c r="E143" s="175" t="s">
        <v>463</v>
      </c>
      <c r="F143" s="176" t="s">
        <v>464</v>
      </c>
      <c r="G143" s="177" t="s">
        <v>240</v>
      </c>
      <c r="H143" s="178">
        <v>0.406</v>
      </c>
      <c r="I143" s="179"/>
      <c r="J143" s="180">
        <f>ROUND(I143*H143,2)</f>
        <v>0</v>
      </c>
      <c r="K143" s="176" t="s">
        <v>172</v>
      </c>
      <c r="L143" s="40"/>
      <c r="M143" s="230" t="s">
        <v>19</v>
      </c>
      <c r="N143" s="231" t="s">
        <v>42</v>
      </c>
      <c r="O143" s="232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1794</v>
      </c>
    </row>
    <row r="144" spans="1:31" s="2" customFormat="1" ht="6.95" customHeight="1">
      <c r="A144" s="35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HxJr2foawQpj1Hpyr51Rn7fDAgc28TaG1eZvD5r8GOJdjI80LzuFPGeTqhytPdzBHYdTJr9Maq5rt1Hd7Env+Q==" saltValue="jptHwwuByumz/u6x7vcEiYtLgTCgOFTZv26bJPI0Gk4rIC3OIGT8qYJIVIRGF82pGsmBWgyJP4zX7ztXs0/VYA==" spinCount="100000" sheet="1" objects="1" scenarios="1" formatColumns="0" formatRows="0" autoFilter="0"/>
  <autoFilter ref="C85:K143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tabSelected="1" workbookViewId="0" topLeftCell="A16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137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ROUND((SUM(BE88:BE194)),2)</f>
        <v>0</v>
      </c>
      <c r="G33" s="35"/>
      <c r="H33" s="35"/>
      <c r="I33" s="119">
        <v>0.21</v>
      </c>
      <c r="J33" s="118">
        <f>ROUND(((SUM(BE88:BE194))*I33),2)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ROUND((SUM(BF88:BF194)),2)</f>
        <v>0</v>
      </c>
      <c r="G34" s="35"/>
      <c r="H34" s="35"/>
      <c r="I34" s="119">
        <v>0.15</v>
      </c>
      <c r="J34" s="118">
        <f>ROUND(((SUM(BF88:BF194))*I34),2)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ROUND((SUM(BG88:BG194)),2)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ROUND((SUM(BH88:BH194)),2)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ROUND((SUM(BI88:BI194)),2)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01 - Stoka A1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J132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J134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J141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J150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J184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J187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J192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01 - Stoka A1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1104.6428090000002</v>
      </c>
      <c r="S88" s="73"/>
      <c r="T88" s="156">
        <f>T89</f>
        <v>882.4639500000001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P90+P132+P134+P141+P150+P184+P187+P192</f>
        <v>0</v>
      </c>
      <c r="Q89" s="166"/>
      <c r="R89" s="167">
        <f>R90+R132+R134+R141+R150+R184+R187+R192</f>
        <v>1104.6428090000002</v>
      </c>
      <c r="S89" s="166"/>
      <c r="T89" s="168">
        <f>T90+T132+T134+T141+T150+T184+T187+T192</f>
        <v>882.4639500000001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BK90+BK132+BK134+BK141+BK150+BK184+BK187+BK192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SUM(P91:P131)</f>
        <v>0</v>
      </c>
      <c r="Q90" s="166"/>
      <c r="R90" s="167">
        <f>SUM(R91:R131)</f>
        <v>3.0631630000000003</v>
      </c>
      <c r="S90" s="166"/>
      <c r="T90" s="168">
        <f>SUM(T91:T131)</f>
        <v>882.4639500000001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SUM(BK91:BK131)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169</v>
      </c>
      <c r="F91" s="176" t="s">
        <v>170</v>
      </c>
      <c r="G91" s="177" t="s">
        <v>171</v>
      </c>
      <c r="H91" s="178">
        <v>758.565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439.9677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174</v>
      </c>
    </row>
    <row r="92" spans="2:51" s="13" customFormat="1" ht="11.25">
      <c r="B92" s="187"/>
      <c r="C92" s="188"/>
      <c r="D92" s="189" t="s">
        <v>175</v>
      </c>
      <c r="E92" s="190" t="s">
        <v>19</v>
      </c>
      <c r="F92" s="191" t="s">
        <v>176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175</v>
      </c>
      <c r="AU92" s="197" t="s">
        <v>81</v>
      </c>
      <c r="AV92" s="13" t="s">
        <v>79</v>
      </c>
      <c r="AW92" s="13" t="s">
        <v>33</v>
      </c>
      <c r="AX92" s="13" t="s">
        <v>71</v>
      </c>
      <c r="AY92" s="197" t="s">
        <v>166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177</v>
      </c>
      <c r="G93" s="199"/>
      <c r="H93" s="202">
        <v>758.565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79</v>
      </c>
      <c r="AY93" s="208" t="s">
        <v>166</v>
      </c>
    </row>
    <row r="94" spans="1:65" s="2" customFormat="1" ht="55.5" customHeight="1">
      <c r="A94" s="35"/>
      <c r="B94" s="36"/>
      <c r="C94" s="174" t="s">
        <v>81</v>
      </c>
      <c r="D94" s="174" t="s">
        <v>168</v>
      </c>
      <c r="E94" s="175" t="s">
        <v>178</v>
      </c>
      <c r="F94" s="176" t="s">
        <v>179</v>
      </c>
      <c r="G94" s="177" t="s">
        <v>171</v>
      </c>
      <c r="H94" s="178">
        <v>983.325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0.45</v>
      </c>
      <c r="T94" s="184">
        <f>S94*H94</f>
        <v>442.49625000000003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180</v>
      </c>
    </row>
    <row r="95" spans="2:51" s="13" customFormat="1" ht="11.25">
      <c r="B95" s="187"/>
      <c r="C95" s="188"/>
      <c r="D95" s="189" t="s">
        <v>175</v>
      </c>
      <c r="E95" s="190" t="s">
        <v>19</v>
      </c>
      <c r="F95" s="191" t="s">
        <v>181</v>
      </c>
      <c r="G95" s="188"/>
      <c r="H95" s="190" t="s">
        <v>19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175</v>
      </c>
      <c r="AU95" s="197" t="s">
        <v>81</v>
      </c>
      <c r="AV95" s="13" t="s">
        <v>79</v>
      </c>
      <c r="AW95" s="13" t="s">
        <v>33</v>
      </c>
      <c r="AX95" s="13" t="s">
        <v>71</v>
      </c>
      <c r="AY95" s="197" t="s">
        <v>166</v>
      </c>
    </row>
    <row r="96" spans="2:51" s="14" customFormat="1" ht="11.25">
      <c r="B96" s="198"/>
      <c r="C96" s="199"/>
      <c r="D96" s="189" t="s">
        <v>175</v>
      </c>
      <c r="E96" s="200" t="s">
        <v>19</v>
      </c>
      <c r="F96" s="201" t="s">
        <v>182</v>
      </c>
      <c r="G96" s="199"/>
      <c r="H96" s="202">
        <v>983.325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175</v>
      </c>
      <c r="AU96" s="208" t="s">
        <v>81</v>
      </c>
      <c r="AV96" s="14" t="s">
        <v>81</v>
      </c>
      <c r="AW96" s="14" t="s">
        <v>33</v>
      </c>
      <c r="AX96" s="14" t="s">
        <v>79</v>
      </c>
      <c r="AY96" s="208" t="s">
        <v>166</v>
      </c>
    </row>
    <row r="97" spans="1:65" s="2" customFormat="1" ht="36">
      <c r="A97" s="35"/>
      <c r="B97" s="36"/>
      <c r="C97" s="174" t="s">
        <v>183</v>
      </c>
      <c r="D97" s="174" t="s">
        <v>168</v>
      </c>
      <c r="E97" s="175" t="s">
        <v>184</v>
      </c>
      <c r="F97" s="176" t="s">
        <v>185</v>
      </c>
      <c r="G97" s="177" t="s">
        <v>186</v>
      </c>
      <c r="H97" s="178">
        <v>12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0.00065</v>
      </c>
      <c r="R97" s="183">
        <f>Q97*H97</f>
        <v>0.0078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187</v>
      </c>
    </row>
    <row r="98" spans="1:65" s="2" customFormat="1" ht="36">
      <c r="A98" s="35"/>
      <c r="B98" s="36"/>
      <c r="C98" s="174" t="s">
        <v>173</v>
      </c>
      <c r="D98" s="174" t="s">
        <v>168</v>
      </c>
      <c r="E98" s="175" t="s">
        <v>188</v>
      </c>
      <c r="F98" s="176" t="s">
        <v>189</v>
      </c>
      <c r="G98" s="177" t="s">
        <v>186</v>
      </c>
      <c r="H98" s="178">
        <v>12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190</v>
      </c>
    </row>
    <row r="99" spans="1:65" s="2" customFormat="1" ht="24">
      <c r="A99" s="35"/>
      <c r="B99" s="36"/>
      <c r="C99" s="174" t="s">
        <v>191</v>
      </c>
      <c r="D99" s="174" t="s">
        <v>168</v>
      </c>
      <c r="E99" s="175" t="s">
        <v>192</v>
      </c>
      <c r="F99" s="176" t="s">
        <v>193</v>
      </c>
      <c r="G99" s="177" t="s">
        <v>194</v>
      </c>
      <c r="H99" s="178">
        <v>1350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0.00055</v>
      </c>
      <c r="R99" s="183">
        <f>Q99*H99</f>
        <v>0.7425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195</v>
      </c>
    </row>
    <row r="100" spans="1:65" s="2" customFormat="1" ht="24">
      <c r="A100" s="35"/>
      <c r="B100" s="36"/>
      <c r="C100" s="174" t="s">
        <v>196</v>
      </c>
      <c r="D100" s="174" t="s">
        <v>168</v>
      </c>
      <c r="E100" s="175" t="s">
        <v>197</v>
      </c>
      <c r="F100" s="176" t="s">
        <v>198</v>
      </c>
      <c r="G100" s="177" t="s">
        <v>194</v>
      </c>
      <c r="H100" s="178">
        <v>1350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199</v>
      </c>
    </row>
    <row r="101" spans="1:65" s="2" customFormat="1" ht="48">
      <c r="A101" s="35"/>
      <c r="B101" s="36"/>
      <c r="C101" s="174" t="s">
        <v>200</v>
      </c>
      <c r="D101" s="174" t="s">
        <v>168</v>
      </c>
      <c r="E101" s="175" t="s">
        <v>201</v>
      </c>
      <c r="F101" s="176" t="s">
        <v>202</v>
      </c>
      <c r="G101" s="177" t="s">
        <v>203</v>
      </c>
      <c r="H101" s="178">
        <v>935.28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204</v>
      </c>
    </row>
    <row r="102" spans="2:51" s="13" customFormat="1" ht="11.25">
      <c r="B102" s="187"/>
      <c r="C102" s="188"/>
      <c r="D102" s="189" t="s">
        <v>175</v>
      </c>
      <c r="E102" s="190" t="s">
        <v>19</v>
      </c>
      <c r="F102" s="191" t="s">
        <v>205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175</v>
      </c>
      <c r="AU102" s="197" t="s">
        <v>81</v>
      </c>
      <c r="AV102" s="13" t="s">
        <v>79</v>
      </c>
      <c r="AW102" s="13" t="s">
        <v>33</v>
      </c>
      <c r="AX102" s="13" t="s">
        <v>71</v>
      </c>
      <c r="AY102" s="197" t="s">
        <v>166</v>
      </c>
    </row>
    <row r="103" spans="2:51" s="14" customFormat="1" ht="11.25">
      <c r="B103" s="198"/>
      <c r="C103" s="199"/>
      <c r="D103" s="189" t="s">
        <v>175</v>
      </c>
      <c r="E103" s="200" t="s">
        <v>19</v>
      </c>
      <c r="F103" s="201" t="s">
        <v>206</v>
      </c>
      <c r="G103" s="199"/>
      <c r="H103" s="202">
        <v>164.38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175</v>
      </c>
      <c r="AU103" s="208" t="s">
        <v>81</v>
      </c>
      <c r="AV103" s="14" t="s">
        <v>81</v>
      </c>
      <c r="AW103" s="14" t="s">
        <v>33</v>
      </c>
      <c r="AX103" s="14" t="s">
        <v>71</v>
      </c>
      <c r="AY103" s="208" t="s">
        <v>166</v>
      </c>
    </row>
    <row r="104" spans="2:51" s="13" customFormat="1" ht="11.25">
      <c r="B104" s="187"/>
      <c r="C104" s="188"/>
      <c r="D104" s="189" t="s">
        <v>175</v>
      </c>
      <c r="E104" s="190" t="s">
        <v>19</v>
      </c>
      <c r="F104" s="191" t="s">
        <v>207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175</v>
      </c>
      <c r="AU104" s="197" t="s">
        <v>81</v>
      </c>
      <c r="AV104" s="13" t="s">
        <v>79</v>
      </c>
      <c r="AW104" s="13" t="s">
        <v>33</v>
      </c>
      <c r="AX104" s="13" t="s">
        <v>71</v>
      </c>
      <c r="AY104" s="197" t="s">
        <v>166</v>
      </c>
    </row>
    <row r="105" spans="2:51" s="14" customFormat="1" ht="11.25">
      <c r="B105" s="198"/>
      <c r="C105" s="199"/>
      <c r="D105" s="189" t="s">
        <v>175</v>
      </c>
      <c r="E105" s="200" t="s">
        <v>19</v>
      </c>
      <c r="F105" s="201" t="s">
        <v>208</v>
      </c>
      <c r="G105" s="199"/>
      <c r="H105" s="202">
        <v>770.9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175</v>
      </c>
      <c r="AU105" s="208" t="s">
        <v>81</v>
      </c>
      <c r="AV105" s="14" t="s">
        <v>81</v>
      </c>
      <c r="AW105" s="14" t="s">
        <v>33</v>
      </c>
      <c r="AX105" s="14" t="s">
        <v>71</v>
      </c>
      <c r="AY105" s="208" t="s">
        <v>166</v>
      </c>
    </row>
    <row r="106" spans="2:51" s="15" customFormat="1" ht="11.25">
      <c r="B106" s="209"/>
      <c r="C106" s="210"/>
      <c r="D106" s="189" t="s">
        <v>175</v>
      </c>
      <c r="E106" s="211" t="s">
        <v>19</v>
      </c>
      <c r="F106" s="212" t="s">
        <v>209</v>
      </c>
      <c r="G106" s="210"/>
      <c r="H106" s="213">
        <v>935.28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175</v>
      </c>
      <c r="AU106" s="219" t="s">
        <v>81</v>
      </c>
      <c r="AV106" s="15" t="s">
        <v>173</v>
      </c>
      <c r="AW106" s="15" t="s">
        <v>33</v>
      </c>
      <c r="AX106" s="15" t="s">
        <v>79</v>
      </c>
      <c r="AY106" s="219" t="s">
        <v>166</v>
      </c>
    </row>
    <row r="107" spans="1:65" s="2" customFormat="1" ht="36">
      <c r="A107" s="35"/>
      <c r="B107" s="36"/>
      <c r="C107" s="174" t="s">
        <v>210</v>
      </c>
      <c r="D107" s="174" t="s">
        <v>168</v>
      </c>
      <c r="E107" s="175" t="s">
        <v>211</v>
      </c>
      <c r="F107" s="176" t="s">
        <v>212</v>
      </c>
      <c r="G107" s="177" t="s">
        <v>203</v>
      </c>
      <c r="H107" s="178">
        <v>4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213</v>
      </c>
    </row>
    <row r="108" spans="1:65" s="2" customFormat="1" ht="36">
      <c r="A108" s="35"/>
      <c r="B108" s="36"/>
      <c r="C108" s="174" t="s">
        <v>214</v>
      </c>
      <c r="D108" s="174" t="s">
        <v>168</v>
      </c>
      <c r="E108" s="175" t="s">
        <v>215</v>
      </c>
      <c r="F108" s="176" t="s">
        <v>216</v>
      </c>
      <c r="G108" s="177" t="s">
        <v>171</v>
      </c>
      <c r="H108" s="178">
        <v>1613.7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0.00084</v>
      </c>
      <c r="R108" s="183">
        <f>Q108*H108</f>
        <v>1.3555080000000002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217</v>
      </c>
    </row>
    <row r="109" spans="2:51" s="13" customFormat="1" ht="11.25">
      <c r="B109" s="187"/>
      <c r="C109" s="188"/>
      <c r="D109" s="189" t="s">
        <v>175</v>
      </c>
      <c r="E109" s="190" t="s">
        <v>19</v>
      </c>
      <c r="F109" s="191" t="s">
        <v>205</v>
      </c>
      <c r="G109" s="188"/>
      <c r="H109" s="190" t="s">
        <v>19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175</v>
      </c>
      <c r="AU109" s="197" t="s">
        <v>81</v>
      </c>
      <c r="AV109" s="13" t="s">
        <v>79</v>
      </c>
      <c r="AW109" s="13" t="s">
        <v>33</v>
      </c>
      <c r="AX109" s="13" t="s">
        <v>71</v>
      </c>
      <c r="AY109" s="197" t="s">
        <v>166</v>
      </c>
    </row>
    <row r="110" spans="2:51" s="14" customFormat="1" ht="11.25">
      <c r="B110" s="198"/>
      <c r="C110" s="199"/>
      <c r="D110" s="189" t="s">
        <v>175</v>
      </c>
      <c r="E110" s="200" t="s">
        <v>19</v>
      </c>
      <c r="F110" s="201" t="s">
        <v>218</v>
      </c>
      <c r="G110" s="199"/>
      <c r="H110" s="202">
        <v>474.4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175</v>
      </c>
      <c r="AU110" s="208" t="s">
        <v>81</v>
      </c>
      <c r="AV110" s="14" t="s">
        <v>81</v>
      </c>
      <c r="AW110" s="14" t="s">
        <v>33</v>
      </c>
      <c r="AX110" s="14" t="s">
        <v>71</v>
      </c>
      <c r="AY110" s="208" t="s">
        <v>166</v>
      </c>
    </row>
    <row r="111" spans="2:51" s="13" customFormat="1" ht="11.25">
      <c r="B111" s="187"/>
      <c r="C111" s="188"/>
      <c r="D111" s="189" t="s">
        <v>175</v>
      </c>
      <c r="E111" s="190" t="s">
        <v>19</v>
      </c>
      <c r="F111" s="191" t="s">
        <v>207</v>
      </c>
      <c r="G111" s="188"/>
      <c r="H111" s="190" t="s">
        <v>19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175</v>
      </c>
      <c r="AU111" s="197" t="s">
        <v>81</v>
      </c>
      <c r="AV111" s="13" t="s">
        <v>79</v>
      </c>
      <c r="AW111" s="13" t="s">
        <v>33</v>
      </c>
      <c r="AX111" s="13" t="s">
        <v>71</v>
      </c>
      <c r="AY111" s="197" t="s">
        <v>166</v>
      </c>
    </row>
    <row r="112" spans="2:51" s="14" customFormat="1" ht="11.25">
      <c r="B112" s="198"/>
      <c r="C112" s="199"/>
      <c r="D112" s="189" t="s">
        <v>175</v>
      </c>
      <c r="E112" s="200" t="s">
        <v>19</v>
      </c>
      <c r="F112" s="201" t="s">
        <v>219</v>
      </c>
      <c r="G112" s="199"/>
      <c r="H112" s="202">
        <v>1139.3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175</v>
      </c>
      <c r="AU112" s="208" t="s">
        <v>81</v>
      </c>
      <c r="AV112" s="14" t="s">
        <v>81</v>
      </c>
      <c r="AW112" s="14" t="s">
        <v>33</v>
      </c>
      <c r="AX112" s="14" t="s">
        <v>71</v>
      </c>
      <c r="AY112" s="208" t="s">
        <v>166</v>
      </c>
    </row>
    <row r="113" spans="2:51" s="15" customFormat="1" ht="11.25">
      <c r="B113" s="209"/>
      <c r="C113" s="210"/>
      <c r="D113" s="189" t="s">
        <v>175</v>
      </c>
      <c r="E113" s="211" t="s">
        <v>19</v>
      </c>
      <c r="F113" s="212" t="s">
        <v>209</v>
      </c>
      <c r="G113" s="210"/>
      <c r="H113" s="213">
        <v>1613.6999999999998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175</v>
      </c>
      <c r="AU113" s="219" t="s">
        <v>81</v>
      </c>
      <c r="AV113" s="15" t="s">
        <v>173</v>
      </c>
      <c r="AW113" s="15" t="s">
        <v>33</v>
      </c>
      <c r="AX113" s="15" t="s">
        <v>79</v>
      </c>
      <c r="AY113" s="219" t="s">
        <v>166</v>
      </c>
    </row>
    <row r="114" spans="1:65" s="2" customFormat="1" ht="36">
      <c r="A114" s="35"/>
      <c r="B114" s="36"/>
      <c r="C114" s="174" t="s">
        <v>106</v>
      </c>
      <c r="D114" s="174" t="s">
        <v>168</v>
      </c>
      <c r="E114" s="175" t="s">
        <v>220</v>
      </c>
      <c r="F114" s="176" t="s">
        <v>221</v>
      </c>
      <c r="G114" s="177" t="s">
        <v>171</v>
      </c>
      <c r="H114" s="178">
        <v>1126.3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0.00085</v>
      </c>
      <c r="R114" s="183">
        <f>Q114*H114</f>
        <v>0.957355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222</v>
      </c>
    </row>
    <row r="115" spans="2:51" s="13" customFormat="1" ht="11.25">
      <c r="B115" s="187"/>
      <c r="C115" s="188"/>
      <c r="D115" s="189" t="s">
        <v>175</v>
      </c>
      <c r="E115" s="190" t="s">
        <v>19</v>
      </c>
      <c r="F115" s="191" t="s">
        <v>207</v>
      </c>
      <c r="G115" s="188"/>
      <c r="H115" s="190" t="s">
        <v>19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175</v>
      </c>
      <c r="AU115" s="197" t="s">
        <v>81</v>
      </c>
      <c r="AV115" s="13" t="s">
        <v>79</v>
      </c>
      <c r="AW115" s="13" t="s">
        <v>33</v>
      </c>
      <c r="AX115" s="13" t="s">
        <v>71</v>
      </c>
      <c r="AY115" s="197" t="s">
        <v>166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223</v>
      </c>
      <c r="G116" s="199"/>
      <c r="H116" s="202">
        <v>1126.3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79</v>
      </c>
      <c r="AY116" s="208" t="s">
        <v>166</v>
      </c>
    </row>
    <row r="117" spans="1:65" s="2" customFormat="1" ht="44.25" customHeight="1">
      <c r="A117" s="35"/>
      <c r="B117" s="36"/>
      <c r="C117" s="174" t="s">
        <v>109</v>
      </c>
      <c r="D117" s="174" t="s">
        <v>168</v>
      </c>
      <c r="E117" s="175" t="s">
        <v>224</v>
      </c>
      <c r="F117" s="176" t="s">
        <v>225</v>
      </c>
      <c r="G117" s="177" t="s">
        <v>171</v>
      </c>
      <c r="H117" s="178">
        <v>1613.7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226</v>
      </c>
    </row>
    <row r="118" spans="1:65" s="2" customFormat="1" ht="44.25" customHeight="1">
      <c r="A118" s="35"/>
      <c r="B118" s="36"/>
      <c r="C118" s="174" t="s">
        <v>112</v>
      </c>
      <c r="D118" s="174" t="s">
        <v>168</v>
      </c>
      <c r="E118" s="175" t="s">
        <v>227</v>
      </c>
      <c r="F118" s="176" t="s">
        <v>228</v>
      </c>
      <c r="G118" s="177" t="s">
        <v>171</v>
      </c>
      <c r="H118" s="178">
        <v>1126.3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229</v>
      </c>
    </row>
    <row r="119" spans="1:65" s="2" customFormat="1" ht="60">
      <c r="A119" s="35"/>
      <c r="B119" s="36"/>
      <c r="C119" s="174" t="s">
        <v>115</v>
      </c>
      <c r="D119" s="174" t="s">
        <v>168</v>
      </c>
      <c r="E119" s="175" t="s">
        <v>230</v>
      </c>
      <c r="F119" s="176" t="s">
        <v>231</v>
      </c>
      <c r="G119" s="177" t="s">
        <v>203</v>
      </c>
      <c r="H119" s="178">
        <v>244.98</v>
      </c>
      <c r="I119" s="179"/>
      <c r="J119" s="180">
        <f>ROUND(I119*H119,2)</f>
        <v>0</v>
      </c>
      <c r="K119" s="176" t="s">
        <v>172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173</v>
      </c>
      <c r="AT119" s="185" t="s">
        <v>168</v>
      </c>
      <c r="AU119" s="185" t="s">
        <v>81</v>
      </c>
      <c r="AY119" s="18" t="s">
        <v>166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173</v>
      </c>
      <c r="BM119" s="185" t="s">
        <v>232</v>
      </c>
    </row>
    <row r="120" spans="2:51" s="13" customFormat="1" ht="11.25">
      <c r="B120" s="187"/>
      <c r="C120" s="188"/>
      <c r="D120" s="189" t="s">
        <v>175</v>
      </c>
      <c r="E120" s="190" t="s">
        <v>19</v>
      </c>
      <c r="F120" s="191" t="s">
        <v>233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175</v>
      </c>
      <c r="AU120" s="197" t="s">
        <v>81</v>
      </c>
      <c r="AV120" s="13" t="s">
        <v>79</v>
      </c>
      <c r="AW120" s="13" t="s">
        <v>33</v>
      </c>
      <c r="AX120" s="13" t="s">
        <v>71</v>
      </c>
      <c r="AY120" s="197" t="s">
        <v>166</v>
      </c>
    </row>
    <row r="121" spans="2:51" s="14" customFormat="1" ht="11.25">
      <c r="B121" s="198"/>
      <c r="C121" s="199"/>
      <c r="D121" s="189" t="s">
        <v>175</v>
      </c>
      <c r="E121" s="200" t="s">
        <v>19</v>
      </c>
      <c r="F121" s="201" t="s">
        <v>234</v>
      </c>
      <c r="G121" s="199"/>
      <c r="H121" s="202">
        <v>244.98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175</v>
      </c>
      <c r="AU121" s="208" t="s">
        <v>81</v>
      </c>
      <c r="AV121" s="14" t="s">
        <v>81</v>
      </c>
      <c r="AW121" s="14" t="s">
        <v>33</v>
      </c>
      <c r="AX121" s="14" t="s">
        <v>79</v>
      </c>
      <c r="AY121" s="208" t="s">
        <v>166</v>
      </c>
    </row>
    <row r="122" spans="1:65" s="2" customFormat="1" ht="44.25" customHeight="1">
      <c r="A122" s="35"/>
      <c r="B122" s="36"/>
      <c r="C122" s="174" t="s">
        <v>118</v>
      </c>
      <c r="D122" s="174" t="s">
        <v>168</v>
      </c>
      <c r="E122" s="175" t="s">
        <v>235</v>
      </c>
      <c r="F122" s="176" t="s">
        <v>236</v>
      </c>
      <c r="G122" s="177" t="s">
        <v>203</v>
      </c>
      <c r="H122" s="178">
        <v>244.98</v>
      </c>
      <c r="I122" s="179"/>
      <c r="J122" s="180">
        <f>ROUND(I122*H122,2)</f>
        <v>0</v>
      </c>
      <c r="K122" s="176" t="s">
        <v>172</v>
      </c>
      <c r="L122" s="40"/>
      <c r="M122" s="181" t="s">
        <v>19</v>
      </c>
      <c r="N122" s="182" t="s">
        <v>42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173</v>
      </c>
      <c r="AT122" s="185" t="s">
        <v>168</v>
      </c>
      <c r="AU122" s="185" t="s">
        <v>81</v>
      </c>
      <c r="AY122" s="18" t="s">
        <v>166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79</v>
      </c>
      <c r="BK122" s="186">
        <f>ROUND(I122*H122,2)</f>
        <v>0</v>
      </c>
      <c r="BL122" s="18" t="s">
        <v>173</v>
      </c>
      <c r="BM122" s="185" t="s">
        <v>237</v>
      </c>
    </row>
    <row r="123" spans="1:65" s="2" customFormat="1" ht="44.25" customHeight="1">
      <c r="A123" s="35"/>
      <c r="B123" s="36"/>
      <c r="C123" s="174" t="s">
        <v>8</v>
      </c>
      <c r="D123" s="174" t="s">
        <v>168</v>
      </c>
      <c r="E123" s="175" t="s">
        <v>238</v>
      </c>
      <c r="F123" s="176" t="s">
        <v>239</v>
      </c>
      <c r="G123" s="177" t="s">
        <v>240</v>
      </c>
      <c r="H123" s="178">
        <v>489.96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241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242</v>
      </c>
      <c r="G124" s="199"/>
      <c r="H124" s="202">
        <v>489.96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36">
      <c r="A125" s="35"/>
      <c r="B125" s="36"/>
      <c r="C125" s="174" t="s">
        <v>123</v>
      </c>
      <c r="D125" s="174" t="s">
        <v>168</v>
      </c>
      <c r="E125" s="175" t="s">
        <v>243</v>
      </c>
      <c r="F125" s="176" t="s">
        <v>244</v>
      </c>
      <c r="G125" s="177" t="s">
        <v>203</v>
      </c>
      <c r="H125" s="178">
        <v>244.98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245</v>
      </c>
    </row>
    <row r="126" spans="1:65" s="2" customFormat="1" ht="44.25" customHeight="1">
      <c r="A126" s="35"/>
      <c r="B126" s="36"/>
      <c r="C126" s="174" t="s">
        <v>126</v>
      </c>
      <c r="D126" s="174" t="s">
        <v>168</v>
      </c>
      <c r="E126" s="175" t="s">
        <v>246</v>
      </c>
      <c r="F126" s="176" t="s">
        <v>247</v>
      </c>
      <c r="G126" s="177" t="s">
        <v>203</v>
      </c>
      <c r="H126" s="178">
        <v>690.3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248</v>
      </c>
    </row>
    <row r="127" spans="2:51" s="14" customFormat="1" ht="11.25">
      <c r="B127" s="198"/>
      <c r="C127" s="199"/>
      <c r="D127" s="189" t="s">
        <v>175</v>
      </c>
      <c r="E127" s="200" t="s">
        <v>19</v>
      </c>
      <c r="F127" s="201" t="s">
        <v>249</v>
      </c>
      <c r="G127" s="199"/>
      <c r="H127" s="202">
        <v>690.3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175</v>
      </c>
      <c r="AU127" s="208" t="s">
        <v>81</v>
      </c>
      <c r="AV127" s="14" t="s">
        <v>81</v>
      </c>
      <c r="AW127" s="14" t="s">
        <v>33</v>
      </c>
      <c r="AX127" s="14" t="s">
        <v>79</v>
      </c>
      <c r="AY127" s="208" t="s">
        <v>166</v>
      </c>
    </row>
    <row r="128" spans="1:65" s="2" customFormat="1" ht="66.75" customHeight="1">
      <c r="A128" s="35"/>
      <c r="B128" s="36"/>
      <c r="C128" s="174" t="s">
        <v>129</v>
      </c>
      <c r="D128" s="174" t="s">
        <v>168</v>
      </c>
      <c r="E128" s="175" t="s">
        <v>250</v>
      </c>
      <c r="F128" s="176" t="s">
        <v>251</v>
      </c>
      <c r="G128" s="177" t="s">
        <v>203</v>
      </c>
      <c r="H128" s="178">
        <v>183.735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252</v>
      </c>
    </row>
    <row r="129" spans="2:51" s="14" customFormat="1" ht="11.25">
      <c r="B129" s="198"/>
      <c r="C129" s="199"/>
      <c r="D129" s="189" t="s">
        <v>175</v>
      </c>
      <c r="E129" s="200" t="s">
        <v>19</v>
      </c>
      <c r="F129" s="201" t="s">
        <v>253</v>
      </c>
      <c r="G129" s="199"/>
      <c r="H129" s="202">
        <v>183.735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175</v>
      </c>
      <c r="AU129" s="208" t="s">
        <v>81</v>
      </c>
      <c r="AV129" s="14" t="s">
        <v>81</v>
      </c>
      <c r="AW129" s="14" t="s">
        <v>33</v>
      </c>
      <c r="AX129" s="14" t="s">
        <v>79</v>
      </c>
      <c r="AY129" s="208" t="s">
        <v>166</v>
      </c>
    </row>
    <row r="130" spans="1:65" s="2" customFormat="1" ht="16.5" customHeight="1">
      <c r="A130" s="35"/>
      <c r="B130" s="36"/>
      <c r="C130" s="220" t="s">
        <v>132</v>
      </c>
      <c r="D130" s="220" t="s">
        <v>254</v>
      </c>
      <c r="E130" s="221" t="s">
        <v>255</v>
      </c>
      <c r="F130" s="222" t="s">
        <v>256</v>
      </c>
      <c r="G130" s="223" t="s">
        <v>240</v>
      </c>
      <c r="H130" s="224">
        <v>367.47</v>
      </c>
      <c r="I130" s="225"/>
      <c r="J130" s="226">
        <f>ROUND(I130*H130,2)</f>
        <v>0</v>
      </c>
      <c r="K130" s="222" t="s">
        <v>172</v>
      </c>
      <c r="L130" s="227"/>
      <c r="M130" s="228" t="s">
        <v>19</v>
      </c>
      <c r="N130" s="229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210</v>
      </c>
      <c r="AT130" s="185" t="s">
        <v>254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257</v>
      </c>
    </row>
    <row r="131" spans="2:51" s="14" customFormat="1" ht="11.25">
      <c r="B131" s="198"/>
      <c r="C131" s="199"/>
      <c r="D131" s="189" t="s">
        <v>175</v>
      </c>
      <c r="E131" s="199"/>
      <c r="F131" s="201" t="s">
        <v>258</v>
      </c>
      <c r="G131" s="199"/>
      <c r="H131" s="202">
        <v>367.47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175</v>
      </c>
      <c r="AU131" s="208" t="s">
        <v>81</v>
      </c>
      <c r="AV131" s="14" t="s">
        <v>81</v>
      </c>
      <c r="AW131" s="14" t="s">
        <v>4</v>
      </c>
      <c r="AX131" s="14" t="s">
        <v>79</v>
      </c>
      <c r="AY131" s="208" t="s">
        <v>166</v>
      </c>
    </row>
    <row r="132" spans="2:63" s="12" customFormat="1" ht="22.9" customHeight="1">
      <c r="B132" s="158"/>
      <c r="C132" s="159"/>
      <c r="D132" s="160" t="s">
        <v>70</v>
      </c>
      <c r="E132" s="172" t="s">
        <v>183</v>
      </c>
      <c r="F132" s="172" t="s">
        <v>259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P133</f>
        <v>0</v>
      </c>
      <c r="Q132" s="166"/>
      <c r="R132" s="167">
        <f>R133</f>
        <v>0</v>
      </c>
      <c r="S132" s="166"/>
      <c r="T132" s="168">
        <f>T133</f>
        <v>0</v>
      </c>
      <c r="AR132" s="169" t="s">
        <v>79</v>
      </c>
      <c r="AT132" s="170" t="s">
        <v>70</v>
      </c>
      <c r="AU132" s="170" t="s">
        <v>79</v>
      </c>
      <c r="AY132" s="169" t="s">
        <v>166</v>
      </c>
      <c r="BK132" s="171">
        <f>BK133</f>
        <v>0</v>
      </c>
    </row>
    <row r="133" spans="1:65" s="2" customFormat="1" ht="24">
      <c r="A133" s="35"/>
      <c r="B133" s="36"/>
      <c r="C133" s="174" t="s">
        <v>260</v>
      </c>
      <c r="D133" s="174" t="s">
        <v>168</v>
      </c>
      <c r="E133" s="175" t="s">
        <v>261</v>
      </c>
      <c r="F133" s="176" t="s">
        <v>262</v>
      </c>
      <c r="G133" s="177" t="s">
        <v>194</v>
      </c>
      <c r="H133" s="178">
        <v>681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263</v>
      </c>
    </row>
    <row r="134" spans="2:63" s="12" customFormat="1" ht="22.9" customHeight="1">
      <c r="B134" s="158"/>
      <c r="C134" s="159"/>
      <c r="D134" s="160" t="s">
        <v>70</v>
      </c>
      <c r="E134" s="172" t="s">
        <v>173</v>
      </c>
      <c r="F134" s="172" t="s">
        <v>264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SUM(P135:P140)</f>
        <v>0</v>
      </c>
      <c r="Q134" s="166"/>
      <c r="R134" s="167">
        <f>SUM(R135:R140)</f>
        <v>1.4450699999999999</v>
      </c>
      <c r="S134" s="166"/>
      <c r="T134" s="168">
        <f>SUM(T135:T140)</f>
        <v>0</v>
      </c>
      <c r="AR134" s="169" t="s">
        <v>79</v>
      </c>
      <c r="AT134" s="170" t="s">
        <v>70</v>
      </c>
      <c r="AU134" s="170" t="s">
        <v>79</v>
      </c>
      <c r="AY134" s="169" t="s">
        <v>166</v>
      </c>
      <c r="BK134" s="171">
        <f>SUM(BK135:BK140)</f>
        <v>0</v>
      </c>
    </row>
    <row r="135" spans="1:65" s="2" customFormat="1" ht="33" customHeight="1">
      <c r="A135" s="35"/>
      <c r="B135" s="36"/>
      <c r="C135" s="174" t="s">
        <v>7</v>
      </c>
      <c r="D135" s="174" t="s">
        <v>168</v>
      </c>
      <c r="E135" s="175" t="s">
        <v>265</v>
      </c>
      <c r="F135" s="176" t="s">
        <v>266</v>
      </c>
      <c r="G135" s="177" t="s">
        <v>203</v>
      </c>
      <c r="H135" s="178">
        <v>61.245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267</v>
      </c>
    </row>
    <row r="136" spans="2:51" s="14" customFormat="1" ht="11.25">
      <c r="B136" s="198"/>
      <c r="C136" s="199"/>
      <c r="D136" s="189" t="s">
        <v>175</v>
      </c>
      <c r="E136" s="200" t="s">
        <v>19</v>
      </c>
      <c r="F136" s="201" t="s">
        <v>268</v>
      </c>
      <c r="G136" s="199"/>
      <c r="H136" s="202">
        <v>61.245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175</v>
      </c>
      <c r="AU136" s="208" t="s">
        <v>81</v>
      </c>
      <c r="AV136" s="14" t="s">
        <v>81</v>
      </c>
      <c r="AW136" s="14" t="s">
        <v>33</v>
      </c>
      <c r="AX136" s="14" t="s">
        <v>79</v>
      </c>
      <c r="AY136" s="208" t="s">
        <v>166</v>
      </c>
    </row>
    <row r="137" spans="1:65" s="2" customFormat="1" ht="36">
      <c r="A137" s="35"/>
      <c r="B137" s="36"/>
      <c r="C137" s="174" t="s">
        <v>269</v>
      </c>
      <c r="D137" s="174" t="s">
        <v>168</v>
      </c>
      <c r="E137" s="175" t="s">
        <v>270</v>
      </c>
      <c r="F137" s="176" t="s">
        <v>271</v>
      </c>
      <c r="G137" s="177" t="s">
        <v>203</v>
      </c>
      <c r="H137" s="178">
        <v>3</v>
      </c>
      <c r="I137" s="179"/>
      <c r="J137" s="180">
        <f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272</v>
      </c>
    </row>
    <row r="138" spans="1:65" s="2" customFormat="1" ht="33" customHeight="1">
      <c r="A138" s="35"/>
      <c r="B138" s="36"/>
      <c r="C138" s="174" t="s">
        <v>273</v>
      </c>
      <c r="D138" s="174" t="s">
        <v>168</v>
      </c>
      <c r="E138" s="175" t="s">
        <v>274</v>
      </c>
      <c r="F138" s="176" t="s">
        <v>275</v>
      </c>
      <c r="G138" s="177" t="s">
        <v>203</v>
      </c>
      <c r="H138" s="178">
        <v>3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276</v>
      </c>
    </row>
    <row r="139" spans="1:65" s="2" customFormat="1" ht="24">
      <c r="A139" s="35"/>
      <c r="B139" s="36"/>
      <c r="C139" s="174" t="s">
        <v>277</v>
      </c>
      <c r="D139" s="174" t="s">
        <v>168</v>
      </c>
      <c r="E139" s="175" t="s">
        <v>278</v>
      </c>
      <c r="F139" s="176" t="s">
        <v>279</v>
      </c>
      <c r="G139" s="177" t="s">
        <v>171</v>
      </c>
      <c r="H139" s="178">
        <v>5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0.00639</v>
      </c>
      <c r="R139" s="183">
        <f>Q139*H139</f>
        <v>0.03195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280</v>
      </c>
    </row>
    <row r="140" spans="1:65" s="2" customFormat="1" ht="36">
      <c r="A140" s="35"/>
      <c r="B140" s="36"/>
      <c r="C140" s="174" t="s">
        <v>281</v>
      </c>
      <c r="D140" s="174" t="s">
        <v>168</v>
      </c>
      <c r="E140" s="175" t="s">
        <v>282</v>
      </c>
      <c r="F140" s="176" t="s">
        <v>283</v>
      </c>
      <c r="G140" s="177" t="s">
        <v>186</v>
      </c>
      <c r="H140" s="178">
        <v>16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0.08832</v>
      </c>
      <c r="R140" s="183">
        <f>Q140*H140</f>
        <v>1.41312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284</v>
      </c>
    </row>
    <row r="141" spans="2:63" s="12" customFormat="1" ht="22.9" customHeight="1">
      <c r="B141" s="158"/>
      <c r="C141" s="159"/>
      <c r="D141" s="160" t="s">
        <v>70</v>
      </c>
      <c r="E141" s="172" t="s">
        <v>191</v>
      </c>
      <c r="F141" s="172" t="s">
        <v>285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SUM(P142:P149)</f>
        <v>0</v>
      </c>
      <c r="Q141" s="166"/>
      <c r="R141" s="167">
        <f>SUM(R142:R149)</f>
        <v>1050.151767</v>
      </c>
      <c r="S141" s="166"/>
      <c r="T141" s="168">
        <f>SUM(T142:T149)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SUM(BK142:BK149)</f>
        <v>0</v>
      </c>
    </row>
    <row r="142" spans="1:65" s="2" customFormat="1" ht="36">
      <c r="A142" s="35"/>
      <c r="B142" s="36"/>
      <c r="C142" s="174" t="s">
        <v>286</v>
      </c>
      <c r="D142" s="174" t="s">
        <v>168</v>
      </c>
      <c r="E142" s="175" t="s">
        <v>287</v>
      </c>
      <c r="F142" s="176" t="s">
        <v>288</v>
      </c>
      <c r="G142" s="177" t="s">
        <v>171</v>
      </c>
      <c r="H142" s="178">
        <v>758.565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0.46</v>
      </c>
      <c r="R142" s="183">
        <f>Q142*H142</f>
        <v>348.9399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289</v>
      </c>
    </row>
    <row r="143" spans="2:51" s="13" customFormat="1" ht="11.25">
      <c r="B143" s="187"/>
      <c r="C143" s="188"/>
      <c r="D143" s="189" t="s">
        <v>175</v>
      </c>
      <c r="E143" s="190" t="s">
        <v>19</v>
      </c>
      <c r="F143" s="191" t="s">
        <v>290</v>
      </c>
      <c r="G143" s="188"/>
      <c r="H143" s="190" t="s">
        <v>19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175</v>
      </c>
      <c r="AU143" s="197" t="s">
        <v>81</v>
      </c>
      <c r="AV143" s="13" t="s">
        <v>79</v>
      </c>
      <c r="AW143" s="13" t="s">
        <v>33</v>
      </c>
      <c r="AX143" s="13" t="s">
        <v>71</v>
      </c>
      <c r="AY143" s="197" t="s">
        <v>166</v>
      </c>
    </row>
    <row r="144" spans="2:51" s="14" customFormat="1" ht="11.25">
      <c r="B144" s="198"/>
      <c r="C144" s="199"/>
      <c r="D144" s="189" t="s">
        <v>175</v>
      </c>
      <c r="E144" s="200" t="s">
        <v>19</v>
      </c>
      <c r="F144" s="201" t="s">
        <v>291</v>
      </c>
      <c r="G144" s="199"/>
      <c r="H144" s="202">
        <v>758.565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175</v>
      </c>
      <c r="AU144" s="208" t="s">
        <v>81</v>
      </c>
      <c r="AV144" s="14" t="s">
        <v>81</v>
      </c>
      <c r="AW144" s="14" t="s">
        <v>33</v>
      </c>
      <c r="AX144" s="14" t="s">
        <v>79</v>
      </c>
      <c r="AY144" s="208" t="s">
        <v>166</v>
      </c>
    </row>
    <row r="145" spans="1:65" s="2" customFormat="1" ht="44.25" customHeight="1">
      <c r="A145" s="35"/>
      <c r="B145" s="36"/>
      <c r="C145" s="174" t="s">
        <v>292</v>
      </c>
      <c r="D145" s="174" t="s">
        <v>168</v>
      </c>
      <c r="E145" s="175" t="s">
        <v>293</v>
      </c>
      <c r="F145" s="176" t="s">
        <v>294</v>
      </c>
      <c r="G145" s="177" t="s">
        <v>171</v>
      </c>
      <c r="H145" s="178">
        <v>758.565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0.38</v>
      </c>
      <c r="R145" s="183">
        <f>Q145*H145</f>
        <v>288.2547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295</v>
      </c>
    </row>
    <row r="146" spans="1:65" s="2" customFormat="1" ht="44.25" customHeight="1">
      <c r="A146" s="35"/>
      <c r="B146" s="36"/>
      <c r="C146" s="174" t="s">
        <v>296</v>
      </c>
      <c r="D146" s="174" t="s">
        <v>168</v>
      </c>
      <c r="E146" s="175" t="s">
        <v>297</v>
      </c>
      <c r="F146" s="176" t="s">
        <v>298</v>
      </c>
      <c r="G146" s="177" t="s">
        <v>171</v>
      </c>
      <c r="H146" s="178">
        <v>983.325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0.26376</v>
      </c>
      <c r="R146" s="183">
        <f>Q146*H146</f>
        <v>259.361802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299</v>
      </c>
    </row>
    <row r="147" spans="2:51" s="13" customFormat="1" ht="11.25">
      <c r="B147" s="187"/>
      <c r="C147" s="188"/>
      <c r="D147" s="189" t="s">
        <v>175</v>
      </c>
      <c r="E147" s="190" t="s">
        <v>19</v>
      </c>
      <c r="F147" s="191" t="s">
        <v>207</v>
      </c>
      <c r="G147" s="188"/>
      <c r="H147" s="190" t="s">
        <v>19</v>
      </c>
      <c r="I147" s="192"/>
      <c r="J147" s="188"/>
      <c r="K147" s="188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175</v>
      </c>
      <c r="AU147" s="197" t="s">
        <v>81</v>
      </c>
      <c r="AV147" s="13" t="s">
        <v>79</v>
      </c>
      <c r="AW147" s="13" t="s">
        <v>33</v>
      </c>
      <c r="AX147" s="13" t="s">
        <v>71</v>
      </c>
      <c r="AY147" s="197" t="s">
        <v>166</v>
      </c>
    </row>
    <row r="148" spans="2:51" s="14" customFormat="1" ht="11.25">
      <c r="B148" s="198"/>
      <c r="C148" s="199"/>
      <c r="D148" s="189" t="s">
        <v>175</v>
      </c>
      <c r="E148" s="200" t="s">
        <v>19</v>
      </c>
      <c r="F148" s="201" t="s">
        <v>182</v>
      </c>
      <c r="G148" s="199"/>
      <c r="H148" s="202">
        <v>983.325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175</v>
      </c>
      <c r="AU148" s="208" t="s">
        <v>81</v>
      </c>
      <c r="AV148" s="14" t="s">
        <v>81</v>
      </c>
      <c r="AW148" s="14" t="s">
        <v>33</v>
      </c>
      <c r="AX148" s="14" t="s">
        <v>79</v>
      </c>
      <c r="AY148" s="208" t="s">
        <v>166</v>
      </c>
    </row>
    <row r="149" spans="1:65" s="2" customFormat="1" ht="36">
      <c r="A149" s="35"/>
      <c r="B149" s="36"/>
      <c r="C149" s="174" t="s">
        <v>300</v>
      </c>
      <c r="D149" s="174" t="s">
        <v>168</v>
      </c>
      <c r="E149" s="175" t="s">
        <v>301</v>
      </c>
      <c r="F149" s="176" t="s">
        <v>302</v>
      </c>
      <c r="G149" s="177" t="s">
        <v>171</v>
      </c>
      <c r="H149" s="178">
        <v>983.325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0.1562</v>
      </c>
      <c r="R149" s="183">
        <f>Q149*H149</f>
        <v>153.59536500000002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303</v>
      </c>
    </row>
    <row r="150" spans="2:63" s="12" customFormat="1" ht="22.9" customHeight="1">
      <c r="B150" s="158"/>
      <c r="C150" s="159"/>
      <c r="D150" s="160" t="s">
        <v>70</v>
      </c>
      <c r="E150" s="172" t="s">
        <v>210</v>
      </c>
      <c r="F150" s="172" t="s">
        <v>304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SUM(P151:P183)</f>
        <v>0</v>
      </c>
      <c r="Q150" s="166"/>
      <c r="R150" s="167">
        <f>SUM(R151:R183)</f>
        <v>49.98280899999999</v>
      </c>
      <c r="S150" s="166"/>
      <c r="T150" s="168">
        <f>SUM(T151:T183)</f>
        <v>0</v>
      </c>
      <c r="AR150" s="169" t="s">
        <v>79</v>
      </c>
      <c r="AT150" s="170" t="s">
        <v>70</v>
      </c>
      <c r="AU150" s="170" t="s">
        <v>79</v>
      </c>
      <c r="AY150" s="169" t="s">
        <v>166</v>
      </c>
      <c r="BK150" s="171">
        <f>SUM(BK151:BK183)</f>
        <v>0</v>
      </c>
    </row>
    <row r="151" spans="1:65" s="2" customFormat="1" ht="33" customHeight="1">
      <c r="A151" s="35"/>
      <c r="B151" s="36"/>
      <c r="C151" s="174" t="s">
        <v>305</v>
      </c>
      <c r="D151" s="174" t="s">
        <v>168</v>
      </c>
      <c r="E151" s="175" t="s">
        <v>306</v>
      </c>
      <c r="F151" s="176" t="s">
        <v>307</v>
      </c>
      <c r="G151" s="177" t="s">
        <v>194</v>
      </c>
      <c r="H151" s="178">
        <v>119</v>
      </c>
      <c r="I151" s="179"/>
      <c r="J151" s="180">
        <f>ROUND(I151*H151,2)</f>
        <v>0</v>
      </c>
      <c r="K151" s="176" t="s">
        <v>308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1E-05</v>
      </c>
      <c r="R151" s="183">
        <f>Q151*H151</f>
        <v>0.00119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309</v>
      </c>
    </row>
    <row r="152" spans="1:65" s="2" customFormat="1" ht="24">
      <c r="A152" s="35"/>
      <c r="B152" s="36"/>
      <c r="C152" s="220" t="s">
        <v>310</v>
      </c>
      <c r="D152" s="220" t="s">
        <v>254</v>
      </c>
      <c r="E152" s="221" t="s">
        <v>311</v>
      </c>
      <c r="F152" s="222" t="s">
        <v>312</v>
      </c>
      <c r="G152" s="223" t="s">
        <v>194</v>
      </c>
      <c r="H152" s="224">
        <v>120.78</v>
      </c>
      <c r="I152" s="225"/>
      <c r="J152" s="226">
        <f>ROUND(I152*H152,2)</f>
        <v>0</v>
      </c>
      <c r="K152" s="222" t="s">
        <v>308</v>
      </c>
      <c r="L152" s="227"/>
      <c r="M152" s="228" t="s">
        <v>19</v>
      </c>
      <c r="N152" s="229" t="s">
        <v>42</v>
      </c>
      <c r="O152" s="65"/>
      <c r="P152" s="183">
        <f>O152*H152</f>
        <v>0</v>
      </c>
      <c r="Q152" s="183">
        <v>0.0036</v>
      </c>
      <c r="R152" s="183">
        <f>Q152*H152</f>
        <v>0.434808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210</v>
      </c>
      <c r="AT152" s="185" t="s">
        <v>254</v>
      </c>
      <c r="AU152" s="185" t="s">
        <v>81</v>
      </c>
      <c r="AY152" s="18" t="s">
        <v>166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79</v>
      </c>
      <c r="BK152" s="186">
        <f>ROUND(I152*H152,2)</f>
        <v>0</v>
      </c>
      <c r="BL152" s="18" t="s">
        <v>173</v>
      </c>
      <c r="BM152" s="185" t="s">
        <v>313</v>
      </c>
    </row>
    <row r="153" spans="2:51" s="14" customFormat="1" ht="22.5">
      <c r="B153" s="198"/>
      <c r="C153" s="199"/>
      <c r="D153" s="189" t="s">
        <v>175</v>
      </c>
      <c r="E153" s="199"/>
      <c r="F153" s="201" t="s">
        <v>314</v>
      </c>
      <c r="G153" s="199"/>
      <c r="H153" s="202">
        <v>120.78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175</v>
      </c>
      <c r="AU153" s="208" t="s">
        <v>81</v>
      </c>
      <c r="AV153" s="14" t="s">
        <v>81</v>
      </c>
      <c r="AW153" s="14" t="s">
        <v>4</v>
      </c>
      <c r="AX153" s="14" t="s">
        <v>79</v>
      </c>
      <c r="AY153" s="208" t="s">
        <v>166</v>
      </c>
    </row>
    <row r="154" spans="1:65" s="2" customFormat="1" ht="33" customHeight="1">
      <c r="A154" s="35"/>
      <c r="B154" s="36"/>
      <c r="C154" s="174" t="s">
        <v>315</v>
      </c>
      <c r="D154" s="174" t="s">
        <v>168</v>
      </c>
      <c r="E154" s="175" t="s">
        <v>316</v>
      </c>
      <c r="F154" s="176" t="s">
        <v>317</v>
      </c>
      <c r="G154" s="177" t="s">
        <v>194</v>
      </c>
      <c r="H154" s="178">
        <v>562</v>
      </c>
      <c r="I154" s="179"/>
      <c r="J154" s="180">
        <f>ROUND(I154*H154,2)</f>
        <v>0</v>
      </c>
      <c r="K154" s="176" t="s">
        <v>172</v>
      </c>
      <c r="L154" s="40"/>
      <c r="M154" s="181" t="s">
        <v>19</v>
      </c>
      <c r="N154" s="182" t="s">
        <v>42</v>
      </c>
      <c r="O154" s="65"/>
      <c r="P154" s="183">
        <f>O154*H154</f>
        <v>0</v>
      </c>
      <c r="Q154" s="183">
        <v>2E-05</v>
      </c>
      <c r="R154" s="183">
        <f>Q154*H154</f>
        <v>0.011240000000000002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173</v>
      </c>
      <c r="BM154" s="185" t="s">
        <v>318</v>
      </c>
    </row>
    <row r="155" spans="1:65" s="2" customFormat="1" ht="24">
      <c r="A155" s="35"/>
      <c r="B155" s="36"/>
      <c r="C155" s="220" t="s">
        <v>319</v>
      </c>
      <c r="D155" s="220" t="s">
        <v>254</v>
      </c>
      <c r="E155" s="221" t="s">
        <v>320</v>
      </c>
      <c r="F155" s="222" t="s">
        <v>321</v>
      </c>
      <c r="G155" s="223" t="s">
        <v>194</v>
      </c>
      <c r="H155" s="224">
        <v>570.43</v>
      </c>
      <c r="I155" s="225"/>
      <c r="J155" s="226">
        <f>ROUND(I155*H155,2)</f>
        <v>0</v>
      </c>
      <c r="K155" s="222" t="s">
        <v>172</v>
      </c>
      <c r="L155" s="227"/>
      <c r="M155" s="228" t="s">
        <v>19</v>
      </c>
      <c r="N155" s="229" t="s">
        <v>42</v>
      </c>
      <c r="O155" s="65"/>
      <c r="P155" s="183">
        <f>O155*H155</f>
        <v>0</v>
      </c>
      <c r="Q155" s="183">
        <v>0.0127</v>
      </c>
      <c r="R155" s="183">
        <f>Q155*H155</f>
        <v>7.244460999999999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210</v>
      </c>
      <c r="AT155" s="185" t="s">
        <v>254</v>
      </c>
      <c r="AU155" s="185" t="s">
        <v>81</v>
      </c>
      <c r="AY155" s="18" t="s">
        <v>166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79</v>
      </c>
      <c r="BK155" s="186">
        <f>ROUND(I155*H155,2)</f>
        <v>0</v>
      </c>
      <c r="BL155" s="18" t="s">
        <v>173</v>
      </c>
      <c r="BM155" s="185" t="s">
        <v>322</v>
      </c>
    </row>
    <row r="156" spans="2:51" s="14" customFormat="1" ht="11.25">
      <c r="B156" s="198"/>
      <c r="C156" s="199"/>
      <c r="D156" s="189" t="s">
        <v>175</v>
      </c>
      <c r="E156" s="199"/>
      <c r="F156" s="201" t="s">
        <v>323</v>
      </c>
      <c r="G156" s="199"/>
      <c r="H156" s="202">
        <v>570.43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175</v>
      </c>
      <c r="AU156" s="208" t="s">
        <v>81</v>
      </c>
      <c r="AV156" s="14" t="s">
        <v>81</v>
      </c>
      <c r="AW156" s="14" t="s">
        <v>4</v>
      </c>
      <c r="AX156" s="14" t="s">
        <v>79</v>
      </c>
      <c r="AY156" s="208" t="s">
        <v>166</v>
      </c>
    </row>
    <row r="157" spans="1:65" s="2" customFormat="1" ht="36">
      <c r="A157" s="35"/>
      <c r="B157" s="36"/>
      <c r="C157" s="174" t="s">
        <v>324</v>
      </c>
      <c r="D157" s="174" t="s">
        <v>168</v>
      </c>
      <c r="E157" s="175" t="s">
        <v>325</v>
      </c>
      <c r="F157" s="176" t="s">
        <v>326</v>
      </c>
      <c r="G157" s="177" t="s">
        <v>186</v>
      </c>
      <c r="H157" s="178">
        <v>28</v>
      </c>
      <c r="I157" s="179"/>
      <c r="J157" s="180">
        <f aca="true" t="shared" si="0" ref="J157:J183">ROUND(I157*H157,2)</f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aca="true" t="shared" si="1" ref="P157:P183">O157*H157</f>
        <v>0</v>
      </c>
      <c r="Q157" s="183">
        <v>0</v>
      </c>
      <c r="R157" s="183">
        <f aca="true" t="shared" si="2" ref="R157:R183">Q157*H157</f>
        <v>0</v>
      </c>
      <c r="S157" s="183">
        <v>0</v>
      </c>
      <c r="T157" s="184">
        <f aca="true" t="shared" si="3" ref="T157:T18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aca="true" t="shared" si="4" ref="BE157:BE183">IF(N157="základní",J157,0)</f>
        <v>0</v>
      </c>
      <c r="BF157" s="186">
        <f aca="true" t="shared" si="5" ref="BF157:BF183">IF(N157="snížená",J157,0)</f>
        <v>0</v>
      </c>
      <c r="BG157" s="186">
        <f aca="true" t="shared" si="6" ref="BG157:BG183">IF(N157="zákl. přenesená",J157,0)</f>
        <v>0</v>
      </c>
      <c r="BH157" s="186">
        <f aca="true" t="shared" si="7" ref="BH157:BH183">IF(N157="sníž. přenesená",J157,0)</f>
        <v>0</v>
      </c>
      <c r="BI157" s="186">
        <f aca="true" t="shared" si="8" ref="BI157:BI183">IF(N157="nulová",J157,0)</f>
        <v>0</v>
      </c>
      <c r="BJ157" s="18" t="s">
        <v>79</v>
      </c>
      <c r="BK157" s="186">
        <f aca="true" t="shared" si="9" ref="BK157:BK183">ROUND(I157*H157,2)</f>
        <v>0</v>
      </c>
      <c r="BL157" s="18" t="s">
        <v>173</v>
      </c>
      <c r="BM157" s="185" t="s">
        <v>327</v>
      </c>
    </row>
    <row r="158" spans="1:65" s="2" customFormat="1" ht="16.5" customHeight="1">
      <c r="A158" s="35"/>
      <c r="B158" s="36"/>
      <c r="C158" s="220" t="s">
        <v>328</v>
      </c>
      <c r="D158" s="220" t="s">
        <v>254</v>
      </c>
      <c r="E158" s="221" t="s">
        <v>329</v>
      </c>
      <c r="F158" s="222" t="s">
        <v>330</v>
      </c>
      <c r="G158" s="223" t="s">
        <v>186</v>
      </c>
      <c r="H158" s="224">
        <v>28</v>
      </c>
      <c r="I158" s="225"/>
      <c r="J158" s="226">
        <f t="shared" si="0"/>
        <v>0</v>
      </c>
      <c r="K158" s="222" t="s">
        <v>308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0.00029</v>
      </c>
      <c r="R158" s="183">
        <f t="shared" si="2"/>
        <v>0.00812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331</v>
      </c>
    </row>
    <row r="159" spans="1:65" s="2" customFormat="1" ht="36">
      <c r="A159" s="35"/>
      <c r="B159" s="36"/>
      <c r="C159" s="174" t="s">
        <v>332</v>
      </c>
      <c r="D159" s="174" t="s">
        <v>168</v>
      </c>
      <c r="E159" s="175" t="s">
        <v>333</v>
      </c>
      <c r="F159" s="176" t="s">
        <v>334</v>
      </c>
      <c r="G159" s="177" t="s">
        <v>186</v>
      </c>
      <c r="H159" s="178">
        <v>36</v>
      </c>
      <c r="I159" s="179"/>
      <c r="J159" s="180">
        <f t="shared" si="0"/>
        <v>0</v>
      </c>
      <c r="K159" s="176" t="s">
        <v>308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0</v>
      </c>
      <c r="R159" s="183">
        <f t="shared" si="2"/>
        <v>0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335</v>
      </c>
    </row>
    <row r="160" spans="1:65" s="2" customFormat="1" ht="16.5" customHeight="1">
      <c r="A160" s="35"/>
      <c r="B160" s="36"/>
      <c r="C160" s="220" t="s">
        <v>336</v>
      </c>
      <c r="D160" s="220" t="s">
        <v>254</v>
      </c>
      <c r="E160" s="221" t="s">
        <v>337</v>
      </c>
      <c r="F160" s="222" t="s">
        <v>338</v>
      </c>
      <c r="G160" s="223" t="s">
        <v>186</v>
      </c>
      <c r="H160" s="224">
        <v>18</v>
      </c>
      <c r="I160" s="225"/>
      <c r="J160" s="226">
        <f t="shared" si="0"/>
        <v>0</v>
      </c>
      <c r="K160" s="222" t="s">
        <v>172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0.0088</v>
      </c>
      <c r="R160" s="183">
        <f t="shared" si="2"/>
        <v>0.1584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339</v>
      </c>
    </row>
    <row r="161" spans="1:65" s="2" customFormat="1" ht="16.5" customHeight="1">
      <c r="A161" s="35"/>
      <c r="B161" s="36"/>
      <c r="C161" s="220" t="s">
        <v>340</v>
      </c>
      <c r="D161" s="220" t="s">
        <v>254</v>
      </c>
      <c r="E161" s="221" t="s">
        <v>341</v>
      </c>
      <c r="F161" s="222" t="s">
        <v>342</v>
      </c>
      <c r="G161" s="223" t="s">
        <v>186</v>
      </c>
      <c r="H161" s="224">
        <v>18</v>
      </c>
      <c r="I161" s="225"/>
      <c r="J161" s="226">
        <f t="shared" si="0"/>
        <v>0</v>
      </c>
      <c r="K161" s="222" t="s">
        <v>308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0.0008</v>
      </c>
      <c r="R161" s="183">
        <f t="shared" si="2"/>
        <v>0.014400000000000001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343</v>
      </c>
    </row>
    <row r="162" spans="1:65" s="2" customFormat="1" ht="21.75" customHeight="1">
      <c r="A162" s="35"/>
      <c r="B162" s="36"/>
      <c r="C162" s="174" t="s">
        <v>344</v>
      </c>
      <c r="D162" s="174" t="s">
        <v>168</v>
      </c>
      <c r="E162" s="175" t="s">
        <v>345</v>
      </c>
      <c r="F162" s="176" t="s">
        <v>346</v>
      </c>
      <c r="G162" s="177" t="s">
        <v>194</v>
      </c>
      <c r="H162" s="178">
        <v>119</v>
      </c>
      <c r="I162" s="179"/>
      <c r="J162" s="180">
        <f t="shared" si="0"/>
        <v>0</v>
      </c>
      <c r="K162" s="176" t="s">
        <v>172</v>
      </c>
      <c r="L162" s="40"/>
      <c r="M162" s="181" t="s">
        <v>19</v>
      </c>
      <c r="N162" s="182" t="s">
        <v>42</v>
      </c>
      <c r="O162" s="65"/>
      <c r="P162" s="183">
        <f t="shared" si="1"/>
        <v>0</v>
      </c>
      <c r="Q162" s="183">
        <v>0</v>
      </c>
      <c r="R162" s="183">
        <f t="shared" si="2"/>
        <v>0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173</v>
      </c>
      <c r="AT162" s="185" t="s">
        <v>168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347</v>
      </c>
    </row>
    <row r="163" spans="1:65" s="2" customFormat="1" ht="24">
      <c r="A163" s="35"/>
      <c r="B163" s="36"/>
      <c r="C163" s="174" t="s">
        <v>348</v>
      </c>
      <c r="D163" s="174" t="s">
        <v>168</v>
      </c>
      <c r="E163" s="175" t="s">
        <v>349</v>
      </c>
      <c r="F163" s="176" t="s">
        <v>350</v>
      </c>
      <c r="G163" s="177" t="s">
        <v>194</v>
      </c>
      <c r="H163" s="178">
        <v>562</v>
      </c>
      <c r="I163" s="179"/>
      <c r="J163" s="180">
        <f t="shared" si="0"/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 t="shared" si="1"/>
        <v>0</v>
      </c>
      <c r="Q163" s="183">
        <v>0</v>
      </c>
      <c r="R163" s="183">
        <f t="shared" si="2"/>
        <v>0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351</v>
      </c>
    </row>
    <row r="164" spans="1:65" s="2" customFormat="1" ht="24">
      <c r="A164" s="35"/>
      <c r="B164" s="36"/>
      <c r="C164" s="174" t="s">
        <v>352</v>
      </c>
      <c r="D164" s="174" t="s">
        <v>168</v>
      </c>
      <c r="E164" s="175" t="s">
        <v>353</v>
      </c>
      <c r="F164" s="176" t="s">
        <v>354</v>
      </c>
      <c r="G164" s="177" t="s">
        <v>186</v>
      </c>
      <c r="H164" s="178">
        <v>18</v>
      </c>
      <c r="I164" s="179"/>
      <c r="J164" s="180">
        <f t="shared" si="0"/>
        <v>0</v>
      </c>
      <c r="K164" s="176" t="s">
        <v>172</v>
      </c>
      <c r="L164" s="40"/>
      <c r="M164" s="181" t="s">
        <v>19</v>
      </c>
      <c r="N164" s="182" t="s">
        <v>42</v>
      </c>
      <c r="O164" s="65"/>
      <c r="P164" s="183">
        <f t="shared" si="1"/>
        <v>0</v>
      </c>
      <c r="Q164" s="183">
        <v>0.01019</v>
      </c>
      <c r="R164" s="183">
        <f t="shared" si="2"/>
        <v>0.18342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173</v>
      </c>
      <c r="AT164" s="185" t="s">
        <v>168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355</v>
      </c>
    </row>
    <row r="165" spans="1:65" s="2" customFormat="1" ht="16.5" customHeight="1">
      <c r="A165" s="35"/>
      <c r="B165" s="36"/>
      <c r="C165" s="220" t="s">
        <v>356</v>
      </c>
      <c r="D165" s="220" t="s">
        <v>254</v>
      </c>
      <c r="E165" s="221" t="s">
        <v>357</v>
      </c>
      <c r="F165" s="222" t="s">
        <v>358</v>
      </c>
      <c r="G165" s="223" t="s">
        <v>186</v>
      </c>
      <c r="H165" s="224">
        <v>14</v>
      </c>
      <c r="I165" s="225"/>
      <c r="J165" s="226">
        <f t="shared" si="0"/>
        <v>0</v>
      </c>
      <c r="K165" s="222" t="s">
        <v>172</v>
      </c>
      <c r="L165" s="227"/>
      <c r="M165" s="228" t="s">
        <v>19</v>
      </c>
      <c r="N165" s="229" t="s">
        <v>42</v>
      </c>
      <c r="O165" s="65"/>
      <c r="P165" s="183">
        <f t="shared" si="1"/>
        <v>0</v>
      </c>
      <c r="Q165" s="183">
        <v>0.526</v>
      </c>
      <c r="R165" s="183">
        <f t="shared" si="2"/>
        <v>7.364000000000001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359</v>
      </c>
    </row>
    <row r="166" spans="1:65" s="2" customFormat="1" ht="16.5" customHeight="1">
      <c r="A166" s="35"/>
      <c r="B166" s="36"/>
      <c r="C166" s="220" t="s">
        <v>360</v>
      </c>
      <c r="D166" s="220" t="s">
        <v>254</v>
      </c>
      <c r="E166" s="221" t="s">
        <v>361</v>
      </c>
      <c r="F166" s="222" t="s">
        <v>362</v>
      </c>
      <c r="G166" s="223" t="s">
        <v>186</v>
      </c>
      <c r="H166" s="224">
        <v>4</v>
      </c>
      <c r="I166" s="225"/>
      <c r="J166" s="226">
        <f t="shared" si="0"/>
        <v>0</v>
      </c>
      <c r="K166" s="222" t="s">
        <v>172</v>
      </c>
      <c r="L166" s="227"/>
      <c r="M166" s="228" t="s">
        <v>19</v>
      </c>
      <c r="N166" s="229" t="s">
        <v>42</v>
      </c>
      <c r="O166" s="65"/>
      <c r="P166" s="183">
        <f t="shared" si="1"/>
        <v>0</v>
      </c>
      <c r="Q166" s="183">
        <v>0.262</v>
      </c>
      <c r="R166" s="183">
        <f t="shared" si="2"/>
        <v>1.048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210</v>
      </c>
      <c r="AT166" s="185" t="s">
        <v>254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363</v>
      </c>
    </row>
    <row r="167" spans="1:65" s="2" customFormat="1" ht="24">
      <c r="A167" s="35"/>
      <c r="B167" s="36"/>
      <c r="C167" s="174" t="s">
        <v>364</v>
      </c>
      <c r="D167" s="174" t="s">
        <v>168</v>
      </c>
      <c r="E167" s="175" t="s">
        <v>365</v>
      </c>
      <c r="F167" s="176" t="s">
        <v>366</v>
      </c>
      <c r="G167" s="177" t="s">
        <v>186</v>
      </c>
      <c r="H167" s="178">
        <v>16</v>
      </c>
      <c r="I167" s="179"/>
      <c r="J167" s="180">
        <f t="shared" si="0"/>
        <v>0</v>
      </c>
      <c r="K167" s="176" t="s">
        <v>172</v>
      </c>
      <c r="L167" s="40"/>
      <c r="M167" s="181" t="s">
        <v>19</v>
      </c>
      <c r="N167" s="182" t="s">
        <v>42</v>
      </c>
      <c r="O167" s="65"/>
      <c r="P167" s="183">
        <f t="shared" si="1"/>
        <v>0</v>
      </c>
      <c r="Q167" s="183">
        <v>0.01248</v>
      </c>
      <c r="R167" s="183">
        <f t="shared" si="2"/>
        <v>0.19968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367</v>
      </c>
    </row>
    <row r="168" spans="1:65" s="2" customFormat="1" ht="24">
      <c r="A168" s="35"/>
      <c r="B168" s="36"/>
      <c r="C168" s="220" t="s">
        <v>368</v>
      </c>
      <c r="D168" s="220" t="s">
        <v>254</v>
      </c>
      <c r="E168" s="221" t="s">
        <v>369</v>
      </c>
      <c r="F168" s="222" t="s">
        <v>370</v>
      </c>
      <c r="G168" s="223" t="s">
        <v>186</v>
      </c>
      <c r="H168" s="224">
        <v>16</v>
      </c>
      <c r="I168" s="225"/>
      <c r="J168" s="226">
        <f t="shared" si="0"/>
        <v>0</v>
      </c>
      <c r="K168" s="222" t="s">
        <v>172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0.548</v>
      </c>
      <c r="R168" s="183">
        <f t="shared" si="2"/>
        <v>8.768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371</v>
      </c>
    </row>
    <row r="169" spans="1:65" s="2" customFormat="1" ht="24">
      <c r="A169" s="35"/>
      <c r="B169" s="36"/>
      <c r="C169" s="174" t="s">
        <v>372</v>
      </c>
      <c r="D169" s="174" t="s">
        <v>168</v>
      </c>
      <c r="E169" s="175" t="s">
        <v>373</v>
      </c>
      <c r="F169" s="176" t="s">
        <v>374</v>
      </c>
      <c r="G169" s="177" t="s">
        <v>186</v>
      </c>
      <c r="H169" s="178">
        <v>16</v>
      </c>
      <c r="I169" s="179"/>
      <c r="J169" s="180">
        <f t="shared" si="0"/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 t="shared" si="1"/>
        <v>0</v>
      </c>
      <c r="Q169" s="183">
        <v>0.02854</v>
      </c>
      <c r="R169" s="183">
        <f t="shared" si="2"/>
        <v>0.45664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375</v>
      </c>
    </row>
    <row r="170" spans="1:65" s="2" customFormat="1" ht="16.5" customHeight="1">
      <c r="A170" s="35"/>
      <c r="B170" s="36"/>
      <c r="C170" s="220" t="s">
        <v>376</v>
      </c>
      <c r="D170" s="220" t="s">
        <v>254</v>
      </c>
      <c r="E170" s="221" t="s">
        <v>377</v>
      </c>
      <c r="F170" s="222" t="s">
        <v>378</v>
      </c>
      <c r="G170" s="223" t="s">
        <v>186</v>
      </c>
      <c r="H170" s="224">
        <v>8</v>
      </c>
      <c r="I170" s="225"/>
      <c r="J170" s="226">
        <f t="shared" si="0"/>
        <v>0</v>
      </c>
      <c r="K170" s="222" t="s">
        <v>19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1.032</v>
      </c>
      <c r="R170" s="183">
        <f t="shared" si="2"/>
        <v>8.256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379</v>
      </c>
    </row>
    <row r="171" spans="1:65" s="2" customFormat="1" ht="16.5" customHeight="1">
      <c r="A171" s="35"/>
      <c r="B171" s="36"/>
      <c r="C171" s="220" t="s">
        <v>380</v>
      </c>
      <c r="D171" s="220" t="s">
        <v>254</v>
      </c>
      <c r="E171" s="221" t="s">
        <v>381</v>
      </c>
      <c r="F171" s="222" t="s">
        <v>382</v>
      </c>
      <c r="G171" s="223" t="s">
        <v>186</v>
      </c>
      <c r="H171" s="224">
        <v>1</v>
      </c>
      <c r="I171" s="225"/>
      <c r="J171" s="226">
        <f t="shared" si="0"/>
        <v>0</v>
      </c>
      <c r="K171" s="222" t="s">
        <v>19</v>
      </c>
      <c r="L171" s="227"/>
      <c r="M171" s="228" t="s">
        <v>19</v>
      </c>
      <c r="N171" s="229" t="s">
        <v>42</v>
      </c>
      <c r="O171" s="65"/>
      <c r="P171" s="183">
        <f t="shared" si="1"/>
        <v>0</v>
      </c>
      <c r="Q171" s="183">
        <v>1.032</v>
      </c>
      <c r="R171" s="183">
        <f t="shared" si="2"/>
        <v>1.032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210</v>
      </c>
      <c r="AT171" s="185" t="s">
        <v>254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383</v>
      </c>
    </row>
    <row r="172" spans="1:65" s="2" customFormat="1" ht="16.5" customHeight="1">
      <c r="A172" s="35"/>
      <c r="B172" s="36"/>
      <c r="C172" s="220" t="s">
        <v>384</v>
      </c>
      <c r="D172" s="220" t="s">
        <v>254</v>
      </c>
      <c r="E172" s="221" t="s">
        <v>385</v>
      </c>
      <c r="F172" s="222" t="s">
        <v>386</v>
      </c>
      <c r="G172" s="223" t="s">
        <v>186</v>
      </c>
      <c r="H172" s="224">
        <v>7</v>
      </c>
      <c r="I172" s="225"/>
      <c r="J172" s="226">
        <f t="shared" si="0"/>
        <v>0</v>
      </c>
      <c r="K172" s="222" t="s">
        <v>19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1.03</v>
      </c>
      <c r="R172" s="183">
        <f t="shared" si="2"/>
        <v>7.21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387</v>
      </c>
    </row>
    <row r="173" spans="1:65" s="2" customFormat="1" ht="24">
      <c r="A173" s="35"/>
      <c r="B173" s="36"/>
      <c r="C173" s="174" t="s">
        <v>388</v>
      </c>
      <c r="D173" s="174" t="s">
        <v>168</v>
      </c>
      <c r="E173" s="175" t="s">
        <v>389</v>
      </c>
      <c r="F173" s="176" t="s">
        <v>390</v>
      </c>
      <c r="G173" s="177" t="s">
        <v>186</v>
      </c>
      <c r="H173" s="178">
        <v>22</v>
      </c>
      <c r="I173" s="179"/>
      <c r="J173" s="180">
        <f t="shared" si="0"/>
        <v>0</v>
      </c>
      <c r="K173" s="176" t="s">
        <v>172</v>
      </c>
      <c r="L173" s="40"/>
      <c r="M173" s="181" t="s">
        <v>19</v>
      </c>
      <c r="N173" s="182" t="s">
        <v>42</v>
      </c>
      <c r="O173" s="65"/>
      <c r="P173" s="183">
        <f t="shared" si="1"/>
        <v>0</v>
      </c>
      <c r="Q173" s="183">
        <v>0.03927</v>
      </c>
      <c r="R173" s="183">
        <f t="shared" si="2"/>
        <v>0.8639399999999999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391</v>
      </c>
    </row>
    <row r="174" spans="1:65" s="2" customFormat="1" ht="24">
      <c r="A174" s="35"/>
      <c r="B174" s="36"/>
      <c r="C174" s="220" t="s">
        <v>392</v>
      </c>
      <c r="D174" s="220" t="s">
        <v>254</v>
      </c>
      <c r="E174" s="221" t="s">
        <v>393</v>
      </c>
      <c r="F174" s="222" t="s">
        <v>394</v>
      </c>
      <c r="G174" s="223" t="s">
        <v>186</v>
      </c>
      <c r="H174" s="224">
        <v>2</v>
      </c>
      <c r="I174" s="225"/>
      <c r="J174" s="226">
        <f t="shared" si="0"/>
        <v>0</v>
      </c>
      <c r="K174" s="222" t="s">
        <v>172</v>
      </c>
      <c r="L174" s="227"/>
      <c r="M174" s="228" t="s">
        <v>19</v>
      </c>
      <c r="N174" s="229" t="s">
        <v>42</v>
      </c>
      <c r="O174" s="65"/>
      <c r="P174" s="183">
        <f t="shared" si="1"/>
        <v>0</v>
      </c>
      <c r="Q174" s="183">
        <v>0.07</v>
      </c>
      <c r="R174" s="183">
        <f t="shared" si="2"/>
        <v>0.14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210</v>
      </c>
      <c r="AT174" s="185" t="s">
        <v>254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395</v>
      </c>
    </row>
    <row r="175" spans="1:65" s="2" customFormat="1" ht="24">
      <c r="A175" s="35"/>
      <c r="B175" s="36"/>
      <c r="C175" s="220" t="s">
        <v>396</v>
      </c>
      <c r="D175" s="220" t="s">
        <v>254</v>
      </c>
      <c r="E175" s="221" t="s">
        <v>397</v>
      </c>
      <c r="F175" s="222" t="s">
        <v>398</v>
      </c>
      <c r="G175" s="223" t="s">
        <v>186</v>
      </c>
      <c r="H175" s="224">
        <v>8</v>
      </c>
      <c r="I175" s="225"/>
      <c r="J175" s="226">
        <f t="shared" si="0"/>
        <v>0</v>
      </c>
      <c r="K175" s="222" t="s">
        <v>172</v>
      </c>
      <c r="L175" s="227"/>
      <c r="M175" s="228" t="s">
        <v>19</v>
      </c>
      <c r="N175" s="229" t="s">
        <v>42</v>
      </c>
      <c r="O175" s="65"/>
      <c r="P175" s="183">
        <f t="shared" si="1"/>
        <v>0</v>
      </c>
      <c r="Q175" s="183">
        <v>0.081</v>
      </c>
      <c r="R175" s="183">
        <f t="shared" si="2"/>
        <v>0.648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210</v>
      </c>
      <c r="AT175" s="185" t="s">
        <v>254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399</v>
      </c>
    </row>
    <row r="176" spans="1:65" s="2" customFormat="1" ht="16.5" customHeight="1">
      <c r="A176" s="35"/>
      <c r="B176" s="36"/>
      <c r="C176" s="220" t="s">
        <v>400</v>
      </c>
      <c r="D176" s="220" t="s">
        <v>254</v>
      </c>
      <c r="E176" s="221" t="s">
        <v>401</v>
      </c>
      <c r="F176" s="222" t="s">
        <v>402</v>
      </c>
      <c r="G176" s="223" t="s">
        <v>403</v>
      </c>
      <c r="H176" s="224">
        <v>2</v>
      </c>
      <c r="I176" s="225"/>
      <c r="J176" s="226">
        <f t="shared" si="0"/>
        <v>0</v>
      </c>
      <c r="K176" s="222" t="s">
        <v>19</v>
      </c>
      <c r="L176" s="227"/>
      <c r="M176" s="228" t="s">
        <v>19</v>
      </c>
      <c r="N176" s="229" t="s">
        <v>42</v>
      </c>
      <c r="O176" s="65"/>
      <c r="P176" s="183">
        <f t="shared" si="1"/>
        <v>0</v>
      </c>
      <c r="Q176" s="183">
        <v>0.051</v>
      </c>
      <c r="R176" s="183">
        <f t="shared" si="2"/>
        <v>0.102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404</v>
      </c>
    </row>
    <row r="177" spans="1:65" s="2" customFormat="1" ht="16.5" customHeight="1">
      <c r="A177" s="35"/>
      <c r="B177" s="36"/>
      <c r="C177" s="220" t="s">
        <v>405</v>
      </c>
      <c r="D177" s="220" t="s">
        <v>254</v>
      </c>
      <c r="E177" s="221" t="s">
        <v>406</v>
      </c>
      <c r="F177" s="222" t="s">
        <v>407</v>
      </c>
      <c r="G177" s="223" t="s">
        <v>403</v>
      </c>
      <c r="H177" s="224">
        <v>9</v>
      </c>
      <c r="I177" s="225"/>
      <c r="J177" s="226">
        <f t="shared" si="0"/>
        <v>0</v>
      </c>
      <c r="K177" s="222" t="s">
        <v>19</v>
      </c>
      <c r="L177" s="227"/>
      <c r="M177" s="228" t="s">
        <v>19</v>
      </c>
      <c r="N177" s="229" t="s">
        <v>42</v>
      </c>
      <c r="O177" s="65"/>
      <c r="P177" s="183">
        <f t="shared" si="1"/>
        <v>0</v>
      </c>
      <c r="Q177" s="183">
        <v>0.04</v>
      </c>
      <c r="R177" s="183">
        <f t="shared" si="2"/>
        <v>0.36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210</v>
      </c>
      <c r="AT177" s="185" t="s">
        <v>254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408</v>
      </c>
    </row>
    <row r="178" spans="1:65" s="2" customFormat="1" ht="16.5" customHeight="1">
      <c r="A178" s="35"/>
      <c r="B178" s="36"/>
      <c r="C178" s="220" t="s">
        <v>409</v>
      </c>
      <c r="D178" s="220" t="s">
        <v>254</v>
      </c>
      <c r="E178" s="221" t="s">
        <v>410</v>
      </c>
      <c r="F178" s="222" t="s">
        <v>411</v>
      </c>
      <c r="G178" s="223" t="s">
        <v>403</v>
      </c>
      <c r="H178" s="224">
        <v>1</v>
      </c>
      <c r="I178" s="225"/>
      <c r="J178" s="226">
        <f t="shared" si="0"/>
        <v>0</v>
      </c>
      <c r="K178" s="222" t="s">
        <v>19</v>
      </c>
      <c r="L178" s="227"/>
      <c r="M178" s="228" t="s">
        <v>19</v>
      </c>
      <c r="N178" s="229" t="s">
        <v>42</v>
      </c>
      <c r="O178" s="65"/>
      <c r="P178" s="183">
        <f t="shared" si="1"/>
        <v>0</v>
      </c>
      <c r="Q178" s="183">
        <v>0.068</v>
      </c>
      <c r="R178" s="183">
        <f t="shared" si="2"/>
        <v>0.068</v>
      </c>
      <c r="S178" s="183">
        <v>0</v>
      </c>
      <c r="T178" s="18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210</v>
      </c>
      <c r="AT178" s="185" t="s">
        <v>254</v>
      </c>
      <c r="AU178" s="185" t="s">
        <v>81</v>
      </c>
      <c r="AY178" s="18" t="s">
        <v>166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18" t="s">
        <v>79</v>
      </c>
      <c r="BK178" s="186">
        <f t="shared" si="9"/>
        <v>0</v>
      </c>
      <c r="BL178" s="18" t="s">
        <v>173</v>
      </c>
      <c r="BM178" s="185" t="s">
        <v>412</v>
      </c>
    </row>
    <row r="179" spans="1:65" s="2" customFormat="1" ht="16.5" customHeight="1">
      <c r="A179" s="35"/>
      <c r="B179" s="36"/>
      <c r="C179" s="220" t="s">
        <v>413</v>
      </c>
      <c r="D179" s="220" t="s">
        <v>254</v>
      </c>
      <c r="E179" s="221" t="s">
        <v>414</v>
      </c>
      <c r="F179" s="222" t="s">
        <v>415</v>
      </c>
      <c r="G179" s="223" t="s">
        <v>403</v>
      </c>
      <c r="H179" s="224">
        <v>34</v>
      </c>
      <c r="I179" s="225"/>
      <c r="J179" s="226">
        <f t="shared" si="0"/>
        <v>0</v>
      </c>
      <c r="K179" s="222" t="s">
        <v>19</v>
      </c>
      <c r="L179" s="227"/>
      <c r="M179" s="228" t="s">
        <v>19</v>
      </c>
      <c r="N179" s="229" t="s">
        <v>42</v>
      </c>
      <c r="O179" s="65"/>
      <c r="P179" s="183">
        <f t="shared" si="1"/>
        <v>0</v>
      </c>
      <c r="Q179" s="183">
        <v>0</v>
      </c>
      <c r="R179" s="183">
        <f t="shared" si="2"/>
        <v>0</v>
      </c>
      <c r="S179" s="183">
        <v>0</v>
      </c>
      <c r="T179" s="18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210</v>
      </c>
      <c r="AT179" s="185" t="s">
        <v>254</v>
      </c>
      <c r="AU179" s="185" t="s">
        <v>81</v>
      </c>
      <c r="AY179" s="18" t="s">
        <v>166</v>
      </c>
      <c r="BE179" s="186">
        <f t="shared" si="4"/>
        <v>0</v>
      </c>
      <c r="BF179" s="186">
        <f t="shared" si="5"/>
        <v>0</v>
      </c>
      <c r="BG179" s="186">
        <f t="shared" si="6"/>
        <v>0</v>
      </c>
      <c r="BH179" s="186">
        <f t="shared" si="7"/>
        <v>0</v>
      </c>
      <c r="BI179" s="186">
        <f t="shared" si="8"/>
        <v>0</v>
      </c>
      <c r="BJ179" s="18" t="s">
        <v>79</v>
      </c>
      <c r="BK179" s="186">
        <f t="shared" si="9"/>
        <v>0</v>
      </c>
      <c r="BL179" s="18" t="s">
        <v>173</v>
      </c>
      <c r="BM179" s="185" t="s">
        <v>416</v>
      </c>
    </row>
    <row r="180" spans="1:65" s="2" customFormat="1" ht="36">
      <c r="A180" s="35"/>
      <c r="B180" s="36"/>
      <c r="C180" s="174" t="s">
        <v>417</v>
      </c>
      <c r="D180" s="174" t="s">
        <v>168</v>
      </c>
      <c r="E180" s="175" t="s">
        <v>418</v>
      </c>
      <c r="F180" s="176" t="s">
        <v>419</v>
      </c>
      <c r="G180" s="177" t="s">
        <v>186</v>
      </c>
      <c r="H180" s="178">
        <v>18</v>
      </c>
      <c r="I180" s="179"/>
      <c r="J180" s="180">
        <f t="shared" si="0"/>
        <v>0</v>
      </c>
      <c r="K180" s="176" t="s">
        <v>172</v>
      </c>
      <c r="L180" s="40"/>
      <c r="M180" s="181" t="s">
        <v>19</v>
      </c>
      <c r="N180" s="182" t="s">
        <v>42</v>
      </c>
      <c r="O180" s="65"/>
      <c r="P180" s="183">
        <f t="shared" si="1"/>
        <v>0</v>
      </c>
      <c r="Q180" s="183">
        <v>0.05803</v>
      </c>
      <c r="R180" s="183">
        <f t="shared" si="2"/>
        <v>1.04454</v>
      </c>
      <c r="S180" s="183">
        <v>0</v>
      </c>
      <c r="T180" s="18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173</v>
      </c>
      <c r="AT180" s="185" t="s">
        <v>168</v>
      </c>
      <c r="AU180" s="185" t="s">
        <v>81</v>
      </c>
      <c r="AY180" s="18" t="s">
        <v>166</v>
      </c>
      <c r="BE180" s="186">
        <f t="shared" si="4"/>
        <v>0</v>
      </c>
      <c r="BF180" s="186">
        <f t="shared" si="5"/>
        <v>0</v>
      </c>
      <c r="BG180" s="186">
        <f t="shared" si="6"/>
        <v>0</v>
      </c>
      <c r="BH180" s="186">
        <f t="shared" si="7"/>
        <v>0</v>
      </c>
      <c r="BI180" s="186">
        <f t="shared" si="8"/>
        <v>0</v>
      </c>
      <c r="BJ180" s="18" t="s">
        <v>79</v>
      </c>
      <c r="BK180" s="186">
        <f t="shared" si="9"/>
        <v>0</v>
      </c>
      <c r="BL180" s="18" t="s">
        <v>173</v>
      </c>
      <c r="BM180" s="185" t="s">
        <v>420</v>
      </c>
    </row>
    <row r="181" spans="1:65" s="2" customFormat="1" ht="24">
      <c r="A181" s="35"/>
      <c r="B181" s="36"/>
      <c r="C181" s="174" t="s">
        <v>421</v>
      </c>
      <c r="D181" s="174" t="s">
        <v>168</v>
      </c>
      <c r="E181" s="175" t="s">
        <v>422</v>
      </c>
      <c r="F181" s="176" t="s">
        <v>423</v>
      </c>
      <c r="G181" s="177" t="s">
        <v>186</v>
      </c>
      <c r="H181" s="178">
        <v>16</v>
      </c>
      <c r="I181" s="179"/>
      <c r="J181" s="180">
        <f t="shared" si="0"/>
        <v>0</v>
      </c>
      <c r="K181" s="176" t="s">
        <v>172</v>
      </c>
      <c r="L181" s="40"/>
      <c r="M181" s="181" t="s">
        <v>19</v>
      </c>
      <c r="N181" s="182" t="s">
        <v>42</v>
      </c>
      <c r="O181" s="65"/>
      <c r="P181" s="183">
        <f t="shared" si="1"/>
        <v>0</v>
      </c>
      <c r="Q181" s="183">
        <v>0.21734</v>
      </c>
      <c r="R181" s="183">
        <f t="shared" si="2"/>
        <v>3.47744</v>
      </c>
      <c r="S181" s="183">
        <v>0</v>
      </c>
      <c r="T181" s="18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173</v>
      </c>
      <c r="AT181" s="185" t="s">
        <v>168</v>
      </c>
      <c r="AU181" s="185" t="s">
        <v>81</v>
      </c>
      <c r="AY181" s="18" t="s">
        <v>166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18" t="s">
        <v>79</v>
      </c>
      <c r="BK181" s="186">
        <f t="shared" si="9"/>
        <v>0</v>
      </c>
      <c r="BL181" s="18" t="s">
        <v>173</v>
      </c>
      <c r="BM181" s="185" t="s">
        <v>424</v>
      </c>
    </row>
    <row r="182" spans="1:65" s="2" customFormat="1" ht="24">
      <c r="A182" s="35"/>
      <c r="B182" s="36"/>
      <c r="C182" s="220" t="s">
        <v>425</v>
      </c>
      <c r="D182" s="220" t="s">
        <v>254</v>
      </c>
      <c r="E182" s="221" t="s">
        <v>426</v>
      </c>
      <c r="F182" s="222" t="s">
        <v>427</v>
      </c>
      <c r="G182" s="223" t="s">
        <v>186</v>
      </c>
      <c r="H182" s="224">
        <v>16</v>
      </c>
      <c r="I182" s="225"/>
      <c r="J182" s="226">
        <f t="shared" si="0"/>
        <v>0</v>
      </c>
      <c r="K182" s="222" t="s">
        <v>172</v>
      </c>
      <c r="L182" s="227"/>
      <c r="M182" s="228" t="s">
        <v>19</v>
      </c>
      <c r="N182" s="229" t="s">
        <v>42</v>
      </c>
      <c r="O182" s="65"/>
      <c r="P182" s="183">
        <f t="shared" si="1"/>
        <v>0</v>
      </c>
      <c r="Q182" s="183">
        <v>0.05</v>
      </c>
      <c r="R182" s="183">
        <f t="shared" si="2"/>
        <v>0.8</v>
      </c>
      <c r="S182" s="183">
        <v>0</v>
      </c>
      <c r="T182" s="18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210</v>
      </c>
      <c r="AT182" s="185" t="s">
        <v>254</v>
      </c>
      <c r="AU182" s="185" t="s">
        <v>81</v>
      </c>
      <c r="AY182" s="18" t="s">
        <v>166</v>
      </c>
      <c r="BE182" s="186">
        <f t="shared" si="4"/>
        <v>0</v>
      </c>
      <c r="BF182" s="186">
        <f t="shared" si="5"/>
        <v>0</v>
      </c>
      <c r="BG182" s="186">
        <f t="shared" si="6"/>
        <v>0</v>
      </c>
      <c r="BH182" s="186">
        <f t="shared" si="7"/>
        <v>0</v>
      </c>
      <c r="BI182" s="186">
        <f t="shared" si="8"/>
        <v>0</v>
      </c>
      <c r="BJ182" s="18" t="s">
        <v>79</v>
      </c>
      <c r="BK182" s="186">
        <f t="shared" si="9"/>
        <v>0</v>
      </c>
      <c r="BL182" s="18" t="s">
        <v>173</v>
      </c>
      <c r="BM182" s="185" t="s">
        <v>428</v>
      </c>
    </row>
    <row r="183" spans="1:65" s="2" customFormat="1" ht="21.75" customHeight="1">
      <c r="A183" s="35"/>
      <c r="B183" s="36"/>
      <c r="C183" s="174" t="s">
        <v>429</v>
      </c>
      <c r="D183" s="174" t="s">
        <v>168</v>
      </c>
      <c r="E183" s="175" t="s">
        <v>430</v>
      </c>
      <c r="F183" s="176" t="s">
        <v>431</v>
      </c>
      <c r="G183" s="177" t="s">
        <v>194</v>
      </c>
      <c r="H183" s="178">
        <v>681</v>
      </c>
      <c r="I183" s="179"/>
      <c r="J183" s="180">
        <f t="shared" si="0"/>
        <v>0</v>
      </c>
      <c r="K183" s="176" t="s">
        <v>172</v>
      </c>
      <c r="L183" s="40"/>
      <c r="M183" s="181" t="s">
        <v>19</v>
      </c>
      <c r="N183" s="182" t="s">
        <v>42</v>
      </c>
      <c r="O183" s="65"/>
      <c r="P183" s="183">
        <f t="shared" si="1"/>
        <v>0</v>
      </c>
      <c r="Q183" s="183">
        <v>0.00013</v>
      </c>
      <c r="R183" s="183">
        <f t="shared" si="2"/>
        <v>0.08853</v>
      </c>
      <c r="S183" s="183">
        <v>0</v>
      </c>
      <c r="T183" s="18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 t="shared" si="4"/>
        <v>0</v>
      </c>
      <c r="BF183" s="186">
        <f t="shared" si="5"/>
        <v>0</v>
      </c>
      <c r="BG183" s="186">
        <f t="shared" si="6"/>
        <v>0</v>
      </c>
      <c r="BH183" s="186">
        <f t="shared" si="7"/>
        <v>0</v>
      </c>
      <c r="BI183" s="186">
        <f t="shared" si="8"/>
        <v>0</v>
      </c>
      <c r="BJ183" s="18" t="s">
        <v>79</v>
      </c>
      <c r="BK183" s="186">
        <f t="shared" si="9"/>
        <v>0</v>
      </c>
      <c r="BL183" s="18" t="s">
        <v>173</v>
      </c>
      <c r="BM183" s="185" t="s">
        <v>432</v>
      </c>
    </row>
    <row r="184" spans="2:63" s="12" customFormat="1" ht="22.9" customHeight="1">
      <c r="B184" s="158"/>
      <c r="C184" s="159"/>
      <c r="D184" s="160" t="s">
        <v>70</v>
      </c>
      <c r="E184" s="172" t="s">
        <v>214</v>
      </c>
      <c r="F184" s="172" t="s">
        <v>433</v>
      </c>
      <c r="G184" s="159"/>
      <c r="H184" s="159"/>
      <c r="I184" s="162"/>
      <c r="J184" s="173">
        <f>BK184</f>
        <v>0</v>
      </c>
      <c r="K184" s="159"/>
      <c r="L184" s="164"/>
      <c r="M184" s="165"/>
      <c r="N184" s="166"/>
      <c r="O184" s="166"/>
      <c r="P184" s="167">
        <f>SUM(P185:P186)</f>
        <v>0</v>
      </c>
      <c r="Q184" s="166"/>
      <c r="R184" s="167">
        <f>SUM(R185:R186)</f>
        <v>0</v>
      </c>
      <c r="S184" s="166"/>
      <c r="T184" s="168">
        <f>SUM(T185:T186)</f>
        <v>0</v>
      </c>
      <c r="AR184" s="169" t="s">
        <v>79</v>
      </c>
      <c r="AT184" s="170" t="s">
        <v>70</v>
      </c>
      <c r="AU184" s="170" t="s">
        <v>79</v>
      </c>
      <c r="AY184" s="169" t="s">
        <v>166</v>
      </c>
      <c r="BK184" s="171">
        <f>SUM(BK185:BK186)</f>
        <v>0</v>
      </c>
    </row>
    <row r="185" spans="1:65" s="2" customFormat="1" ht="24">
      <c r="A185" s="35"/>
      <c r="B185" s="36"/>
      <c r="C185" s="174" t="s">
        <v>434</v>
      </c>
      <c r="D185" s="174" t="s">
        <v>168</v>
      </c>
      <c r="E185" s="175" t="s">
        <v>435</v>
      </c>
      <c r="F185" s="176" t="s">
        <v>436</v>
      </c>
      <c r="G185" s="177" t="s">
        <v>194</v>
      </c>
      <c r="H185" s="178">
        <v>1361</v>
      </c>
      <c r="I185" s="179"/>
      <c r="J185" s="180">
        <f>ROUND(I185*H185,2)</f>
        <v>0</v>
      </c>
      <c r="K185" s="176" t="s">
        <v>172</v>
      </c>
      <c r="L185" s="40"/>
      <c r="M185" s="181" t="s">
        <v>19</v>
      </c>
      <c r="N185" s="182" t="s">
        <v>42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173</v>
      </c>
      <c r="AT185" s="185" t="s">
        <v>168</v>
      </c>
      <c r="AU185" s="185" t="s">
        <v>81</v>
      </c>
      <c r="AY185" s="18" t="s">
        <v>166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79</v>
      </c>
      <c r="BK185" s="186">
        <f>ROUND(I185*H185,2)</f>
        <v>0</v>
      </c>
      <c r="BL185" s="18" t="s">
        <v>173</v>
      </c>
      <c r="BM185" s="185" t="s">
        <v>437</v>
      </c>
    </row>
    <row r="186" spans="2:51" s="14" customFormat="1" ht="11.25">
      <c r="B186" s="198"/>
      <c r="C186" s="199"/>
      <c r="D186" s="189" t="s">
        <v>175</v>
      </c>
      <c r="E186" s="200" t="s">
        <v>19</v>
      </c>
      <c r="F186" s="201" t="s">
        <v>438</v>
      </c>
      <c r="G186" s="199"/>
      <c r="H186" s="202">
        <v>1361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175</v>
      </c>
      <c r="AU186" s="208" t="s">
        <v>81</v>
      </c>
      <c r="AV186" s="14" t="s">
        <v>81</v>
      </c>
      <c r="AW186" s="14" t="s">
        <v>33</v>
      </c>
      <c r="AX186" s="14" t="s">
        <v>79</v>
      </c>
      <c r="AY186" s="208" t="s">
        <v>166</v>
      </c>
    </row>
    <row r="187" spans="2:63" s="12" customFormat="1" ht="22.9" customHeight="1">
      <c r="B187" s="158"/>
      <c r="C187" s="159"/>
      <c r="D187" s="160" t="s">
        <v>70</v>
      </c>
      <c r="E187" s="172" t="s">
        <v>439</v>
      </c>
      <c r="F187" s="172" t="s">
        <v>440</v>
      </c>
      <c r="G187" s="159"/>
      <c r="H187" s="159"/>
      <c r="I187" s="162"/>
      <c r="J187" s="173">
        <f>BK187</f>
        <v>0</v>
      </c>
      <c r="K187" s="159"/>
      <c r="L187" s="164"/>
      <c r="M187" s="165"/>
      <c r="N187" s="166"/>
      <c r="O187" s="166"/>
      <c r="P187" s="167">
        <f>SUM(P188:P191)</f>
        <v>0</v>
      </c>
      <c r="Q187" s="166"/>
      <c r="R187" s="167">
        <f>SUM(R188:R191)</f>
        <v>0</v>
      </c>
      <c r="S187" s="166"/>
      <c r="T187" s="168">
        <f>SUM(T188:T191)</f>
        <v>0</v>
      </c>
      <c r="AR187" s="169" t="s">
        <v>79</v>
      </c>
      <c r="AT187" s="170" t="s">
        <v>70</v>
      </c>
      <c r="AU187" s="170" t="s">
        <v>79</v>
      </c>
      <c r="AY187" s="169" t="s">
        <v>166</v>
      </c>
      <c r="BK187" s="171">
        <f>SUM(BK188:BK191)</f>
        <v>0</v>
      </c>
    </row>
    <row r="188" spans="1:65" s="2" customFormat="1" ht="36">
      <c r="A188" s="35"/>
      <c r="B188" s="36"/>
      <c r="C188" s="174" t="s">
        <v>441</v>
      </c>
      <c r="D188" s="174" t="s">
        <v>168</v>
      </c>
      <c r="E188" s="175" t="s">
        <v>442</v>
      </c>
      <c r="F188" s="176" t="s">
        <v>443</v>
      </c>
      <c r="G188" s="177" t="s">
        <v>240</v>
      </c>
      <c r="H188" s="178">
        <v>882.464</v>
      </c>
      <c r="I188" s="179"/>
      <c r="J188" s="180">
        <f>ROUND(I188*H188,2)</f>
        <v>0</v>
      </c>
      <c r="K188" s="176" t="s">
        <v>172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173</v>
      </c>
      <c r="AT188" s="185" t="s">
        <v>168</v>
      </c>
      <c r="AU188" s="185" t="s">
        <v>81</v>
      </c>
      <c r="AY188" s="18" t="s">
        <v>166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173</v>
      </c>
      <c r="BM188" s="185" t="s">
        <v>444</v>
      </c>
    </row>
    <row r="189" spans="1:65" s="2" customFormat="1" ht="36">
      <c r="A189" s="35"/>
      <c r="B189" s="36"/>
      <c r="C189" s="174" t="s">
        <v>445</v>
      </c>
      <c r="D189" s="174" t="s">
        <v>168</v>
      </c>
      <c r="E189" s="175" t="s">
        <v>446</v>
      </c>
      <c r="F189" s="176" t="s">
        <v>447</v>
      </c>
      <c r="G189" s="177" t="s">
        <v>240</v>
      </c>
      <c r="H189" s="178">
        <v>7942.18</v>
      </c>
      <c r="I189" s="179"/>
      <c r="J189" s="180">
        <f>ROUND(I189*H189,2)</f>
        <v>0</v>
      </c>
      <c r="K189" s="176" t="s">
        <v>172</v>
      </c>
      <c r="L189" s="40"/>
      <c r="M189" s="181" t="s">
        <v>19</v>
      </c>
      <c r="N189" s="182" t="s">
        <v>42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173</v>
      </c>
      <c r="AT189" s="185" t="s">
        <v>168</v>
      </c>
      <c r="AU189" s="185" t="s">
        <v>81</v>
      </c>
      <c r="AY189" s="18" t="s">
        <v>166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79</v>
      </c>
      <c r="BK189" s="186">
        <f>ROUND(I189*H189,2)</f>
        <v>0</v>
      </c>
      <c r="BL189" s="18" t="s">
        <v>173</v>
      </c>
      <c r="BM189" s="185" t="s">
        <v>448</v>
      </c>
    </row>
    <row r="190" spans="1:65" s="2" customFormat="1" ht="44.25" customHeight="1">
      <c r="A190" s="35"/>
      <c r="B190" s="36"/>
      <c r="C190" s="174" t="s">
        <v>449</v>
      </c>
      <c r="D190" s="174" t="s">
        <v>168</v>
      </c>
      <c r="E190" s="175" t="s">
        <v>450</v>
      </c>
      <c r="F190" s="176" t="s">
        <v>239</v>
      </c>
      <c r="G190" s="177" t="s">
        <v>240</v>
      </c>
      <c r="H190" s="178">
        <v>439.97</v>
      </c>
      <c r="I190" s="179"/>
      <c r="J190" s="180">
        <f>ROUND(I190*H190,2)</f>
        <v>0</v>
      </c>
      <c r="K190" s="176" t="s">
        <v>172</v>
      </c>
      <c r="L190" s="40"/>
      <c r="M190" s="181" t="s">
        <v>19</v>
      </c>
      <c r="N190" s="182" t="s">
        <v>42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173</v>
      </c>
      <c r="AT190" s="185" t="s">
        <v>168</v>
      </c>
      <c r="AU190" s="185" t="s">
        <v>81</v>
      </c>
      <c r="AY190" s="18" t="s">
        <v>166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79</v>
      </c>
      <c r="BK190" s="186">
        <f>ROUND(I190*H190,2)</f>
        <v>0</v>
      </c>
      <c r="BL190" s="18" t="s">
        <v>173</v>
      </c>
      <c r="BM190" s="185" t="s">
        <v>451</v>
      </c>
    </row>
    <row r="191" spans="1:65" s="2" customFormat="1" ht="44.25" customHeight="1">
      <c r="A191" s="35"/>
      <c r="B191" s="36"/>
      <c r="C191" s="174" t="s">
        <v>452</v>
      </c>
      <c r="D191" s="174" t="s">
        <v>168</v>
      </c>
      <c r="E191" s="175" t="s">
        <v>453</v>
      </c>
      <c r="F191" s="176" t="s">
        <v>454</v>
      </c>
      <c r="G191" s="177" t="s">
        <v>240</v>
      </c>
      <c r="H191" s="178">
        <v>442.49</v>
      </c>
      <c r="I191" s="179"/>
      <c r="J191" s="180">
        <f>ROUND(I191*H191,2)</f>
        <v>0</v>
      </c>
      <c r="K191" s="176" t="s">
        <v>172</v>
      </c>
      <c r="L191" s="40"/>
      <c r="M191" s="181" t="s">
        <v>19</v>
      </c>
      <c r="N191" s="182" t="s">
        <v>42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173</v>
      </c>
      <c r="AT191" s="185" t="s">
        <v>168</v>
      </c>
      <c r="AU191" s="185" t="s">
        <v>81</v>
      </c>
      <c r="AY191" s="18" t="s">
        <v>166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79</v>
      </c>
      <c r="BK191" s="186">
        <f>ROUND(I191*H191,2)</f>
        <v>0</v>
      </c>
      <c r="BL191" s="18" t="s">
        <v>173</v>
      </c>
      <c r="BM191" s="185" t="s">
        <v>455</v>
      </c>
    </row>
    <row r="192" spans="2:63" s="12" customFormat="1" ht="22.9" customHeight="1">
      <c r="B192" s="158"/>
      <c r="C192" s="159"/>
      <c r="D192" s="160" t="s">
        <v>70</v>
      </c>
      <c r="E192" s="172" t="s">
        <v>456</v>
      </c>
      <c r="F192" s="172" t="s">
        <v>457</v>
      </c>
      <c r="G192" s="159"/>
      <c r="H192" s="159"/>
      <c r="I192" s="162"/>
      <c r="J192" s="173">
        <f>BK192</f>
        <v>0</v>
      </c>
      <c r="K192" s="159"/>
      <c r="L192" s="164"/>
      <c r="M192" s="165"/>
      <c r="N192" s="166"/>
      <c r="O192" s="166"/>
      <c r="P192" s="167">
        <f>SUM(P193:P194)</f>
        <v>0</v>
      </c>
      <c r="Q192" s="166"/>
      <c r="R192" s="167">
        <f>SUM(R193:R194)</f>
        <v>0</v>
      </c>
      <c r="S192" s="166"/>
      <c r="T192" s="168">
        <f>SUM(T193:T194)</f>
        <v>0</v>
      </c>
      <c r="AR192" s="169" t="s">
        <v>79</v>
      </c>
      <c r="AT192" s="170" t="s">
        <v>70</v>
      </c>
      <c r="AU192" s="170" t="s">
        <v>79</v>
      </c>
      <c r="AY192" s="169" t="s">
        <v>166</v>
      </c>
      <c r="BK192" s="171">
        <f>SUM(BK193:BK194)</f>
        <v>0</v>
      </c>
    </row>
    <row r="193" spans="1:65" s="2" customFormat="1" ht="44.25" customHeight="1">
      <c r="A193" s="35"/>
      <c r="B193" s="36"/>
      <c r="C193" s="174" t="s">
        <v>458</v>
      </c>
      <c r="D193" s="174" t="s">
        <v>168</v>
      </c>
      <c r="E193" s="175" t="s">
        <v>459</v>
      </c>
      <c r="F193" s="176" t="s">
        <v>460</v>
      </c>
      <c r="G193" s="177" t="s">
        <v>240</v>
      </c>
      <c r="H193" s="178">
        <v>1050.15</v>
      </c>
      <c r="I193" s="179"/>
      <c r="J193" s="180">
        <f>ROUND(I193*H193,2)</f>
        <v>0</v>
      </c>
      <c r="K193" s="176" t="s">
        <v>172</v>
      </c>
      <c r="L193" s="40"/>
      <c r="M193" s="181" t="s">
        <v>19</v>
      </c>
      <c r="N193" s="182" t="s">
        <v>42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173</v>
      </c>
      <c r="AT193" s="185" t="s">
        <v>168</v>
      </c>
      <c r="AU193" s="185" t="s">
        <v>81</v>
      </c>
      <c r="AY193" s="18" t="s">
        <v>166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79</v>
      </c>
      <c r="BK193" s="186">
        <f>ROUND(I193*H193,2)</f>
        <v>0</v>
      </c>
      <c r="BL193" s="18" t="s">
        <v>173</v>
      </c>
      <c r="BM193" s="185" t="s">
        <v>461</v>
      </c>
    </row>
    <row r="194" spans="1:65" s="2" customFormat="1" ht="48">
      <c r="A194" s="35"/>
      <c r="B194" s="36"/>
      <c r="C194" s="174" t="s">
        <v>462</v>
      </c>
      <c r="D194" s="174" t="s">
        <v>168</v>
      </c>
      <c r="E194" s="175" t="s">
        <v>463</v>
      </c>
      <c r="F194" s="176" t="s">
        <v>464</v>
      </c>
      <c r="G194" s="177" t="s">
        <v>240</v>
      </c>
      <c r="H194" s="178">
        <v>49.96</v>
      </c>
      <c r="I194" s="179"/>
      <c r="J194" s="180">
        <f>ROUND(I194*H194,2)</f>
        <v>0</v>
      </c>
      <c r="K194" s="176" t="s">
        <v>172</v>
      </c>
      <c r="L194" s="40"/>
      <c r="M194" s="230" t="s">
        <v>19</v>
      </c>
      <c r="N194" s="231" t="s">
        <v>42</v>
      </c>
      <c r="O194" s="232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173</v>
      </c>
      <c r="AT194" s="185" t="s">
        <v>168</v>
      </c>
      <c r="AU194" s="185" t="s">
        <v>81</v>
      </c>
      <c r="AY194" s="18" t="s">
        <v>166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79</v>
      </c>
      <c r="BK194" s="186">
        <f>ROUND(I194*H194,2)</f>
        <v>0</v>
      </c>
      <c r="BL194" s="18" t="s">
        <v>173</v>
      </c>
      <c r="BM194" s="185" t="s">
        <v>465</v>
      </c>
    </row>
    <row r="195" spans="1:31" s="2" customFormat="1" ht="6.95" customHeight="1">
      <c r="A195" s="35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algorithmName="SHA-512" hashValue="K9YqSApHZdu/psBt45lbCVc/aOC4zjIyUi86X4qsouNLzgqxQVJ2kIShqIFHy6BDMxIWr9UoOccK6ftQZcLSRQ==" saltValue="+ajr2xntTtOHkpKf7Py7Y8Z9738DZVKC817yPJIUQ1el2nFeC1OOQEVMH1cs2cHrx1sVfOJpIoOR9q9110h3FA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134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1795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ROUND((SUM(BE84:BE135)),2)</f>
        <v>0</v>
      </c>
      <c r="G33" s="35"/>
      <c r="H33" s="35"/>
      <c r="I33" s="119">
        <v>0.21</v>
      </c>
      <c r="J33" s="118">
        <f>ROUND(((SUM(BE84:BE135))*I33),2)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ROUND((SUM(BF84:BF135)),2)</f>
        <v>0</v>
      </c>
      <c r="G34" s="35"/>
      <c r="H34" s="35"/>
      <c r="I34" s="119">
        <v>0.15</v>
      </c>
      <c r="J34" s="118">
        <f>ROUND(((SUM(BF84:BF135))*I34),2)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ROUND((SUM(BG84:BG135)),2)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ROUND((SUM(BH84:BH135)),2)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ROUND((SUM(BI84:BI135)),2)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19 - Čerpací stanice  ČS 3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145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" customHeight="1">
      <c r="B63" s="141"/>
      <c r="C63" s="142"/>
      <c r="D63" s="143" t="s">
        <v>147</v>
      </c>
      <c r="E63" s="144"/>
      <c r="F63" s="144"/>
      <c r="G63" s="144"/>
      <c r="H63" s="144"/>
      <c r="I63" s="144"/>
      <c r="J63" s="145">
        <f>J128</f>
        <v>0</v>
      </c>
      <c r="K63" s="142"/>
      <c r="L63" s="146"/>
    </row>
    <row r="64" spans="2:12" s="10" customFormat="1" ht="19.9" customHeight="1">
      <c r="B64" s="141"/>
      <c r="C64" s="142"/>
      <c r="D64" s="143" t="s">
        <v>150</v>
      </c>
      <c r="E64" s="144"/>
      <c r="F64" s="144"/>
      <c r="G64" s="144"/>
      <c r="H64" s="144"/>
      <c r="I64" s="144"/>
      <c r="J64" s="145">
        <f>J134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151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63" t="str">
        <f>E7</f>
        <v>SO.01 Kanalizace</v>
      </c>
      <c r="F74" s="364"/>
      <c r="G74" s="364"/>
      <c r="H74" s="364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136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0" t="str">
        <f>E9</f>
        <v>19 - Čerpací stanice  ČS 3</v>
      </c>
      <c r="F76" s="365"/>
      <c r="G76" s="365"/>
      <c r="H76" s="365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Rotava</v>
      </c>
      <c r="G78" s="37"/>
      <c r="H78" s="37"/>
      <c r="I78" s="30" t="s">
        <v>23</v>
      </c>
      <c r="J78" s="60" t="str">
        <f>IF(J12="","",J12)</f>
        <v>8. 1. 2021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Město Rotava Sídliště 721 Rotava</v>
      </c>
      <c r="G80" s="37"/>
      <c r="H80" s="37"/>
      <c r="I80" s="30" t="s">
        <v>31</v>
      </c>
      <c r="J80" s="33" t="str">
        <f>E21</f>
        <v>Bolvári Štefan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>Bolvári Štefan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152</v>
      </c>
      <c r="D83" s="150" t="s">
        <v>56</v>
      </c>
      <c r="E83" s="150" t="s">
        <v>52</v>
      </c>
      <c r="F83" s="150" t="s">
        <v>53</v>
      </c>
      <c r="G83" s="150" t="s">
        <v>153</v>
      </c>
      <c r="H83" s="150" t="s">
        <v>154</v>
      </c>
      <c r="I83" s="150" t="s">
        <v>155</v>
      </c>
      <c r="J83" s="150" t="s">
        <v>140</v>
      </c>
      <c r="K83" s="151" t="s">
        <v>156</v>
      </c>
      <c r="L83" s="152"/>
      <c r="M83" s="69" t="s">
        <v>19</v>
      </c>
      <c r="N83" s="70" t="s">
        <v>41</v>
      </c>
      <c r="O83" s="70" t="s">
        <v>157</v>
      </c>
      <c r="P83" s="70" t="s">
        <v>158</v>
      </c>
      <c r="Q83" s="70" t="s">
        <v>159</v>
      </c>
      <c r="R83" s="70" t="s">
        <v>160</v>
      </c>
      <c r="S83" s="70" t="s">
        <v>161</v>
      </c>
      <c r="T83" s="71" t="s">
        <v>162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163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0.6483854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70</v>
      </c>
      <c r="AU84" s="18" t="s">
        <v>141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70</v>
      </c>
      <c r="E85" s="161" t="s">
        <v>164</v>
      </c>
      <c r="F85" s="161" t="s">
        <v>165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P86+P114+P128+P134</f>
        <v>0</v>
      </c>
      <c r="Q85" s="166"/>
      <c r="R85" s="167">
        <f>R86+R114+R128+R134</f>
        <v>0.6483854</v>
      </c>
      <c r="S85" s="166"/>
      <c r="T85" s="168">
        <f>T86+T114+T128+T134</f>
        <v>0</v>
      </c>
      <c r="AR85" s="169" t="s">
        <v>79</v>
      </c>
      <c r="AT85" s="170" t="s">
        <v>70</v>
      </c>
      <c r="AU85" s="170" t="s">
        <v>71</v>
      </c>
      <c r="AY85" s="169" t="s">
        <v>166</v>
      </c>
      <c r="BK85" s="171">
        <f>BK86+BK114+BK128+BK134</f>
        <v>0</v>
      </c>
    </row>
    <row r="86" spans="2:63" s="12" customFormat="1" ht="22.9" customHeight="1">
      <c r="B86" s="158"/>
      <c r="C86" s="159"/>
      <c r="D86" s="160" t="s">
        <v>70</v>
      </c>
      <c r="E86" s="172" t="s">
        <v>79</v>
      </c>
      <c r="F86" s="172" t="s">
        <v>167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SUM(P87:P113)</f>
        <v>0</v>
      </c>
      <c r="Q86" s="166"/>
      <c r="R86" s="167">
        <f>SUM(R87:R113)</f>
        <v>0.061876</v>
      </c>
      <c r="S86" s="166"/>
      <c r="T86" s="168">
        <f>SUM(T87:T113)</f>
        <v>0</v>
      </c>
      <c r="AR86" s="169" t="s">
        <v>79</v>
      </c>
      <c r="AT86" s="170" t="s">
        <v>70</v>
      </c>
      <c r="AU86" s="170" t="s">
        <v>79</v>
      </c>
      <c r="AY86" s="169" t="s">
        <v>166</v>
      </c>
      <c r="BK86" s="171">
        <f>SUM(BK87:BK113)</f>
        <v>0</v>
      </c>
    </row>
    <row r="87" spans="1:65" s="2" customFormat="1" ht="24">
      <c r="A87" s="35"/>
      <c r="B87" s="36"/>
      <c r="C87" s="174" t="s">
        <v>79</v>
      </c>
      <c r="D87" s="174" t="s">
        <v>168</v>
      </c>
      <c r="E87" s="175" t="s">
        <v>192</v>
      </c>
      <c r="F87" s="176" t="s">
        <v>193</v>
      </c>
      <c r="G87" s="177" t="s">
        <v>194</v>
      </c>
      <c r="H87" s="178">
        <v>25</v>
      </c>
      <c r="I87" s="179"/>
      <c r="J87" s="180">
        <f>ROUND(I87*H87,2)</f>
        <v>0</v>
      </c>
      <c r="K87" s="176" t="s">
        <v>172</v>
      </c>
      <c r="L87" s="40"/>
      <c r="M87" s="181" t="s">
        <v>19</v>
      </c>
      <c r="N87" s="182" t="s">
        <v>42</v>
      </c>
      <c r="O87" s="65"/>
      <c r="P87" s="183">
        <f>O87*H87</f>
        <v>0</v>
      </c>
      <c r="Q87" s="183">
        <v>0.00055</v>
      </c>
      <c r="R87" s="183">
        <f>Q87*H87</f>
        <v>0.01375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173</v>
      </c>
      <c r="AT87" s="185" t="s">
        <v>168</v>
      </c>
      <c r="AU87" s="185" t="s">
        <v>81</v>
      </c>
      <c r="AY87" s="18" t="s">
        <v>166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79</v>
      </c>
      <c r="BK87" s="186">
        <f>ROUND(I87*H87,2)</f>
        <v>0</v>
      </c>
      <c r="BL87" s="18" t="s">
        <v>173</v>
      </c>
      <c r="BM87" s="185" t="s">
        <v>1796</v>
      </c>
    </row>
    <row r="88" spans="1:65" s="2" customFormat="1" ht="24">
      <c r="A88" s="35"/>
      <c r="B88" s="36"/>
      <c r="C88" s="174" t="s">
        <v>81</v>
      </c>
      <c r="D88" s="174" t="s">
        <v>168</v>
      </c>
      <c r="E88" s="175" t="s">
        <v>197</v>
      </c>
      <c r="F88" s="176" t="s">
        <v>198</v>
      </c>
      <c r="G88" s="177" t="s">
        <v>194</v>
      </c>
      <c r="H88" s="178">
        <v>25</v>
      </c>
      <c r="I88" s="179"/>
      <c r="J88" s="180">
        <f>ROUND(I88*H88,2)</f>
        <v>0</v>
      </c>
      <c r="K88" s="176" t="s">
        <v>172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173</v>
      </c>
      <c r="AT88" s="185" t="s">
        <v>168</v>
      </c>
      <c r="AU88" s="185" t="s">
        <v>81</v>
      </c>
      <c r="AY88" s="18" t="s">
        <v>166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173</v>
      </c>
      <c r="BM88" s="185" t="s">
        <v>1797</v>
      </c>
    </row>
    <row r="89" spans="1:65" s="2" customFormat="1" ht="24">
      <c r="A89" s="35"/>
      <c r="B89" s="36"/>
      <c r="C89" s="174" t="s">
        <v>183</v>
      </c>
      <c r="D89" s="174" t="s">
        <v>168</v>
      </c>
      <c r="E89" s="175" t="s">
        <v>707</v>
      </c>
      <c r="F89" s="176" t="s">
        <v>708</v>
      </c>
      <c r="G89" s="177" t="s">
        <v>171</v>
      </c>
      <c r="H89" s="178">
        <v>25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1798</v>
      </c>
    </row>
    <row r="90" spans="1:65" s="2" customFormat="1" ht="44.25" customHeight="1">
      <c r="A90" s="35"/>
      <c r="B90" s="36"/>
      <c r="C90" s="174" t="s">
        <v>173</v>
      </c>
      <c r="D90" s="174" t="s">
        <v>168</v>
      </c>
      <c r="E90" s="175" t="s">
        <v>1734</v>
      </c>
      <c r="F90" s="176" t="s">
        <v>1735</v>
      </c>
      <c r="G90" s="177" t="s">
        <v>203</v>
      </c>
      <c r="H90" s="178">
        <v>40.5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1799</v>
      </c>
    </row>
    <row r="91" spans="2:51" s="14" customFormat="1" ht="11.25">
      <c r="B91" s="198"/>
      <c r="C91" s="199"/>
      <c r="D91" s="189" t="s">
        <v>175</v>
      </c>
      <c r="E91" s="200" t="s">
        <v>19</v>
      </c>
      <c r="F91" s="201" t="s">
        <v>1800</v>
      </c>
      <c r="G91" s="199"/>
      <c r="H91" s="202">
        <v>40.5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175</v>
      </c>
      <c r="AU91" s="208" t="s">
        <v>81</v>
      </c>
      <c r="AV91" s="14" t="s">
        <v>81</v>
      </c>
      <c r="AW91" s="14" t="s">
        <v>33</v>
      </c>
      <c r="AX91" s="14" t="s">
        <v>79</v>
      </c>
      <c r="AY91" s="208" t="s">
        <v>166</v>
      </c>
    </row>
    <row r="92" spans="1:65" s="2" customFormat="1" ht="44.25" customHeight="1">
      <c r="A92" s="35"/>
      <c r="B92" s="36"/>
      <c r="C92" s="174" t="s">
        <v>191</v>
      </c>
      <c r="D92" s="174" t="s">
        <v>168</v>
      </c>
      <c r="E92" s="175" t="s">
        <v>1738</v>
      </c>
      <c r="F92" s="176" t="s">
        <v>1739</v>
      </c>
      <c r="G92" s="177" t="s">
        <v>203</v>
      </c>
      <c r="H92" s="178">
        <v>35.64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1801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1802</v>
      </c>
      <c r="G93" s="199"/>
      <c r="H93" s="202">
        <v>35.64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79</v>
      </c>
      <c r="AY93" s="208" t="s">
        <v>166</v>
      </c>
    </row>
    <row r="94" spans="1:65" s="2" customFormat="1" ht="24">
      <c r="A94" s="35"/>
      <c r="B94" s="36"/>
      <c r="C94" s="174" t="s">
        <v>196</v>
      </c>
      <c r="D94" s="174" t="s">
        <v>168</v>
      </c>
      <c r="E94" s="175" t="s">
        <v>1742</v>
      </c>
      <c r="F94" s="176" t="s">
        <v>1743</v>
      </c>
      <c r="G94" s="177" t="s">
        <v>171</v>
      </c>
      <c r="H94" s="178">
        <v>67.68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0.0007</v>
      </c>
      <c r="R94" s="183">
        <f>Q94*H94</f>
        <v>0.047376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1803</v>
      </c>
    </row>
    <row r="95" spans="2:51" s="14" customFormat="1" ht="11.25">
      <c r="B95" s="198"/>
      <c r="C95" s="199"/>
      <c r="D95" s="189" t="s">
        <v>175</v>
      </c>
      <c r="E95" s="200" t="s">
        <v>19</v>
      </c>
      <c r="F95" s="201" t="s">
        <v>1804</v>
      </c>
      <c r="G95" s="199"/>
      <c r="H95" s="202">
        <v>67.68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175</v>
      </c>
      <c r="AU95" s="208" t="s">
        <v>81</v>
      </c>
      <c r="AV95" s="14" t="s">
        <v>81</v>
      </c>
      <c r="AW95" s="14" t="s">
        <v>33</v>
      </c>
      <c r="AX95" s="14" t="s">
        <v>79</v>
      </c>
      <c r="AY95" s="208" t="s">
        <v>166</v>
      </c>
    </row>
    <row r="96" spans="1:65" s="2" customFormat="1" ht="44.25" customHeight="1">
      <c r="A96" s="35"/>
      <c r="B96" s="36"/>
      <c r="C96" s="174" t="s">
        <v>200</v>
      </c>
      <c r="D96" s="174" t="s">
        <v>168</v>
      </c>
      <c r="E96" s="175" t="s">
        <v>1746</v>
      </c>
      <c r="F96" s="176" t="s">
        <v>1747</v>
      </c>
      <c r="G96" s="177" t="s">
        <v>171</v>
      </c>
      <c r="H96" s="178">
        <v>67.68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1805</v>
      </c>
    </row>
    <row r="97" spans="1:65" s="2" customFormat="1" ht="60">
      <c r="A97" s="35"/>
      <c r="B97" s="36"/>
      <c r="C97" s="174" t="s">
        <v>210</v>
      </c>
      <c r="D97" s="174" t="s">
        <v>168</v>
      </c>
      <c r="E97" s="175" t="s">
        <v>499</v>
      </c>
      <c r="F97" s="176" t="s">
        <v>500</v>
      </c>
      <c r="G97" s="177" t="s">
        <v>203</v>
      </c>
      <c r="H97" s="178">
        <v>11.508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1806</v>
      </c>
    </row>
    <row r="98" spans="2:51" s="13" customFormat="1" ht="11.25">
      <c r="B98" s="187"/>
      <c r="C98" s="188"/>
      <c r="D98" s="189" t="s">
        <v>175</v>
      </c>
      <c r="E98" s="190" t="s">
        <v>19</v>
      </c>
      <c r="F98" s="191" t="s">
        <v>1750</v>
      </c>
      <c r="G98" s="188"/>
      <c r="H98" s="190" t="s">
        <v>19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175</v>
      </c>
      <c r="AU98" s="197" t="s">
        <v>81</v>
      </c>
      <c r="AV98" s="13" t="s">
        <v>79</v>
      </c>
      <c r="AW98" s="13" t="s">
        <v>33</v>
      </c>
      <c r="AX98" s="13" t="s">
        <v>71</v>
      </c>
      <c r="AY98" s="197" t="s">
        <v>166</v>
      </c>
    </row>
    <row r="99" spans="2:51" s="14" customFormat="1" ht="11.25">
      <c r="B99" s="198"/>
      <c r="C99" s="199"/>
      <c r="D99" s="189" t="s">
        <v>175</v>
      </c>
      <c r="E99" s="200" t="s">
        <v>19</v>
      </c>
      <c r="F99" s="201" t="s">
        <v>1807</v>
      </c>
      <c r="G99" s="199"/>
      <c r="H99" s="202">
        <v>9.54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175</v>
      </c>
      <c r="AU99" s="208" t="s">
        <v>81</v>
      </c>
      <c r="AV99" s="14" t="s">
        <v>81</v>
      </c>
      <c r="AW99" s="14" t="s">
        <v>33</v>
      </c>
      <c r="AX99" s="14" t="s">
        <v>71</v>
      </c>
      <c r="AY99" s="208" t="s">
        <v>166</v>
      </c>
    </row>
    <row r="100" spans="2:51" s="13" customFormat="1" ht="11.25">
      <c r="B100" s="187"/>
      <c r="C100" s="188"/>
      <c r="D100" s="189" t="s">
        <v>175</v>
      </c>
      <c r="E100" s="190" t="s">
        <v>19</v>
      </c>
      <c r="F100" s="191" t="s">
        <v>1752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175</v>
      </c>
      <c r="AU100" s="197" t="s">
        <v>81</v>
      </c>
      <c r="AV100" s="13" t="s">
        <v>79</v>
      </c>
      <c r="AW100" s="13" t="s">
        <v>4</v>
      </c>
      <c r="AX100" s="13" t="s">
        <v>71</v>
      </c>
      <c r="AY100" s="197" t="s">
        <v>166</v>
      </c>
    </row>
    <row r="101" spans="2:51" s="14" customFormat="1" ht="11.25">
      <c r="B101" s="198"/>
      <c r="C101" s="199"/>
      <c r="D101" s="189" t="s">
        <v>175</v>
      </c>
      <c r="E101" s="200" t="s">
        <v>19</v>
      </c>
      <c r="F101" s="201" t="s">
        <v>1753</v>
      </c>
      <c r="G101" s="199"/>
      <c r="H101" s="202">
        <v>1.968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175</v>
      </c>
      <c r="AU101" s="208" t="s">
        <v>81</v>
      </c>
      <c r="AV101" s="14" t="s">
        <v>81</v>
      </c>
      <c r="AW101" s="14" t="s">
        <v>33</v>
      </c>
      <c r="AX101" s="14" t="s">
        <v>71</v>
      </c>
      <c r="AY101" s="208" t="s">
        <v>166</v>
      </c>
    </row>
    <row r="102" spans="2:51" s="15" customFormat="1" ht="11.25">
      <c r="B102" s="209"/>
      <c r="C102" s="210"/>
      <c r="D102" s="189" t="s">
        <v>175</v>
      </c>
      <c r="E102" s="211" t="s">
        <v>19</v>
      </c>
      <c r="F102" s="212" t="s">
        <v>209</v>
      </c>
      <c r="G102" s="210"/>
      <c r="H102" s="213">
        <v>11.508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175</v>
      </c>
      <c r="AU102" s="219" t="s">
        <v>81</v>
      </c>
      <c r="AV102" s="15" t="s">
        <v>173</v>
      </c>
      <c r="AW102" s="15" t="s">
        <v>33</v>
      </c>
      <c r="AX102" s="15" t="s">
        <v>79</v>
      </c>
      <c r="AY102" s="219" t="s">
        <v>166</v>
      </c>
    </row>
    <row r="103" spans="1:65" s="2" customFormat="1" ht="44.25" customHeight="1">
      <c r="A103" s="35"/>
      <c r="B103" s="36"/>
      <c r="C103" s="174" t="s">
        <v>214</v>
      </c>
      <c r="D103" s="174" t="s">
        <v>168</v>
      </c>
      <c r="E103" s="175" t="s">
        <v>503</v>
      </c>
      <c r="F103" s="176" t="s">
        <v>504</v>
      </c>
      <c r="G103" s="177" t="s">
        <v>203</v>
      </c>
      <c r="H103" s="178">
        <v>11.508</v>
      </c>
      <c r="I103" s="179"/>
      <c r="J103" s="180">
        <f>ROUND(I103*H103,2)</f>
        <v>0</v>
      </c>
      <c r="K103" s="176" t="s">
        <v>172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173</v>
      </c>
      <c r="AT103" s="185" t="s">
        <v>168</v>
      </c>
      <c r="AU103" s="185" t="s">
        <v>81</v>
      </c>
      <c r="AY103" s="18" t="s">
        <v>166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173</v>
      </c>
      <c r="BM103" s="185" t="s">
        <v>1808</v>
      </c>
    </row>
    <row r="104" spans="1:65" s="2" customFormat="1" ht="44.25" customHeight="1">
      <c r="A104" s="35"/>
      <c r="B104" s="36"/>
      <c r="C104" s="174" t="s">
        <v>106</v>
      </c>
      <c r="D104" s="174" t="s">
        <v>168</v>
      </c>
      <c r="E104" s="175" t="s">
        <v>238</v>
      </c>
      <c r="F104" s="176" t="s">
        <v>239</v>
      </c>
      <c r="G104" s="177" t="s">
        <v>240</v>
      </c>
      <c r="H104" s="178">
        <v>23.016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1809</v>
      </c>
    </row>
    <row r="105" spans="2:51" s="14" customFormat="1" ht="11.25">
      <c r="B105" s="198"/>
      <c r="C105" s="199"/>
      <c r="D105" s="189" t="s">
        <v>175</v>
      </c>
      <c r="E105" s="200" t="s">
        <v>19</v>
      </c>
      <c r="F105" s="201" t="s">
        <v>1810</v>
      </c>
      <c r="G105" s="199"/>
      <c r="H105" s="202">
        <v>11.508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175</v>
      </c>
      <c r="AU105" s="208" t="s">
        <v>81</v>
      </c>
      <c r="AV105" s="14" t="s">
        <v>81</v>
      </c>
      <c r="AW105" s="14" t="s">
        <v>33</v>
      </c>
      <c r="AX105" s="14" t="s">
        <v>79</v>
      </c>
      <c r="AY105" s="208" t="s">
        <v>166</v>
      </c>
    </row>
    <row r="106" spans="2:51" s="14" customFormat="1" ht="11.25">
      <c r="B106" s="198"/>
      <c r="C106" s="199"/>
      <c r="D106" s="189" t="s">
        <v>175</v>
      </c>
      <c r="E106" s="199"/>
      <c r="F106" s="201" t="s">
        <v>1811</v>
      </c>
      <c r="G106" s="199"/>
      <c r="H106" s="202">
        <v>23.016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4</v>
      </c>
      <c r="AX106" s="14" t="s">
        <v>79</v>
      </c>
      <c r="AY106" s="208" t="s">
        <v>166</v>
      </c>
    </row>
    <row r="107" spans="1:65" s="2" customFormat="1" ht="44.25" customHeight="1">
      <c r="A107" s="35"/>
      <c r="B107" s="36"/>
      <c r="C107" s="174" t="s">
        <v>109</v>
      </c>
      <c r="D107" s="174" t="s">
        <v>168</v>
      </c>
      <c r="E107" s="175" t="s">
        <v>246</v>
      </c>
      <c r="F107" s="176" t="s">
        <v>247</v>
      </c>
      <c r="G107" s="177" t="s">
        <v>203</v>
      </c>
      <c r="H107" s="178">
        <v>64.632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1812</v>
      </c>
    </row>
    <row r="108" spans="2:51" s="14" customFormat="1" ht="11.25">
      <c r="B108" s="198"/>
      <c r="C108" s="199"/>
      <c r="D108" s="189" t="s">
        <v>175</v>
      </c>
      <c r="E108" s="200" t="s">
        <v>19</v>
      </c>
      <c r="F108" s="201" t="s">
        <v>1813</v>
      </c>
      <c r="G108" s="199"/>
      <c r="H108" s="202">
        <v>64.632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175</v>
      </c>
      <c r="AU108" s="208" t="s">
        <v>81</v>
      </c>
      <c r="AV108" s="14" t="s">
        <v>81</v>
      </c>
      <c r="AW108" s="14" t="s">
        <v>33</v>
      </c>
      <c r="AX108" s="14" t="s">
        <v>79</v>
      </c>
      <c r="AY108" s="208" t="s">
        <v>166</v>
      </c>
    </row>
    <row r="109" spans="1:65" s="2" customFormat="1" ht="36">
      <c r="A109" s="35"/>
      <c r="B109" s="36"/>
      <c r="C109" s="174" t="s">
        <v>112</v>
      </c>
      <c r="D109" s="174" t="s">
        <v>168</v>
      </c>
      <c r="E109" s="175" t="s">
        <v>243</v>
      </c>
      <c r="F109" s="176" t="s">
        <v>244</v>
      </c>
      <c r="G109" s="177" t="s">
        <v>203</v>
      </c>
      <c r="H109" s="178">
        <v>11.508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1814</v>
      </c>
    </row>
    <row r="110" spans="1:65" s="2" customFormat="1" ht="16.5" customHeight="1">
      <c r="A110" s="35"/>
      <c r="B110" s="36"/>
      <c r="C110" s="174" t="s">
        <v>115</v>
      </c>
      <c r="D110" s="174" t="s">
        <v>168</v>
      </c>
      <c r="E110" s="175" t="s">
        <v>740</v>
      </c>
      <c r="F110" s="176" t="s">
        <v>741</v>
      </c>
      <c r="G110" s="177" t="s">
        <v>171</v>
      </c>
      <c r="H110" s="178">
        <v>25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173</v>
      </c>
      <c r="AT110" s="185" t="s">
        <v>168</v>
      </c>
      <c r="AU110" s="185" t="s">
        <v>81</v>
      </c>
      <c r="AY110" s="18" t="s">
        <v>166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173</v>
      </c>
      <c r="BM110" s="185" t="s">
        <v>1815</v>
      </c>
    </row>
    <row r="111" spans="1:65" s="2" customFormat="1" ht="16.5" customHeight="1">
      <c r="A111" s="35"/>
      <c r="B111" s="36"/>
      <c r="C111" s="220" t="s">
        <v>118</v>
      </c>
      <c r="D111" s="220" t="s">
        <v>254</v>
      </c>
      <c r="E111" s="221" t="s">
        <v>743</v>
      </c>
      <c r="F111" s="222" t="s">
        <v>744</v>
      </c>
      <c r="G111" s="223" t="s">
        <v>745</v>
      </c>
      <c r="H111" s="224">
        <v>0.75</v>
      </c>
      <c r="I111" s="225"/>
      <c r="J111" s="226">
        <f>ROUND(I111*H111,2)</f>
        <v>0</v>
      </c>
      <c r="K111" s="222" t="s">
        <v>172</v>
      </c>
      <c r="L111" s="227"/>
      <c r="M111" s="228" t="s">
        <v>19</v>
      </c>
      <c r="N111" s="229" t="s">
        <v>42</v>
      </c>
      <c r="O111" s="65"/>
      <c r="P111" s="183">
        <f>O111*H111</f>
        <v>0</v>
      </c>
      <c r="Q111" s="183">
        <v>0.001</v>
      </c>
      <c r="R111" s="183">
        <f>Q111*H111</f>
        <v>0.00075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210</v>
      </c>
      <c r="AT111" s="185" t="s">
        <v>254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1816</v>
      </c>
    </row>
    <row r="112" spans="2:51" s="14" customFormat="1" ht="11.25">
      <c r="B112" s="198"/>
      <c r="C112" s="199"/>
      <c r="D112" s="189" t="s">
        <v>175</v>
      </c>
      <c r="E112" s="200" t="s">
        <v>19</v>
      </c>
      <c r="F112" s="201" t="s">
        <v>1817</v>
      </c>
      <c r="G112" s="199"/>
      <c r="H112" s="202">
        <v>0.75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175</v>
      </c>
      <c r="AU112" s="208" t="s">
        <v>81</v>
      </c>
      <c r="AV112" s="14" t="s">
        <v>81</v>
      </c>
      <c r="AW112" s="14" t="s">
        <v>33</v>
      </c>
      <c r="AX112" s="14" t="s">
        <v>79</v>
      </c>
      <c r="AY112" s="208" t="s">
        <v>166</v>
      </c>
    </row>
    <row r="113" spans="1:65" s="2" customFormat="1" ht="36">
      <c r="A113" s="35"/>
      <c r="B113" s="36"/>
      <c r="C113" s="174" t="s">
        <v>8</v>
      </c>
      <c r="D113" s="174" t="s">
        <v>168</v>
      </c>
      <c r="E113" s="175" t="s">
        <v>747</v>
      </c>
      <c r="F113" s="176" t="s">
        <v>748</v>
      </c>
      <c r="G113" s="177" t="s">
        <v>171</v>
      </c>
      <c r="H113" s="178">
        <v>25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1818</v>
      </c>
    </row>
    <row r="114" spans="2:63" s="12" customFormat="1" ht="22.9" customHeight="1">
      <c r="B114" s="158"/>
      <c r="C114" s="159"/>
      <c r="D114" s="160" t="s">
        <v>70</v>
      </c>
      <c r="E114" s="172" t="s">
        <v>173</v>
      </c>
      <c r="F114" s="172" t="s">
        <v>264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SUM(P115:P127)</f>
        <v>0</v>
      </c>
      <c r="Q114" s="166"/>
      <c r="R114" s="167">
        <f>SUM(R115:R127)</f>
        <v>0.05344940000000001</v>
      </c>
      <c r="S114" s="166"/>
      <c r="T114" s="168">
        <f>SUM(T115:T127)</f>
        <v>0</v>
      </c>
      <c r="AR114" s="169" t="s">
        <v>79</v>
      </c>
      <c r="AT114" s="170" t="s">
        <v>70</v>
      </c>
      <c r="AU114" s="170" t="s">
        <v>79</v>
      </c>
      <c r="AY114" s="169" t="s">
        <v>166</v>
      </c>
      <c r="BK114" s="171">
        <f>SUM(BK115:BK127)</f>
        <v>0</v>
      </c>
    </row>
    <row r="115" spans="1:65" s="2" customFormat="1" ht="33" customHeight="1">
      <c r="A115" s="35"/>
      <c r="B115" s="36"/>
      <c r="C115" s="174" t="s">
        <v>123</v>
      </c>
      <c r="D115" s="174" t="s">
        <v>168</v>
      </c>
      <c r="E115" s="175" t="s">
        <v>265</v>
      </c>
      <c r="F115" s="176" t="s">
        <v>266</v>
      </c>
      <c r="G115" s="177" t="s">
        <v>203</v>
      </c>
      <c r="H115" s="178">
        <v>0.798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1819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1762</v>
      </c>
      <c r="G116" s="199"/>
      <c r="H116" s="202">
        <v>0.798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79</v>
      </c>
      <c r="AY116" s="208" t="s">
        <v>166</v>
      </c>
    </row>
    <row r="117" spans="1:65" s="2" customFormat="1" ht="44.25" customHeight="1">
      <c r="A117" s="35"/>
      <c r="B117" s="36"/>
      <c r="C117" s="174" t="s">
        <v>126</v>
      </c>
      <c r="D117" s="174" t="s">
        <v>168</v>
      </c>
      <c r="E117" s="175" t="s">
        <v>1763</v>
      </c>
      <c r="F117" s="176" t="s">
        <v>1764</v>
      </c>
      <c r="G117" s="177" t="s">
        <v>203</v>
      </c>
      <c r="H117" s="178">
        <v>1.174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1820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1766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1767</v>
      </c>
      <c r="G119" s="199"/>
      <c r="H119" s="202">
        <v>0.108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3" customFormat="1" ht="11.25">
      <c r="B120" s="187"/>
      <c r="C120" s="188"/>
      <c r="D120" s="189" t="s">
        <v>175</v>
      </c>
      <c r="E120" s="190" t="s">
        <v>19</v>
      </c>
      <c r="F120" s="191" t="s">
        <v>1768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175</v>
      </c>
      <c r="AU120" s="197" t="s">
        <v>81</v>
      </c>
      <c r="AV120" s="13" t="s">
        <v>79</v>
      </c>
      <c r="AW120" s="13" t="s">
        <v>33</v>
      </c>
      <c r="AX120" s="13" t="s">
        <v>71</v>
      </c>
      <c r="AY120" s="197" t="s">
        <v>166</v>
      </c>
    </row>
    <row r="121" spans="2:51" s="14" customFormat="1" ht="11.25">
      <c r="B121" s="198"/>
      <c r="C121" s="199"/>
      <c r="D121" s="189" t="s">
        <v>175</v>
      </c>
      <c r="E121" s="200" t="s">
        <v>19</v>
      </c>
      <c r="F121" s="201" t="s">
        <v>1769</v>
      </c>
      <c r="G121" s="199"/>
      <c r="H121" s="202">
        <v>0.098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175</v>
      </c>
      <c r="AU121" s="208" t="s">
        <v>81</v>
      </c>
      <c r="AV121" s="14" t="s">
        <v>81</v>
      </c>
      <c r="AW121" s="14" t="s">
        <v>33</v>
      </c>
      <c r="AX121" s="14" t="s">
        <v>71</v>
      </c>
      <c r="AY121" s="208" t="s">
        <v>166</v>
      </c>
    </row>
    <row r="122" spans="2:51" s="13" customFormat="1" ht="11.25">
      <c r="B122" s="187"/>
      <c r="C122" s="188"/>
      <c r="D122" s="189" t="s">
        <v>175</v>
      </c>
      <c r="E122" s="190" t="s">
        <v>19</v>
      </c>
      <c r="F122" s="191" t="s">
        <v>1821</v>
      </c>
      <c r="G122" s="188"/>
      <c r="H122" s="190" t="s">
        <v>19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175</v>
      </c>
      <c r="AU122" s="197" t="s">
        <v>81</v>
      </c>
      <c r="AV122" s="13" t="s">
        <v>79</v>
      </c>
      <c r="AW122" s="13" t="s">
        <v>33</v>
      </c>
      <c r="AX122" s="13" t="s">
        <v>71</v>
      </c>
      <c r="AY122" s="197" t="s">
        <v>166</v>
      </c>
    </row>
    <row r="123" spans="2:51" s="14" customFormat="1" ht="11.25">
      <c r="B123" s="198"/>
      <c r="C123" s="199"/>
      <c r="D123" s="189" t="s">
        <v>175</v>
      </c>
      <c r="E123" s="200" t="s">
        <v>19</v>
      </c>
      <c r="F123" s="201" t="s">
        <v>1771</v>
      </c>
      <c r="G123" s="199"/>
      <c r="H123" s="202">
        <v>0.968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175</v>
      </c>
      <c r="AU123" s="208" t="s">
        <v>81</v>
      </c>
      <c r="AV123" s="14" t="s">
        <v>81</v>
      </c>
      <c r="AW123" s="14" t="s">
        <v>33</v>
      </c>
      <c r="AX123" s="14" t="s">
        <v>71</v>
      </c>
      <c r="AY123" s="208" t="s">
        <v>166</v>
      </c>
    </row>
    <row r="124" spans="2:51" s="15" customFormat="1" ht="11.25">
      <c r="B124" s="209"/>
      <c r="C124" s="210"/>
      <c r="D124" s="189" t="s">
        <v>175</v>
      </c>
      <c r="E124" s="211" t="s">
        <v>19</v>
      </c>
      <c r="F124" s="212" t="s">
        <v>209</v>
      </c>
      <c r="G124" s="210"/>
      <c r="H124" s="213">
        <v>1.174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175</v>
      </c>
      <c r="AU124" s="219" t="s">
        <v>81</v>
      </c>
      <c r="AV124" s="15" t="s">
        <v>173</v>
      </c>
      <c r="AW124" s="15" t="s">
        <v>33</v>
      </c>
      <c r="AX124" s="15" t="s">
        <v>79</v>
      </c>
      <c r="AY124" s="219" t="s">
        <v>166</v>
      </c>
    </row>
    <row r="125" spans="1:65" s="2" customFormat="1" ht="36">
      <c r="A125" s="35"/>
      <c r="B125" s="36"/>
      <c r="C125" s="174" t="s">
        <v>129</v>
      </c>
      <c r="D125" s="174" t="s">
        <v>168</v>
      </c>
      <c r="E125" s="175" t="s">
        <v>1772</v>
      </c>
      <c r="F125" s="176" t="s">
        <v>1773</v>
      </c>
      <c r="G125" s="177" t="s">
        <v>171</v>
      </c>
      <c r="H125" s="178">
        <v>3.72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0.00632</v>
      </c>
      <c r="R125" s="183">
        <f>Q125*H125</f>
        <v>0.0235104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1822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1775</v>
      </c>
      <c r="G126" s="199"/>
      <c r="H126" s="202">
        <v>3.72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79</v>
      </c>
      <c r="AY126" s="208" t="s">
        <v>166</v>
      </c>
    </row>
    <row r="127" spans="1:65" s="2" customFormat="1" ht="24">
      <c r="A127" s="35"/>
      <c r="B127" s="36"/>
      <c r="C127" s="174" t="s">
        <v>132</v>
      </c>
      <c r="D127" s="174" t="s">
        <v>168</v>
      </c>
      <c r="E127" s="175" t="s">
        <v>1776</v>
      </c>
      <c r="F127" s="176" t="s">
        <v>1777</v>
      </c>
      <c r="G127" s="177" t="s">
        <v>240</v>
      </c>
      <c r="H127" s="178">
        <v>0.035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0.8554</v>
      </c>
      <c r="R127" s="183">
        <f>Q127*H127</f>
        <v>0.029939000000000004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1823</v>
      </c>
    </row>
    <row r="128" spans="2:63" s="12" customFormat="1" ht="22.9" customHeight="1">
      <c r="B128" s="158"/>
      <c r="C128" s="159"/>
      <c r="D128" s="160" t="s">
        <v>70</v>
      </c>
      <c r="E128" s="172" t="s">
        <v>210</v>
      </c>
      <c r="F128" s="172" t="s">
        <v>304</v>
      </c>
      <c r="G128" s="159"/>
      <c r="H128" s="159"/>
      <c r="I128" s="162"/>
      <c r="J128" s="173">
        <f>BK128</f>
        <v>0</v>
      </c>
      <c r="K128" s="159"/>
      <c r="L128" s="164"/>
      <c r="M128" s="165"/>
      <c r="N128" s="166"/>
      <c r="O128" s="166"/>
      <c r="P128" s="167">
        <f>SUM(P129:P133)</f>
        <v>0</v>
      </c>
      <c r="Q128" s="166"/>
      <c r="R128" s="167">
        <f>SUM(R129:R133)</f>
        <v>0.53306</v>
      </c>
      <c r="S128" s="166"/>
      <c r="T128" s="168">
        <f>SUM(T129:T133)</f>
        <v>0</v>
      </c>
      <c r="AR128" s="169" t="s">
        <v>79</v>
      </c>
      <c r="AT128" s="170" t="s">
        <v>70</v>
      </c>
      <c r="AU128" s="170" t="s">
        <v>79</v>
      </c>
      <c r="AY128" s="169" t="s">
        <v>166</v>
      </c>
      <c r="BK128" s="171">
        <f>SUM(BK129:BK133)</f>
        <v>0</v>
      </c>
    </row>
    <row r="129" spans="1:65" s="2" customFormat="1" ht="24">
      <c r="A129" s="35"/>
      <c r="B129" s="36"/>
      <c r="C129" s="174" t="s">
        <v>260</v>
      </c>
      <c r="D129" s="174" t="s">
        <v>168</v>
      </c>
      <c r="E129" s="175" t="s">
        <v>353</v>
      </c>
      <c r="F129" s="176" t="s">
        <v>354</v>
      </c>
      <c r="G129" s="177" t="s">
        <v>186</v>
      </c>
      <c r="H129" s="178">
        <v>3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0.01019</v>
      </c>
      <c r="R129" s="183">
        <f>Q129*H129</f>
        <v>0.03057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1824</v>
      </c>
    </row>
    <row r="130" spans="1:65" s="2" customFormat="1" ht="24">
      <c r="A130" s="35"/>
      <c r="B130" s="36"/>
      <c r="C130" s="174" t="s">
        <v>7</v>
      </c>
      <c r="D130" s="174" t="s">
        <v>168</v>
      </c>
      <c r="E130" s="175" t="s">
        <v>373</v>
      </c>
      <c r="F130" s="176" t="s">
        <v>374</v>
      </c>
      <c r="G130" s="177" t="s">
        <v>186</v>
      </c>
      <c r="H130" s="178">
        <v>1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0.02854</v>
      </c>
      <c r="R130" s="183">
        <f>Q130*H130</f>
        <v>0.02854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1825</v>
      </c>
    </row>
    <row r="131" spans="1:65" s="2" customFormat="1" ht="24">
      <c r="A131" s="35"/>
      <c r="B131" s="36"/>
      <c r="C131" s="174" t="s">
        <v>269</v>
      </c>
      <c r="D131" s="174" t="s">
        <v>168</v>
      </c>
      <c r="E131" s="175" t="s">
        <v>389</v>
      </c>
      <c r="F131" s="176" t="s">
        <v>390</v>
      </c>
      <c r="G131" s="177" t="s">
        <v>186</v>
      </c>
      <c r="H131" s="178">
        <v>1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0.03927</v>
      </c>
      <c r="R131" s="183">
        <f>Q131*H131</f>
        <v>0.03927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1826</v>
      </c>
    </row>
    <row r="132" spans="1:65" s="2" customFormat="1" ht="24">
      <c r="A132" s="35"/>
      <c r="B132" s="36"/>
      <c r="C132" s="174" t="s">
        <v>273</v>
      </c>
      <c r="D132" s="174" t="s">
        <v>168</v>
      </c>
      <c r="E132" s="175" t="s">
        <v>422</v>
      </c>
      <c r="F132" s="176" t="s">
        <v>423</v>
      </c>
      <c r="G132" s="177" t="s">
        <v>186</v>
      </c>
      <c r="H132" s="178">
        <v>2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0.21734</v>
      </c>
      <c r="R132" s="183">
        <f>Q132*H132</f>
        <v>0.43468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1827</v>
      </c>
    </row>
    <row r="133" spans="1:65" s="2" customFormat="1" ht="36">
      <c r="A133" s="35"/>
      <c r="B133" s="36"/>
      <c r="C133" s="220" t="s">
        <v>277</v>
      </c>
      <c r="D133" s="220" t="s">
        <v>254</v>
      </c>
      <c r="E133" s="221" t="s">
        <v>1828</v>
      </c>
      <c r="F133" s="222" t="s">
        <v>1829</v>
      </c>
      <c r="G133" s="223" t="s">
        <v>1786</v>
      </c>
      <c r="H133" s="224">
        <v>1</v>
      </c>
      <c r="I133" s="225"/>
      <c r="J133" s="226">
        <f>ROUND(I133*H133,2)</f>
        <v>0</v>
      </c>
      <c r="K133" s="222" t="s">
        <v>19</v>
      </c>
      <c r="L133" s="227"/>
      <c r="M133" s="228" t="s">
        <v>19</v>
      </c>
      <c r="N133" s="229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210</v>
      </c>
      <c r="AT133" s="185" t="s">
        <v>254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1830</v>
      </c>
    </row>
    <row r="134" spans="2:63" s="12" customFormat="1" ht="22.9" customHeight="1">
      <c r="B134" s="158"/>
      <c r="C134" s="159"/>
      <c r="D134" s="160" t="s">
        <v>70</v>
      </c>
      <c r="E134" s="172" t="s">
        <v>456</v>
      </c>
      <c r="F134" s="172" t="s">
        <v>457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P135</f>
        <v>0</v>
      </c>
      <c r="Q134" s="166"/>
      <c r="R134" s="167">
        <f>R135</f>
        <v>0</v>
      </c>
      <c r="S134" s="166"/>
      <c r="T134" s="168">
        <f>T135</f>
        <v>0</v>
      </c>
      <c r="AR134" s="169" t="s">
        <v>79</v>
      </c>
      <c r="AT134" s="170" t="s">
        <v>70</v>
      </c>
      <c r="AU134" s="170" t="s">
        <v>79</v>
      </c>
      <c r="AY134" s="169" t="s">
        <v>166</v>
      </c>
      <c r="BK134" s="171">
        <f>BK135</f>
        <v>0</v>
      </c>
    </row>
    <row r="135" spans="1:65" s="2" customFormat="1" ht="48">
      <c r="A135" s="35"/>
      <c r="B135" s="36"/>
      <c r="C135" s="174" t="s">
        <v>281</v>
      </c>
      <c r="D135" s="174" t="s">
        <v>168</v>
      </c>
      <c r="E135" s="175" t="s">
        <v>463</v>
      </c>
      <c r="F135" s="176" t="s">
        <v>464</v>
      </c>
      <c r="G135" s="177" t="s">
        <v>240</v>
      </c>
      <c r="H135" s="178">
        <v>0.648</v>
      </c>
      <c r="I135" s="179"/>
      <c r="J135" s="180">
        <f>ROUND(I135*H135,2)</f>
        <v>0</v>
      </c>
      <c r="K135" s="176" t="s">
        <v>172</v>
      </c>
      <c r="L135" s="40"/>
      <c r="M135" s="230" t="s">
        <v>19</v>
      </c>
      <c r="N135" s="231" t="s">
        <v>42</v>
      </c>
      <c r="O135" s="232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1831</v>
      </c>
    </row>
    <row r="136" spans="1:31" s="2" customFormat="1" ht="6.95" customHeight="1">
      <c r="A136" s="35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0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algorithmName="SHA-512" hashValue="HKqt5/ECP7cvIGVF2F4YMmAVqWmuNFrSyG9leohxdHVEUjDfynXC2eoTGg7J8P5zW9ku+pYwQRVfN7rVY9fyaw==" saltValue="h3x4SKUGfPLS1e7G0Y3BwqF/DVaIHhYsq6dsHAqKEYOHnn5DTKsiixUFen3ZpPPi+OCCScqWbc85r/tkOGvWDA==" spinCount="100000" sheet="1" objects="1" scenarios="1" formatColumns="0" formatRows="0" autoFilter="0"/>
  <autoFilter ref="C83:K13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7" t="s">
        <v>1832</v>
      </c>
      <c r="D3" s="367"/>
      <c r="E3" s="367"/>
      <c r="F3" s="367"/>
      <c r="G3" s="367"/>
      <c r="H3" s="367"/>
      <c r="I3" s="367"/>
      <c r="J3" s="367"/>
      <c r="K3" s="240"/>
    </row>
    <row r="4" spans="2:11" s="1" customFormat="1" ht="25.5" customHeight="1">
      <c r="B4" s="241"/>
      <c r="C4" s="372" t="s">
        <v>1833</v>
      </c>
      <c r="D4" s="372"/>
      <c r="E4" s="372"/>
      <c r="F4" s="372"/>
      <c r="G4" s="372"/>
      <c r="H4" s="372"/>
      <c r="I4" s="372"/>
      <c r="J4" s="372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71" t="s">
        <v>1834</v>
      </c>
      <c r="D6" s="371"/>
      <c r="E6" s="371"/>
      <c r="F6" s="371"/>
      <c r="G6" s="371"/>
      <c r="H6" s="371"/>
      <c r="I6" s="371"/>
      <c r="J6" s="371"/>
      <c r="K6" s="242"/>
    </row>
    <row r="7" spans="2:11" s="1" customFormat="1" ht="15" customHeight="1">
      <c r="B7" s="245"/>
      <c r="C7" s="371" t="s">
        <v>1835</v>
      </c>
      <c r="D7" s="371"/>
      <c r="E7" s="371"/>
      <c r="F7" s="371"/>
      <c r="G7" s="371"/>
      <c r="H7" s="371"/>
      <c r="I7" s="371"/>
      <c r="J7" s="371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71" t="s">
        <v>1836</v>
      </c>
      <c r="D9" s="371"/>
      <c r="E9" s="371"/>
      <c r="F9" s="371"/>
      <c r="G9" s="371"/>
      <c r="H9" s="371"/>
      <c r="I9" s="371"/>
      <c r="J9" s="371"/>
      <c r="K9" s="242"/>
    </row>
    <row r="10" spans="2:11" s="1" customFormat="1" ht="15" customHeight="1">
      <c r="B10" s="245"/>
      <c r="C10" s="244"/>
      <c r="D10" s="371" t="s">
        <v>1837</v>
      </c>
      <c r="E10" s="371"/>
      <c r="F10" s="371"/>
      <c r="G10" s="371"/>
      <c r="H10" s="371"/>
      <c r="I10" s="371"/>
      <c r="J10" s="371"/>
      <c r="K10" s="242"/>
    </row>
    <row r="11" spans="2:11" s="1" customFormat="1" ht="15" customHeight="1">
      <c r="B11" s="245"/>
      <c r="C11" s="246"/>
      <c r="D11" s="371" t="s">
        <v>1838</v>
      </c>
      <c r="E11" s="371"/>
      <c r="F11" s="371"/>
      <c r="G11" s="371"/>
      <c r="H11" s="371"/>
      <c r="I11" s="371"/>
      <c r="J11" s="371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1839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71" t="s">
        <v>1840</v>
      </c>
      <c r="E15" s="371"/>
      <c r="F15" s="371"/>
      <c r="G15" s="371"/>
      <c r="H15" s="371"/>
      <c r="I15" s="371"/>
      <c r="J15" s="371"/>
      <c r="K15" s="242"/>
    </row>
    <row r="16" spans="2:11" s="1" customFormat="1" ht="15" customHeight="1">
      <c r="B16" s="245"/>
      <c r="C16" s="246"/>
      <c r="D16" s="371" t="s">
        <v>1841</v>
      </c>
      <c r="E16" s="371"/>
      <c r="F16" s="371"/>
      <c r="G16" s="371"/>
      <c r="H16" s="371"/>
      <c r="I16" s="371"/>
      <c r="J16" s="371"/>
      <c r="K16" s="242"/>
    </row>
    <row r="17" spans="2:11" s="1" customFormat="1" ht="15" customHeight="1">
      <c r="B17" s="245"/>
      <c r="C17" s="246"/>
      <c r="D17" s="371" t="s">
        <v>1842</v>
      </c>
      <c r="E17" s="371"/>
      <c r="F17" s="371"/>
      <c r="G17" s="371"/>
      <c r="H17" s="371"/>
      <c r="I17" s="371"/>
      <c r="J17" s="371"/>
      <c r="K17" s="242"/>
    </row>
    <row r="18" spans="2:11" s="1" customFormat="1" ht="15" customHeight="1">
      <c r="B18" s="245"/>
      <c r="C18" s="246"/>
      <c r="D18" s="246"/>
      <c r="E18" s="248" t="s">
        <v>78</v>
      </c>
      <c r="F18" s="371" t="s">
        <v>1843</v>
      </c>
      <c r="G18" s="371"/>
      <c r="H18" s="371"/>
      <c r="I18" s="371"/>
      <c r="J18" s="371"/>
      <c r="K18" s="242"/>
    </row>
    <row r="19" spans="2:11" s="1" customFormat="1" ht="15" customHeight="1">
      <c r="B19" s="245"/>
      <c r="C19" s="246"/>
      <c r="D19" s="246"/>
      <c r="E19" s="248" t="s">
        <v>1844</v>
      </c>
      <c r="F19" s="371" t="s">
        <v>1845</v>
      </c>
      <c r="G19" s="371"/>
      <c r="H19" s="371"/>
      <c r="I19" s="371"/>
      <c r="J19" s="371"/>
      <c r="K19" s="242"/>
    </row>
    <row r="20" spans="2:11" s="1" customFormat="1" ht="15" customHeight="1">
      <c r="B20" s="245"/>
      <c r="C20" s="246"/>
      <c r="D20" s="246"/>
      <c r="E20" s="248" t="s">
        <v>1846</v>
      </c>
      <c r="F20" s="371" t="s">
        <v>1847</v>
      </c>
      <c r="G20" s="371"/>
      <c r="H20" s="371"/>
      <c r="I20" s="371"/>
      <c r="J20" s="371"/>
      <c r="K20" s="242"/>
    </row>
    <row r="21" spans="2:11" s="1" customFormat="1" ht="15" customHeight="1">
      <c r="B21" s="245"/>
      <c r="C21" s="246"/>
      <c r="D21" s="246"/>
      <c r="E21" s="248" t="s">
        <v>1848</v>
      </c>
      <c r="F21" s="371" t="s">
        <v>1849</v>
      </c>
      <c r="G21" s="371"/>
      <c r="H21" s="371"/>
      <c r="I21" s="371"/>
      <c r="J21" s="371"/>
      <c r="K21" s="242"/>
    </row>
    <row r="22" spans="2:11" s="1" customFormat="1" ht="15" customHeight="1">
      <c r="B22" s="245"/>
      <c r="C22" s="246"/>
      <c r="D22" s="246"/>
      <c r="E22" s="248" t="s">
        <v>1850</v>
      </c>
      <c r="F22" s="371" t="s">
        <v>1851</v>
      </c>
      <c r="G22" s="371"/>
      <c r="H22" s="371"/>
      <c r="I22" s="371"/>
      <c r="J22" s="371"/>
      <c r="K22" s="242"/>
    </row>
    <row r="23" spans="2:11" s="1" customFormat="1" ht="15" customHeight="1">
      <c r="B23" s="245"/>
      <c r="C23" s="246"/>
      <c r="D23" s="246"/>
      <c r="E23" s="248" t="s">
        <v>1852</v>
      </c>
      <c r="F23" s="371" t="s">
        <v>1853</v>
      </c>
      <c r="G23" s="371"/>
      <c r="H23" s="371"/>
      <c r="I23" s="371"/>
      <c r="J23" s="371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71" t="s">
        <v>1854</v>
      </c>
      <c r="D25" s="371"/>
      <c r="E25" s="371"/>
      <c r="F25" s="371"/>
      <c r="G25" s="371"/>
      <c r="H25" s="371"/>
      <c r="I25" s="371"/>
      <c r="J25" s="371"/>
      <c r="K25" s="242"/>
    </row>
    <row r="26" spans="2:11" s="1" customFormat="1" ht="15" customHeight="1">
      <c r="B26" s="245"/>
      <c r="C26" s="371" t="s">
        <v>1855</v>
      </c>
      <c r="D26" s="371"/>
      <c r="E26" s="371"/>
      <c r="F26" s="371"/>
      <c r="G26" s="371"/>
      <c r="H26" s="371"/>
      <c r="I26" s="371"/>
      <c r="J26" s="371"/>
      <c r="K26" s="242"/>
    </row>
    <row r="27" spans="2:11" s="1" customFormat="1" ht="15" customHeight="1">
      <c r="B27" s="245"/>
      <c r="C27" s="244"/>
      <c r="D27" s="371" t="s">
        <v>1856</v>
      </c>
      <c r="E27" s="371"/>
      <c r="F27" s="371"/>
      <c r="G27" s="371"/>
      <c r="H27" s="371"/>
      <c r="I27" s="371"/>
      <c r="J27" s="371"/>
      <c r="K27" s="242"/>
    </row>
    <row r="28" spans="2:11" s="1" customFormat="1" ht="15" customHeight="1">
      <c r="B28" s="245"/>
      <c r="C28" s="246"/>
      <c r="D28" s="371" t="s">
        <v>1857</v>
      </c>
      <c r="E28" s="371"/>
      <c r="F28" s="371"/>
      <c r="G28" s="371"/>
      <c r="H28" s="371"/>
      <c r="I28" s="371"/>
      <c r="J28" s="371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71" t="s">
        <v>1858</v>
      </c>
      <c r="E30" s="371"/>
      <c r="F30" s="371"/>
      <c r="G30" s="371"/>
      <c r="H30" s="371"/>
      <c r="I30" s="371"/>
      <c r="J30" s="371"/>
      <c r="K30" s="242"/>
    </row>
    <row r="31" spans="2:11" s="1" customFormat="1" ht="15" customHeight="1">
      <c r="B31" s="245"/>
      <c r="C31" s="246"/>
      <c r="D31" s="371" t="s">
        <v>1859</v>
      </c>
      <c r="E31" s="371"/>
      <c r="F31" s="371"/>
      <c r="G31" s="371"/>
      <c r="H31" s="371"/>
      <c r="I31" s="371"/>
      <c r="J31" s="371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71" t="s">
        <v>1860</v>
      </c>
      <c r="E33" s="371"/>
      <c r="F33" s="371"/>
      <c r="G33" s="371"/>
      <c r="H33" s="371"/>
      <c r="I33" s="371"/>
      <c r="J33" s="371"/>
      <c r="K33" s="242"/>
    </row>
    <row r="34" spans="2:11" s="1" customFormat="1" ht="15" customHeight="1">
      <c r="B34" s="245"/>
      <c r="C34" s="246"/>
      <c r="D34" s="371" t="s">
        <v>1861</v>
      </c>
      <c r="E34" s="371"/>
      <c r="F34" s="371"/>
      <c r="G34" s="371"/>
      <c r="H34" s="371"/>
      <c r="I34" s="371"/>
      <c r="J34" s="371"/>
      <c r="K34" s="242"/>
    </row>
    <row r="35" spans="2:11" s="1" customFormat="1" ht="15" customHeight="1">
      <c r="B35" s="245"/>
      <c r="C35" s="246"/>
      <c r="D35" s="371" t="s">
        <v>1862</v>
      </c>
      <c r="E35" s="371"/>
      <c r="F35" s="371"/>
      <c r="G35" s="371"/>
      <c r="H35" s="371"/>
      <c r="I35" s="371"/>
      <c r="J35" s="371"/>
      <c r="K35" s="242"/>
    </row>
    <row r="36" spans="2:11" s="1" customFormat="1" ht="15" customHeight="1">
      <c r="B36" s="245"/>
      <c r="C36" s="246"/>
      <c r="D36" s="244"/>
      <c r="E36" s="247" t="s">
        <v>152</v>
      </c>
      <c r="F36" s="244"/>
      <c r="G36" s="371" t="s">
        <v>1863</v>
      </c>
      <c r="H36" s="371"/>
      <c r="I36" s="371"/>
      <c r="J36" s="371"/>
      <c r="K36" s="242"/>
    </row>
    <row r="37" spans="2:11" s="1" customFormat="1" ht="30.75" customHeight="1">
      <c r="B37" s="245"/>
      <c r="C37" s="246"/>
      <c r="D37" s="244"/>
      <c r="E37" s="247" t="s">
        <v>1864</v>
      </c>
      <c r="F37" s="244"/>
      <c r="G37" s="371" t="s">
        <v>1865</v>
      </c>
      <c r="H37" s="371"/>
      <c r="I37" s="371"/>
      <c r="J37" s="371"/>
      <c r="K37" s="242"/>
    </row>
    <row r="38" spans="2:11" s="1" customFormat="1" ht="15" customHeight="1">
      <c r="B38" s="245"/>
      <c r="C38" s="246"/>
      <c r="D38" s="244"/>
      <c r="E38" s="247" t="s">
        <v>52</v>
      </c>
      <c r="F38" s="244"/>
      <c r="G38" s="371" t="s">
        <v>1866</v>
      </c>
      <c r="H38" s="371"/>
      <c r="I38" s="371"/>
      <c r="J38" s="371"/>
      <c r="K38" s="242"/>
    </row>
    <row r="39" spans="2:11" s="1" customFormat="1" ht="15" customHeight="1">
      <c r="B39" s="245"/>
      <c r="C39" s="246"/>
      <c r="D39" s="244"/>
      <c r="E39" s="247" t="s">
        <v>53</v>
      </c>
      <c r="F39" s="244"/>
      <c r="G39" s="371" t="s">
        <v>1867</v>
      </c>
      <c r="H39" s="371"/>
      <c r="I39" s="371"/>
      <c r="J39" s="371"/>
      <c r="K39" s="242"/>
    </row>
    <row r="40" spans="2:11" s="1" customFormat="1" ht="15" customHeight="1">
      <c r="B40" s="245"/>
      <c r="C40" s="246"/>
      <c r="D40" s="244"/>
      <c r="E40" s="247" t="s">
        <v>153</v>
      </c>
      <c r="F40" s="244"/>
      <c r="G40" s="371" t="s">
        <v>1868</v>
      </c>
      <c r="H40" s="371"/>
      <c r="I40" s="371"/>
      <c r="J40" s="371"/>
      <c r="K40" s="242"/>
    </row>
    <row r="41" spans="2:11" s="1" customFormat="1" ht="15" customHeight="1">
      <c r="B41" s="245"/>
      <c r="C41" s="246"/>
      <c r="D41" s="244"/>
      <c r="E41" s="247" t="s">
        <v>154</v>
      </c>
      <c r="F41" s="244"/>
      <c r="G41" s="371" t="s">
        <v>1869</v>
      </c>
      <c r="H41" s="371"/>
      <c r="I41" s="371"/>
      <c r="J41" s="371"/>
      <c r="K41" s="242"/>
    </row>
    <row r="42" spans="2:11" s="1" customFormat="1" ht="15" customHeight="1">
      <c r="B42" s="245"/>
      <c r="C42" s="246"/>
      <c r="D42" s="244"/>
      <c r="E42" s="247" t="s">
        <v>1870</v>
      </c>
      <c r="F42" s="244"/>
      <c r="G42" s="371" t="s">
        <v>1871</v>
      </c>
      <c r="H42" s="371"/>
      <c r="I42" s="371"/>
      <c r="J42" s="371"/>
      <c r="K42" s="242"/>
    </row>
    <row r="43" spans="2:11" s="1" customFormat="1" ht="15" customHeight="1">
      <c r="B43" s="245"/>
      <c r="C43" s="246"/>
      <c r="D43" s="244"/>
      <c r="E43" s="247"/>
      <c r="F43" s="244"/>
      <c r="G43" s="371" t="s">
        <v>1872</v>
      </c>
      <c r="H43" s="371"/>
      <c r="I43" s="371"/>
      <c r="J43" s="371"/>
      <c r="K43" s="242"/>
    </row>
    <row r="44" spans="2:11" s="1" customFormat="1" ht="15" customHeight="1">
      <c r="B44" s="245"/>
      <c r="C44" s="246"/>
      <c r="D44" s="244"/>
      <c r="E44" s="247" t="s">
        <v>1873</v>
      </c>
      <c r="F44" s="244"/>
      <c r="G44" s="371" t="s">
        <v>1874</v>
      </c>
      <c r="H44" s="371"/>
      <c r="I44" s="371"/>
      <c r="J44" s="371"/>
      <c r="K44" s="242"/>
    </row>
    <row r="45" spans="2:11" s="1" customFormat="1" ht="15" customHeight="1">
      <c r="B45" s="245"/>
      <c r="C45" s="246"/>
      <c r="D45" s="244"/>
      <c r="E45" s="247" t="s">
        <v>156</v>
      </c>
      <c r="F45" s="244"/>
      <c r="G45" s="371" t="s">
        <v>1875</v>
      </c>
      <c r="H45" s="371"/>
      <c r="I45" s="371"/>
      <c r="J45" s="371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71" t="s">
        <v>1876</v>
      </c>
      <c r="E47" s="371"/>
      <c r="F47" s="371"/>
      <c r="G47" s="371"/>
      <c r="H47" s="371"/>
      <c r="I47" s="371"/>
      <c r="J47" s="371"/>
      <c r="K47" s="242"/>
    </row>
    <row r="48" spans="2:11" s="1" customFormat="1" ht="15" customHeight="1">
      <c r="B48" s="245"/>
      <c r="C48" s="246"/>
      <c r="D48" s="246"/>
      <c r="E48" s="371" t="s">
        <v>1877</v>
      </c>
      <c r="F48" s="371"/>
      <c r="G48" s="371"/>
      <c r="H48" s="371"/>
      <c r="I48" s="371"/>
      <c r="J48" s="371"/>
      <c r="K48" s="242"/>
    </row>
    <row r="49" spans="2:11" s="1" customFormat="1" ht="15" customHeight="1">
      <c r="B49" s="245"/>
      <c r="C49" s="246"/>
      <c r="D49" s="246"/>
      <c r="E49" s="371" t="s">
        <v>1878</v>
      </c>
      <c r="F49" s="371"/>
      <c r="G49" s="371"/>
      <c r="H49" s="371"/>
      <c r="I49" s="371"/>
      <c r="J49" s="371"/>
      <c r="K49" s="242"/>
    </row>
    <row r="50" spans="2:11" s="1" customFormat="1" ht="15" customHeight="1">
      <c r="B50" s="245"/>
      <c r="C50" s="246"/>
      <c r="D50" s="246"/>
      <c r="E50" s="371" t="s">
        <v>1879</v>
      </c>
      <c r="F50" s="371"/>
      <c r="G50" s="371"/>
      <c r="H50" s="371"/>
      <c r="I50" s="371"/>
      <c r="J50" s="371"/>
      <c r="K50" s="242"/>
    </row>
    <row r="51" spans="2:11" s="1" customFormat="1" ht="15" customHeight="1">
      <c r="B51" s="245"/>
      <c r="C51" s="246"/>
      <c r="D51" s="371" t="s">
        <v>1880</v>
      </c>
      <c r="E51" s="371"/>
      <c r="F51" s="371"/>
      <c r="G51" s="371"/>
      <c r="H51" s="371"/>
      <c r="I51" s="371"/>
      <c r="J51" s="371"/>
      <c r="K51" s="242"/>
    </row>
    <row r="52" spans="2:11" s="1" customFormat="1" ht="25.5" customHeight="1">
      <c r="B52" s="241"/>
      <c r="C52" s="372" t="s">
        <v>1881</v>
      </c>
      <c r="D52" s="372"/>
      <c r="E52" s="372"/>
      <c r="F52" s="372"/>
      <c r="G52" s="372"/>
      <c r="H52" s="372"/>
      <c r="I52" s="372"/>
      <c r="J52" s="372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71" t="s">
        <v>1882</v>
      </c>
      <c r="D54" s="371"/>
      <c r="E54" s="371"/>
      <c r="F54" s="371"/>
      <c r="G54" s="371"/>
      <c r="H54" s="371"/>
      <c r="I54" s="371"/>
      <c r="J54" s="371"/>
      <c r="K54" s="242"/>
    </row>
    <row r="55" spans="2:11" s="1" customFormat="1" ht="15" customHeight="1">
      <c r="B55" s="241"/>
      <c r="C55" s="371" t="s">
        <v>1883</v>
      </c>
      <c r="D55" s="371"/>
      <c r="E55" s="371"/>
      <c r="F55" s="371"/>
      <c r="G55" s="371"/>
      <c r="H55" s="371"/>
      <c r="I55" s="371"/>
      <c r="J55" s="371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71" t="s">
        <v>1884</v>
      </c>
      <c r="D57" s="371"/>
      <c r="E57" s="371"/>
      <c r="F57" s="371"/>
      <c r="G57" s="371"/>
      <c r="H57" s="371"/>
      <c r="I57" s="371"/>
      <c r="J57" s="371"/>
      <c r="K57" s="242"/>
    </row>
    <row r="58" spans="2:11" s="1" customFormat="1" ht="15" customHeight="1">
      <c r="B58" s="241"/>
      <c r="C58" s="246"/>
      <c r="D58" s="371" t="s">
        <v>1885</v>
      </c>
      <c r="E58" s="371"/>
      <c r="F58" s="371"/>
      <c r="G58" s="371"/>
      <c r="H58" s="371"/>
      <c r="I58" s="371"/>
      <c r="J58" s="371"/>
      <c r="K58" s="242"/>
    </row>
    <row r="59" spans="2:11" s="1" customFormat="1" ht="15" customHeight="1">
      <c r="B59" s="241"/>
      <c r="C59" s="246"/>
      <c r="D59" s="371" t="s">
        <v>1886</v>
      </c>
      <c r="E59" s="371"/>
      <c r="F59" s="371"/>
      <c r="G59" s="371"/>
      <c r="H59" s="371"/>
      <c r="I59" s="371"/>
      <c r="J59" s="371"/>
      <c r="K59" s="242"/>
    </row>
    <row r="60" spans="2:11" s="1" customFormat="1" ht="15" customHeight="1">
      <c r="B60" s="241"/>
      <c r="C60" s="246"/>
      <c r="D60" s="371" t="s">
        <v>1887</v>
      </c>
      <c r="E60" s="371"/>
      <c r="F60" s="371"/>
      <c r="G60" s="371"/>
      <c r="H60" s="371"/>
      <c r="I60" s="371"/>
      <c r="J60" s="371"/>
      <c r="K60" s="242"/>
    </row>
    <row r="61" spans="2:11" s="1" customFormat="1" ht="15" customHeight="1">
      <c r="B61" s="241"/>
      <c r="C61" s="246"/>
      <c r="D61" s="371" t="s">
        <v>1888</v>
      </c>
      <c r="E61" s="371"/>
      <c r="F61" s="371"/>
      <c r="G61" s="371"/>
      <c r="H61" s="371"/>
      <c r="I61" s="371"/>
      <c r="J61" s="371"/>
      <c r="K61" s="242"/>
    </row>
    <row r="62" spans="2:11" s="1" customFormat="1" ht="15" customHeight="1">
      <c r="B62" s="241"/>
      <c r="C62" s="246"/>
      <c r="D62" s="373" t="s">
        <v>1889</v>
      </c>
      <c r="E62" s="373"/>
      <c r="F62" s="373"/>
      <c r="G62" s="373"/>
      <c r="H62" s="373"/>
      <c r="I62" s="373"/>
      <c r="J62" s="373"/>
      <c r="K62" s="242"/>
    </row>
    <row r="63" spans="2:11" s="1" customFormat="1" ht="15" customHeight="1">
      <c r="B63" s="241"/>
      <c r="C63" s="246"/>
      <c r="D63" s="371" t="s">
        <v>1890</v>
      </c>
      <c r="E63" s="371"/>
      <c r="F63" s="371"/>
      <c r="G63" s="371"/>
      <c r="H63" s="371"/>
      <c r="I63" s="371"/>
      <c r="J63" s="371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71" t="s">
        <v>1891</v>
      </c>
      <c r="E65" s="371"/>
      <c r="F65" s="371"/>
      <c r="G65" s="371"/>
      <c r="H65" s="371"/>
      <c r="I65" s="371"/>
      <c r="J65" s="371"/>
      <c r="K65" s="242"/>
    </row>
    <row r="66" spans="2:11" s="1" customFormat="1" ht="15" customHeight="1">
      <c r="B66" s="241"/>
      <c r="C66" s="246"/>
      <c r="D66" s="373" t="s">
        <v>1892</v>
      </c>
      <c r="E66" s="373"/>
      <c r="F66" s="373"/>
      <c r="G66" s="373"/>
      <c r="H66" s="373"/>
      <c r="I66" s="373"/>
      <c r="J66" s="373"/>
      <c r="K66" s="242"/>
    </row>
    <row r="67" spans="2:11" s="1" customFormat="1" ht="15" customHeight="1">
      <c r="B67" s="241"/>
      <c r="C67" s="246"/>
      <c r="D67" s="371" t="s">
        <v>1893</v>
      </c>
      <c r="E67" s="371"/>
      <c r="F67" s="371"/>
      <c r="G67" s="371"/>
      <c r="H67" s="371"/>
      <c r="I67" s="371"/>
      <c r="J67" s="371"/>
      <c r="K67" s="242"/>
    </row>
    <row r="68" spans="2:11" s="1" customFormat="1" ht="15" customHeight="1">
      <c r="B68" s="241"/>
      <c r="C68" s="246"/>
      <c r="D68" s="371" t="s">
        <v>1894</v>
      </c>
      <c r="E68" s="371"/>
      <c r="F68" s="371"/>
      <c r="G68" s="371"/>
      <c r="H68" s="371"/>
      <c r="I68" s="371"/>
      <c r="J68" s="371"/>
      <c r="K68" s="242"/>
    </row>
    <row r="69" spans="2:11" s="1" customFormat="1" ht="15" customHeight="1">
      <c r="B69" s="241"/>
      <c r="C69" s="246"/>
      <c r="D69" s="371" t="s">
        <v>1895</v>
      </c>
      <c r="E69" s="371"/>
      <c r="F69" s="371"/>
      <c r="G69" s="371"/>
      <c r="H69" s="371"/>
      <c r="I69" s="371"/>
      <c r="J69" s="371"/>
      <c r="K69" s="242"/>
    </row>
    <row r="70" spans="2:11" s="1" customFormat="1" ht="15" customHeight="1">
      <c r="B70" s="241"/>
      <c r="C70" s="246"/>
      <c r="D70" s="371" t="s">
        <v>1896</v>
      </c>
      <c r="E70" s="371"/>
      <c r="F70" s="371"/>
      <c r="G70" s="371"/>
      <c r="H70" s="371"/>
      <c r="I70" s="371"/>
      <c r="J70" s="371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6" t="s">
        <v>1897</v>
      </c>
      <c r="D75" s="366"/>
      <c r="E75" s="366"/>
      <c r="F75" s="366"/>
      <c r="G75" s="366"/>
      <c r="H75" s="366"/>
      <c r="I75" s="366"/>
      <c r="J75" s="366"/>
      <c r="K75" s="259"/>
    </row>
    <row r="76" spans="2:11" s="1" customFormat="1" ht="17.25" customHeight="1">
      <c r="B76" s="258"/>
      <c r="C76" s="260" t="s">
        <v>1898</v>
      </c>
      <c r="D76" s="260"/>
      <c r="E76" s="260"/>
      <c r="F76" s="260" t="s">
        <v>1899</v>
      </c>
      <c r="G76" s="261"/>
      <c r="H76" s="260" t="s">
        <v>53</v>
      </c>
      <c r="I76" s="260" t="s">
        <v>56</v>
      </c>
      <c r="J76" s="260" t="s">
        <v>1900</v>
      </c>
      <c r="K76" s="259"/>
    </row>
    <row r="77" spans="2:11" s="1" customFormat="1" ht="17.25" customHeight="1">
      <c r="B77" s="258"/>
      <c r="C77" s="262" t="s">
        <v>1901</v>
      </c>
      <c r="D77" s="262"/>
      <c r="E77" s="262"/>
      <c r="F77" s="263" t="s">
        <v>1902</v>
      </c>
      <c r="G77" s="264"/>
      <c r="H77" s="262"/>
      <c r="I77" s="262"/>
      <c r="J77" s="262" t="s">
        <v>1903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52</v>
      </c>
      <c r="D79" s="267"/>
      <c r="E79" s="267"/>
      <c r="F79" s="268" t="s">
        <v>1904</v>
      </c>
      <c r="G79" s="269"/>
      <c r="H79" s="247" t="s">
        <v>1905</v>
      </c>
      <c r="I79" s="247" t="s">
        <v>1906</v>
      </c>
      <c r="J79" s="247">
        <v>20</v>
      </c>
      <c r="K79" s="259"/>
    </row>
    <row r="80" spans="2:11" s="1" customFormat="1" ht="15" customHeight="1">
      <c r="B80" s="258"/>
      <c r="C80" s="247" t="s">
        <v>1907</v>
      </c>
      <c r="D80" s="247"/>
      <c r="E80" s="247"/>
      <c r="F80" s="268" t="s">
        <v>1904</v>
      </c>
      <c r="G80" s="269"/>
      <c r="H80" s="247" t="s">
        <v>1908</v>
      </c>
      <c r="I80" s="247" t="s">
        <v>1906</v>
      </c>
      <c r="J80" s="247">
        <v>120</v>
      </c>
      <c r="K80" s="259"/>
    </row>
    <row r="81" spans="2:11" s="1" customFormat="1" ht="15" customHeight="1">
      <c r="B81" s="270"/>
      <c r="C81" s="247" t="s">
        <v>1909</v>
      </c>
      <c r="D81" s="247"/>
      <c r="E81" s="247"/>
      <c r="F81" s="268" t="s">
        <v>1910</v>
      </c>
      <c r="G81" s="269"/>
      <c r="H81" s="247" t="s">
        <v>1911</v>
      </c>
      <c r="I81" s="247" t="s">
        <v>1906</v>
      </c>
      <c r="J81" s="247">
        <v>50</v>
      </c>
      <c r="K81" s="259"/>
    </row>
    <row r="82" spans="2:11" s="1" customFormat="1" ht="15" customHeight="1">
      <c r="B82" s="270"/>
      <c r="C82" s="247" t="s">
        <v>1912</v>
      </c>
      <c r="D82" s="247"/>
      <c r="E82" s="247"/>
      <c r="F82" s="268" t="s">
        <v>1904</v>
      </c>
      <c r="G82" s="269"/>
      <c r="H82" s="247" t="s">
        <v>1913</v>
      </c>
      <c r="I82" s="247" t="s">
        <v>1914</v>
      </c>
      <c r="J82" s="247"/>
      <c r="K82" s="259"/>
    </row>
    <row r="83" spans="2:11" s="1" customFormat="1" ht="15" customHeight="1">
      <c r="B83" s="270"/>
      <c r="C83" s="271" t="s">
        <v>1915</v>
      </c>
      <c r="D83" s="271"/>
      <c r="E83" s="271"/>
      <c r="F83" s="272" t="s">
        <v>1910</v>
      </c>
      <c r="G83" s="271"/>
      <c r="H83" s="271" t="s">
        <v>1916</v>
      </c>
      <c r="I83" s="271" t="s">
        <v>1906</v>
      </c>
      <c r="J83" s="271">
        <v>15</v>
      </c>
      <c r="K83" s="259"/>
    </row>
    <row r="84" spans="2:11" s="1" customFormat="1" ht="15" customHeight="1">
      <c r="B84" s="270"/>
      <c r="C84" s="271" t="s">
        <v>1917</v>
      </c>
      <c r="D84" s="271"/>
      <c r="E84" s="271"/>
      <c r="F84" s="272" t="s">
        <v>1910</v>
      </c>
      <c r="G84" s="271"/>
      <c r="H84" s="271" t="s">
        <v>1918</v>
      </c>
      <c r="I84" s="271" t="s">
        <v>1906</v>
      </c>
      <c r="J84" s="271">
        <v>15</v>
      </c>
      <c r="K84" s="259"/>
    </row>
    <row r="85" spans="2:11" s="1" customFormat="1" ht="15" customHeight="1">
      <c r="B85" s="270"/>
      <c r="C85" s="271" t="s">
        <v>1919</v>
      </c>
      <c r="D85" s="271"/>
      <c r="E85" s="271"/>
      <c r="F85" s="272" t="s">
        <v>1910</v>
      </c>
      <c r="G85" s="271"/>
      <c r="H85" s="271" t="s">
        <v>1920</v>
      </c>
      <c r="I85" s="271" t="s">
        <v>1906</v>
      </c>
      <c r="J85" s="271">
        <v>20</v>
      </c>
      <c r="K85" s="259"/>
    </row>
    <row r="86" spans="2:11" s="1" customFormat="1" ht="15" customHeight="1">
      <c r="B86" s="270"/>
      <c r="C86" s="271" t="s">
        <v>1921</v>
      </c>
      <c r="D86" s="271"/>
      <c r="E86" s="271"/>
      <c r="F86" s="272" t="s">
        <v>1910</v>
      </c>
      <c r="G86" s="271"/>
      <c r="H86" s="271" t="s">
        <v>1922</v>
      </c>
      <c r="I86" s="271" t="s">
        <v>1906</v>
      </c>
      <c r="J86" s="271">
        <v>20</v>
      </c>
      <c r="K86" s="259"/>
    </row>
    <row r="87" spans="2:11" s="1" customFormat="1" ht="15" customHeight="1">
      <c r="B87" s="270"/>
      <c r="C87" s="247" t="s">
        <v>1923</v>
      </c>
      <c r="D87" s="247"/>
      <c r="E87" s="247"/>
      <c r="F87" s="268" t="s">
        <v>1910</v>
      </c>
      <c r="G87" s="269"/>
      <c r="H87" s="247" t="s">
        <v>1924</v>
      </c>
      <c r="I87" s="247" t="s">
        <v>1906</v>
      </c>
      <c r="J87" s="247">
        <v>50</v>
      </c>
      <c r="K87" s="259"/>
    </row>
    <row r="88" spans="2:11" s="1" customFormat="1" ht="15" customHeight="1">
      <c r="B88" s="270"/>
      <c r="C88" s="247" t="s">
        <v>1925</v>
      </c>
      <c r="D88" s="247"/>
      <c r="E88" s="247"/>
      <c r="F88" s="268" t="s">
        <v>1910</v>
      </c>
      <c r="G88" s="269"/>
      <c r="H88" s="247" t="s">
        <v>1926</v>
      </c>
      <c r="I88" s="247" t="s">
        <v>1906</v>
      </c>
      <c r="J88" s="247">
        <v>20</v>
      </c>
      <c r="K88" s="259"/>
    </row>
    <row r="89" spans="2:11" s="1" customFormat="1" ht="15" customHeight="1">
      <c r="B89" s="270"/>
      <c r="C89" s="247" t="s">
        <v>1927</v>
      </c>
      <c r="D89" s="247"/>
      <c r="E89" s="247"/>
      <c r="F89" s="268" t="s">
        <v>1910</v>
      </c>
      <c r="G89" s="269"/>
      <c r="H89" s="247" t="s">
        <v>1928</v>
      </c>
      <c r="I89" s="247" t="s">
        <v>1906</v>
      </c>
      <c r="J89" s="247">
        <v>20</v>
      </c>
      <c r="K89" s="259"/>
    </row>
    <row r="90" spans="2:11" s="1" customFormat="1" ht="15" customHeight="1">
      <c r="B90" s="270"/>
      <c r="C90" s="247" t="s">
        <v>1929</v>
      </c>
      <c r="D90" s="247"/>
      <c r="E90" s="247"/>
      <c r="F90" s="268" t="s">
        <v>1910</v>
      </c>
      <c r="G90" s="269"/>
      <c r="H90" s="247" t="s">
        <v>1930</v>
      </c>
      <c r="I90" s="247" t="s">
        <v>1906</v>
      </c>
      <c r="J90" s="247">
        <v>50</v>
      </c>
      <c r="K90" s="259"/>
    </row>
    <row r="91" spans="2:11" s="1" customFormat="1" ht="15" customHeight="1">
      <c r="B91" s="270"/>
      <c r="C91" s="247" t="s">
        <v>1931</v>
      </c>
      <c r="D91" s="247"/>
      <c r="E91" s="247"/>
      <c r="F91" s="268" t="s">
        <v>1910</v>
      </c>
      <c r="G91" s="269"/>
      <c r="H91" s="247" t="s">
        <v>1931</v>
      </c>
      <c r="I91" s="247" t="s">
        <v>1906</v>
      </c>
      <c r="J91" s="247">
        <v>50</v>
      </c>
      <c r="K91" s="259"/>
    </row>
    <row r="92" spans="2:11" s="1" customFormat="1" ht="15" customHeight="1">
      <c r="B92" s="270"/>
      <c r="C92" s="247" t="s">
        <v>1932</v>
      </c>
      <c r="D92" s="247"/>
      <c r="E92" s="247"/>
      <c r="F92" s="268" t="s">
        <v>1910</v>
      </c>
      <c r="G92" s="269"/>
      <c r="H92" s="247" t="s">
        <v>1933</v>
      </c>
      <c r="I92" s="247" t="s">
        <v>1906</v>
      </c>
      <c r="J92" s="247">
        <v>255</v>
      </c>
      <c r="K92" s="259"/>
    </row>
    <row r="93" spans="2:11" s="1" customFormat="1" ht="15" customHeight="1">
      <c r="B93" s="270"/>
      <c r="C93" s="247" t="s">
        <v>1934</v>
      </c>
      <c r="D93" s="247"/>
      <c r="E93" s="247"/>
      <c r="F93" s="268" t="s">
        <v>1904</v>
      </c>
      <c r="G93" s="269"/>
      <c r="H93" s="247" t="s">
        <v>1935</v>
      </c>
      <c r="I93" s="247" t="s">
        <v>1936</v>
      </c>
      <c r="J93" s="247"/>
      <c r="K93" s="259"/>
    </row>
    <row r="94" spans="2:11" s="1" customFormat="1" ht="15" customHeight="1">
      <c r="B94" s="270"/>
      <c r="C94" s="247" t="s">
        <v>1937</v>
      </c>
      <c r="D94" s="247"/>
      <c r="E94" s="247"/>
      <c r="F94" s="268" t="s">
        <v>1904</v>
      </c>
      <c r="G94" s="269"/>
      <c r="H94" s="247" t="s">
        <v>1938</v>
      </c>
      <c r="I94" s="247" t="s">
        <v>1939</v>
      </c>
      <c r="J94" s="247"/>
      <c r="K94" s="259"/>
    </row>
    <row r="95" spans="2:11" s="1" customFormat="1" ht="15" customHeight="1">
      <c r="B95" s="270"/>
      <c r="C95" s="247" t="s">
        <v>1940</v>
      </c>
      <c r="D95" s="247"/>
      <c r="E95" s="247"/>
      <c r="F95" s="268" t="s">
        <v>1904</v>
      </c>
      <c r="G95" s="269"/>
      <c r="H95" s="247" t="s">
        <v>1940</v>
      </c>
      <c r="I95" s="247" t="s">
        <v>1939</v>
      </c>
      <c r="J95" s="247"/>
      <c r="K95" s="259"/>
    </row>
    <row r="96" spans="2:11" s="1" customFormat="1" ht="15" customHeight="1">
      <c r="B96" s="270"/>
      <c r="C96" s="247" t="s">
        <v>37</v>
      </c>
      <c r="D96" s="247"/>
      <c r="E96" s="247"/>
      <c r="F96" s="268" t="s">
        <v>1904</v>
      </c>
      <c r="G96" s="269"/>
      <c r="H96" s="247" t="s">
        <v>1941</v>
      </c>
      <c r="I96" s="247" t="s">
        <v>1939</v>
      </c>
      <c r="J96" s="247"/>
      <c r="K96" s="259"/>
    </row>
    <row r="97" spans="2:11" s="1" customFormat="1" ht="15" customHeight="1">
      <c r="B97" s="270"/>
      <c r="C97" s="247" t="s">
        <v>47</v>
      </c>
      <c r="D97" s="247"/>
      <c r="E97" s="247"/>
      <c r="F97" s="268" t="s">
        <v>1904</v>
      </c>
      <c r="G97" s="269"/>
      <c r="H97" s="247" t="s">
        <v>1942</v>
      </c>
      <c r="I97" s="247" t="s">
        <v>1939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6" t="s">
        <v>1943</v>
      </c>
      <c r="D102" s="366"/>
      <c r="E102" s="366"/>
      <c r="F102" s="366"/>
      <c r="G102" s="366"/>
      <c r="H102" s="366"/>
      <c r="I102" s="366"/>
      <c r="J102" s="366"/>
      <c r="K102" s="259"/>
    </row>
    <row r="103" spans="2:11" s="1" customFormat="1" ht="17.25" customHeight="1">
      <c r="B103" s="258"/>
      <c r="C103" s="260" t="s">
        <v>1898</v>
      </c>
      <c r="D103" s="260"/>
      <c r="E103" s="260"/>
      <c r="F103" s="260" t="s">
        <v>1899</v>
      </c>
      <c r="G103" s="261"/>
      <c r="H103" s="260" t="s">
        <v>53</v>
      </c>
      <c r="I103" s="260" t="s">
        <v>56</v>
      </c>
      <c r="J103" s="260" t="s">
        <v>1900</v>
      </c>
      <c r="K103" s="259"/>
    </row>
    <row r="104" spans="2:11" s="1" customFormat="1" ht="17.25" customHeight="1">
      <c r="B104" s="258"/>
      <c r="C104" s="262" t="s">
        <v>1901</v>
      </c>
      <c r="D104" s="262"/>
      <c r="E104" s="262"/>
      <c r="F104" s="263" t="s">
        <v>1902</v>
      </c>
      <c r="G104" s="264"/>
      <c r="H104" s="262"/>
      <c r="I104" s="262"/>
      <c r="J104" s="262" t="s">
        <v>1903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52</v>
      </c>
      <c r="D106" s="267"/>
      <c r="E106" s="267"/>
      <c r="F106" s="268" t="s">
        <v>1904</v>
      </c>
      <c r="G106" s="247"/>
      <c r="H106" s="247" t="s">
        <v>1944</v>
      </c>
      <c r="I106" s="247" t="s">
        <v>1906</v>
      </c>
      <c r="J106" s="247">
        <v>20</v>
      </c>
      <c r="K106" s="259"/>
    </row>
    <row r="107" spans="2:11" s="1" customFormat="1" ht="15" customHeight="1">
      <c r="B107" s="258"/>
      <c r="C107" s="247" t="s">
        <v>1907</v>
      </c>
      <c r="D107" s="247"/>
      <c r="E107" s="247"/>
      <c r="F107" s="268" t="s">
        <v>1904</v>
      </c>
      <c r="G107" s="247"/>
      <c r="H107" s="247" t="s">
        <v>1944</v>
      </c>
      <c r="I107" s="247" t="s">
        <v>1906</v>
      </c>
      <c r="J107" s="247">
        <v>120</v>
      </c>
      <c r="K107" s="259"/>
    </row>
    <row r="108" spans="2:11" s="1" customFormat="1" ht="15" customHeight="1">
      <c r="B108" s="270"/>
      <c r="C108" s="247" t="s">
        <v>1909</v>
      </c>
      <c r="D108" s="247"/>
      <c r="E108" s="247"/>
      <c r="F108" s="268" t="s">
        <v>1910</v>
      </c>
      <c r="G108" s="247"/>
      <c r="H108" s="247" t="s">
        <v>1944</v>
      </c>
      <c r="I108" s="247" t="s">
        <v>1906</v>
      </c>
      <c r="J108" s="247">
        <v>50</v>
      </c>
      <c r="K108" s="259"/>
    </row>
    <row r="109" spans="2:11" s="1" customFormat="1" ht="15" customHeight="1">
      <c r="B109" s="270"/>
      <c r="C109" s="247" t="s">
        <v>1912</v>
      </c>
      <c r="D109" s="247"/>
      <c r="E109" s="247"/>
      <c r="F109" s="268" t="s">
        <v>1904</v>
      </c>
      <c r="G109" s="247"/>
      <c r="H109" s="247" t="s">
        <v>1944</v>
      </c>
      <c r="I109" s="247" t="s">
        <v>1914</v>
      </c>
      <c r="J109" s="247"/>
      <c r="K109" s="259"/>
    </row>
    <row r="110" spans="2:11" s="1" customFormat="1" ht="15" customHeight="1">
      <c r="B110" s="270"/>
      <c r="C110" s="247" t="s">
        <v>1923</v>
      </c>
      <c r="D110" s="247"/>
      <c r="E110" s="247"/>
      <c r="F110" s="268" t="s">
        <v>1910</v>
      </c>
      <c r="G110" s="247"/>
      <c r="H110" s="247" t="s">
        <v>1944</v>
      </c>
      <c r="I110" s="247" t="s">
        <v>1906</v>
      </c>
      <c r="J110" s="247">
        <v>50</v>
      </c>
      <c r="K110" s="259"/>
    </row>
    <row r="111" spans="2:11" s="1" customFormat="1" ht="15" customHeight="1">
      <c r="B111" s="270"/>
      <c r="C111" s="247" t="s">
        <v>1931</v>
      </c>
      <c r="D111" s="247"/>
      <c r="E111" s="247"/>
      <c r="F111" s="268" t="s">
        <v>1910</v>
      </c>
      <c r="G111" s="247"/>
      <c r="H111" s="247" t="s">
        <v>1944</v>
      </c>
      <c r="I111" s="247" t="s">
        <v>1906</v>
      </c>
      <c r="J111" s="247">
        <v>50</v>
      </c>
      <c r="K111" s="259"/>
    </row>
    <row r="112" spans="2:11" s="1" customFormat="1" ht="15" customHeight="1">
      <c r="B112" s="270"/>
      <c r="C112" s="247" t="s">
        <v>1929</v>
      </c>
      <c r="D112" s="247"/>
      <c r="E112" s="247"/>
      <c r="F112" s="268" t="s">
        <v>1910</v>
      </c>
      <c r="G112" s="247"/>
      <c r="H112" s="247" t="s">
        <v>1944</v>
      </c>
      <c r="I112" s="247" t="s">
        <v>1906</v>
      </c>
      <c r="J112" s="247">
        <v>50</v>
      </c>
      <c r="K112" s="259"/>
    </row>
    <row r="113" spans="2:11" s="1" customFormat="1" ht="15" customHeight="1">
      <c r="B113" s="270"/>
      <c r="C113" s="247" t="s">
        <v>52</v>
      </c>
      <c r="D113" s="247"/>
      <c r="E113" s="247"/>
      <c r="F113" s="268" t="s">
        <v>1904</v>
      </c>
      <c r="G113" s="247"/>
      <c r="H113" s="247" t="s">
        <v>1945</v>
      </c>
      <c r="I113" s="247" t="s">
        <v>1906</v>
      </c>
      <c r="J113" s="247">
        <v>20</v>
      </c>
      <c r="K113" s="259"/>
    </row>
    <row r="114" spans="2:11" s="1" customFormat="1" ht="15" customHeight="1">
      <c r="B114" s="270"/>
      <c r="C114" s="247" t="s">
        <v>1946</v>
      </c>
      <c r="D114" s="247"/>
      <c r="E114" s="247"/>
      <c r="F114" s="268" t="s">
        <v>1904</v>
      </c>
      <c r="G114" s="247"/>
      <c r="H114" s="247" t="s">
        <v>1947</v>
      </c>
      <c r="I114" s="247" t="s">
        <v>1906</v>
      </c>
      <c r="J114" s="247">
        <v>120</v>
      </c>
      <c r="K114" s="259"/>
    </row>
    <row r="115" spans="2:11" s="1" customFormat="1" ht="15" customHeight="1">
      <c r="B115" s="270"/>
      <c r="C115" s="247" t="s">
        <v>37</v>
      </c>
      <c r="D115" s="247"/>
      <c r="E115" s="247"/>
      <c r="F115" s="268" t="s">
        <v>1904</v>
      </c>
      <c r="G115" s="247"/>
      <c r="H115" s="247" t="s">
        <v>1948</v>
      </c>
      <c r="I115" s="247" t="s">
        <v>1939</v>
      </c>
      <c r="J115" s="247"/>
      <c r="K115" s="259"/>
    </row>
    <row r="116" spans="2:11" s="1" customFormat="1" ht="15" customHeight="1">
      <c r="B116" s="270"/>
      <c r="C116" s="247" t="s">
        <v>47</v>
      </c>
      <c r="D116" s="247"/>
      <c r="E116" s="247"/>
      <c r="F116" s="268" t="s">
        <v>1904</v>
      </c>
      <c r="G116" s="247"/>
      <c r="H116" s="247" t="s">
        <v>1949</v>
      </c>
      <c r="I116" s="247" t="s">
        <v>1939</v>
      </c>
      <c r="J116" s="247"/>
      <c r="K116" s="259"/>
    </row>
    <row r="117" spans="2:11" s="1" customFormat="1" ht="15" customHeight="1">
      <c r="B117" s="270"/>
      <c r="C117" s="247" t="s">
        <v>56</v>
      </c>
      <c r="D117" s="247"/>
      <c r="E117" s="247"/>
      <c r="F117" s="268" t="s">
        <v>1904</v>
      </c>
      <c r="G117" s="247"/>
      <c r="H117" s="247" t="s">
        <v>1950</v>
      </c>
      <c r="I117" s="247" t="s">
        <v>1951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7" t="s">
        <v>1952</v>
      </c>
      <c r="D122" s="367"/>
      <c r="E122" s="367"/>
      <c r="F122" s="367"/>
      <c r="G122" s="367"/>
      <c r="H122" s="367"/>
      <c r="I122" s="367"/>
      <c r="J122" s="367"/>
      <c r="K122" s="287"/>
    </row>
    <row r="123" spans="2:11" s="1" customFormat="1" ht="17.25" customHeight="1">
      <c r="B123" s="288"/>
      <c r="C123" s="260" t="s">
        <v>1898</v>
      </c>
      <c r="D123" s="260"/>
      <c r="E123" s="260"/>
      <c r="F123" s="260" t="s">
        <v>1899</v>
      </c>
      <c r="G123" s="261"/>
      <c r="H123" s="260" t="s">
        <v>53</v>
      </c>
      <c r="I123" s="260" t="s">
        <v>56</v>
      </c>
      <c r="J123" s="260" t="s">
        <v>1900</v>
      </c>
      <c r="K123" s="289"/>
    </row>
    <row r="124" spans="2:11" s="1" customFormat="1" ht="17.25" customHeight="1">
      <c r="B124" s="288"/>
      <c r="C124" s="262" t="s">
        <v>1901</v>
      </c>
      <c r="D124" s="262"/>
      <c r="E124" s="262"/>
      <c r="F124" s="263" t="s">
        <v>1902</v>
      </c>
      <c r="G124" s="264"/>
      <c r="H124" s="262"/>
      <c r="I124" s="262"/>
      <c r="J124" s="262" t="s">
        <v>1903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1907</v>
      </c>
      <c r="D126" s="267"/>
      <c r="E126" s="267"/>
      <c r="F126" s="268" t="s">
        <v>1904</v>
      </c>
      <c r="G126" s="247"/>
      <c r="H126" s="247" t="s">
        <v>1944</v>
      </c>
      <c r="I126" s="247" t="s">
        <v>1906</v>
      </c>
      <c r="J126" s="247">
        <v>120</v>
      </c>
      <c r="K126" s="293"/>
    </row>
    <row r="127" spans="2:11" s="1" customFormat="1" ht="15" customHeight="1">
      <c r="B127" s="290"/>
      <c r="C127" s="247" t="s">
        <v>1953</v>
      </c>
      <c r="D127" s="247"/>
      <c r="E127" s="247"/>
      <c r="F127" s="268" t="s">
        <v>1904</v>
      </c>
      <c r="G127" s="247"/>
      <c r="H127" s="247" t="s">
        <v>1954</v>
      </c>
      <c r="I127" s="247" t="s">
        <v>1906</v>
      </c>
      <c r="J127" s="247" t="s">
        <v>1955</v>
      </c>
      <c r="K127" s="293"/>
    </row>
    <row r="128" spans="2:11" s="1" customFormat="1" ht="15" customHeight="1">
      <c r="B128" s="290"/>
      <c r="C128" s="247" t="s">
        <v>1852</v>
      </c>
      <c r="D128" s="247"/>
      <c r="E128" s="247"/>
      <c r="F128" s="268" t="s">
        <v>1904</v>
      </c>
      <c r="G128" s="247"/>
      <c r="H128" s="247" t="s">
        <v>1956</v>
      </c>
      <c r="I128" s="247" t="s">
        <v>1906</v>
      </c>
      <c r="J128" s="247" t="s">
        <v>1955</v>
      </c>
      <c r="K128" s="293"/>
    </row>
    <row r="129" spans="2:11" s="1" customFormat="1" ht="15" customHeight="1">
      <c r="B129" s="290"/>
      <c r="C129" s="247" t="s">
        <v>1915</v>
      </c>
      <c r="D129" s="247"/>
      <c r="E129" s="247"/>
      <c r="F129" s="268" t="s">
        <v>1910</v>
      </c>
      <c r="G129" s="247"/>
      <c r="H129" s="247" t="s">
        <v>1916</v>
      </c>
      <c r="I129" s="247" t="s">
        <v>1906</v>
      </c>
      <c r="J129" s="247">
        <v>15</v>
      </c>
      <c r="K129" s="293"/>
    </row>
    <row r="130" spans="2:11" s="1" customFormat="1" ht="15" customHeight="1">
      <c r="B130" s="290"/>
      <c r="C130" s="271" t="s">
        <v>1917</v>
      </c>
      <c r="D130" s="271"/>
      <c r="E130" s="271"/>
      <c r="F130" s="272" t="s">
        <v>1910</v>
      </c>
      <c r="G130" s="271"/>
      <c r="H130" s="271" t="s">
        <v>1918</v>
      </c>
      <c r="I130" s="271" t="s">
        <v>1906</v>
      </c>
      <c r="J130" s="271">
        <v>15</v>
      </c>
      <c r="K130" s="293"/>
    </row>
    <row r="131" spans="2:11" s="1" customFormat="1" ht="15" customHeight="1">
      <c r="B131" s="290"/>
      <c r="C131" s="271" t="s">
        <v>1919</v>
      </c>
      <c r="D131" s="271"/>
      <c r="E131" s="271"/>
      <c r="F131" s="272" t="s">
        <v>1910</v>
      </c>
      <c r="G131" s="271"/>
      <c r="H131" s="271" t="s">
        <v>1920</v>
      </c>
      <c r="I131" s="271" t="s">
        <v>1906</v>
      </c>
      <c r="J131" s="271">
        <v>20</v>
      </c>
      <c r="K131" s="293"/>
    </row>
    <row r="132" spans="2:11" s="1" customFormat="1" ht="15" customHeight="1">
      <c r="B132" s="290"/>
      <c r="C132" s="271" t="s">
        <v>1921</v>
      </c>
      <c r="D132" s="271"/>
      <c r="E132" s="271"/>
      <c r="F132" s="272" t="s">
        <v>1910</v>
      </c>
      <c r="G132" s="271"/>
      <c r="H132" s="271" t="s">
        <v>1922</v>
      </c>
      <c r="I132" s="271" t="s">
        <v>1906</v>
      </c>
      <c r="J132" s="271">
        <v>20</v>
      </c>
      <c r="K132" s="293"/>
    </row>
    <row r="133" spans="2:11" s="1" customFormat="1" ht="15" customHeight="1">
      <c r="B133" s="290"/>
      <c r="C133" s="247" t="s">
        <v>1909</v>
      </c>
      <c r="D133" s="247"/>
      <c r="E133" s="247"/>
      <c r="F133" s="268" t="s">
        <v>1910</v>
      </c>
      <c r="G133" s="247"/>
      <c r="H133" s="247" t="s">
        <v>1944</v>
      </c>
      <c r="I133" s="247" t="s">
        <v>1906</v>
      </c>
      <c r="J133" s="247">
        <v>50</v>
      </c>
      <c r="K133" s="293"/>
    </row>
    <row r="134" spans="2:11" s="1" customFormat="1" ht="15" customHeight="1">
      <c r="B134" s="290"/>
      <c r="C134" s="247" t="s">
        <v>1923</v>
      </c>
      <c r="D134" s="247"/>
      <c r="E134" s="247"/>
      <c r="F134" s="268" t="s">
        <v>1910</v>
      </c>
      <c r="G134" s="247"/>
      <c r="H134" s="247" t="s">
        <v>1944</v>
      </c>
      <c r="I134" s="247" t="s">
        <v>1906</v>
      </c>
      <c r="J134" s="247">
        <v>50</v>
      </c>
      <c r="K134" s="293"/>
    </row>
    <row r="135" spans="2:11" s="1" customFormat="1" ht="15" customHeight="1">
      <c r="B135" s="290"/>
      <c r="C135" s="247" t="s">
        <v>1929</v>
      </c>
      <c r="D135" s="247"/>
      <c r="E135" s="247"/>
      <c r="F135" s="268" t="s">
        <v>1910</v>
      </c>
      <c r="G135" s="247"/>
      <c r="H135" s="247" t="s">
        <v>1944</v>
      </c>
      <c r="I135" s="247" t="s">
        <v>1906</v>
      </c>
      <c r="J135" s="247">
        <v>50</v>
      </c>
      <c r="K135" s="293"/>
    </row>
    <row r="136" spans="2:11" s="1" customFormat="1" ht="15" customHeight="1">
      <c r="B136" s="290"/>
      <c r="C136" s="247" t="s">
        <v>1931</v>
      </c>
      <c r="D136" s="247"/>
      <c r="E136" s="247"/>
      <c r="F136" s="268" t="s">
        <v>1910</v>
      </c>
      <c r="G136" s="247"/>
      <c r="H136" s="247" t="s">
        <v>1944</v>
      </c>
      <c r="I136" s="247" t="s">
        <v>1906</v>
      </c>
      <c r="J136" s="247">
        <v>50</v>
      </c>
      <c r="K136" s="293"/>
    </row>
    <row r="137" spans="2:11" s="1" customFormat="1" ht="15" customHeight="1">
      <c r="B137" s="290"/>
      <c r="C137" s="247" t="s">
        <v>1932</v>
      </c>
      <c r="D137" s="247"/>
      <c r="E137" s="247"/>
      <c r="F137" s="268" t="s">
        <v>1910</v>
      </c>
      <c r="G137" s="247"/>
      <c r="H137" s="247" t="s">
        <v>1957</v>
      </c>
      <c r="I137" s="247" t="s">
        <v>1906</v>
      </c>
      <c r="J137" s="247">
        <v>255</v>
      </c>
      <c r="K137" s="293"/>
    </row>
    <row r="138" spans="2:11" s="1" customFormat="1" ht="15" customHeight="1">
      <c r="B138" s="290"/>
      <c r="C138" s="247" t="s">
        <v>1934</v>
      </c>
      <c r="D138" s="247"/>
      <c r="E138" s="247"/>
      <c r="F138" s="268" t="s">
        <v>1904</v>
      </c>
      <c r="G138" s="247"/>
      <c r="H138" s="247" t="s">
        <v>1958</v>
      </c>
      <c r="I138" s="247" t="s">
        <v>1936</v>
      </c>
      <c r="J138" s="247"/>
      <c r="K138" s="293"/>
    </row>
    <row r="139" spans="2:11" s="1" customFormat="1" ht="15" customHeight="1">
      <c r="B139" s="290"/>
      <c r="C139" s="247" t="s">
        <v>1937</v>
      </c>
      <c r="D139" s="247"/>
      <c r="E139" s="247"/>
      <c r="F139" s="268" t="s">
        <v>1904</v>
      </c>
      <c r="G139" s="247"/>
      <c r="H139" s="247" t="s">
        <v>1959</v>
      </c>
      <c r="I139" s="247" t="s">
        <v>1939</v>
      </c>
      <c r="J139" s="247"/>
      <c r="K139" s="293"/>
    </row>
    <row r="140" spans="2:11" s="1" customFormat="1" ht="15" customHeight="1">
      <c r="B140" s="290"/>
      <c r="C140" s="247" t="s">
        <v>1940</v>
      </c>
      <c r="D140" s="247"/>
      <c r="E140" s="247"/>
      <c r="F140" s="268" t="s">
        <v>1904</v>
      </c>
      <c r="G140" s="247"/>
      <c r="H140" s="247" t="s">
        <v>1940</v>
      </c>
      <c r="I140" s="247" t="s">
        <v>1939</v>
      </c>
      <c r="J140" s="247"/>
      <c r="K140" s="293"/>
    </row>
    <row r="141" spans="2:11" s="1" customFormat="1" ht="15" customHeight="1">
      <c r="B141" s="290"/>
      <c r="C141" s="247" t="s">
        <v>37</v>
      </c>
      <c r="D141" s="247"/>
      <c r="E141" s="247"/>
      <c r="F141" s="268" t="s">
        <v>1904</v>
      </c>
      <c r="G141" s="247"/>
      <c r="H141" s="247" t="s">
        <v>1960</v>
      </c>
      <c r="I141" s="247" t="s">
        <v>1939</v>
      </c>
      <c r="J141" s="247"/>
      <c r="K141" s="293"/>
    </row>
    <row r="142" spans="2:11" s="1" customFormat="1" ht="15" customHeight="1">
      <c r="B142" s="290"/>
      <c r="C142" s="247" t="s">
        <v>1961</v>
      </c>
      <c r="D142" s="247"/>
      <c r="E142" s="247"/>
      <c r="F142" s="268" t="s">
        <v>1904</v>
      </c>
      <c r="G142" s="247"/>
      <c r="H142" s="247" t="s">
        <v>1962</v>
      </c>
      <c r="I142" s="247" t="s">
        <v>1939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6" t="s">
        <v>1963</v>
      </c>
      <c r="D147" s="366"/>
      <c r="E147" s="366"/>
      <c r="F147" s="366"/>
      <c r="G147" s="366"/>
      <c r="H147" s="366"/>
      <c r="I147" s="366"/>
      <c r="J147" s="366"/>
      <c r="K147" s="259"/>
    </row>
    <row r="148" spans="2:11" s="1" customFormat="1" ht="17.25" customHeight="1">
      <c r="B148" s="258"/>
      <c r="C148" s="260" t="s">
        <v>1898</v>
      </c>
      <c r="D148" s="260"/>
      <c r="E148" s="260"/>
      <c r="F148" s="260" t="s">
        <v>1899</v>
      </c>
      <c r="G148" s="261"/>
      <c r="H148" s="260" t="s">
        <v>53</v>
      </c>
      <c r="I148" s="260" t="s">
        <v>56</v>
      </c>
      <c r="J148" s="260" t="s">
        <v>1900</v>
      </c>
      <c r="K148" s="259"/>
    </row>
    <row r="149" spans="2:11" s="1" customFormat="1" ht="17.25" customHeight="1">
      <c r="B149" s="258"/>
      <c r="C149" s="262" t="s">
        <v>1901</v>
      </c>
      <c r="D149" s="262"/>
      <c r="E149" s="262"/>
      <c r="F149" s="263" t="s">
        <v>1902</v>
      </c>
      <c r="G149" s="264"/>
      <c r="H149" s="262"/>
      <c r="I149" s="262"/>
      <c r="J149" s="262" t="s">
        <v>1903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1907</v>
      </c>
      <c r="D151" s="247"/>
      <c r="E151" s="247"/>
      <c r="F151" s="298" t="s">
        <v>1904</v>
      </c>
      <c r="G151" s="247"/>
      <c r="H151" s="297" t="s">
        <v>1944</v>
      </c>
      <c r="I151" s="297" t="s">
        <v>1906</v>
      </c>
      <c r="J151" s="297">
        <v>120</v>
      </c>
      <c r="K151" s="293"/>
    </row>
    <row r="152" spans="2:11" s="1" customFormat="1" ht="15" customHeight="1">
      <c r="B152" s="270"/>
      <c r="C152" s="297" t="s">
        <v>1953</v>
      </c>
      <c r="D152" s="247"/>
      <c r="E152" s="247"/>
      <c r="F152" s="298" t="s">
        <v>1904</v>
      </c>
      <c r="G152" s="247"/>
      <c r="H152" s="297" t="s">
        <v>1964</v>
      </c>
      <c r="I152" s="297" t="s">
        <v>1906</v>
      </c>
      <c r="J152" s="297" t="s">
        <v>1955</v>
      </c>
      <c r="K152" s="293"/>
    </row>
    <row r="153" spans="2:11" s="1" customFormat="1" ht="15" customHeight="1">
      <c r="B153" s="270"/>
      <c r="C153" s="297" t="s">
        <v>1852</v>
      </c>
      <c r="D153" s="247"/>
      <c r="E153" s="247"/>
      <c r="F153" s="298" t="s">
        <v>1904</v>
      </c>
      <c r="G153" s="247"/>
      <c r="H153" s="297" t="s">
        <v>1965</v>
      </c>
      <c r="I153" s="297" t="s">
        <v>1906</v>
      </c>
      <c r="J153" s="297" t="s">
        <v>1955</v>
      </c>
      <c r="K153" s="293"/>
    </row>
    <row r="154" spans="2:11" s="1" customFormat="1" ht="15" customHeight="1">
      <c r="B154" s="270"/>
      <c r="C154" s="297" t="s">
        <v>1909</v>
      </c>
      <c r="D154" s="247"/>
      <c r="E154" s="247"/>
      <c r="F154" s="298" t="s">
        <v>1910</v>
      </c>
      <c r="G154" s="247"/>
      <c r="H154" s="297" t="s">
        <v>1944</v>
      </c>
      <c r="I154" s="297" t="s">
        <v>1906</v>
      </c>
      <c r="J154" s="297">
        <v>50</v>
      </c>
      <c r="K154" s="293"/>
    </row>
    <row r="155" spans="2:11" s="1" customFormat="1" ht="15" customHeight="1">
      <c r="B155" s="270"/>
      <c r="C155" s="297" t="s">
        <v>1912</v>
      </c>
      <c r="D155" s="247"/>
      <c r="E155" s="247"/>
      <c r="F155" s="298" t="s">
        <v>1904</v>
      </c>
      <c r="G155" s="247"/>
      <c r="H155" s="297" t="s">
        <v>1944</v>
      </c>
      <c r="I155" s="297" t="s">
        <v>1914</v>
      </c>
      <c r="J155" s="297"/>
      <c r="K155" s="293"/>
    </row>
    <row r="156" spans="2:11" s="1" customFormat="1" ht="15" customHeight="1">
      <c r="B156" s="270"/>
      <c r="C156" s="297" t="s">
        <v>1923</v>
      </c>
      <c r="D156" s="247"/>
      <c r="E156" s="247"/>
      <c r="F156" s="298" t="s">
        <v>1910</v>
      </c>
      <c r="G156" s="247"/>
      <c r="H156" s="297" t="s">
        <v>1944</v>
      </c>
      <c r="I156" s="297" t="s">
        <v>1906</v>
      </c>
      <c r="J156" s="297">
        <v>50</v>
      </c>
      <c r="K156" s="293"/>
    </row>
    <row r="157" spans="2:11" s="1" customFormat="1" ht="15" customHeight="1">
      <c r="B157" s="270"/>
      <c r="C157" s="297" t="s">
        <v>1931</v>
      </c>
      <c r="D157" s="247"/>
      <c r="E157" s="247"/>
      <c r="F157" s="298" t="s">
        <v>1910</v>
      </c>
      <c r="G157" s="247"/>
      <c r="H157" s="297" t="s">
        <v>1944</v>
      </c>
      <c r="I157" s="297" t="s">
        <v>1906</v>
      </c>
      <c r="J157" s="297">
        <v>50</v>
      </c>
      <c r="K157" s="293"/>
    </row>
    <row r="158" spans="2:11" s="1" customFormat="1" ht="15" customHeight="1">
      <c r="B158" s="270"/>
      <c r="C158" s="297" t="s">
        <v>1929</v>
      </c>
      <c r="D158" s="247"/>
      <c r="E158" s="247"/>
      <c r="F158" s="298" t="s">
        <v>1910</v>
      </c>
      <c r="G158" s="247"/>
      <c r="H158" s="297" t="s">
        <v>1944</v>
      </c>
      <c r="I158" s="297" t="s">
        <v>1906</v>
      </c>
      <c r="J158" s="297">
        <v>50</v>
      </c>
      <c r="K158" s="293"/>
    </row>
    <row r="159" spans="2:11" s="1" customFormat="1" ht="15" customHeight="1">
      <c r="B159" s="270"/>
      <c r="C159" s="297" t="s">
        <v>139</v>
      </c>
      <c r="D159" s="247"/>
      <c r="E159" s="247"/>
      <c r="F159" s="298" t="s">
        <v>1904</v>
      </c>
      <c r="G159" s="247"/>
      <c r="H159" s="297" t="s">
        <v>1966</v>
      </c>
      <c r="I159" s="297" t="s">
        <v>1906</v>
      </c>
      <c r="J159" s="297" t="s">
        <v>1967</v>
      </c>
      <c r="K159" s="293"/>
    </row>
    <row r="160" spans="2:11" s="1" customFormat="1" ht="15" customHeight="1">
      <c r="B160" s="270"/>
      <c r="C160" s="297" t="s">
        <v>1968</v>
      </c>
      <c r="D160" s="247"/>
      <c r="E160" s="247"/>
      <c r="F160" s="298" t="s">
        <v>1904</v>
      </c>
      <c r="G160" s="247"/>
      <c r="H160" s="297" t="s">
        <v>1969</v>
      </c>
      <c r="I160" s="297" t="s">
        <v>1939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7" t="s">
        <v>1970</v>
      </c>
      <c r="D165" s="367"/>
      <c r="E165" s="367"/>
      <c r="F165" s="367"/>
      <c r="G165" s="367"/>
      <c r="H165" s="367"/>
      <c r="I165" s="367"/>
      <c r="J165" s="367"/>
      <c r="K165" s="240"/>
    </row>
    <row r="166" spans="2:11" s="1" customFormat="1" ht="17.25" customHeight="1">
      <c r="B166" s="239"/>
      <c r="C166" s="260" t="s">
        <v>1898</v>
      </c>
      <c r="D166" s="260"/>
      <c r="E166" s="260"/>
      <c r="F166" s="260" t="s">
        <v>1899</v>
      </c>
      <c r="G166" s="302"/>
      <c r="H166" s="303" t="s">
        <v>53</v>
      </c>
      <c r="I166" s="303" t="s">
        <v>56</v>
      </c>
      <c r="J166" s="260" t="s">
        <v>1900</v>
      </c>
      <c r="K166" s="240"/>
    </row>
    <row r="167" spans="2:11" s="1" customFormat="1" ht="17.25" customHeight="1">
      <c r="B167" s="241"/>
      <c r="C167" s="262" t="s">
        <v>1901</v>
      </c>
      <c r="D167" s="262"/>
      <c r="E167" s="262"/>
      <c r="F167" s="263" t="s">
        <v>1902</v>
      </c>
      <c r="G167" s="304"/>
      <c r="H167" s="305"/>
      <c r="I167" s="305"/>
      <c r="J167" s="262" t="s">
        <v>1903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1907</v>
      </c>
      <c r="D169" s="247"/>
      <c r="E169" s="247"/>
      <c r="F169" s="268" t="s">
        <v>1904</v>
      </c>
      <c r="G169" s="247"/>
      <c r="H169" s="247" t="s">
        <v>1944</v>
      </c>
      <c r="I169" s="247" t="s">
        <v>1906</v>
      </c>
      <c r="J169" s="247">
        <v>120</v>
      </c>
      <c r="K169" s="293"/>
    </row>
    <row r="170" spans="2:11" s="1" customFormat="1" ht="15" customHeight="1">
      <c r="B170" s="270"/>
      <c r="C170" s="247" t="s">
        <v>1953</v>
      </c>
      <c r="D170" s="247"/>
      <c r="E170" s="247"/>
      <c r="F170" s="268" t="s">
        <v>1904</v>
      </c>
      <c r="G170" s="247"/>
      <c r="H170" s="247" t="s">
        <v>1954</v>
      </c>
      <c r="I170" s="247" t="s">
        <v>1906</v>
      </c>
      <c r="J170" s="247" t="s">
        <v>1955</v>
      </c>
      <c r="K170" s="293"/>
    </row>
    <row r="171" spans="2:11" s="1" customFormat="1" ht="15" customHeight="1">
      <c r="B171" s="270"/>
      <c r="C171" s="247" t="s">
        <v>1852</v>
      </c>
      <c r="D171" s="247"/>
      <c r="E171" s="247"/>
      <c r="F171" s="268" t="s">
        <v>1904</v>
      </c>
      <c r="G171" s="247"/>
      <c r="H171" s="247" t="s">
        <v>1971</v>
      </c>
      <c r="I171" s="247" t="s">
        <v>1906</v>
      </c>
      <c r="J171" s="247" t="s">
        <v>1955</v>
      </c>
      <c r="K171" s="293"/>
    </row>
    <row r="172" spans="2:11" s="1" customFormat="1" ht="15" customHeight="1">
      <c r="B172" s="270"/>
      <c r="C172" s="247" t="s">
        <v>1909</v>
      </c>
      <c r="D172" s="247"/>
      <c r="E172" s="247"/>
      <c r="F172" s="268" t="s">
        <v>1910</v>
      </c>
      <c r="G172" s="247"/>
      <c r="H172" s="247" t="s">
        <v>1971</v>
      </c>
      <c r="I172" s="247" t="s">
        <v>1906</v>
      </c>
      <c r="J172" s="247">
        <v>50</v>
      </c>
      <c r="K172" s="293"/>
    </row>
    <row r="173" spans="2:11" s="1" customFormat="1" ht="15" customHeight="1">
      <c r="B173" s="270"/>
      <c r="C173" s="247" t="s">
        <v>1912</v>
      </c>
      <c r="D173" s="247"/>
      <c r="E173" s="247"/>
      <c r="F173" s="268" t="s">
        <v>1904</v>
      </c>
      <c r="G173" s="247"/>
      <c r="H173" s="247" t="s">
        <v>1971</v>
      </c>
      <c r="I173" s="247" t="s">
        <v>1914</v>
      </c>
      <c r="J173" s="247"/>
      <c r="K173" s="293"/>
    </row>
    <row r="174" spans="2:11" s="1" customFormat="1" ht="15" customHeight="1">
      <c r="B174" s="270"/>
      <c r="C174" s="247" t="s">
        <v>1923</v>
      </c>
      <c r="D174" s="247"/>
      <c r="E174" s="247"/>
      <c r="F174" s="268" t="s">
        <v>1910</v>
      </c>
      <c r="G174" s="247"/>
      <c r="H174" s="247" t="s">
        <v>1971</v>
      </c>
      <c r="I174" s="247" t="s">
        <v>1906</v>
      </c>
      <c r="J174" s="247">
        <v>50</v>
      </c>
      <c r="K174" s="293"/>
    </row>
    <row r="175" spans="2:11" s="1" customFormat="1" ht="15" customHeight="1">
      <c r="B175" s="270"/>
      <c r="C175" s="247" t="s">
        <v>1931</v>
      </c>
      <c r="D175" s="247"/>
      <c r="E175" s="247"/>
      <c r="F175" s="268" t="s">
        <v>1910</v>
      </c>
      <c r="G175" s="247"/>
      <c r="H175" s="247" t="s">
        <v>1971</v>
      </c>
      <c r="I175" s="247" t="s">
        <v>1906</v>
      </c>
      <c r="J175" s="247">
        <v>50</v>
      </c>
      <c r="K175" s="293"/>
    </row>
    <row r="176" spans="2:11" s="1" customFormat="1" ht="15" customHeight="1">
      <c r="B176" s="270"/>
      <c r="C176" s="247" t="s">
        <v>1929</v>
      </c>
      <c r="D176" s="247"/>
      <c r="E176" s="247"/>
      <c r="F176" s="268" t="s">
        <v>1910</v>
      </c>
      <c r="G176" s="247"/>
      <c r="H176" s="247" t="s">
        <v>1971</v>
      </c>
      <c r="I176" s="247" t="s">
        <v>1906</v>
      </c>
      <c r="J176" s="247">
        <v>50</v>
      </c>
      <c r="K176" s="293"/>
    </row>
    <row r="177" spans="2:11" s="1" customFormat="1" ht="15" customHeight="1">
      <c r="B177" s="270"/>
      <c r="C177" s="247" t="s">
        <v>152</v>
      </c>
      <c r="D177" s="247"/>
      <c r="E177" s="247"/>
      <c r="F177" s="268" t="s">
        <v>1904</v>
      </c>
      <c r="G177" s="247"/>
      <c r="H177" s="247" t="s">
        <v>1972</v>
      </c>
      <c r="I177" s="247" t="s">
        <v>1973</v>
      </c>
      <c r="J177" s="247"/>
      <c r="K177" s="293"/>
    </row>
    <row r="178" spans="2:11" s="1" customFormat="1" ht="15" customHeight="1">
      <c r="B178" s="270"/>
      <c r="C178" s="247" t="s">
        <v>56</v>
      </c>
      <c r="D178" s="247"/>
      <c r="E178" s="247"/>
      <c r="F178" s="268" t="s">
        <v>1904</v>
      </c>
      <c r="G178" s="247"/>
      <c r="H178" s="247" t="s">
        <v>1974</v>
      </c>
      <c r="I178" s="247" t="s">
        <v>1975</v>
      </c>
      <c r="J178" s="247">
        <v>1</v>
      </c>
      <c r="K178" s="293"/>
    </row>
    <row r="179" spans="2:11" s="1" customFormat="1" ht="15" customHeight="1">
      <c r="B179" s="270"/>
      <c r="C179" s="247" t="s">
        <v>52</v>
      </c>
      <c r="D179" s="247"/>
      <c r="E179" s="247"/>
      <c r="F179" s="268" t="s">
        <v>1904</v>
      </c>
      <c r="G179" s="247"/>
      <c r="H179" s="247" t="s">
        <v>1976</v>
      </c>
      <c r="I179" s="247" t="s">
        <v>1906</v>
      </c>
      <c r="J179" s="247">
        <v>20</v>
      </c>
      <c r="K179" s="293"/>
    </row>
    <row r="180" spans="2:11" s="1" customFormat="1" ht="15" customHeight="1">
      <c r="B180" s="270"/>
      <c r="C180" s="247" t="s">
        <v>53</v>
      </c>
      <c r="D180" s="247"/>
      <c r="E180" s="247"/>
      <c r="F180" s="268" t="s">
        <v>1904</v>
      </c>
      <c r="G180" s="247"/>
      <c r="H180" s="247" t="s">
        <v>1977</v>
      </c>
      <c r="I180" s="247" t="s">
        <v>1906</v>
      </c>
      <c r="J180" s="247">
        <v>255</v>
      </c>
      <c r="K180" s="293"/>
    </row>
    <row r="181" spans="2:11" s="1" customFormat="1" ht="15" customHeight="1">
      <c r="B181" s="270"/>
      <c r="C181" s="247" t="s">
        <v>153</v>
      </c>
      <c r="D181" s="247"/>
      <c r="E181" s="247"/>
      <c r="F181" s="268" t="s">
        <v>1904</v>
      </c>
      <c r="G181" s="247"/>
      <c r="H181" s="247" t="s">
        <v>1868</v>
      </c>
      <c r="I181" s="247" t="s">
        <v>1906</v>
      </c>
      <c r="J181" s="247">
        <v>10</v>
      </c>
      <c r="K181" s="293"/>
    </row>
    <row r="182" spans="2:11" s="1" customFormat="1" ht="15" customHeight="1">
      <c r="B182" s="270"/>
      <c r="C182" s="247" t="s">
        <v>154</v>
      </c>
      <c r="D182" s="247"/>
      <c r="E182" s="247"/>
      <c r="F182" s="268" t="s">
        <v>1904</v>
      </c>
      <c r="G182" s="247"/>
      <c r="H182" s="247" t="s">
        <v>1978</v>
      </c>
      <c r="I182" s="247" t="s">
        <v>1939</v>
      </c>
      <c r="J182" s="247"/>
      <c r="K182" s="293"/>
    </row>
    <row r="183" spans="2:11" s="1" customFormat="1" ht="15" customHeight="1">
      <c r="B183" s="270"/>
      <c r="C183" s="247" t="s">
        <v>1979</v>
      </c>
      <c r="D183" s="247"/>
      <c r="E183" s="247"/>
      <c r="F183" s="268" t="s">
        <v>1904</v>
      </c>
      <c r="G183" s="247"/>
      <c r="H183" s="247" t="s">
        <v>1980</v>
      </c>
      <c r="I183" s="247" t="s">
        <v>1939</v>
      </c>
      <c r="J183" s="247"/>
      <c r="K183" s="293"/>
    </row>
    <row r="184" spans="2:11" s="1" customFormat="1" ht="15" customHeight="1">
      <c r="B184" s="270"/>
      <c r="C184" s="247" t="s">
        <v>1968</v>
      </c>
      <c r="D184" s="247"/>
      <c r="E184" s="247"/>
      <c r="F184" s="268" t="s">
        <v>1904</v>
      </c>
      <c r="G184" s="247"/>
      <c r="H184" s="247" t="s">
        <v>1981</v>
      </c>
      <c r="I184" s="247" t="s">
        <v>1939</v>
      </c>
      <c r="J184" s="247"/>
      <c r="K184" s="293"/>
    </row>
    <row r="185" spans="2:11" s="1" customFormat="1" ht="15" customHeight="1">
      <c r="B185" s="270"/>
      <c r="C185" s="247" t="s">
        <v>156</v>
      </c>
      <c r="D185" s="247"/>
      <c r="E185" s="247"/>
      <c r="F185" s="268" t="s">
        <v>1910</v>
      </c>
      <c r="G185" s="247"/>
      <c r="H185" s="247" t="s">
        <v>1982</v>
      </c>
      <c r="I185" s="247" t="s">
        <v>1906</v>
      </c>
      <c r="J185" s="247">
        <v>50</v>
      </c>
      <c r="K185" s="293"/>
    </row>
    <row r="186" spans="2:11" s="1" customFormat="1" ht="15" customHeight="1">
      <c r="B186" s="270"/>
      <c r="C186" s="247" t="s">
        <v>1983</v>
      </c>
      <c r="D186" s="247"/>
      <c r="E186" s="247"/>
      <c r="F186" s="268" t="s">
        <v>1910</v>
      </c>
      <c r="G186" s="247"/>
      <c r="H186" s="247" t="s">
        <v>1984</v>
      </c>
      <c r="I186" s="247" t="s">
        <v>1985</v>
      </c>
      <c r="J186" s="247"/>
      <c r="K186" s="293"/>
    </row>
    <row r="187" spans="2:11" s="1" customFormat="1" ht="15" customHeight="1">
      <c r="B187" s="270"/>
      <c r="C187" s="247" t="s">
        <v>1986</v>
      </c>
      <c r="D187" s="247"/>
      <c r="E187" s="247"/>
      <c r="F187" s="268" t="s">
        <v>1910</v>
      </c>
      <c r="G187" s="247"/>
      <c r="H187" s="247" t="s">
        <v>1987</v>
      </c>
      <c r="I187" s="247" t="s">
        <v>1985</v>
      </c>
      <c r="J187" s="247"/>
      <c r="K187" s="293"/>
    </row>
    <row r="188" spans="2:11" s="1" customFormat="1" ht="15" customHeight="1">
      <c r="B188" s="270"/>
      <c r="C188" s="247" t="s">
        <v>1988</v>
      </c>
      <c r="D188" s="247"/>
      <c r="E188" s="247"/>
      <c r="F188" s="268" t="s">
        <v>1910</v>
      </c>
      <c r="G188" s="247"/>
      <c r="H188" s="247" t="s">
        <v>1989</v>
      </c>
      <c r="I188" s="247" t="s">
        <v>1985</v>
      </c>
      <c r="J188" s="247"/>
      <c r="K188" s="293"/>
    </row>
    <row r="189" spans="2:11" s="1" customFormat="1" ht="15" customHeight="1">
      <c r="B189" s="270"/>
      <c r="C189" s="306" t="s">
        <v>1990</v>
      </c>
      <c r="D189" s="247"/>
      <c r="E189" s="247"/>
      <c r="F189" s="268" t="s">
        <v>1910</v>
      </c>
      <c r="G189" s="247"/>
      <c r="H189" s="247" t="s">
        <v>1991</v>
      </c>
      <c r="I189" s="247" t="s">
        <v>1992</v>
      </c>
      <c r="J189" s="307" t="s">
        <v>1993</v>
      </c>
      <c r="K189" s="293"/>
    </row>
    <row r="190" spans="2:11" s="1" customFormat="1" ht="15" customHeight="1">
      <c r="B190" s="270"/>
      <c r="C190" s="306" t="s">
        <v>41</v>
      </c>
      <c r="D190" s="247"/>
      <c r="E190" s="247"/>
      <c r="F190" s="268" t="s">
        <v>1904</v>
      </c>
      <c r="G190" s="247"/>
      <c r="H190" s="244" t="s">
        <v>1994</v>
      </c>
      <c r="I190" s="247" t="s">
        <v>1995</v>
      </c>
      <c r="J190" s="247"/>
      <c r="K190" s="293"/>
    </row>
    <row r="191" spans="2:11" s="1" customFormat="1" ht="15" customHeight="1">
      <c r="B191" s="270"/>
      <c r="C191" s="306" t="s">
        <v>1996</v>
      </c>
      <c r="D191" s="247"/>
      <c r="E191" s="247"/>
      <c r="F191" s="268" t="s">
        <v>1904</v>
      </c>
      <c r="G191" s="247"/>
      <c r="H191" s="247" t="s">
        <v>1997</v>
      </c>
      <c r="I191" s="247" t="s">
        <v>1939</v>
      </c>
      <c r="J191" s="247"/>
      <c r="K191" s="293"/>
    </row>
    <row r="192" spans="2:11" s="1" customFormat="1" ht="15" customHeight="1">
      <c r="B192" s="270"/>
      <c r="C192" s="306" t="s">
        <v>1998</v>
      </c>
      <c r="D192" s="247"/>
      <c r="E192" s="247"/>
      <c r="F192" s="268" t="s">
        <v>1904</v>
      </c>
      <c r="G192" s="247"/>
      <c r="H192" s="247" t="s">
        <v>1999</v>
      </c>
      <c r="I192" s="247" t="s">
        <v>1939</v>
      </c>
      <c r="J192" s="247"/>
      <c r="K192" s="293"/>
    </row>
    <row r="193" spans="2:11" s="1" customFormat="1" ht="15" customHeight="1">
      <c r="B193" s="270"/>
      <c r="C193" s="306" t="s">
        <v>2000</v>
      </c>
      <c r="D193" s="247"/>
      <c r="E193" s="247"/>
      <c r="F193" s="268" t="s">
        <v>1910</v>
      </c>
      <c r="G193" s="247"/>
      <c r="H193" s="247" t="s">
        <v>2001</v>
      </c>
      <c r="I193" s="247" t="s">
        <v>1939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7" t="s">
        <v>2002</v>
      </c>
      <c r="D199" s="367"/>
      <c r="E199" s="367"/>
      <c r="F199" s="367"/>
      <c r="G199" s="367"/>
      <c r="H199" s="367"/>
      <c r="I199" s="367"/>
      <c r="J199" s="367"/>
      <c r="K199" s="240"/>
    </row>
    <row r="200" spans="2:11" s="1" customFormat="1" ht="25.5" customHeight="1">
      <c r="B200" s="239"/>
      <c r="C200" s="309" t="s">
        <v>2003</v>
      </c>
      <c r="D200" s="309"/>
      <c r="E200" s="309"/>
      <c r="F200" s="309" t="s">
        <v>2004</v>
      </c>
      <c r="G200" s="310"/>
      <c r="H200" s="368" t="s">
        <v>2005</v>
      </c>
      <c r="I200" s="368"/>
      <c r="J200" s="368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1995</v>
      </c>
      <c r="D202" s="247"/>
      <c r="E202" s="247"/>
      <c r="F202" s="268" t="s">
        <v>42</v>
      </c>
      <c r="G202" s="247"/>
      <c r="H202" s="369" t="s">
        <v>2006</v>
      </c>
      <c r="I202" s="369"/>
      <c r="J202" s="369"/>
      <c r="K202" s="293"/>
    </row>
    <row r="203" spans="2:11" s="1" customFormat="1" ht="15" customHeight="1">
      <c r="B203" s="270"/>
      <c r="C203" s="247"/>
      <c r="D203" s="247"/>
      <c r="E203" s="247"/>
      <c r="F203" s="268" t="s">
        <v>43</v>
      </c>
      <c r="G203" s="247"/>
      <c r="H203" s="369" t="s">
        <v>2007</v>
      </c>
      <c r="I203" s="369"/>
      <c r="J203" s="369"/>
      <c r="K203" s="293"/>
    </row>
    <row r="204" spans="2:11" s="1" customFormat="1" ht="15" customHeight="1">
      <c r="B204" s="270"/>
      <c r="C204" s="247"/>
      <c r="D204" s="247"/>
      <c r="E204" s="247"/>
      <c r="F204" s="268" t="s">
        <v>46</v>
      </c>
      <c r="G204" s="247"/>
      <c r="H204" s="369" t="s">
        <v>2008</v>
      </c>
      <c r="I204" s="369"/>
      <c r="J204" s="369"/>
      <c r="K204" s="293"/>
    </row>
    <row r="205" spans="2:11" s="1" customFormat="1" ht="15" customHeight="1">
      <c r="B205" s="270"/>
      <c r="C205" s="247"/>
      <c r="D205" s="247"/>
      <c r="E205" s="247"/>
      <c r="F205" s="268" t="s">
        <v>44</v>
      </c>
      <c r="G205" s="247"/>
      <c r="H205" s="369" t="s">
        <v>2009</v>
      </c>
      <c r="I205" s="369"/>
      <c r="J205" s="369"/>
      <c r="K205" s="293"/>
    </row>
    <row r="206" spans="2:11" s="1" customFormat="1" ht="15" customHeight="1">
      <c r="B206" s="270"/>
      <c r="C206" s="247"/>
      <c r="D206" s="247"/>
      <c r="E206" s="247"/>
      <c r="F206" s="268" t="s">
        <v>45</v>
      </c>
      <c r="G206" s="247"/>
      <c r="H206" s="369" t="s">
        <v>2010</v>
      </c>
      <c r="I206" s="369"/>
      <c r="J206" s="369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1951</v>
      </c>
      <c r="D208" s="247"/>
      <c r="E208" s="247"/>
      <c r="F208" s="268" t="s">
        <v>78</v>
      </c>
      <c r="G208" s="247"/>
      <c r="H208" s="369" t="s">
        <v>2011</v>
      </c>
      <c r="I208" s="369"/>
      <c r="J208" s="369"/>
      <c r="K208" s="293"/>
    </row>
    <row r="209" spans="2:11" s="1" customFormat="1" ht="15" customHeight="1">
      <c r="B209" s="270"/>
      <c r="C209" s="247"/>
      <c r="D209" s="247"/>
      <c r="E209" s="247"/>
      <c r="F209" s="268" t="s">
        <v>1846</v>
      </c>
      <c r="G209" s="247"/>
      <c r="H209" s="369" t="s">
        <v>1847</v>
      </c>
      <c r="I209" s="369"/>
      <c r="J209" s="369"/>
      <c r="K209" s="293"/>
    </row>
    <row r="210" spans="2:11" s="1" customFormat="1" ht="15" customHeight="1">
      <c r="B210" s="270"/>
      <c r="C210" s="247"/>
      <c r="D210" s="247"/>
      <c r="E210" s="247"/>
      <c r="F210" s="268" t="s">
        <v>1844</v>
      </c>
      <c r="G210" s="247"/>
      <c r="H210" s="369" t="s">
        <v>2012</v>
      </c>
      <c r="I210" s="369"/>
      <c r="J210" s="369"/>
      <c r="K210" s="293"/>
    </row>
    <row r="211" spans="2:11" s="1" customFormat="1" ht="15" customHeight="1">
      <c r="B211" s="311"/>
      <c r="C211" s="247"/>
      <c r="D211" s="247"/>
      <c r="E211" s="247"/>
      <c r="F211" s="268" t="s">
        <v>1848</v>
      </c>
      <c r="G211" s="306"/>
      <c r="H211" s="370" t="s">
        <v>1849</v>
      </c>
      <c r="I211" s="370"/>
      <c r="J211" s="370"/>
      <c r="K211" s="312"/>
    </row>
    <row r="212" spans="2:11" s="1" customFormat="1" ht="15" customHeight="1">
      <c r="B212" s="311"/>
      <c r="C212" s="247"/>
      <c r="D212" s="247"/>
      <c r="E212" s="247"/>
      <c r="F212" s="268" t="s">
        <v>1850</v>
      </c>
      <c r="G212" s="306"/>
      <c r="H212" s="370" t="s">
        <v>2013</v>
      </c>
      <c r="I212" s="370"/>
      <c r="J212" s="370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1975</v>
      </c>
      <c r="D214" s="247"/>
      <c r="E214" s="247"/>
      <c r="F214" s="268">
        <v>1</v>
      </c>
      <c r="G214" s="306"/>
      <c r="H214" s="370" t="s">
        <v>2014</v>
      </c>
      <c r="I214" s="370"/>
      <c r="J214" s="370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70" t="s">
        <v>2015</v>
      </c>
      <c r="I215" s="370"/>
      <c r="J215" s="370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70" t="s">
        <v>2016</v>
      </c>
      <c r="I216" s="370"/>
      <c r="J216" s="370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70" t="s">
        <v>2017</v>
      </c>
      <c r="I217" s="370"/>
      <c r="J217" s="370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466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ROUND((SUM(BE88:BE205)),2)</f>
        <v>0</v>
      </c>
      <c r="G33" s="35"/>
      <c r="H33" s="35"/>
      <c r="I33" s="119">
        <v>0.21</v>
      </c>
      <c r="J33" s="118">
        <f>ROUND(((SUM(BE88:BE205))*I33),2)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ROUND((SUM(BF88:BF205)),2)</f>
        <v>0</v>
      </c>
      <c r="G34" s="35"/>
      <c r="H34" s="35"/>
      <c r="I34" s="119">
        <v>0.15</v>
      </c>
      <c r="J34" s="118">
        <f>ROUND(((SUM(BF88:BF205))*I34),2)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ROUND((SUM(BG88:BG205)),2)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ROUND((SUM(BH88:BH205)),2)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ROUND((SUM(BI88:BI205)),2)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02 - Stoka A2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J139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J141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J148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J153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J194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J197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J203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02 - Stoka A2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1088.7146007000001</v>
      </c>
      <c r="S88" s="73"/>
      <c r="T88" s="156">
        <f>T89</f>
        <v>646.2168999999999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P90+P139+P141+P148+P153+P194+P197+P203</f>
        <v>0</v>
      </c>
      <c r="Q89" s="166"/>
      <c r="R89" s="167">
        <f>R90+R139+R141+R148+R153+R194+R197+R203</f>
        <v>1088.7146007000001</v>
      </c>
      <c r="S89" s="166"/>
      <c r="T89" s="168">
        <f>T90+T139+T141+T148+T153+T194+T197+T203</f>
        <v>646.2168999999999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BK90+BK139+BK141+BK148+BK153+BK194+BK197+BK203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SUM(P91:P138)</f>
        <v>0</v>
      </c>
      <c r="Q90" s="166"/>
      <c r="R90" s="167">
        <f>SUM(R91:R138)</f>
        <v>2.6746286</v>
      </c>
      <c r="S90" s="166"/>
      <c r="T90" s="168">
        <f>SUM(T91:T138)</f>
        <v>646.2168999999999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SUM(BK91:BK138)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467</v>
      </c>
      <c r="F91" s="176" t="s">
        <v>468</v>
      </c>
      <c r="G91" s="177" t="s">
        <v>171</v>
      </c>
      <c r="H91" s="178">
        <v>749.588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434.7610399999999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469</v>
      </c>
    </row>
    <row r="92" spans="2:51" s="13" customFormat="1" ht="11.25">
      <c r="B92" s="187"/>
      <c r="C92" s="188"/>
      <c r="D92" s="189" t="s">
        <v>175</v>
      </c>
      <c r="E92" s="190" t="s">
        <v>19</v>
      </c>
      <c r="F92" s="191" t="s">
        <v>205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175</v>
      </c>
      <c r="AU92" s="197" t="s">
        <v>81</v>
      </c>
      <c r="AV92" s="13" t="s">
        <v>79</v>
      </c>
      <c r="AW92" s="13" t="s">
        <v>33</v>
      </c>
      <c r="AX92" s="13" t="s">
        <v>71</v>
      </c>
      <c r="AY92" s="197" t="s">
        <v>166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470</v>
      </c>
      <c r="G93" s="199"/>
      <c r="H93" s="202">
        <v>56.835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71</v>
      </c>
      <c r="AY93" s="208" t="s">
        <v>166</v>
      </c>
    </row>
    <row r="94" spans="2:51" s="13" customFormat="1" ht="11.25">
      <c r="B94" s="187"/>
      <c r="C94" s="188"/>
      <c r="D94" s="189" t="s">
        <v>175</v>
      </c>
      <c r="E94" s="190" t="s">
        <v>19</v>
      </c>
      <c r="F94" s="191" t="s">
        <v>471</v>
      </c>
      <c r="G94" s="188"/>
      <c r="H94" s="190" t="s">
        <v>19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175</v>
      </c>
      <c r="AU94" s="197" t="s">
        <v>81</v>
      </c>
      <c r="AV94" s="13" t="s">
        <v>79</v>
      </c>
      <c r="AW94" s="13" t="s">
        <v>33</v>
      </c>
      <c r="AX94" s="13" t="s">
        <v>71</v>
      </c>
      <c r="AY94" s="197" t="s">
        <v>166</v>
      </c>
    </row>
    <row r="95" spans="2:51" s="14" customFormat="1" ht="11.25">
      <c r="B95" s="198"/>
      <c r="C95" s="199"/>
      <c r="D95" s="189" t="s">
        <v>175</v>
      </c>
      <c r="E95" s="200" t="s">
        <v>19</v>
      </c>
      <c r="F95" s="201" t="s">
        <v>472</v>
      </c>
      <c r="G95" s="199"/>
      <c r="H95" s="202">
        <v>692.753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175</v>
      </c>
      <c r="AU95" s="208" t="s">
        <v>81</v>
      </c>
      <c r="AV95" s="14" t="s">
        <v>81</v>
      </c>
      <c r="AW95" s="14" t="s">
        <v>33</v>
      </c>
      <c r="AX95" s="14" t="s">
        <v>71</v>
      </c>
      <c r="AY95" s="208" t="s">
        <v>166</v>
      </c>
    </row>
    <row r="96" spans="2:51" s="15" customFormat="1" ht="11.25">
      <c r="B96" s="209"/>
      <c r="C96" s="210"/>
      <c r="D96" s="189" t="s">
        <v>175</v>
      </c>
      <c r="E96" s="211" t="s">
        <v>19</v>
      </c>
      <c r="F96" s="212" t="s">
        <v>209</v>
      </c>
      <c r="G96" s="210"/>
      <c r="H96" s="213">
        <v>749.5880000000001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175</v>
      </c>
      <c r="AU96" s="219" t="s">
        <v>81</v>
      </c>
      <c r="AV96" s="15" t="s">
        <v>173</v>
      </c>
      <c r="AW96" s="15" t="s">
        <v>33</v>
      </c>
      <c r="AX96" s="15" t="s">
        <v>79</v>
      </c>
      <c r="AY96" s="219" t="s">
        <v>166</v>
      </c>
    </row>
    <row r="97" spans="1:65" s="2" customFormat="1" ht="55.5" customHeight="1">
      <c r="A97" s="35"/>
      <c r="B97" s="36"/>
      <c r="C97" s="174" t="s">
        <v>81</v>
      </c>
      <c r="D97" s="174" t="s">
        <v>168</v>
      </c>
      <c r="E97" s="175" t="s">
        <v>473</v>
      </c>
      <c r="F97" s="176" t="s">
        <v>474</v>
      </c>
      <c r="G97" s="177" t="s">
        <v>171</v>
      </c>
      <c r="H97" s="178">
        <v>961.163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0.22</v>
      </c>
      <c r="T97" s="184">
        <f>S97*H97</f>
        <v>211.45586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475</v>
      </c>
    </row>
    <row r="98" spans="2:51" s="13" customFormat="1" ht="11.25">
      <c r="B98" s="187"/>
      <c r="C98" s="188"/>
      <c r="D98" s="189" t="s">
        <v>175</v>
      </c>
      <c r="E98" s="190" t="s">
        <v>19</v>
      </c>
      <c r="F98" s="191" t="s">
        <v>205</v>
      </c>
      <c r="G98" s="188"/>
      <c r="H98" s="190" t="s">
        <v>19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175</v>
      </c>
      <c r="AU98" s="197" t="s">
        <v>81</v>
      </c>
      <c r="AV98" s="13" t="s">
        <v>79</v>
      </c>
      <c r="AW98" s="13" t="s">
        <v>33</v>
      </c>
      <c r="AX98" s="13" t="s">
        <v>71</v>
      </c>
      <c r="AY98" s="197" t="s">
        <v>166</v>
      </c>
    </row>
    <row r="99" spans="2:51" s="14" customFormat="1" ht="11.25">
      <c r="B99" s="198"/>
      <c r="C99" s="199"/>
      <c r="D99" s="189" t="s">
        <v>175</v>
      </c>
      <c r="E99" s="200" t="s">
        <v>19</v>
      </c>
      <c r="F99" s="201" t="s">
        <v>476</v>
      </c>
      <c r="G99" s="199"/>
      <c r="H99" s="202">
        <v>63.15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175</v>
      </c>
      <c r="AU99" s="208" t="s">
        <v>81</v>
      </c>
      <c r="AV99" s="14" t="s">
        <v>81</v>
      </c>
      <c r="AW99" s="14" t="s">
        <v>33</v>
      </c>
      <c r="AX99" s="14" t="s">
        <v>71</v>
      </c>
      <c r="AY99" s="208" t="s">
        <v>166</v>
      </c>
    </row>
    <row r="100" spans="2:51" s="13" customFormat="1" ht="11.25">
      <c r="B100" s="187"/>
      <c r="C100" s="188"/>
      <c r="D100" s="189" t="s">
        <v>175</v>
      </c>
      <c r="E100" s="190" t="s">
        <v>19</v>
      </c>
      <c r="F100" s="191" t="s">
        <v>207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175</v>
      </c>
      <c r="AU100" s="197" t="s">
        <v>81</v>
      </c>
      <c r="AV100" s="13" t="s">
        <v>79</v>
      </c>
      <c r="AW100" s="13" t="s">
        <v>33</v>
      </c>
      <c r="AX100" s="13" t="s">
        <v>71</v>
      </c>
      <c r="AY100" s="197" t="s">
        <v>166</v>
      </c>
    </row>
    <row r="101" spans="2:51" s="14" customFormat="1" ht="11.25">
      <c r="B101" s="198"/>
      <c r="C101" s="199"/>
      <c r="D101" s="189" t="s">
        <v>175</v>
      </c>
      <c r="E101" s="200" t="s">
        <v>19</v>
      </c>
      <c r="F101" s="201" t="s">
        <v>477</v>
      </c>
      <c r="G101" s="199"/>
      <c r="H101" s="202">
        <v>898.013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175</v>
      </c>
      <c r="AU101" s="208" t="s">
        <v>81</v>
      </c>
      <c r="AV101" s="14" t="s">
        <v>81</v>
      </c>
      <c r="AW101" s="14" t="s">
        <v>33</v>
      </c>
      <c r="AX101" s="14" t="s">
        <v>71</v>
      </c>
      <c r="AY101" s="208" t="s">
        <v>166</v>
      </c>
    </row>
    <row r="102" spans="2:51" s="15" customFormat="1" ht="11.25">
      <c r="B102" s="209"/>
      <c r="C102" s="210"/>
      <c r="D102" s="189" t="s">
        <v>175</v>
      </c>
      <c r="E102" s="211" t="s">
        <v>19</v>
      </c>
      <c r="F102" s="212" t="s">
        <v>209</v>
      </c>
      <c r="G102" s="210"/>
      <c r="H102" s="213">
        <v>961.163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175</v>
      </c>
      <c r="AU102" s="219" t="s">
        <v>81</v>
      </c>
      <c r="AV102" s="15" t="s">
        <v>173</v>
      </c>
      <c r="AW102" s="15" t="s">
        <v>33</v>
      </c>
      <c r="AX102" s="15" t="s">
        <v>79</v>
      </c>
      <c r="AY102" s="219" t="s">
        <v>166</v>
      </c>
    </row>
    <row r="103" spans="1:65" s="2" customFormat="1" ht="36">
      <c r="A103" s="35"/>
      <c r="B103" s="36"/>
      <c r="C103" s="174" t="s">
        <v>183</v>
      </c>
      <c r="D103" s="174" t="s">
        <v>168</v>
      </c>
      <c r="E103" s="175" t="s">
        <v>184</v>
      </c>
      <c r="F103" s="176" t="s">
        <v>185</v>
      </c>
      <c r="G103" s="177" t="s">
        <v>186</v>
      </c>
      <c r="H103" s="178">
        <v>13</v>
      </c>
      <c r="I103" s="179"/>
      <c r="J103" s="180">
        <f>ROUND(I103*H103,2)</f>
        <v>0</v>
      </c>
      <c r="K103" s="176" t="s">
        <v>172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0.00065</v>
      </c>
      <c r="R103" s="183">
        <f>Q103*H103</f>
        <v>0.00845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173</v>
      </c>
      <c r="AT103" s="185" t="s">
        <v>168</v>
      </c>
      <c r="AU103" s="185" t="s">
        <v>81</v>
      </c>
      <c r="AY103" s="18" t="s">
        <v>166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173</v>
      </c>
      <c r="BM103" s="185" t="s">
        <v>478</v>
      </c>
    </row>
    <row r="104" spans="1:65" s="2" customFormat="1" ht="36">
      <c r="A104" s="35"/>
      <c r="B104" s="36"/>
      <c r="C104" s="174" t="s">
        <v>173</v>
      </c>
      <c r="D104" s="174" t="s">
        <v>168</v>
      </c>
      <c r="E104" s="175" t="s">
        <v>188</v>
      </c>
      <c r="F104" s="176" t="s">
        <v>189</v>
      </c>
      <c r="G104" s="177" t="s">
        <v>186</v>
      </c>
      <c r="H104" s="178">
        <v>13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479</v>
      </c>
    </row>
    <row r="105" spans="1:65" s="2" customFormat="1" ht="24">
      <c r="A105" s="35"/>
      <c r="B105" s="36"/>
      <c r="C105" s="174" t="s">
        <v>191</v>
      </c>
      <c r="D105" s="174" t="s">
        <v>168</v>
      </c>
      <c r="E105" s="175" t="s">
        <v>192</v>
      </c>
      <c r="F105" s="176" t="s">
        <v>193</v>
      </c>
      <c r="G105" s="177" t="s">
        <v>194</v>
      </c>
      <c r="H105" s="178">
        <v>1100</v>
      </c>
      <c r="I105" s="179"/>
      <c r="J105" s="180">
        <f>ROUND(I105*H105,2)</f>
        <v>0</v>
      </c>
      <c r="K105" s="176" t="s">
        <v>172</v>
      </c>
      <c r="L105" s="40"/>
      <c r="M105" s="181" t="s">
        <v>19</v>
      </c>
      <c r="N105" s="182" t="s">
        <v>42</v>
      </c>
      <c r="O105" s="65"/>
      <c r="P105" s="183">
        <f>O105*H105</f>
        <v>0</v>
      </c>
      <c r="Q105" s="183">
        <v>0.00055</v>
      </c>
      <c r="R105" s="183">
        <f>Q105*H105</f>
        <v>0.605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173</v>
      </c>
      <c r="AT105" s="185" t="s">
        <v>168</v>
      </c>
      <c r="AU105" s="185" t="s">
        <v>81</v>
      </c>
      <c r="AY105" s="18" t="s">
        <v>166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79</v>
      </c>
      <c r="BK105" s="186">
        <f>ROUND(I105*H105,2)</f>
        <v>0</v>
      </c>
      <c r="BL105" s="18" t="s">
        <v>173</v>
      </c>
      <c r="BM105" s="185" t="s">
        <v>480</v>
      </c>
    </row>
    <row r="106" spans="1:65" s="2" customFormat="1" ht="24">
      <c r="A106" s="35"/>
      <c r="B106" s="36"/>
      <c r="C106" s="174" t="s">
        <v>196</v>
      </c>
      <c r="D106" s="174" t="s">
        <v>168</v>
      </c>
      <c r="E106" s="175" t="s">
        <v>197</v>
      </c>
      <c r="F106" s="176" t="s">
        <v>198</v>
      </c>
      <c r="G106" s="177" t="s">
        <v>194</v>
      </c>
      <c r="H106" s="178">
        <v>1100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481</v>
      </c>
    </row>
    <row r="107" spans="1:65" s="2" customFormat="1" ht="48">
      <c r="A107" s="35"/>
      <c r="B107" s="36"/>
      <c r="C107" s="174" t="s">
        <v>200</v>
      </c>
      <c r="D107" s="174" t="s">
        <v>168</v>
      </c>
      <c r="E107" s="175" t="s">
        <v>201</v>
      </c>
      <c r="F107" s="176" t="s">
        <v>202</v>
      </c>
      <c r="G107" s="177" t="s">
        <v>203</v>
      </c>
      <c r="H107" s="178">
        <v>647.94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482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205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483</v>
      </c>
      <c r="G109" s="199"/>
      <c r="H109" s="202">
        <v>62.14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166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207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484</v>
      </c>
      <c r="G111" s="199"/>
      <c r="H111" s="202">
        <v>585.8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166</v>
      </c>
    </row>
    <row r="112" spans="2:51" s="15" customFormat="1" ht="11.25">
      <c r="B112" s="209"/>
      <c r="C112" s="210"/>
      <c r="D112" s="189" t="s">
        <v>175</v>
      </c>
      <c r="E112" s="211" t="s">
        <v>19</v>
      </c>
      <c r="F112" s="212" t="s">
        <v>209</v>
      </c>
      <c r="G112" s="210"/>
      <c r="H112" s="213">
        <v>647.9399999999999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175</v>
      </c>
      <c r="AU112" s="219" t="s">
        <v>81</v>
      </c>
      <c r="AV112" s="15" t="s">
        <v>173</v>
      </c>
      <c r="AW112" s="15" t="s">
        <v>33</v>
      </c>
      <c r="AX112" s="15" t="s">
        <v>79</v>
      </c>
      <c r="AY112" s="219" t="s">
        <v>166</v>
      </c>
    </row>
    <row r="113" spans="1:65" s="2" customFormat="1" ht="36">
      <c r="A113" s="35"/>
      <c r="B113" s="36"/>
      <c r="C113" s="174" t="s">
        <v>214</v>
      </c>
      <c r="D113" s="174" t="s">
        <v>168</v>
      </c>
      <c r="E113" s="175" t="s">
        <v>211</v>
      </c>
      <c r="F113" s="176" t="s">
        <v>212</v>
      </c>
      <c r="G113" s="177" t="s">
        <v>203</v>
      </c>
      <c r="H113" s="178">
        <v>8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485</v>
      </c>
    </row>
    <row r="114" spans="1:65" s="2" customFormat="1" ht="48">
      <c r="A114" s="35"/>
      <c r="B114" s="36"/>
      <c r="C114" s="174" t="s">
        <v>210</v>
      </c>
      <c r="D114" s="174" t="s">
        <v>168</v>
      </c>
      <c r="E114" s="175" t="s">
        <v>486</v>
      </c>
      <c r="F114" s="176" t="s">
        <v>487</v>
      </c>
      <c r="G114" s="177" t="s">
        <v>203</v>
      </c>
      <c r="H114" s="178">
        <v>213.9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488</v>
      </c>
    </row>
    <row r="115" spans="2:51" s="13" customFormat="1" ht="11.25">
      <c r="B115" s="187"/>
      <c r="C115" s="188"/>
      <c r="D115" s="189" t="s">
        <v>175</v>
      </c>
      <c r="E115" s="190" t="s">
        <v>19</v>
      </c>
      <c r="F115" s="191" t="s">
        <v>489</v>
      </c>
      <c r="G115" s="188"/>
      <c r="H115" s="190" t="s">
        <v>19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175</v>
      </c>
      <c r="AU115" s="197" t="s">
        <v>81</v>
      </c>
      <c r="AV115" s="13" t="s">
        <v>79</v>
      </c>
      <c r="AW115" s="13" t="s">
        <v>33</v>
      </c>
      <c r="AX115" s="13" t="s">
        <v>71</v>
      </c>
      <c r="AY115" s="197" t="s">
        <v>166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490</v>
      </c>
      <c r="G116" s="199"/>
      <c r="H116" s="202">
        <v>213.9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79</v>
      </c>
      <c r="AY116" s="208" t="s">
        <v>166</v>
      </c>
    </row>
    <row r="117" spans="1:65" s="2" customFormat="1" ht="36">
      <c r="A117" s="35"/>
      <c r="B117" s="36"/>
      <c r="C117" s="174" t="s">
        <v>106</v>
      </c>
      <c r="D117" s="174" t="s">
        <v>168</v>
      </c>
      <c r="E117" s="175" t="s">
        <v>215</v>
      </c>
      <c r="F117" s="176" t="s">
        <v>216</v>
      </c>
      <c r="G117" s="177" t="s">
        <v>171</v>
      </c>
      <c r="H117" s="178">
        <v>1005.04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0.00084</v>
      </c>
      <c r="R117" s="183">
        <f>Q117*H117</f>
        <v>0.8442336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491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205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492</v>
      </c>
      <c r="G119" s="199"/>
      <c r="H119" s="202">
        <v>185.24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3" customFormat="1" ht="11.25">
      <c r="B120" s="187"/>
      <c r="C120" s="188"/>
      <c r="D120" s="189" t="s">
        <v>175</v>
      </c>
      <c r="E120" s="190" t="s">
        <v>19</v>
      </c>
      <c r="F120" s="191" t="s">
        <v>493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175</v>
      </c>
      <c r="AU120" s="197" t="s">
        <v>81</v>
      </c>
      <c r="AV120" s="13" t="s">
        <v>79</v>
      </c>
      <c r="AW120" s="13" t="s">
        <v>33</v>
      </c>
      <c r="AX120" s="13" t="s">
        <v>71</v>
      </c>
      <c r="AY120" s="197" t="s">
        <v>166</v>
      </c>
    </row>
    <row r="121" spans="2:51" s="14" customFormat="1" ht="11.25">
      <c r="B121" s="198"/>
      <c r="C121" s="199"/>
      <c r="D121" s="189" t="s">
        <v>175</v>
      </c>
      <c r="E121" s="200" t="s">
        <v>19</v>
      </c>
      <c r="F121" s="201" t="s">
        <v>494</v>
      </c>
      <c r="G121" s="199"/>
      <c r="H121" s="202">
        <v>819.8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175</v>
      </c>
      <c r="AU121" s="208" t="s">
        <v>81</v>
      </c>
      <c r="AV121" s="14" t="s">
        <v>81</v>
      </c>
      <c r="AW121" s="14" t="s">
        <v>33</v>
      </c>
      <c r="AX121" s="14" t="s">
        <v>71</v>
      </c>
      <c r="AY121" s="208" t="s">
        <v>166</v>
      </c>
    </row>
    <row r="122" spans="2:51" s="15" customFormat="1" ht="11.25">
      <c r="B122" s="209"/>
      <c r="C122" s="210"/>
      <c r="D122" s="189" t="s">
        <v>175</v>
      </c>
      <c r="E122" s="211" t="s">
        <v>19</v>
      </c>
      <c r="F122" s="212" t="s">
        <v>209</v>
      </c>
      <c r="G122" s="210"/>
      <c r="H122" s="213">
        <v>1005.04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175</v>
      </c>
      <c r="AU122" s="219" t="s">
        <v>81</v>
      </c>
      <c r="AV122" s="15" t="s">
        <v>173</v>
      </c>
      <c r="AW122" s="15" t="s">
        <v>33</v>
      </c>
      <c r="AX122" s="15" t="s">
        <v>79</v>
      </c>
      <c r="AY122" s="219" t="s">
        <v>166</v>
      </c>
    </row>
    <row r="123" spans="1:65" s="2" customFormat="1" ht="36">
      <c r="A123" s="35"/>
      <c r="B123" s="36"/>
      <c r="C123" s="174" t="s">
        <v>109</v>
      </c>
      <c r="D123" s="174" t="s">
        <v>168</v>
      </c>
      <c r="E123" s="175" t="s">
        <v>220</v>
      </c>
      <c r="F123" s="176" t="s">
        <v>221</v>
      </c>
      <c r="G123" s="177" t="s">
        <v>171</v>
      </c>
      <c r="H123" s="178">
        <v>1431.7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0.00085</v>
      </c>
      <c r="R123" s="183">
        <f>Q123*H123</f>
        <v>1.216945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495</v>
      </c>
    </row>
    <row r="124" spans="2:51" s="13" customFormat="1" ht="11.25">
      <c r="B124" s="187"/>
      <c r="C124" s="188"/>
      <c r="D124" s="189" t="s">
        <v>175</v>
      </c>
      <c r="E124" s="190" t="s">
        <v>19</v>
      </c>
      <c r="F124" s="191" t="s">
        <v>207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175</v>
      </c>
      <c r="AU124" s="197" t="s">
        <v>81</v>
      </c>
      <c r="AV124" s="13" t="s">
        <v>79</v>
      </c>
      <c r="AW124" s="13" t="s">
        <v>33</v>
      </c>
      <c r="AX124" s="13" t="s">
        <v>71</v>
      </c>
      <c r="AY124" s="197" t="s">
        <v>166</v>
      </c>
    </row>
    <row r="125" spans="2:51" s="14" customFormat="1" ht="11.25">
      <c r="B125" s="198"/>
      <c r="C125" s="199"/>
      <c r="D125" s="189" t="s">
        <v>175</v>
      </c>
      <c r="E125" s="200" t="s">
        <v>19</v>
      </c>
      <c r="F125" s="201" t="s">
        <v>496</v>
      </c>
      <c r="G125" s="199"/>
      <c r="H125" s="202">
        <v>1431.7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175</v>
      </c>
      <c r="AU125" s="208" t="s">
        <v>81</v>
      </c>
      <c r="AV125" s="14" t="s">
        <v>81</v>
      </c>
      <c r="AW125" s="14" t="s">
        <v>33</v>
      </c>
      <c r="AX125" s="14" t="s">
        <v>79</v>
      </c>
      <c r="AY125" s="208" t="s">
        <v>166</v>
      </c>
    </row>
    <row r="126" spans="1:65" s="2" customFormat="1" ht="44.25" customHeight="1">
      <c r="A126" s="35"/>
      <c r="B126" s="36"/>
      <c r="C126" s="174" t="s">
        <v>112</v>
      </c>
      <c r="D126" s="174" t="s">
        <v>168</v>
      </c>
      <c r="E126" s="175" t="s">
        <v>224</v>
      </c>
      <c r="F126" s="176" t="s">
        <v>225</v>
      </c>
      <c r="G126" s="177" t="s">
        <v>171</v>
      </c>
      <c r="H126" s="178">
        <v>1005.04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497</v>
      </c>
    </row>
    <row r="127" spans="1:65" s="2" customFormat="1" ht="44.25" customHeight="1">
      <c r="A127" s="35"/>
      <c r="B127" s="36"/>
      <c r="C127" s="174" t="s">
        <v>115</v>
      </c>
      <c r="D127" s="174" t="s">
        <v>168</v>
      </c>
      <c r="E127" s="175" t="s">
        <v>227</v>
      </c>
      <c r="F127" s="176" t="s">
        <v>228</v>
      </c>
      <c r="G127" s="177" t="s">
        <v>171</v>
      </c>
      <c r="H127" s="178">
        <v>1431.7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498</v>
      </c>
    </row>
    <row r="128" spans="1:65" s="2" customFormat="1" ht="60">
      <c r="A128" s="35"/>
      <c r="B128" s="36"/>
      <c r="C128" s="174" t="s">
        <v>118</v>
      </c>
      <c r="D128" s="174" t="s">
        <v>168</v>
      </c>
      <c r="E128" s="175" t="s">
        <v>499</v>
      </c>
      <c r="F128" s="176" t="s">
        <v>500</v>
      </c>
      <c r="G128" s="177" t="s">
        <v>203</v>
      </c>
      <c r="H128" s="178">
        <v>199.17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501</v>
      </c>
    </row>
    <row r="129" spans="2:51" s="14" customFormat="1" ht="11.25">
      <c r="B129" s="198"/>
      <c r="C129" s="199"/>
      <c r="D129" s="189" t="s">
        <v>175</v>
      </c>
      <c r="E129" s="200" t="s">
        <v>19</v>
      </c>
      <c r="F129" s="201" t="s">
        <v>502</v>
      </c>
      <c r="G129" s="199"/>
      <c r="H129" s="202">
        <v>199.17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175</v>
      </c>
      <c r="AU129" s="208" t="s">
        <v>81</v>
      </c>
      <c r="AV129" s="14" t="s">
        <v>81</v>
      </c>
      <c r="AW129" s="14" t="s">
        <v>33</v>
      </c>
      <c r="AX129" s="14" t="s">
        <v>79</v>
      </c>
      <c r="AY129" s="208" t="s">
        <v>166</v>
      </c>
    </row>
    <row r="130" spans="1:65" s="2" customFormat="1" ht="44.25" customHeight="1">
      <c r="A130" s="35"/>
      <c r="B130" s="36"/>
      <c r="C130" s="174" t="s">
        <v>8</v>
      </c>
      <c r="D130" s="174" t="s">
        <v>168</v>
      </c>
      <c r="E130" s="175" t="s">
        <v>503</v>
      </c>
      <c r="F130" s="176" t="s">
        <v>504</v>
      </c>
      <c r="G130" s="177" t="s">
        <v>203</v>
      </c>
      <c r="H130" s="178">
        <v>199.17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505</v>
      </c>
    </row>
    <row r="131" spans="1:65" s="2" customFormat="1" ht="44.25" customHeight="1">
      <c r="A131" s="35"/>
      <c r="B131" s="36"/>
      <c r="C131" s="174" t="s">
        <v>123</v>
      </c>
      <c r="D131" s="174" t="s">
        <v>168</v>
      </c>
      <c r="E131" s="175" t="s">
        <v>238</v>
      </c>
      <c r="F131" s="176" t="s">
        <v>239</v>
      </c>
      <c r="G131" s="177" t="s">
        <v>240</v>
      </c>
      <c r="H131" s="178">
        <v>398.34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506</v>
      </c>
    </row>
    <row r="132" spans="2:51" s="14" customFormat="1" ht="11.25">
      <c r="B132" s="198"/>
      <c r="C132" s="199"/>
      <c r="D132" s="189" t="s">
        <v>175</v>
      </c>
      <c r="E132" s="200" t="s">
        <v>19</v>
      </c>
      <c r="F132" s="201" t="s">
        <v>507</v>
      </c>
      <c r="G132" s="199"/>
      <c r="H132" s="202">
        <v>398.34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175</v>
      </c>
      <c r="AU132" s="208" t="s">
        <v>81</v>
      </c>
      <c r="AV132" s="14" t="s">
        <v>81</v>
      </c>
      <c r="AW132" s="14" t="s">
        <v>33</v>
      </c>
      <c r="AX132" s="14" t="s">
        <v>79</v>
      </c>
      <c r="AY132" s="208" t="s">
        <v>166</v>
      </c>
    </row>
    <row r="133" spans="1:65" s="2" customFormat="1" ht="36">
      <c r="A133" s="35"/>
      <c r="B133" s="36"/>
      <c r="C133" s="174" t="s">
        <v>126</v>
      </c>
      <c r="D133" s="174" t="s">
        <v>168</v>
      </c>
      <c r="E133" s="175" t="s">
        <v>243</v>
      </c>
      <c r="F133" s="176" t="s">
        <v>244</v>
      </c>
      <c r="G133" s="177" t="s">
        <v>203</v>
      </c>
      <c r="H133" s="178">
        <v>199.17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508</v>
      </c>
    </row>
    <row r="134" spans="1:65" s="2" customFormat="1" ht="44.25" customHeight="1">
      <c r="A134" s="35"/>
      <c r="B134" s="36"/>
      <c r="C134" s="174" t="s">
        <v>129</v>
      </c>
      <c r="D134" s="174" t="s">
        <v>168</v>
      </c>
      <c r="E134" s="175" t="s">
        <v>246</v>
      </c>
      <c r="F134" s="176" t="s">
        <v>247</v>
      </c>
      <c r="G134" s="177" t="s">
        <v>203</v>
      </c>
      <c r="H134" s="178">
        <v>662.63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509</v>
      </c>
    </row>
    <row r="135" spans="2:51" s="14" customFormat="1" ht="11.25">
      <c r="B135" s="198"/>
      <c r="C135" s="199"/>
      <c r="D135" s="189" t="s">
        <v>175</v>
      </c>
      <c r="E135" s="200" t="s">
        <v>19</v>
      </c>
      <c r="F135" s="201" t="s">
        <v>510</v>
      </c>
      <c r="G135" s="199"/>
      <c r="H135" s="202">
        <v>662.63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175</v>
      </c>
      <c r="AU135" s="208" t="s">
        <v>81</v>
      </c>
      <c r="AV135" s="14" t="s">
        <v>81</v>
      </c>
      <c r="AW135" s="14" t="s">
        <v>33</v>
      </c>
      <c r="AX135" s="14" t="s">
        <v>79</v>
      </c>
      <c r="AY135" s="208" t="s">
        <v>166</v>
      </c>
    </row>
    <row r="136" spans="1:65" s="2" customFormat="1" ht="66.75" customHeight="1">
      <c r="A136" s="35"/>
      <c r="B136" s="36"/>
      <c r="C136" s="174" t="s">
        <v>132</v>
      </c>
      <c r="D136" s="174" t="s">
        <v>168</v>
      </c>
      <c r="E136" s="175" t="s">
        <v>250</v>
      </c>
      <c r="F136" s="176" t="s">
        <v>251</v>
      </c>
      <c r="G136" s="177" t="s">
        <v>203</v>
      </c>
      <c r="H136" s="178">
        <v>149.378</v>
      </c>
      <c r="I136" s="179"/>
      <c r="J136" s="180">
        <f>ROUND(I136*H136,2)</f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511</v>
      </c>
    </row>
    <row r="137" spans="2:51" s="14" customFormat="1" ht="11.25">
      <c r="B137" s="198"/>
      <c r="C137" s="199"/>
      <c r="D137" s="189" t="s">
        <v>175</v>
      </c>
      <c r="E137" s="200" t="s">
        <v>19</v>
      </c>
      <c r="F137" s="201" t="s">
        <v>512</v>
      </c>
      <c r="G137" s="199"/>
      <c r="H137" s="202">
        <v>149.378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175</v>
      </c>
      <c r="AU137" s="208" t="s">
        <v>81</v>
      </c>
      <c r="AV137" s="14" t="s">
        <v>81</v>
      </c>
      <c r="AW137" s="14" t="s">
        <v>33</v>
      </c>
      <c r="AX137" s="14" t="s">
        <v>79</v>
      </c>
      <c r="AY137" s="208" t="s">
        <v>166</v>
      </c>
    </row>
    <row r="138" spans="1:65" s="2" customFormat="1" ht="16.5" customHeight="1">
      <c r="A138" s="35"/>
      <c r="B138" s="36"/>
      <c r="C138" s="220" t="s">
        <v>260</v>
      </c>
      <c r="D138" s="220" t="s">
        <v>254</v>
      </c>
      <c r="E138" s="221" t="s">
        <v>255</v>
      </c>
      <c r="F138" s="222" t="s">
        <v>256</v>
      </c>
      <c r="G138" s="223" t="s">
        <v>240</v>
      </c>
      <c r="H138" s="224">
        <v>298.756</v>
      </c>
      <c r="I138" s="225"/>
      <c r="J138" s="226">
        <f>ROUND(I138*H138,2)</f>
        <v>0</v>
      </c>
      <c r="K138" s="222" t="s">
        <v>172</v>
      </c>
      <c r="L138" s="227"/>
      <c r="M138" s="228" t="s">
        <v>19</v>
      </c>
      <c r="N138" s="229" t="s">
        <v>42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210</v>
      </c>
      <c r="AT138" s="185" t="s">
        <v>254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513</v>
      </c>
    </row>
    <row r="139" spans="2:63" s="12" customFormat="1" ht="22.9" customHeight="1">
      <c r="B139" s="158"/>
      <c r="C139" s="159"/>
      <c r="D139" s="160" t="s">
        <v>70</v>
      </c>
      <c r="E139" s="172" t="s">
        <v>183</v>
      </c>
      <c r="F139" s="172" t="s">
        <v>259</v>
      </c>
      <c r="G139" s="159"/>
      <c r="H139" s="159"/>
      <c r="I139" s="162"/>
      <c r="J139" s="173">
        <f>BK139</f>
        <v>0</v>
      </c>
      <c r="K139" s="159"/>
      <c r="L139" s="164"/>
      <c r="M139" s="165"/>
      <c r="N139" s="166"/>
      <c r="O139" s="166"/>
      <c r="P139" s="167">
        <f>P140</f>
        <v>0</v>
      </c>
      <c r="Q139" s="166"/>
      <c r="R139" s="167">
        <f>R140</f>
        <v>0</v>
      </c>
      <c r="S139" s="166"/>
      <c r="T139" s="168">
        <f>T140</f>
        <v>0</v>
      </c>
      <c r="AR139" s="169" t="s">
        <v>79</v>
      </c>
      <c r="AT139" s="170" t="s">
        <v>70</v>
      </c>
      <c r="AU139" s="170" t="s">
        <v>79</v>
      </c>
      <c r="AY139" s="169" t="s">
        <v>166</v>
      </c>
      <c r="BK139" s="171">
        <f>BK140</f>
        <v>0</v>
      </c>
    </row>
    <row r="140" spans="1:65" s="2" customFormat="1" ht="24">
      <c r="A140" s="35"/>
      <c r="B140" s="36"/>
      <c r="C140" s="174" t="s">
        <v>7</v>
      </c>
      <c r="D140" s="174" t="s">
        <v>168</v>
      </c>
      <c r="E140" s="175" t="s">
        <v>261</v>
      </c>
      <c r="F140" s="176" t="s">
        <v>262</v>
      </c>
      <c r="G140" s="177" t="s">
        <v>194</v>
      </c>
      <c r="H140" s="178">
        <v>555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514</v>
      </c>
    </row>
    <row r="141" spans="2:63" s="12" customFormat="1" ht="22.9" customHeight="1">
      <c r="B141" s="158"/>
      <c r="C141" s="159"/>
      <c r="D141" s="160" t="s">
        <v>70</v>
      </c>
      <c r="E141" s="172" t="s">
        <v>173</v>
      </c>
      <c r="F141" s="172" t="s">
        <v>264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SUM(P142:P147)</f>
        <v>0</v>
      </c>
      <c r="Q141" s="166"/>
      <c r="R141" s="167">
        <f>SUM(R142:R147)</f>
        <v>1.527</v>
      </c>
      <c r="S141" s="166"/>
      <c r="T141" s="168">
        <f>SUM(T142:T147)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SUM(BK142:BK147)</f>
        <v>0</v>
      </c>
    </row>
    <row r="142" spans="1:65" s="2" customFormat="1" ht="33" customHeight="1">
      <c r="A142" s="35"/>
      <c r="B142" s="36"/>
      <c r="C142" s="174" t="s">
        <v>269</v>
      </c>
      <c r="D142" s="174" t="s">
        <v>168</v>
      </c>
      <c r="E142" s="175" t="s">
        <v>265</v>
      </c>
      <c r="F142" s="176" t="s">
        <v>266</v>
      </c>
      <c r="G142" s="177" t="s">
        <v>203</v>
      </c>
      <c r="H142" s="178">
        <v>49.793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515</v>
      </c>
    </row>
    <row r="143" spans="2:51" s="14" customFormat="1" ht="11.25">
      <c r="B143" s="198"/>
      <c r="C143" s="199"/>
      <c r="D143" s="189" t="s">
        <v>175</v>
      </c>
      <c r="E143" s="200" t="s">
        <v>19</v>
      </c>
      <c r="F143" s="201" t="s">
        <v>516</v>
      </c>
      <c r="G143" s="199"/>
      <c r="H143" s="202">
        <v>49.793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175</v>
      </c>
      <c r="AU143" s="208" t="s">
        <v>81</v>
      </c>
      <c r="AV143" s="14" t="s">
        <v>81</v>
      </c>
      <c r="AW143" s="14" t="s">
        <v>33</v>
      </c>
      <c r="AX143" s="14" t="s">
        <v>79</v>
      </c>
      <c r="AY143" s="208" t="s">
        <v>166</v>
      </c>
    </row>
    <row r="144" spans="1:65" s="2" customFormat="1" ht="36">
      <c r="A144" s="35"/>
      <c r="B144" s="36"/>
      <c r="C144" s="174" t="s">
        <v>273</v>
      </c>
      <c r="D144" s="174" t="s">
        <v>168</v>
      </c>
      <c r="E144" s="175" t="s">
        <v>270</v>
      </c>
      <c r="F144" s="176" t="s">
        <v>271</v>
      </c>
      <c r="G144" s="177" t="s">
        <v>203</v>
      </c>
      <c r="H144" s="178">
        <v>2.6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517</v>
      </c>
    </row>
    <row r="145" spans="1:65" s="2" customFormat="1" ht="33" customHeight="1">
      <c r="A145" s="35"/>
      <c r="B145" s="36"/>
      <c r="C145" s="174" t="s">
        <v>277</v>
      </c>
      <c r="D145" s="174" t="s">
        <v>168</v>
      </c>
      <c r="E145" s="175" t="s">
        <v>274</v>
      </c>
      <c r="F145" s="176" t="s">
        <v>275</v>
      </c>
      <c r="G145" s="177" t="s">
        <v>203</v>
      </c>
      <c r="H145" s="178">
        <v>2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518</v>
      </c>
    </row>
    <row r="146" spans="1:65" s="2" customFormat="1" ht="24">
      <c r="A146" s="35"/>
      <c r="B146" s="36"/>
      <c r="C146" s="174" t="s">
        <v>281</v>
      </c>
      <c r="D146" s="174" t="s">
        <v>168</v>
      </c>
      <c r="E146" s="175" t="s">
        <v>278</v>
      </c>
      <c r="F146" s="176" t="s">
        <v>279</v>
      </c>
      <c r="G146" s="177" t="s">
        <v>171</v>
      </c>
      <c r="H146" s="178">
        <v>4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0.00639</v>
      </c>
      <c r="R146" s="183">
        <f>Q146*H146</f>
        <v>0.02556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519</v>
      </c>
    </row>
    <row r="147" spans="1:65" s="2" customFormat="1" ht="36">
      <c r="A147" s="35"/>
      <c r="B147" s="36"/>
      <c r="C147" s="174" t="s">
        <v>286</v>
      </c>
      <c r="D147" s="174" t="s">
        <v>168</v>
      </c>
      <c r="E147" s="175" t="s">
        <v>282</v>
      </c>
      <c r="F147" s="176" t="s">
        <v>283</v>
      </c>
      <c r="G147" s="177" t="s">
        <v>186</v>
      </c>
      <c r="H147" s="178">
        <v>17</v>
      </c>
      <c r="I147" s="179"/>
      <c r="J147" s="180">
        <f>ROUND(I147*H147,2)</f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>O147*H147</f>
        <v>0</v>
      </c>
      <c r="Q147" s="183">
        <v>0.08832</v>
      </c>
      <c r="R147" s="183">
        <f>Q147*H147</f>
        <v>1.5014399999999999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79</v>
      </c>
      <c r="BK147" s="186">
        <f>ROUND(I147*H147,2)</f>
        <v>0</v>
      </c>
      <c r="BL147" s="18" t="s">
        <v>173</v>
      </c>
      <c r="BM147" s="185" t="s">
        <v>520</v>
      </c>
    </row>
    <row r="148" spans="2:63" s="12" customFormat="1" ht="22.9" customHeight="1">
      <c r="B148" s="158"/>
      <c r="C148" s="159"/>
      <c r="D148" s="160" t="s">
        <v>70</v>
      </c>
      <c r="E148" s="172" t="s">
        <v>191</v>
      </c>
      <c r="F148" s="172" t="s">
        <v>285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SUM(P149:P152)</f>
        <v>0</v>
      </c>
      <c r="Q148" s="166"/>
      <c r="R148" s="167">
        <f>SUM(R149:R152)</f>
        <v>1033.3043536</v>
      </c>
      <c r="S148" s="166"/>
      <c r="T148" s="168">
        <f>SUM(T149:T152)</f>
        <v>0</v>
      </c>
      <c r="AR148" s="169" t="s">
        <v>79</v>
      </c>
      <c r="AT148" s="170" t="s">
        <v>70</v>
      </c>
      <c r="AU148" s="170" t="s">
        <v>79</v>
      </c>
      <c r="AY148" s="169" t="s">
        <v>166</v>
      </c>
      <c r="BK148" s="171">
        <f>SUM(BK149:BK152)</f>
        <v>0</v>
      </c>
    </row>
    <row r="149" spans="1:65" s="2" customFormat="1" ht="36">
      <c r="A149" s="35"/>
      <c r="B149" s="36"/>
      <c r="C149" s="174" t="s">
        <v>292</v>
      </c>
      <c r="D149" s="174" t="s">
        <v>168</v>
      </c>
      <c r="E149" s="175" t="s">
        <v>287</v>
      </c>
      <c r="F149" s="176" t="s">
        <v>288</v>
      </c>
      <c r="G149" s="177" t="s">
        <v>171</v>
      </c>
      <c r="H149" s="178">
        <v>749.59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0.46</v>
      </c>
      <c r="R149" s="183">
        <f>Q149*H149</f>
        <v>344.81140000000005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521</v>
      </c>
    </row>
    <row r="150" spans="1:65" s="2" customFormat="1" ht="44.25" customHeight="1">
      <c r="A150" s="35"/>
      <c r="B150" s="36"/>
      <c r="C150" s="174" t="s">
        <v>296</v>
      </c>
      <c r="D150" s="174" t="s">
        <v>168</v>
      </c>
      <c r="E150" s="175" t="s">
        <v>293</v>
      </c>
      <c r="F150" s="176" t="s">
        <v>294</v>
      </c>
      <c r="G150" s="177" t="s">
        <v>171</v>
      </c>
      <c r="H150" s="178">
        <v>749.59</v>
      </c>
      <c r="I150" s="179"/>
      <c r="J150" s="180">
        <f>ROUND(I150*H150,2)</f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0.38</v>
      </c>
      <c r="R150" s="183">
        <f>Q150*H150</f>
        <v>284.8442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173</v>
      </c>
      <c r="BM150" s="185" t="s">
        <v>522</v>
      </c>
    </row>
    <row r="151" spans="1:65" s="2" customFormat="1" ht="44.25" customHeight="1">
      <c r="A151" s="35"/>
      <c r="B151" s="36"/>
      <c r="C151" s="174" t="s">
        <v>300</v>
      </c>
      <c r="D151" s="174" t="s">
        <v>168</v>
      </c>
      <c r="E151" s="175" t="s">
        <v>297</v>
      </c>
      <c r="F151" s="176" t="s">
        <v>298</v>
      </c>
      <c r="G151" s="177" t="s">
        <v>171</v>
      </c>
      <c r="H151" s="178">
        <v>961.16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0.26376</v>
      </c>
      <c r="R151" s="183">
        <f>Q151*H151</f>
        <v>253.51556159999998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523</v>
      </c>
    </row>
    <row r="152" spans="1:65" s="2" customFormat="1" ht="36">
      <c r="A152" s="35"/>
      <c r="B152" s="36"/>
      <c r="C152" s="174" t="s">
        <v>305</v>
      </c>
      <c r="D152" s="174" t="s">
        <v>168</v>
      </c>
      <c r="E152" s="175" t="s">
        <v>301</v>
      </c>
      <c r="F152" s="176" t="s">
        <v>302</v>
      </c>
      <c r="G152" s="177" t="s">
        <v>171</v>
      </c>
      <c r="H152" s="178">
        <v>961.16</v>
      </c>
      <c r="I152" s="179"/>
      <c r="J152" s="180">
        <f>ROUND(I152*H152,2)</f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>O152*H152</f>
        <v>0</v>
      </c>
      <c r="Q152" s="183">
        <v>0.1562</v>
      </c>
      <c r="R152" s="183">
        <f>Q152*H152</f>
        <v>150.133192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79</v>
      </c>
      <c r="BK152" s="186">
        <f>ROUND(I152*H152,2)</f>
        <v>0</v>
      </c>
      <c r="BL152" s="18" t="s">
        <v>173</v>
      </c>
      <c r="BM152" s="185" t="s">
        <v>524</v>
      </c>
    </row>
    <row r="153" spans="2:63" s="12" customFormat="1" ht="22.9" customHeight="1">
      <c r="B153" s="158"/>
      <c r="C153" s="159"/>
      <c r="D153" s="160" t="s">
        <v>70</v>
      </c>
      <c r="E153" s="172" t="s">
        <v>210</v>
      </c>
      <c r="F153" s="172" t="s">
        <v>304</v>
      </c>
      <c r="G153" s="159"/>
      <c r="H153" s="159"/>
      <c r="I153" s="162"/>
      <c r="J153" s="173">
        <f>BK153</f>
        <v>0</v>
      </c>
      <c r="K153" s="159"/>
      <c r="L153" s="164"/>
      <c r="M153" s="165"/>
      <c r="N153" s="166"/>
      <c r="O153" s="166"/>
      <c r="P153" s="167">
        <f>SUM(P154:P193)</f>
        <v>0</v>
      </c>
      <c r="Q153" s="166"/>
      <c r="R153" s="167">
        <f>SUM(R154:R193)</f>
        <v>51.20861849999999</v>
      </c>
      <c r="S153" s="166"/>
      <c r="T153" s="168">
        <f>SUM(T154:T193)</f>
        <v>0</v>
      </c>
      <c r="AR153" s="169" t="s">
        <v>79</v>
      </c>
      <c r="AT153" s="170" t="s">
        <v>70</v>
      </c>
      <c r="AU153" s="170" t="s">
        <v>79</v>
      </c>
      <c r="AY153" s="169" t="s">
        <v>166</v>
      </c>
      <c r="BK153" s="171">
        <f>SUM(BK154:BK193)</f>
        <v>0</v>
      </c>
    </row>
    <row r="154" spans="1:65" s="2" customFormat="1" ht="33" customHeight="1">
      <c r="A154" s="35"/>
      <c r="B154" s="36"/>
      <c r="C154" s="174" t="s">
        <v>310</v>
      </c>
      <c r="D154" s="174" t="s">
        <v>168</v>
      </c>
      <c r="E154" s="175" t="s">
        <v>306</v>
      </c>
      <c r="F154" s="176" t="s">
        <v>307</v>
      </c>
      <c r="G154" s="177" t="s">
        <v>194</v>
      </c>
      <c r="H154" s="178">
        <v>42.1</v>
      </c>
      <c r="I154" s="179"/>
      <c r="J154" s="180">
        <f aca="true" t="shared" si="0" ref="J154:J159">ROUND(I154*H154,2)</f>
        <v>0</v>
      </c>
      <c r="K154" s="176" t="s">
        <v>308</v>
      </c>
      <c r="L154" s="40"/>
      <c r="M154" s="181" t="s">
        <v>19</v>
      </c>
      <c r="N154" s="182" t="s">
        <v>42</v>
      </c>
      <c r="O154" s="65"/>
      <c r="P154" s="183">
        <f aca="true" t="shared" si="1" ref="P154:P159">O154*H154</f>
        <v>0</v>
      </c>
      <c r="Q154" s="183">
        <v>1E-05</v>
      </c>
      <c r="R154" s="183">
        <f aca="true" t="shared" si="2" ref="R154:R159">Q154*H154</f>
        <v>0.00042100000000000004</v>
      </c>
      <c r="S154" s="183">
        <v>0</v>
      </c>
      <c r="T154" s="184">
        <f aca="true" t="shared" si="3" ref="T154:T159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173</v>
      </c>
      <c r="AT154" s="185" t="s">
        <v>168</v>
      </c>
      <c r="AU154" s="185" t="s">
        <v>81</v>
      </c>
      <c r="AY154" s="18" t="s">
        <v>166</v>
      </c>
      <c r="BE154" s="186">
        <f aca="true" t="shared" si="4" ref="BE154:BE159">IF(N154="základní",J154,0)</f>
        <v>0</v>
      </c>
      <c r="BF154" s="186">
        <f aca="true" t="shared" si="5" ref="BF154:BF159">IF(N154="snížená",J154,0)</f>
        <v>0</v>
      </c>
      <c r="BG154" s="186">
        <f aca="true" t="shared" si="6" ref="BG154:BG159">IF(N154="zákl. přenesená",J154,0)</f>
        <v>0</v>
      </c>
      <c r="BH154" s="186">
        <f aca="true" t="shared" si="7" ref="BH154:BH159">IF(N154="sníž. přenesená",J154,0)</f>
        <v>0</v>
      </c>
      <c r="BI154" s="186">
        <f aca="true" t="shared" si="8" ref="BI154:BI159">IF(N154="nulová",J154,0)</f>
        <v>0</v>
      </c>
      <c r="BJ154" s="18" t="s">
        <v>79</v>
      </c>
      <c r="BK154" s="186">
        <f aca="true" t="shared" si="9" ref="BK154:BK159">ROUND(I154*H154,2)</f>
        <v>0</v>
      </c>
      <c r="BL154" s="18" t="s">
        <v>173</v>
      </c>
      <c r="BM154" s="185" t="s">
        <v>525</v>
      </c>
    </row>
    <row r="155" spans="1:65" s="2" customFormat="1" ht="24">
      <c r="A155" s="35"/>
      <c r="B155" s="36"/>
      <c r="C155" s="220" t="s">
        <v>315</v>
      </c>
      <c r="D155" s="220" t="s">
        <v>254</v>
      </c>
      <c r="E155" s="221" t="s">
        <v>311</v>
      </c>
      <c r="F155" s="222" t="s">
        <v>312</v>
      </c>
      <c r="G155" s="223" t="s">
        <v>194</v>
      </c>
      <c r="H155" s="224">
        <v>43</v>
      </c>
      <c r="I155" s="225"/>
      <c r="J155" s="226">
        <f t="shared" si="0"/>
        <v>0</v>
      </c>
      <c r="K155" s="222" t="s">
        <v>308</v>
      </c>
      <c r="L155" s="227"/>
      <c r="M155" s="228" t="s">
        <v>19</v>
      </c>
      <c r="N155" s="229" t="s">
        <v>42</v>
      </c>
      <c r="O155" s="65"/>
      <c r="P155" s="183">
        <f t="shared" si="1"/>
        <v>0</v>
      </c>
      <c r="Q155" s="183">
        <v>0.0036</v>
      </c>
      <c r="R155" s="183">
        <f t="shared" si="2"/>
        <v>0.1548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210</v>
      </c>
      <c r="AT155" s="185" t="s">
        <v>254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526</v>
      </c>
    </row>
    <row r="156" spans="1:65" s="2" customFormat="1" ht="24">
      <c r="A156" s="35"/>
      <c r="B156" s="36"/>
      <c r="C156" s="220" t="s">
        <v>324</v>
      </c>
      <c r="D156" s="220" t="s">
        <v>254</v>
      </c>
      <c r="E156" s="221" t="s">
        <v>527</v>
      </c>
      <c r="F156" s="222" t="s">
        <v>528</v>
      </c>
      <c r="G156" s="223" t="s">
        <v>194</v>
      </c>
      <c r="H156" s="224">
        <v>385</v>
      </c>
      <c r="I156" s="225"/>
      <c r="J156" s="226">
        <f t="shared" si="0"/>
        <v>0</v>
      </c>
      <c r="K156" s="222" t="s">
        <v>308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0.008</v>
      </c>
      <c r="R156" s="183">
        <f t="shared" si="2"/>
        <v>3.08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529</v>
      </c>
    </row>
    <row r="157" spans="1:65" s="2" customFormat="1" ht="33" customHeight="1">
      <c r="A157" s="35"/>
      <c r="B157" s="36"/>
      <c r="C157" s="174" t="s">
        <v>328</v>
      </c>
      <c r="D157" s="174" t="s">
        <v>168</v>
      </c>
      <c r="E157" s="175" t="s">
        <v>316</v>
      </c>
      <c r="F157" s="176" t="s">
        <v>317</v>
      </c>
      <c r="G157" s="177" t="s">
        <v>194</v>
      </c>
      <c r="H157" s="178">
        <v>135</v>
      </c>
      <c r="I157" s="179"/>
      <c r="J157" s="180">
        <f t="shared" si="0"/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t="shared" si="1"/>
        <v>0</v>
      </c>
      <c r="Q157" s="183">
        <v>2E-05</v>
      </c>
      <c r="R157" s="183">
        <f t="shared" si="2"/>
        <v>0.0027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530</v>
      </c>
    </row>
    <row r="158" spans="1:65" s="2" customFormat="1" ht="33" customHeight="1">
      <c r="A158" s="35"/>
      <c r="B158" s="36"/>
      <c r="C158" s="174" t="s">
        <v>319</v>
      </c>
      <c r="D158" s="174" t="s">
        <v>168</v>
      </c>
      <c r="E158" s="175" t="s">
        <v>531</v>
      </c>
      <c r="F158" s="176" t="s">
        <v>532</v>
      </c>
      <c r="G158" s="177" t="s">
        <v>194</v>
      </c>
      <c r="H158" s="178">
        <v>379</v>
      </c>
      <c r="I158" s="179"/>
      <c r="J158" s="180">
        <f t="shared" si="0"/>
        <v>0</v>
      </c>
      <c r="K158" s="176" t="s">
        <v>308</v>
      </c>
      <c r="L158" s="40"/>
      <c r="M158" s="181" t="s">
        <v>19</v>
      </c>
      <c r="N158" s="182" t="s">
        <v>42</v>
      </c>
      <c r="O158" s="65"/>
      <c r="P158" s="183">
        <f t="shared" si="1"/>
        <v>0</v>
      </c>
      <c r="Q158" s="183">
        <v>2E-05</v>
      </c>
      <c r="R158" s="183">
        <f t="shared" si="2"/>
        <v>0.007580000000000001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173</v>
      </c>
      <c r="AT158" s="185" t="s">
        <v>168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533</v>
      </c>
    </row>
    <row r="159" spans="1:65" s="2" customFormat="1" ht="24">
      <c r="A159" s="35"/>
      <c r="B159" s="36"/>
      <c r="C159" s="220" t="s">
        <v>332</v>
      </c>
      <c r="D159" s="220" t="s">
        <v>254</v>
      </c>
      <c r="E159" s="221" t="s">
        <v>320</v>
      </c>
      <c r="F159" s="222" t="s">
        <v>321</v>
      </c>
      <c r="G159" s="223" t="s">
        <v>194</v>
      </c>
      <c r="H159" s="224">
        <v>137.025</v>
      </c>
      <c r="I159" s="225"/>
      <c r="J159" s="226">
        <f t="shared" si="0"/>
        <v>0</v>
      </c>
      <c r="K159" s="222" t="s">
        <v>172</v>
      </c>
      <c r="L159" s="227"/>
      <c r="M159" s="228" t="s">
        <v>19</v>
      </c>
      <c r="N159" s="229" t="s">
        <v>42</v>
      </c>
      <c r="O159" s="65"/>
      <c r="P159" s="183">
        <f t="shared" si="1"/>
        <v>0</v>
      </c>
      <c r="Q159" s="183">
        <v>0.0127</v>
      </c>
      <c r="R159" s="183">
        <f t="shared" si="2"/>
        <v>1.7402175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210</v>
      </c>
      <c r="AT159" s="185" t="s">
        <v>254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534</v>
      </c>
    </row>
    <row r="160" spans="2:51" s="14" customFormat="1" ht="11.25">
      <c r="B160" s="198"/>
      <c r="C160" s="199"/>
      <c r="D160" s="189" t="s">
        <v>175</v>
      </c>
      <c r="E160" s="199"/>
      <c r="F160" s="201" t="s">
        <v>535</v>
      </c>
      <c r="G160" s="199"/>
      <c r="H160" s="202">
        <v>137.025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175</v>
      </c>
      <c r="AU160" s="208" t="s">
        <v>81</v>
      </c>
      <c r="AV160" s="14" t="s">
        <v>81</v>
      </c>
      <c r="AW160" s="14" t="s">
        <v>4</v>
      </c>
      <c r="AX160" s="14" t="s">
        <v>79</v>
      </c>
      <c r="AY160" s="208" t="s">
        <v>166</v>
      </c>
    </row>
    <row r="161" spans="1:65" s="2" customFormat="1" ht="36">
      <c r="A161" s="35"/>
      <c r="B161" s="36"/>
      <c r="C161" s="174" t="s">
        <v>336</v>
      </c>
      <c r="D161" s="174" t="s">
        <v>168</v>
      </c>
      <c r="E161" s="175" t="s">
        <v>325</v>
      </c>
      <c r="F161" s="176" t="s">
        <v>326</v>
      </c>
      <c r="G161" s="177" t="s">
        <v>186</v>
      </c>
      <c r="H161" s="178">
        <v>19</v>
      </c>
      <c r="I161" s="179"/>
      <c r="J161" s="180">
        <f aca="true" t="shared" si="10" ref="J161:J169">ROUND(I161*H161,2)</f>
        <v>0</v>
      </c>
      <c r="K161" s="176" t="s">
        <v>172</v>
      </c>
      <c r="L161" s="40"/>
      <c r="M161" s="181" t="s">
        <v>19</v>
      </c>
      <c r="N161" s="182" t="s">
        <v>42</v>
      </c>
      <c r="O161" s="65"/>
      <c r="P161" s="183">
        <f aca="true" t="shared" si="11" ref="P161:P169">O161*H161</f>
        <v>0</v>
      </c>
      <c r="Q161" s="183">
        <v>0</v>
      </c>
      <c r="R161" s="183">
        <f aca="true" t="shared" si="12" ref="R161:R169">Q161*H161</f>
        <v>0</v>
      </c>
      <c r="S161" s="183">
        <v>0</v>
      </c>
      <c r="T161" s="184">
        <f aca="true" t="shared" si="13" ref="T161:T169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173</v>
      </c>
      <c r="AT161" s="185" t="s">
        <v>168</v>
      </c>
      <c r="AU161" s="185" t="s">
        <v>81</v>
      </c>
      <c r="AY161" s="18" t="s">
        <v>166</v>
      </c>
      <c r="BE161" s="186">
        <f aca="true" t="shared" si="14" ref="BE161:BE169">IF(N161="základní",J161,0)</f>
        <v>0</v>
      </c>
      <c r="BF161" s="186">
        <f aca="true" t="shared" si="15" ref="BF161:BF169">IF(N161="snížená",J161,0)</f>
        <v>0</v>
      </c>
      <c r="BG161" s="186">
        <f aca="true" t="shared" si="16" ref="BG161:BG169">IF(N161="zákl. přenesená",J161,0)</f>
        <v>0</v>
      </c>
      <c r="BH161" s="186">
        <f aca="true" t="shared" si="17" ref="BH161:BH169">IF(N161="sníž. přenesená",J161,0)</f>
        <v>0</v>
      </c>
      <c r="BI161" s="186">
        <f aca="true" t="shared" si="18" ref="BI161:BI169">IF(N161="nulová",J161,0)</f>
        <v>0</v>
      </c>
      <c r="BJ161" s="18" t="s">
        <v>79</v>
      </c>
      <c r="BK161" s="186">
        <f aca="true" t="shared" si="19" ref="BK161:BK169">ROUND(I161*H161,2)</f>
        <v>0</v>
      </c>
      <c r="BL161" s="18" t="s">
        <v>173</v>
      </c>
      <c r="BM161" s="185" t="s">
        <v>536</v>
      </c>
    </row>
    <row r="162" spans="1:65" s="2" customFormat="1" ht="16.5" customHeight="1">
      <c r="A162" s="35"/>
      <c r="B162" s="36"/>
      <c r="C162" s="220" t="s">
        <v>340</v>
      </c>
      <c r="D162" s="220" t="s">
        <v>254</v>
      </c>
      <c r="E162" s="221" t="s">
        <v>329</v>
      </c>
      <c r="F162" s="222" t="s">
        <v>330</v>
      </c>
      <c r="G162" s="223" t="s">
        <v>186</v>
      </c>
      <c r="H162" s="224">
        <v>11</v>
      </c>
      <c r="I162" s="225"/>
      <c r="J162" s="226">
        <f t="shared" si="10"/>
        <v>0</v>
      </c>
      <c r="K162" s="222" t="s">
        <v>308</v>
      </c>
      <c r="L162" s="227"/>
      <c r="M162" s="228" t="s">
        <v>19</v>
      </c>
      <c r="N162" s="229" t="s">
        <v>42</v>
      </c>
      <c r="O162" s="65"/>
      <c r="P162" s="183">
        <f t="shared" si="11"/>
        <v>0</v>
      </c>
      <c r="Q162" s="183">
        <v>0.00029</v>
      </c>
      <c r="R162" s="183">
        <f t="shared" si="12"/>
        <v>0.00319</v>
      </c>
      <c r="S162" s="183">
        <v>0</v>
      </c>
      <c r="T162" s="184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14"/>
        <v>0</v>
      </c>
      <c r="BF162" s="186">
        <f t="shared" si="15"/>
        <v>0</v>
      </c>
      <c r="BG162" s="186">
        <f t="shared" si="16"/>
        <v>0</v>
      </c>
      <c r="BH162" s="186">
        <f t="shared" si="17"/>
        <v>0</v>
      </c>
      <c r="BI162" s="186">
        <f t="shared" si="18"/>
        <v>0</v>
      </c>
      <c r="BJ162" s="18" t="s">
        <v>79</v>
      </c>
      <c r="BK162" s="186">
        <f t="shared" si="19"/>
        <v>0</v>
      </c>
      <c r="BL162" s="18" t="s">
        <v>173</v>
      </c>
      <c r="BM162" s="185" t="s">
        <v>537</v>
      </c>
    </row>
    <row r="163" spans="1:65" s="2" customFormat="1" ht="16.5" customHeight="1">
      <c r="A163" s="35"/>
      <c r="B163" s="36"/>
      <c r="C163" s="220" t="s">
        <v>344</v>
      </c>
      <c r="D163" s="220" t="s">
        <v>254</v>
      </c>
      <c r="E163" s="221" t="s">
        <v>341</v>
      </c>
      <c r="F163" s="222" t="s">
        <v>342</v>
      </c>
      <c r="G163" s="223" t="s">
        <v>186</v>
      </c>
      <c r="H163" s="224">
        <v>8</v>
      </c>
      <c r="I163" s="225"/>
      <c r="J163" s="226">
        <f t="shared" si="10"/>
        <v>0</v>
      </c>
      <c r="K163" s="222" t="s">
        <v>308</v>
      </c>
      <c r="L163" s="227"/>
      <c r="M163" s="228" t="s">
        <v>19</v>
      </c>
      <c r="N163" s="229" t="s">
        <v>42</v>
      </c>
      <c r="O163" s="65"/>
      <c r="P163" s="183">
        <f t="shared" si="11"/>
        <v>0</v>
      </c>
      <c r="Q163" s="183">
        <v>0.0008</v>
      </c>
      <c r="R163" s="183">
        <f t="shared" si="12"/>
        <v>0.0064</v>
      </c>
      <c r="S163" s="183">
        <v>0</v>
      </c>
      <c r="T163" s="184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14"/>
        <v>0</v>
      </c>
      <c r="BF163" s="186">
        <f t="shared" si="15"/>
        <v>0</v>
      </c>
      <c r="BG163" s="186">
        <f t="shared" si="16"/>
        <v>0</v>
      </c>
      <c r="BH163" s="186">
        <f t="shared" si="17"/>
        <v>0</v>
      </c>
      <c r="BI163" s="186">
        <f t="shared" si="18"/>
        <v>0</v>
      </c>
      <c r="BJ163" s="18" t="s">
        <v>79</v>
      </c>
      <c r="BK163" s="186">
        <f t="shared" si="19"/>
        <v>0</v>
      </c>
      <c r="BL163" s="18" t="s">
        <v>173</v>
      </c>
      <c r="BM163" s="185" t="s">
        <v>538</v>
      </c>
    </row>
    <row r="164" spans="1:65" s="2" customFormat="1" ht="36">
      <c r="A164" s="35"/>
      <c r="B164" s="36"/>
      <c r="C164" s="174" t="s">
        <v>348</v>
      </c>
      <c r="D164" s="174" t="s">
        <v>168</v>
      </c>
      <c r="E164" s="175" t="s">
        <v>539</v>
      </c>
      <c r="F164" s="176" t="s">
        <v>540</v>
      </c>
      <c r="G164" s="177" t="s">
        <v>186</v>
      </c>
      <c r="H164" s="178">
        <v>5</v>
      </c>
      <c r="I164" s="179"/>
      <c r="J164" s="180">
        <f t="shared" si="10"/>
        <v>0</v>
      </c>
      <c r="K164" s="176" t="s">
        <v>308</v>
      </c>
      <c r="L164" s="40"/>
      <c r="M164" s="181" t="s">
        <v>19</v>
      </c>
      <c r="N164" s="182" t="s">
        <v>42</v>
      </c>
      <c r="O164" s="65"/>
      <c r="P164" s="183">
        <f t="shared" si="11"/>
        <v>0</v>
      </c>
      <c r="Q164" s="183">
        <v>0</v>
      </c>
      <c r="R164" s="183">
        <f t="shared" si="12"/>
        <v>0</v>
      </c>
      <c r="S164" s="183">
        <v>0</v>
      </c>
      <c r="T164" s="184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173</v>
      </c>
      <c r="AT164" s="185" t="s">
        <v>168</v>
      </c>
      <c r="AU164" s="185" t="s">
        <v>81</v>
      </c>
      <c r="AY164" s="18" t="s">
        <v>166</v>
      </c>
      <c r="BE164" s="186">
        <f t="shared" si="14"/>
        <v>0</v>
      </c>
      <c r="BF164" s="186">
        <f t="shared" si="15"/>
        <v>0</v>
      </c>
      <c r="BG164" s="186">
        <f t="shared" si="16"/>
        <v>0</v>
      </c>
      <c r="BH164" s="186">
        <f t="shared" si="17"/>
        <v>0</v>
      </c>
      <c r="BI164" s="186">
        <f t="shared" si="18"/>
        <v>0</v>
      </c>
      <c r="BJ164" s="18" t="s">
        <v>79</v>
      </c>
      <c r="BK164" s="186">
        <f t="shared" si="19"/>
        <v>0</v>
      </c>
      <c r="BL164" s="18" t="s">
        <v>173</v>
      </c>
      <c r="BM164" s="185" t="s">
        <v>541</v>
      </c>
    </row>
    <row r="165" spans="1:65" s="2" customFormat="1" ht="16.5" customHeight="1">
      <c r="A165" s="35"/>
      <c r="B165" s="36"/>
      <c r="C165" s="220" t="s">
        <v>352</v>
      </c>
      <c r="D165" s="220" t="s">
        <v>254</v>
      </c>
      <c r="E165" s="221" t="s">
        <v>542</v>
      </c>
      <c r="F165" s="222" t="s">
        <v>543</v>
      </c>
      <c r="G165" s="223" t="s">
        <v>186</v>
      </c>
      <c r="H165" s="224">
        <v>5</v>
      </c>
      <c r="I165" s="225"/>
      <c r="J165" s="226">
        <f t="shared" si="10"/>
        <v>0</v>
      </c>
      <c r="K165" s="222" t="s">
        <v>308</v>
      </c>
      <c r="L165" s="227"/>
      <c r="M165" s="228" t="s">
        <v>19</v>
      </c>
      <c r="N165" s="229" t="s">
        <v>42</v>
      </c>
      <c r="O165" s="65"/>
      <c r="P165" s="183">
        <f t="shared" si="11"/>
        <v>0</v>
      </c>
      <c r="Q165" s="183">
        <v>0.005</v>
      </c>
      <c r="R165" s="183">
        <f t="shared" si="12"/>
        <v>0.025</v>
      </c>
      <c r="S165" s="183">
        <v>0</v>
      </c>
      <c r="T165" s="184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14"/>
        <v>0</v>
      </c>
      <c r="BF165" s="186">
        <f t="shared" si="15"/>
        <v>0</v>
      </c>
      <c r="BG165" s="186">
        <f t="shared" si="16"/>
        <v>0</v>
      </c>
      <c r="BH165" s="186">
        <f t="shared" si="17"/>
        <v>0</v>
      </c>
      <c r="BI165" s="186">
        <f t="shared" si="18"/>
        <v>0</v>
      </c>
      <c r="BJ165" s="18" t="s">
        <v>79</v>
      </c>
      <c r="BK165" s="186">
        <f t="shared" si="19"/>
        <v>0</v>
      </c>
      <c r="BL165" s="18" t="s">
        <v>173</v>
      </c>
      <c r="BM165" s="185" t="s">
        <v>544</v>
      </c>
    </row>
    <row r="166" spans="1:65" s="2" customFormat="1" ht="36">
      <c r="A166" s="35"/>
      <c r="B166" s="36"/>
      <c r="C166" s="174" t="s">
        <v>356</v>
      </c>
      <c r="D166" s="174" t="s">
        <v>168</v>
      </c>
      <c r="E166" s="175" t="s">
        <v>333</v>
      </c>
      <c r="F166" s="176" t="s">
        <v>334</v>
      </c>
      <c r="G166" s="177" t="s">
        <v>186</v>
      </c>
      <c r="H166" s="178">
        <v>3</v>
      </c>
      <c r="I166" s="179"/>
      <c r="J166" s="180">
        <f t="shared" si="10"/>
        <v>0</v>
      </c>
      <c r="K166" s="176" t="s">
        <v>308</v>
      </c>
      <c r="L166" s="40"/>
      <c r="M166" s="181" t="s">
        <v>19</v>
      </c>
      <c r="N166" s="182" t="s">
        <v>42</v>
      </c>
      <c r="O166" s="65"/>
      <c r="P166" s="183">
        <f t="shared" si="11"/>
        <v>0</v>
      </c>
      <c r="Q166" s="183">
        <v>0</v>
      </c>
      <c r="R166" s="183">
        <f t="shared" si="12"/>
        <v>0</v>
      </c>
      <c r="S166" s="183">
        <v>0</v>
      </c>
      <c r="T166" s="184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 t="shared" si="14"/>
        <v>0</v>
      </c>
      <c r="BF166" s="186">
        <f t="shared" si="15"/>
        <v>0</v>
      </c>
      <c r="BG166" s="186">
        <f t="shared" si="16"/>
        <v>0</v>
      </c>
      <c r="BH166" s="186">
        <f t="shared" si="17"/>
        <v>0</v>
      </c>
      <c r="BI166" s="186">
        <f t="shared" si="18"/>
        <v>0</v>
      </c>
      <c r="BJ166" s="18" t="s">
        <v>79</v>
      </c>
      <c r="BK166" s="186">
        <f t="shared" si="19"/>
        <v>0</v>
      </c>
      <c r="BL166" s="18" t="s">
        <v>173</v>
      </c>
      <c r="BM166" s="185" t="s">
        <v>545</v>
      </c>
    </row>
    <row r="167" spans="1:65" s="2" customFormat="1" ht="16.5" customHeight="1">
      <c r="A167" s="35"/>
      <c r="B167" s="36"/>
      <c r="C167" s="220" t="s">
        <v>360</v>
      </c>
      <c r="D167" s="220" t="s">
        <v>254</v>
      </c>
      <c r="E167" s="221" t="s">
        <v>337</v>
      </c>
      <c r="F167" s="222" t="s">
        <v>338</v>
      </c>
      <c r="G167" s="223" t="s">
        <v>186</v>
      </c>
      <c r="H167" s="224">
        <v>3</v>
      </c>
      <c r="I167" s="225"/>
      <c r="J167" s="226">
        <f t="shared" si="10"/>
        <v>0</v>
      </c>
      <c r="K167" s="222" t="s">
        <v>308</v>
      </c>
      <c r="L167" s="227"/>
      <c r="M167" s="228" t="s">
        <v>19</v>
      </c>
      <c r="N167" s="229" t="s">
        <v>42</v>
      </c>
      <c r="O167" s="65"/>
      <c r="P167" s="183">
        <f t="shared" si="11"/>
        <v>0</v>
      </c>
      <c r="Q167" s="183">
        <v>0.0088</v>
      </c>
      <c r="R167" s="183">
        <f t="shared" si="12"/>
        <v>0.0264</v>
      </c>
      <c r="S167" s="183">
        <v>0</v>
      </c>
      <c r="T167" s="184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14"/>
        <v>0</v>
      </c>
      <c r="BF167" s="186">
        <f t="shared" si="15"/>
        <v>0</v>
      </c>
      <c r="BG167" s="186">
        <f t="shared" si="16"/>
        <v>0</v>
      </c>
      <c r="BH167" s="186">
        <f t="shared" si="17"/>
        <v>0</v>
      </c>
      <c r="BI167" s="186">
        <f t="shared" si="18"/>
        <v>0</v>
      </c>
      <c r="BJ167" s="18" t="s">
        <v>79</v>
      </c>
      <c r="BK167" s="186">
        <f t="shared" si="19"/>
        <v>0</v>
      </c>
      <c r="BL167" s="18" t="s">
        <v>173</v>
      </c>
      <c r="BM167" s="185" t="s">
        <v>546</v>
      </c>
    </row>
    <row r="168" spans="1:65" s="2" customFormat="1" ht="21.75" customHeight="1">
      <c r="A168" s="35"/>
      <c r="B168" s="36"/>
      <c r="C168" s="174" t="s">
        <v>364</v>
      </c>
      <c r="D168" s="174" t="s">
        <v>168</v>
      </c>
      <c r="E168" s="175" t="s">
        <v>345</v>
      </c>
      <c r="F168" s="176" t="s">
        <v>346</v>
      </c>
      <c r="G168" s="177" t="s">
        <v>194</v>
      </c>
      <c r="H168" s="178">
        <v>42.1</v>
      </c>
      <c r="I168" s="179"/>
      <c r="J168" s="180">
        <f t="shared" si="10"/>
        <v>0</v>
      </c>
      <c r="K168" s="176" t="s">
        <v>172</v>
      </c>
      <c r="L168" s="40"/>
      <c r="M168" s="181" t="s">
        <v>19</v>
      </c>
      <c r="N168" s="182" t="s">
        <v>42</v>
      </c>
      <c r="O168" s="65"/>
      <c r="P168" s="183">
        <f t="shared" si="11"/>
        <v>0</v>
      </c>
      <c r="Q168" s="183">
        <v>0</v>
      </c>
      <c r="R168" s="183">
        <f t="shared" si="12"/>
        <v>0</v>
      </c>
      <c r="S168" s="183">
        <v>0</v>
      </c>
      <c r="T168" s="184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173</v>
      </c>
      <c r="AT168" s="185" t="s">
        <v>168</v>
      </c>
      <c r="AU168" s="185" t="s">
        <v>81</v>
      </c>
      <c r="AY168" s="18" t="s">
        <v>166</v>
      </c>
      <c r="BE168" s="186">
        <f t="shared" si="14"/>
        <v>0</v>
      </c>
      <c r="BF168" s="186">
        <f t="shared" si="15"/>
        <v>0</v>
      </c>
      <c r="BG168" s="186">
        <f t="shared" si="16"/>
        <v>0</v>
      </c>
      <c r="BH168" s="186">
        <f t="shared" si="17"/>
        <v>0</v>
      </c>
      <c r="BI168" s="186">
        <f t="shared" si="18"/>
        <v>0</v>
      </c>
      <c r="BJ168" s="18" t="s">
        <v>79</v>
      </c>
      <c r="BK168" s="186">
        <f t="shared" si="19"/>
        <v>0</v>
      </c>
      <c r="BL168" s="18" t="s">
        <v>173</v>
      </c>
      <c r="BM168" s="185" t="s">
        <v>547</v>
      </c>
    </row>
    <row r="169" spans="1:65" s="2" customFormat="1" ht="24">
      <c r="A169" s="35"/>
      <c r="B169" s="36"/>
      <c r="C169" s="174" t="s">
        <v>368</v>
      </c>
      <c r="D169" s="174" t="s">
        <v>168</v>
      </c>
      <c r="E169" s="175" t="s">
        <v>349</v>
      </c>
      <c r="F169" s="176" t="s">
        <v>350</v>
      </c>
      <c r="G169" s="177" t="s">
        <v>194</v>
      </c>
      <c r="H169" s="178">
        <v>514</v>
      </c>
      <c r="I169" s="179"/>
      <c r="J169" s="180">
        <f t="shared" si="10"/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 t="shared" si="11"/>
        <v>0</v>
      </c>
      <c r="Q169" s="183">
        <v>0</v>
      </c>
      <c r="R169" s="183">
        <f t="shared" si="12"/>
        <v>0</v>
      </c>
      <c r="S169" s="183">
        <v>0</v>
      </c>
      <c r="T169" s="184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14"/>
        <v>0</v>
      </c>
      <c r="BF169" s="186">
        <f t="shared" si="15"/>
        <v>0</v>
      </c>
      <c r="BG169" s="186">
        <f t="shared" si="16"/>
        <v>0</v>
      </c>
      <c r="BH169" s="186">
        <f t="shared" si="17"/>
        <v>0</v>
      </c>
      <c r="BI169" s="186">
        <f t="shared" si="18"/>
        <v>0</v>
      </c>
      <c r="BJ169" s="18" t="s">
        <v>79</v>
      </c>
      <c r="BK169" s="186">
        <f t="shared" si="19"/>
        <v>0</v>
      </c>
      <c r="BL169" s="18" t="s">
        <v>173</v>
      </c>
      <c r="BM169" s="185" t="s">
        <v>548</v>
      </c>
    </row>
    <row r="170" spans="2:51" s="14" customFormat="1" ht="11.25">
      <c r="B170" s="198"/>
      <c r="C170" s="199"/>
      <c r="D170" s="189" t="s">
        <v>175</v>
      </c>
      <c r="E170" s="200" t="s">
        <v>19</v>
      </c>
      <c r="F170" s="201" t="s">
        <v>549</v>
      </c>
      <c r="G170" s="199"/>
      <c r="H170" s="202">
        <v>514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175</v>
      </c>
      <c r="AU170" s="208" t="s">
        <v>81</v>
      </c>
      <c r="AV170" s="14" t="s">
        <v>81</v>
      </c>
      <c r="AW170" s="14" t="s">
        <v>33</v>
      </c>
      <c r="AX170" s="14" t="s">
        <v>79</v>
      </c>
      <c r="AY170" s="208" t="s">
        <v>166</v>
      </c>
    </row>
    <row r="171" spans="1:65" s="2" customFormat="1" ht="24">
      <c r="A171" s="35"/>
      <c r="B171" s="36"/>
      <c r="C171" s="174" t="s">
        <v>372</v>
      </c>
      <c r="D171" s="174" t="s">
        <v>168</v>
      </c>
      <c r="E171" s="175" t="s">
        <v>353</v>
      </c>
      <c r="F171" s="176" t="s">
        <v>354</v>
      </c>
      <c r="G171" s="177" t="s">
        <v>186</v>
      </c>
      <c r="H171" s="178">
        <v>19</v>
      </c>
      <c r="I171" s="179"/>
      <c r="J171" s="180">
        <f aca="true" t="shared" si="20" ref="J171:J193">ROUND(I171*H171,2)</f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aca="true" t="shared" si="21" ref="P171:P193">O171*H171</f>
        <v>0</v>
      </c>
      <c r="Q171" s="183">
        <v>0.01019</v>
      </c>
      <c r="R171" s="183">
        <f aca="true" t="shared" si="22" ref="R171:R193">Q171*H171</f>
        <v>0.19360999999999998</v>
      </c>
      <c r="S171" s="183">
        <v>0</v>
      </c>
      <c r="T171" s="184">
        <f aca="true" t="shared" si="23" ref="T171:T193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aca="true" t="shared" si="24" ref="BE171:BE193">IF(N171="základní",J171,0)</f>
        <v>0</v>
      </c>
      <c r="BF171" s="186">
        <f aca="true" t="shared" si="25" ref="BF171:BF193">IF(N171="snížená",J171,0)</f>
        <v>0</v>
      </c>
      <c r="BG171" s="186">
        <f aca="true" t="shared" si="26" ref="BG171:BG193">IF(N171="zákl. přenesená",J171,0)</f>
        <v>0</v>
      </c>
      <c r="BH171" s="186">
        <f aca="true" t="shared" si="27" ref="BH171:BH193">IF(N171="sníž. přenesená",J171,0)</f>
        <v>0</v>
      </c>
      <c r="BI171" s="186">
        <f aca="true" t="shared" si="28" ref="BI171:BI193">IF(N171="nulová",J171,0)</f>
        <v>0</v>
      </c>
      <c r="BJ171" s="18" t="s">
        <v>79</v>
      </c>
      <c r="BK171" s="186">
        <f aca="true" t="shared" si="29" ref="BK171:BK193">ROUND(I171*H171,2)</f>
        <v>0</v>
      </c>
      <c r="BL171" s="18" t="s">
        <v>173</v>
      </c>
      <c r="BM171" s="185" t="s">
        <v>550</v>
      </c>
    </row>
    <row r="172" spans="1:65" s="2" customFormat="1" ht="16.5" customHeight="1">
      <c r="A172" s="35"/>
      <c r="B172" s="36"/>
      <c r="C172" s="220" t="s">
        <v>376</v>
      </c>
      <c r="D172" s="220" t="s">
        <v>254</v>
      </c>
      <c r="E172" s="221" t="s">
        <v>357</v>
      </c>
      <c r="F172" s="222" t="s">
        <v>358</v>
      </c>
      <c r="G172" s="223" t="s">
        <v>186</v>
      </c>
      <c r="H172" s="224">
        <v>11</v>
      </c>
      <c r="I172" s="225"/>
      <c r="J172" s="226">
        <f t="shared" si="20"/>
        <v>0</v>
      </c>
      <c r="K172" s="222" t="s">
        <v>172</v>
      </c>
      <c r="L172" s="227"/>
      <c r="M172" s="228" t="s">
        <v>19</v>
      </c>
      <c r="N172" s="229" t="s">
        <v>42</v>
      </c>
      <c r="O172" s="65"/>
      <c r="P172" s="183">
        <f t="shared" si="21"/>
        <v>0</v>
      </c>
      <c r="Q172" s="183">
        <v>0.526</v>
      </c>
      <c r="R172" s="183">
        <f t="shared" si="22"/>
        <v>5.7860000000000005</v>
      </c>
      <c r="S172" s="183">
        <v>0</v>
      </c>
      <c r="T172" s="184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24"/>
        <v>0</v>
      </c>
      <c r="BF172" s="186">
        <f t="shared" si="25"/>
        <v>0</v>
      </c>
      <c r="BG172" s="186">
        <f t="shared" si="26"/>
        <v>0</v>
      </c>
      <c r="BH172" s="186">
        <f t="shared" si="27"/>
        <v>0</v>
      </c>
      <c r="BI172" s="186">
        <f t="shared" si="28"/>
        <v>0</v>
      </c>
      <c r="BJ172" s="18" t="s">
        <v>79</v>
      </c>
      <c r="BK172" s="186">
        <f t="shared" si="29"/>
        <v>0</v>
      </c>
      <c r="BL172" s="18" t="s">
        <v>173</v>
      </c>
      <c r="BM172" s="185" t="s">
        <v>551</v>
      </c>
    </row>
    <row r="173" spans="1:65" s="2" customFormat="1" ht="16.5" customHeight="1">
      <c r="A173" s="35"/>
      <c r="B173" s="36"/>
      <c r="C173" s="220" t="s">
        <v>380</v>
      </c>
      <c r="D173" s="220" t="s">
        <v>254</v>
      </c>
      <c r="E173" s="221" t="s">
        <v>361</v>
      </c>
      <c r="F173" s="222" t="s">
        <v>362</v>
      </c>
      <c r="G173" s="223" t="s">
        <v>186</v>
      </c>
      <c r="H173" s="224">
        <v>2</v>
      </c>
      <c r="I173" s="225"/>
      <c r="J173" s="226">
        <f t="shared" si="20"/>
        <v>0</v>
      </c>
      <c r="K173" s="222" t="s">
        <v>172</v>
      </c>
      <c r="L173" s="227"/>
      <c r="M173" s="228" t="s">
        <v>19</v>
      </c>
      <c r="N173" s="229" t="s">
        <v>42</v>
      </c>
      <c r="O173" s="65"/>
      <c r="P173" s="183">
        <f t="shared" si="21"/>
        <v>0</v>
      </c>
      <c r="Q173" s="183">
        <v>0.262</v>
      </c>
      <c r="R173" s="183">
        <f t="shared" si="22"/>
        <v>0.524</v>
      </c>
      <c r="S173" s="183">
        <v>0</v>
      </c>
      <c r="T173" s="184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210</v>
      </c>
      <c r="AT173" s="185" t="s">
        <v>254</v>
      </c>
      <c r="AU173" s="185" t="s">
        <v>81</v>
      </c>
      <c r="AY173" s="18" t="s">
        <v>166</v>
      </c>
      <c r="BE173" s="186">
        <f t="shared" si="24"/>
        <v>0</v>
      </c>
      <c r="BF173" s="186">
        <f t="shared" si="25"/>
        <v>0</v>
      </c>
      <c r="BG173" s="186">
        <f t="shared" si="26"/>
        <v>0</v>
      </c>
      <c r="BH173" s="186">
        <f t="shared" si="27"/>
        <v>0</v>
      </c>
      <c r="BI173" s="186">
        <f t="shared" si="28"/>
        <v>0</v>
      </c>
      <c r="BJ173" s="18" t="s">
        <v>79</v>
      </c>
      <c r="BK173" s="186">
        <f t="shared" si="29"/>
        <v>0</v>
      </c>
      <c r="BL173" s="18" t="s">
        <v>173</v>
      </c>
      <c r="BM173" s="185" t="s">
        <v>552</v>
      </c>
    </row>
    <row r="174" spans="1:65" s="2" customFormat="1" ht="16.5" customHeight="1">
      <c r="A174" s="35"/>
      <c r="B174" s="36"/>
      <c r="C174" s="220" t="s">
        <v>384</v>
      </c>
      <c r="D174" s="220" t="s">
        <v>254</v>
      </c>
      <c r="E174" s="221" t="s">
        <v>553</v>
      </c>
      <c r="F174" s="222" t="s">
        <v>554</v>
      </c>
      <c r="G174" s="223" t="s">
        <v>186</v>
      </c>
      <c r="H174" s="224">
        <v>6</v>
      </c>
      <c r="I174" s="225"/>
      <c r="J174" s="226">
        <f t="shared" si="20"/>
        <v>0</v>
      </c>
      <c r="K174" s="222" t="s">
        <v>172</v>
      </c>
      <c r="L174" s="227"/>
      <c r="M174" s="228" t="s">
        <v>19</v>
      </c>
      <c r="N174" s="229" t="s">
        <v>42</v>
      </c>
      <c r="O174" s="65"/>
      <c r="P174" s="183">
        <f t="shared" si="21"/>
        <v>0</v>
      </c>
      <c r="Q174" s="183">
        <v>1.054</v>
      </c>
      <c r="R174" s="183">
        <f t="shared" si="22"/>
        <v>6.324</v>
      </c>
      <c r="S174" s="183">
        <v>0</v>
      </c>
      <c r="T174" s="184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210</v>
      </c>
      <c r="AT174" s="185" t="s">
        <v>254</v>
      </c>
      <c r="AU174" s="185" t="s">
        <v>81</v>
      </c>
      <c r="AY174" s="18" t="s">
        <v>166</v>
      </c>
      <c r="BE174" s="186">
        <f t="shared" si="24"/>
        <v>0</v>
      </c>
      <c r="BF174" s="186">
        <f t="shared" si="25"/>
        <v>0</v>
      </c>
      <c r="BG174" s="186">
        <f t="shared" si="26"/>
        <v>0</v>
      </c>
      <c r="BH174" s="186">
        <f t="shared" si="27"/>
        <v>0</v>
      </c>
      <c r="BI174" s="186">
        <f t="shared" si="28"/>
        <v>0</v>
      </c>
      <c r="BJ174" s="18" t="s">
        <v>79</v>
      </c>
      <c r="BK174" s="186">
        <f t="shared" si="29"/>
        <v>0</v>
      </c>
      <c r="BL174" s="18" t="s">
        <v>173</v>
      </c>
      <c r="BM174" s="185" t="s">
        <v>555</v>
      </c>
    </row>
    <row r="175" spans="1:65" s="2" customFormat="1" ht="24">
      <c r="A175" s="35"/>
      <c r="B175" s="36"/>
      <c r="C175" s="174" t="s">
        <v>388</v>
      </c>
      <c r="D175" s="174" t="s">
        <v>168</v>
      </c>
      <c r="E175" s="175" t="s">
        <v>365</v>
      </c>
      <c r="F175" s="176" t="s">
        <v>366</v>
      </c>
      <c r="G175" s="177" t="s">
        <v>186</v>
      </c>
      <c r="H175" s="178">
        <v>17</v>
      </c>
      <c r="I175" s="179"/>
      <c r="J175" s="180">
        <f t="shared" si="20"/>
        <v>0</v>
      </c>
      <c r="K175" s="176" t="s">
        <v>172</v>
      </c>
      <c r="L175" s="40"/>
      <c r="M175" s="181" t="s">
        <v>19</v>
      </c>
      <c r="N175" s="182" t="s">
        <v>42</v>
      </c>
      <c r="O175" s="65"/>
      <c r="P175" s="183">
        <f t="shared" si="21"/>
        <v>0</v>
      </c>
      <c r="Q175" s="183">
        <v>0.01248</v>
      </c>
      <c r="R175" s="183">
        <f t="shared" si="22"/>
        <v>0.21216</v>
      </c>
      <c r="S175" s="183">
        <v>0</v>
      </c>
      <c r="T175" s="184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173</v>
      </c>
      <c r="AT175" s="185" t="s">
        <v>168</v>
      </c>
      <c r="AU175" s="185" t="s">
        <v>81</v>
      </c>
      <c r="AY175" s="18" t="s">
        <v>166</v>
      </c>
      <c r="BE175" s="186">
        <f t="shared" si="24"/>
        <v>0</v>
      </c>
      <c r="BF175" s="186">
        <f t="shared" si="25"/>
        <v>0</v>
      </c>
      <c r="BG175" s="186">
        <f t="shared" si="26"/>
        <v>0</v>
      </c>
      <c r="BH175" s="186">
        <f t="shared" si="27"/>
        <v>0</v>
      </c>
      <c r="BI175" s="186">
        <f t="shared" si="28"/>
        <v>0</v>
      </c>
      <c r="BJ175" s="18" t="s">
        <v>79</v>
      </c>
      <c r="BK175" s="186">
        <f t="shared" si="29"/>
        <v>0</v>
      </c>
      <c r="BL175" s="18" t="s">
        <v>173</v>
      </c>
      <c r="BM175" s="185" t="s">
        <v>556</v>
      </c>
    </row>
    <row r="176" spans="1:65" s="2" customFormat="1" ht="24">
      <c r="A176" s="35"/>
      <c r="B176" s="36"/>
      <c r="C176" s="220" t="s">
        <v>392</v>
      </c>
      <c r="D176" s="220" t="s">
        <v>254</v>
      </c>
      <c r="E176" s="221" t="s">
        <v>369</v>
      </c>
      <c r="F176" s="222" t="s">
        <v>370</v>
      </c>
      <c r="G176" s="223" t="s">
        <v>186</v>
      </c>
      <c r="H176" s="224">
        <v>16</v>
      </c>
      <c r="I176" s="225"/>
      <c r="J176" s="226">
        <f t="shared" si="20"/>
        <v>0</v>
      </c>
      <c r="K176" s="222" t="s">
        <v>172</v>
      </c>
      <c r="L176" s="227"/>
      <c r="M176" s="228" t="s">
        <v>19</v>
      </c>
      <c r="N176" s="229" t="s">
        <v>42</v>
      </c>
      <c r="O176" s="65"/>
      <c r="P176" s="183">
        <f t="shared" si="21"/>
        <v>0</v>
      </c>
      <c r="Q176" s="183">
        <v>0.548</v>
      </c>
      <c r="R176" s="183">
        <f t="shared" si="22"/>
        <v>8.768</v>
      </c>
      <c r="S176" s="183">
        <v>0</v>
      </c>
      <c r="T176" s="184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24"/>
        <v>0</v>
      </c>
      <c r="BF176" s="186">
        <f t="shared" si="25"/>
        <v>0</v>
      </c>
      <c r="BG176" s="186">
        <f t="shared" si="26"/>
        <v>0</v>
      </c>
      <c r="BH176" s="186">
        <f t="shared" si="27"/>
        <v>0</v>
      </c>
      <c r="BI176" s="186">
        <f t="shared" si="28"/>
        <v>0</v>
      </c>
      <c r="BJ176" s="18" t="s">
        <v>79</v>
      </c>
      <c r="BK176" s="186">
        <f t="shared" si="29"/>
        <v>0</v>
      </c>
      <c r="BL176" s="18" t="s">
        <v>173</v>
      </c>
      <c r="BM176" s="185" t="s">
        <v>557</v>
      </c>
    </row>
    <row r="177" spans="1:65" s="2" customFormat="1" ht="16.5" customHeight="1">
      <c r="A177" s="35"/>
      <c r="B177" s="36"/>
      <c r="C177" s="220" t="s">
        <v>396</v>
      </c>
      <c r="D177" s="220" t="s">
        <v>254</v>
      </c>
      <c r="E177" s="221" t="s">
        <v>558</v>
      </c>
      <c r="F177" s="222" t="s">
        <v>559</v>
      </c>
      <c r="G177" s="223" t="s">
        <v>403</v>
      </c>
      <c r="H177" s="224">
        <v>1</v>
      </c>
      <c r="I177" s="225"/>
      <c r="J177" s="226">
        <f t="shared" si="20"/>
        <v>0</v>
      </c>
      <c r="K177" s="222" t="s">
        <v>19</v>
      </c>
      <c r="L177" s="227"/>
      <c r="M177" s="228" t="s">
        <v>19</v>
      </c>
      <c r="N177" s="229" t="s">
        <v>42</v>
      </c>
      <c r="O177" s="65"/>
      <c r="P177" s="183">
        <f t="shared" si="21"/>
        <v>0</v>
      </c>
      <c r="Q177" s="183">
        <v>0</v>
      </c>
      <c r="R177" s="183">
        <f t="shared" si="22"/>
        <v>0</v>
      </c>
      <c r="S177" s="183">
        <v>0</v>
      </c>
      <c r="T177" s="184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210</v>
      </c>
      <c r="AT177" s="185" t="s">
        <v>254</v>
      </c>
      <c r="AU177" s="185" t="s">
        <v>81</v>
      </c>
      <c r="AY177" s="18" t="s">
        <v>166</v>
      </c>
      <c r="BE177" s="186">
        <f t="shared" si="24"/>
        <v>0</v>
      </c>
      <c r="BF177" s="186">
        <f t="shared" si="25"/>
        <v>0</v>
      </c>
      <c r="BG177" s="186">
        <f t="shared" si="26"/>
        <v>0</v>
      </c>
      <c r="BH177" s="186">
        <f t="shared" si="27"/>
        <v>0</v>
      </c>
      <c r="BI177" s="186">
        <f t="shared" si="28"/>
        <v>0</v>
      </c>
      <c r="BJ177" s="18" t="s">
        <v>79</v>
      </c>
      <c r="BK177" s="186">
        <f t="shared" si="29"/>
        <v>0</v>
      </c>
      <c r="BL177" s="18" t="s">
        <v>173</v>
      </c>
      <c r="BM177" s="185" t="s">
        <v>560</v>
      </c>
    </row>
    <row r="178" spans="1:65" s="2" customFormat="1" ht="24">
      <c r="A178" s="35"/>
      <c r="B178" s="36"/>
      <c r="C178" s="174" t="s">
        <v>400</v>
      </c>
      <c r="D178" s="174" t="s">
        <v>168</v>
      </c>
      <c r="E178" s="175" t="s">
        <v>373</v>
      </c>
      <c r="F178" s="176" t="s">
        <v>561</v>
      </c>
      <c r="G178" s="177" t="s">
        <v>186</v>
      </c>
      <c r="H178" s="178">
        <v>17</v>
      </c>
      <c r="I178" s="179"/>
      <c r="J178" s="180">
        <f t="shared" si="20"/>
        <v>0</v>
      </c>
      <c r="K178" s="176" t="s">
        <v>172</v>
      </c>
      <c r="L178" s="40"/>
      <c r="M178" s="181" t="s">
        <v>19</v>
      </c>
      <c r="N178" s="182" t="s">
        <v>42</v>
      </c>
      <c r="O178" s="65"/>
      <c r="P178" s="183">
        <f t="shared" si="21"/>
        <v>0</v>
      </c>
      <c r="Q178" s="183">
        <v>0.02854</v>
      </c>
      <c r="R178" s="183">
        <f t="shared" si="22"/>
        <v>0.48518</v>
      </c>
      <c r="S178" s="183">
        <v>0</v>
      </c>
      <c r="T178" s="184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173</v>
      </c>
      <c r="AT178" s="185" t="s">
        <v>168</v>
      </c>
      <c r="AU178" s="185" t="s">
        <v>81</v>
      </c>
      <c r="AY178" s="18" t="s">
        <v>166</v>
      </c>
      <c r="BE178" s="186">
        <f t="shared" si="24"/>
        <v>0</v>
      </c>
      <c r="BF178" s="186">
        <f t="shared" si="25"/>
        <v>0</v>
      </c>
      <c r="BG178" s="186">
        <f t="shared" si="26"/>
        <v>0</v>
      </c>
      <c r="BH178" s="186">
        <f t="shared" si="27"/>
        <v>0</v>
      </c>
      <c r="BI178" s="186">
        <f t="shared" si="28"/>
        <v>0</v>
      </c>
      <c r="BJ178" s="18" t="s">
        <v>79</v>
      </c>
      <c r="BK178" s="186">
        <f t="shared" si="29"/>
        <v>0</v>
      </c>
      <c r="BL178" s="18" t="s">
        <v>173</v>
      </c>
      <c r="BM178" s="185" t="s">
        <v>562</v>
      </c>
    </row>
    <row r="179" spans="1:65" s="2" customFormat="1" ht="16.5" customHeight="1">
      <c r="A179" s="35"/>
      <c r="B179" s="36"/>
      <c r="C179" s="220" t="s">
        <v>405</v>
      </c>
      <c r="D179" s="220" t="s">
        <v>254</v>
      </c>
      <c r="E179" s="221" t="s">
        <v>385</v>
      </c>
      <c r="F179" s="222" t="s">
        <v>563</v>
      </c>
      <c r="G179" s="223" t="s">
        <v>186</v>
      </c>
      <c r="H179" s="224">
        <v>2</v>
      </c>
      <c r="I179" s="225"/>
      <c r="J179" s="226">
        <f t="shared" si="20"/>
        <v>0</v>
      </c>
      <c r="K179" s="222" t="s">
        <v>19</v>
      </c>
      <c r="L179" s="227"/>
      <c r="M179" s="228" t="s">
        <v>19</v>
      </c>
      <c r="N179" s="229" t="s">
        <v>42</v>
      </c>
      <c r="O179" s="65"/>
      <c r="P179" s="183">
        <f t="shared" si="21"/>
        <v>0</v>
      </c>
      <c r="Q179" s="183">
        <v>1.03</v>
      </c>
      <c r="R179" s="183">
        <f t="shared" si="22"/>
        <v>2.06</v>
      </c>
      <c r="S179" s="183">
        <v>0</v>
      </c>
      <c r="T179" s="184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210</v>
      </c>
      <c r="AT179" s="185" t="s">
        <v>254</v>
      </c>
      <c r="AU179" s="185" t="s">
        <v>81</v>
      </c>
      <c r="AY179" s="18" t="s">
        <v>166</v>
      </c>
      <c r="BE179" s="186">
        <f t="shared" si="24"/>
        <v>0</v>
      </c>
      <c r="BF179" s="186">
        <f t="shared" si="25"/>
        <v>0</v>
      </c>
      <c r="BG179" s="186">
        <f t="shared" si="26"/>
        <v>0</v>
      </c>
      <c r="BH179" s="186">
        <f t="shared" si="27"/>
        <v>0</v>
      </c>
      <c r="BI179" s="186">
        <f t="shared" si="28"/>
        <v>0</v>
      </c>
      <c r="BJ179" s="18" t="s">
        <v>79</v>
      </c>
      <c r="BK179" s="186">
        <f t="shared" si="29"/>
        <v>0</v>
      </c>
      <c r="BL179" s="18" t="s">
        <v>173</v>
      </c>
      <c r="BM179" s="185" t="s">
        <v>564</v>
      </c>
    </row>
    <row r="180" spans="1:65" s="2" customFormat="1" ht="16.5" customHeight="1">
      <c r="A180" s="35"/>
      <c r="B180" s="36"/>
      <c r="C180" s="220" t="s">
        <v>409</v>
      </c>
      <c r="D180" s="220" t="s">
        <v>254</v>
      </c>
      <c r="E180" s="221" t="s">
        <v>565</v>
      </c>
      <c r="F180" s="222" t="s">
        <v>566</v>
      </c>
      <c r="G180" s="223" t="s">
        <v>186</v>
      </c>
      <c r="H180" s="224">
        <v>2</v>
      </c>
      <c r="I180" s="225"/>
      <c r="J180" s="226">
        <f t="shared" si="20"/>
        <v>0</v>
      </c>
      <c r="K180" s="222" t="s">
        <v>19</v>
      </c>
      <c r="L180" s="227"/>
      <c r="M180" s="228" t="s">
        <v>19</v>
      </c>
      <c r="N180" s="229" t="s">
        <v>42</v>
      </c>
      <c r="O180" s="65"/>
      <c r="P180" s="183">
        <f t="shared" si="21"/>
        <v>0</v>
      </c>
      <c r="Q180" s="183">
        <v>1.3</v>
      </c>
      <c r="R180" s="183">
        <f t="shared" si="22"/>
        <v>2.6</v>
      </c>
      <c r="S180" s="183">
        <v>0</v>
      </c>
      <c r="T180" s="184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210</v>
      </c>
      <c r="AT180" s="185" t="s">
        <v>254</v>
      </c>
      <c r="AU180" s="185" t="s">
        <v>81</v>
      </c>
      <c r="AY180" s="18" t="s">
        <v>166</v>
      </c>
      <c r="BE180" s="186">
        <f t="shared" si="24"/>
        <v>0</v>
      </c>
      <c r="BF180" s="186">
        <f t="shared" si="25"/>
        <v>0</v>
      </c>
      <c r="BG180" s="186">
        <f t="shared" si="26"/>
        <v>0</v>
      </c>
      <c r="BH180" s="186">
        <f t="shared" si="27"/>
        <v>0</v>
      </c>
      <c r="BI180" s="186">
        <f t="shared" si="28"/>
        <v>0</v>
      </c>
      <c r="BJ180" s="18" t="s">
        <v>79</v>
      </c>
      <c r="BK180" s="186">
        <f t="shared" si="29"/>
        <v>0</v>
      </c>
      <c r="BL180" s="18" t="s">
        <v>173</v>
      </c>
      <c r="BM180" s="185" t="s">
        <v>567</v>
      </c>
    </row>
    <row r="181" spans="1:65" s="2" customFormat="1" ht="16.5" customHeight="1">
      <c r="A181" s="35"/>
      <c r="B181" s="36"/>
      <c r="C181" s="220" t="s">
        <v>413</v>
      </c>
      <c r="D181" s="220" t="s">
        <v>254</v>
      </c>
      <c r="E181" s="221" t="s">
        <v>568</v>
      </c>
      <c r="F181" s="222" t="s">
        <v>569</v>
      </c>
      <c r="G181" s="223" t="s">
        <v>186</v>
      </c>
      <c r="H181" s="224">
        <v>8</v>
      </c>
      <c r="I181" s="225"/>
      <c r="J181" s="226">
        <f t="shared" si="20"/>
        <v>0</v>
      </c>
      <c r="K181" s="222" t="s">
        <v>19</v>
      </c>
      <c r="L181" s="227"/>
      <c r="M181" s="228" t="s">
        <v>19</v>
      </c>
      <c r="N181" s="229" t="s">
        <v>42</v>
      </c>
      <c r="O181" s="65"/>
      <c r="P181" s="183">
        <f t="shared" si="21"/>
        <v>0</v>
      </c>
      <c r="Q181" s="183">
        <v>1.032</v>
      </c>
      <c r="R181" s="183">
        <f t="shared" si="22"/>
        <v>8.256</v>
      </c>
      <c r="S181" s="183">
        <v>0</v>
      </c>
      <c r="T181" s="184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210</v>
      </c>
      <c r="AT181" s="185" t="s">
        <v>254</v>
      </c>
      <c r="AU181" s="185" t="s">
        <v>81</v>
      </c>
      <c r="AY181" s="18" t="s">
        <v>166</v>
      </c>
      <c r="BE181" s="186">
        <f t="shared" si="24"/>
        <v>0</v>
      </c>
      <c r="BF181" s="186">
        <f t="shared" si="25"/>
        <v>0</v>
      </c>
      <c r="BG181" s="186">
        <f t="shared" si="26"/>
        <v>0</v>
      </c>
      <c r="BH181" s="186">
        <f t="shared" si="27"/>
        <v>0</v>
      </c>
      <c r="BI181" s="186">
        <f t="shared" si="28"/>
        <v>0</v>
      </c>
      <c r="BJ181" s="18" t="s">
        <v>79</v>
      </c>
      <c r="BK181" s="186">
        <f t="shared" si="29"/>
        <v>0</v>
      </c>
      <c r="BL181" s="18" t="s">
        <v>173</v>
      </c>
      <c r="BM181" s="185" t="s">
        <v>570</v>
      </c>
    </row>
    <row r="182" spans="1:65" s="2" customFormat="1" ht="16.5" customHeight="1">
      <c r="A182" s="35"/>
      <c r="B182" s="36"/>
      <c r="C182" s="220" t="s">
        <v>417</v>
      </c>
      <c r="D182" s="220" t="s">
        <v>254</v>
      </c>
      <c r="E182" s="221" t="s">
        <v>571</v>
      </c>
      <c r="F182" s="222" t="s">
        <v>572</v>
      </c>
      <c r="G182" s="223" t="s">
        <v>186</v>
      </c>
      <c r="H182" s="224">
        <v>2</v>
      </c>
      <c r="I182" s="225"/>
      <c r="J182" s="226">
        <f t="shared" si="20"/>
        <v>0</v>
      </c>
      <c r="K182" s="222" t="s">
        <v>19</v>
      </c>
      <c r="L182" s="227"/>
      <c r="M182" s="228" t="s">
        <v>19</v>
      </c>
      <c r="N182" s="229" t="s">
        <v>42</v>
      </c>
      <c r="O182" s="65"/>
      <c r="P182" s="183">
        <f t="shared" si="21"/>
        <v>0</v>
      </c>
      <c r="Q182" s="183">
        <v>1.032</v>
      </c>
      <c r="R182" s="183">
        <f t="shared" si="22"/>
        <v>2.064</v>
      </c>
      <c r="S182" s="183">
        <v>0</v>
      </c>
      <c r="T182" s="184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210</v>
      </c>
      <c r="AT182" s="185" t="s">
        <v>254</v>
      </c>
      <c r="AU182" s="185" t="s">
        <v>81</v>
      </c>
      <c r="AY182" s="18" t="s">
        <v>166</v>
      </c>
      <c r="BE182" s="186">
        <f t="shared" si="24"/>
        <v>0</v>
      </c>
      <c r="BF182" s="186">
        <f t="shared" si="25"/>
        <v>0</v>
      </c>
      <c r="BG182" s="186">
        <f t="shared" si="26"/>
        <v>0</v>
      </c>
      <c r="BH182" s="186">
        <f t="shared" si="27"/>
        <v>0</v>
      </c>
      <c r="BI182" s="186">
        <f t="shared" si="28"/>
        <v>0</v>
      </c>
      <c r="BJ182" s="18" t="s">
        <v>79</v>
      </c>
      <c r="BK182" s="186">
        <f t="shared" si="29"/>
        <v>0</v>
      </c>
      <c r="BL182" s="18" t="s">
        <v>173</v>
      </c>
      <c r="BM182" s="185" t="s">
        <v>573</v>
      </c>
    </row>
    <row r="183" spans="1:65" s="2" customFormat="1" ht="16.5" customHeight="1">
      <c r="A183" s="35"/>
      <c r="B183" s="36"/>
      <c r="C183" s="220" t="s">
        <v>421</v>
      </c>
      <c r="D183" s="220" t="s">
        <v>254</v>
      </c>
      <c r="E183" s="221" t="s">
        <v>574</v>
      </c>
      <c r="F183" s="222" t="s">
        <v>575</v>
      </c>
      <c r="G183" s="223" t="s">
        <v>186</v>
      </c>
      <c r="H183" s="224">
        <v>1</v>
      </c>
      <c r="I183" s="225"/>
      <c r="J183" s="226">
        <f t="shared" si="20"/>
        <v>0</v>
      </c>
      <c r="K183" s="222" t="s">
        <v>19</v>
      </c>
      <c r="L183" s="227"/>
      <c r="M183" s="228" t="s">
        <v>19</v>
      </c>
      <c r="N183" s="229" t="s">
        <v>42</v>
      </c>
      <c r="O183" s="65"/>
      <c r="P183" s="183">
        <f t="shared" si="21"/>
        <v>0</v>
      </c>
      <c r="Q183" s="183">
        <v>1.032</v>
      </c>
      <c r="R183" s="183">
        <f t="shared" si="22"/>
        <v>1.032</v>
      </c>
      <c r="S183" s="183">
        <v>0</v>
      </c>
      <c r="T183" s="184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210</v>
      </c>
      <c r="AT183" s="185" t="s">
        <v>254</v>
      </c>
      <c r="AU183" s="185" t="s">
        <v>81</v>
      </c>
      <c r="AY183" s="18" t="s">
        <v>166</v>
      </c>
      <c r="BE183" s="186">
        <f t="shared" si="24"/>
        <v>0</v>
      </c>
      <c r="BF183" s="186">
        <f t="shared" si="25"/>
        <v>0</v>
      </c>
      <c r="BG183" s="186">
        <f t="shared" si="26"/>
        <v>0</v>
      </c>
      <c r="BH183" s="186">
        <f t="shared" si="27"/>
        <v>0</v>
      </c>
      <c r="BI183" s="186">
        <f t="shared" si="28"/>
        <v>0</v>
      </c>
      <c r="BJ183" s="18" t="s">
        <v>79</v>
      </c>
      <c r="BK183" s="186">
        <f t="shared" si="29"/>
        <v>0</v>
      </c>
      <c r="BL183" s="18" t="s">
        <v>173</v>
      </c>
      <c r="BM183" s="185" t="s">
        <v>576</v>
      </c>
    </row>
    <row r="184" spans="1:65" s="2" customFormat="1" ht="24">
      <c r="A184" s="35"/>
      <c r="B184" s="36"/>
      <c r="C184" s="220" t="s">
        <v>425</v>
      </c>
      <c r="D184" s="220" t="s">
        <v>254</v>
      </c>
      <c r="E184" s="221" t="s">
        <v>577</v>
      </c>
      <c r="F184" s="222" t="s">
        <v>578</v>
      </c>
      <c r="G184" s="223" t="s">
        <v>186</v>
      </c>
      <c r="H184" s="224">
        <v>1</v>
      </c>
      <c r="I184" s="225"/>
      <c r="J184" s="226">
        <f t="shared" si="20"/>
        <v>0</v>
      </c>
      <c r="K184" s="222" t="s">
        <v>19</v>
      </c>
      <c r="L184" s="227"/>
      <c r="M184" s="228" t="s">
        <v>19</v>
      </c>
      <c r="N184" s="229" t="s">
        <v>42</v>
      </c>
      <c r="O184" s="65"/>
      <c r="P184" s="183">
        <f t="shared" si="21"/>
        <v>0</v>
      </c>
      <c r="Q184" s="183">
        <v>1.032</v>
      </c>
      <c r="R184" s="183">
        <f t="shared" si="22"/>
        <v>1.032</v>
      </c>
      <c r="S184" s="183">
        <v>0</v>
      </c>
      <c r="T184" s="184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210</v>
      </c>
      <c r="AT184" s="185" t="s">
        <v>254</v>
      </c>
      <c r="AU184" s="185" t="s">
        <v>81</v>
      </c>
      <c r="AY184" s="18" t="s">
        <v>166</v>
      </c>
      <c r="BE184" s="186">
        <f t="shared" si="24"/>
        <v>0</v>
      </c>
      <c r="BF184" s="186">
        <f t="shared" si="25"/>
        <v>0</v>
      </c>
      <c r="BG184" s="186">
        <f t="shared" si="26"/>
        <v>0</v>
      </c>
      <c r="BH184" s="186">
        <f t="shared" si="27"/>
        <v>0</v>
      </c>
      <c r="BI184" s="186">
        <f t="shared" si="28"/>
        <v>0</v>
      </c>
      <c r="BJ184" s="18" t="s">
        <v>79</v>
      </c>
      <c r="BK184" s="186">
        <f t="shared" si="29"/>
        <v>0</v>
      </c>
      <c r="BL184" s="18" t="s">
        <v>173</v>
      </c>
      <c r="BM184" s="185" t="s">
        <v>579</v>
      </c>
    </row>
    <row r="185" spans="1:65" s="2" customFormat="1" ht="16.5" customHeight="1">
      <c r="A185" s="35"/>
      <c r="B185" s="36"/>
      <c r="C185" s="220" t="s">
        <v>429</v>
      </c>
      <c r="D185" s="220" t="s">
        <v>254</v>
      </c>
      <c r="E185" s="221" t="s">
        <v>580</v>
      </c>
      <c r="F185" s="222" t="s">
        <v>581</v>
      </c>
      <c r="G185" s="223" t="s">
        <v>186</v>
      </c>
      <c r="H185" s="224">
        <v>1</v>
      </c>
      <c r="I185" s="225"/>
      <c r="J185" s="226">
        <f t="shared" si="20"/>
        <v>0</v>
      </c>
      <c r="K185" s="222" t="s">
        <v>19</v>
      </c>
      <c r="L185" s="227"/>
      <c r="M185" s="228" t="s">
        <v>19</v>
      </c>
      <c r="N185" s="229" t="s">
        <v>42</v>
      </c>
      <c r="O185" s="65"/>
      <c r="P185" s="183">
        <f t="shared" si="21"/>
        <v>0</v>
      </c>
      <c r="Q185" s="183">
        <v>0.85</v>
      </c>
      <c r="R185" s="183">
        <f t="shared" si="22"/>
        <v>0.85</v>
      </c>
      <c r="S185" s="183">
        <v>0</v>
      </c>
      <c r="T185" s="184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210</v>
      </c>
      <c r="AT185" s="185" t="s">
        <v>254</v>
      </c>
      <c r="AU185" s="185" t="s">
        <v>81</v>
      </c>
      <c r="AY185" s="18" t="s">
        <v>166</v>
      </c>
      <c r="BE185" s="186">
        <f t="shared" si="24"/>
        <v>0</v>
      </c>
      <c r="BF185" s="186">
        <f t="shared" si="25"/>
        <v>0</v>
      </c>
      <c r="BG185" s="186">
        <f t="shared" si="26"/>
        <v>0</v>
      </c>
      <c r="BH185" s="186">
        <f t="shared" si="27"/>
        <v>0</v>
      </c>
      <c r="BI185" s="186">
        <f t="shared" si="28"/>
        <v>0</v>
      </c>
      <c r="BJ185" s="18" t="s">
        <v>79</v>
      </c>
      <c r="BK185" s="186">
        <f t="shared" si="29"/>
        <v>0</v>
      </c>
      <c r="BL185" s="18" t="s">
        <v>173</v>
      </c>
      <c r="BM185" s="185" t="s">
        <v>582</v>
      </c>
    </row>
    <row r="186" spans="1:65" s="2" customFormat="1" ht="24">
      <c r="A186" s="35"/>
      <c r="B186" s="36"/>
      <c r="C186" s="174" t="s">
        <v>434</v>
      </c>
      <c r="D186" s="174" t="s">
        <v>168</v>
      </c>
      <c r="E186" s="175" t="s">
        <v>389</v>
      </c>
      <c r="F186" s="176" t="s">
        <v>390</v>
      </c>
      <c r="G186" s="177" t="s">
        <v>186</v>
      </c>
      <c r="H186" s="178">
        <v>22</v>
      </c>
      <c r="I186" s="179"/>
      <c r="J186" s="180">
        <f t="shared" si="20"/>
        <v>0</v>
      </c>
      <c r="K186" s="176" t="s">
        <v>172</v>
      </c>
      <c r="L186" s="40"/>
      <c r="M186" s="181" t="s">
        <v>19</v>
      </c>
      <c r="N186" s="182" t="s">
        <v>42</v>
      </c>
      <c r="O186" s="65"/>
      <c r="P186" s="183">
        <f t="shared" si="21"/>
        <v>0</v>
      </c>
      <c r="Q186" s="183">
        <v>0.03927</v>
      </c>
      <c r="R186" s="183">
        <f t="shared" si="22"/>
        <v>0.8639399999999999</v>
      </c>
      <c r="S186" s="183">
        <v>0</v>
      </c>
      <c r="T186" s="184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173</v>
      </c>
      <c r="AT186" s="185" t="s">
        <v>168</v>
      </c>
      <c r="AU186" s="185" t="s">
        <v>81</v>
      </c>
      <c r="AY186" s="18" t="s">
        <v>166</v>
      </c>
      <c r="BE186" s="186">
        <f t="shared" si="24"/>
        <v>0</v>
      </c>
      <c r="BF186" s="186">
        <f t="shared" si="25"/>
        <v>0</v>
      </c>
      <c r="BG186" s="186">
        <f t="shared" si="26"/>
        <v>0</v>
      </c>
      <c r="BH186" s="186">
        <f t="shared" si="27"/>
        <v>0</v>
      </c>
      <c r="BI186" s="186">
        <f t="shared" si="28"/>
        <v>0</v>
      </c>
      <c r="BJ186" s="18" t="s">
        <v>79</v>
      </c>
      <c r="BK186" s="186">
        <f t="shared" si="29"/>
        <v>0</v>
      </c>
      <c r="BL186" s="18" t="s">
        <v>173</v>
      </c>
      <c r="BM186" s="185" t="s">
        <v>583</v>
      </c>
    </row>
    <row r="187" spans="1:65" s="2" customFormat="1" ht="24">
      <c r="A187" s="35"/>
      <c r="B187" s="36"/>
      <c r="C187" s="220" t="s">
        <v>441</v>
      </c>
      <c r="D187" s="220" t="s">
        <v>254</v>
      </c>
      <c r="E187" s="221" t="s">
        <v>397</v>
      </c>
      <c r="F187" s="222" t="s">
        <v>398</v>
      </c>
      <c r="G187" s="223" t="s">
        <v>186</v>
      </c>
      <c r="H187" s="224">
        <v>6</v>
      </c>
      <c r="I187" s="225"/>
      <c r="J187" s="226">
        <f t="shared" si="20"/>
        <v>0</v>
      </c>
      <c r="K187" s="222" t="s">
        <v>172</v>
      </c>
      <c r="L187" s="227"/>
      <c r="M187" s="228" t="s">
        <v>19</v>
      </c>
      <c r="N187" s="229" t="s">
        <v>42</v>
      </c>
      <c r="O187" s="65"/>
      <c r="P187" s="183">
        <f t="shared" si="21"/>
        <v>0</v>
      </c>
      <c r="Q187" s="183">
        <v>0.081</v>
      </c>
      <c r="R187" s="183">
        <f t="shared" si="22"/>
        <v>0.486</v>
      </c>
      <c r="S187" s="183">
        <v>0</v>
      </c>
      <c r="T187" s="184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210</v>
      </c>
      <c r="AT187" s="185" t="s">
        <v>254</v>
      </c>
      <c r="AU187" s="185" t="s">
        <v>81</v>
      </c>
      <c r="AY187" s="18" t="s">
        <v>166</v>
      </c>
      <c r="BE187" s="186">
        <f t="shared" si="24"/>
        <v>0</v>
      </c>
      <c r="BF187" s="186">
        <f t="shared" si="25"/>
        <v>0</v>
      </c>
      <c r="BG187" s="186">
        <f t="shared" si="26"/>
        <v>0</v>
      </c>
      <c r="BH187" s="186">
        <f t="shared" si="27"/>
        <v>0</v>
      </c>
      <c r="BI187" s="186">
        <f t="shared" si="28"/>
        <v>0</v>
      </c>
      <c r="BJ187" s="18" t="s">
        <v>79</v>
      </c>
      <c r="BK187" s="186">
        <f t="shared" si="29"/>
        <v>0</v>
      </c>
      <c r="BL187" s="18" t="s">
        <v>173</v>
      </c>
      <c r="BM187" s="185" t="s">
        <v>584</v>
      </c>
    </row>
    <row r="188" spans="1:65" s="2" customFormat="1" ht="16.5" customHeight="1">
      <c r="A188" s="35"/>
      <c r="B188" s="36"/>
      <c r="C188" s="220" t="s">
        <v>445</v>
      </c>
      <c r="D188" s="220" t="s">
        <v>254</v>
      </c>
      <c r="E188" s="221" t="s">
        <v>401</v>
      </c>
      <c r="F188" s="222" t="s">
        <v>402</v>
      </c>
      <c r="G188" s="223" t="s">
        <v>403</v>
      </c>
      <c r="H188" s="224">
        <v>4</v>
      </c>
      <c r="I188" s="225"/>
      <c r="J188" s="226">
        <f t="shared" si="20"/>
        <v>0</v>
      </c>
      <c r="K188" s="222" t="s">
        <v>19</v>
      </c>
      <c r="L188" s="227"/>
      <c r="M188" s="228" t="s">
        <v>19</v>
      </c>
      <c r="N188" s="229" t="s">
        <v>42</v>
      </c>
      <c r="O188" s="65"/>
      <c r="P188" s="183">
        <f t="shared" si="21"/>
        <v>0</v>
      </c>
      <c r="Q188" s="183">
        <v>0.051</v>
      </c>
      <c r="R188" s="183">
        <f t="shared" si="22"/>
        <v>0.204</v>
      </c>
      <c r="S188" s="183">
        <v>0</v>
      </c>
      <c r="T188" s="184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210</v>
      </c>
      <c r="AT188" s="185" t="s">
        <v>254</v>
      </c>
      <c r="AU188" s="185" t="s">
        <v>81</v>
      </c>
      <c r="AY188" s="18" t="s">
        <v>166</v>
      </c>
      <c r="BE188" s="186">
        <f t="shared" si="24"/>
        <v>0</v>
      </c>
      <c r="BF188" s="186">
        <f t="shared" si="25"/>
        <v>0</v>
      </c>
      <c r="BG188" s="186">
        <f t="shared" si="26"/>
        <v>0</v>
      </c>
      <c r="BH188" s="186">
        <f t="shared" si="27"/>
        <v>0</v>
      </c>
      <c r="BI188" s="186">
        <f t="shared" si="28"/>
        <v>0</v>
      </c>
      <c r="BJ188" s="18" t="s">
        <v>79</v>
      </c>
      <c r="BK188" s="186">
        <f t="shared" si="29"/>
        <v>0</v>
      </c>
      <c r="BL188" s="18" t="s">
        <v>173</v>
      </c>
      <c r="BM188" s="185" t="s">
        <v>585</v>
      </c>
    </row>
    <row r="189" spans="1:65" s="2" customFormat="1" ht="16.5" customHeight="1">
      <c r="A189" s="35"/>
      <c r="B189" s="36"/>
      <c r="C189" s="220" t="s">
        <v>449</v>
      </c>
      <c r="D189" s="220" t="s">
        <v>254</v>
      </c>
      <c r="E189" s="221" t="s">
        <v>406</v>
      </c>
      <c r="F189" s="222" t="s">
        <v>407</v>
      </c>
      <c r="G189" s="223" t="s">
        <v>403</v>
      </c>
      <c r="H189" s="224">
        <v>12</v>
      </c>
      <c r="I189" s="225"/>
      <c r="J189" s="226">
        <f t="shared" si="20"/>
        <v>0</v>
      </c>
      <c r="K189" s="222" t="s">
        <v>19</v>
      </c>
      <c r="L189" s="227"/>
      <c r="M189" s="228" t="s">
        <v>19</v>
      </c>
      <c r="N189" s="229" t="s">
        <v>42</v>
      </c>
      <c r="O189" s="65"/>
      <c r="P189" s="183">
        <f t="shared" si="21"/>
        <v>0</v>
      </c>
      <c r="Q189" s="183">
        <v>0.04</v>
      </c>
      <c r="R189" s="183">
        <f t="shared" si="22"/>
        <v>0.48</v>
      </c>
      <c r="S189" s="183">
        <v>0</v>
      </c>
      <c r="T189" s="184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210</v>
      </c>
      <c r="AT189" s="185" t="s">
        <v>254</v>
      </c>
      <c r="AU189" s="185" t="s">
        <v>81</v>
      </c>
      <c r="AY189" s="18" t="s">
        <v>166</v>
      </c>
      <c r="BE189" s="186">
        <f t="shared" si="24"/>
        <v>0</v>
      </c>
      <c r="BF189" s="186">
        <f t="shared" si="25"/>
        <v>0</v>
      </c>
      <c r="BG189" s="186">
        <f t="shared" si="26"/>
        <v>0</v>
      </c>
      <c r="BH189" s="186">
        <f t="shared" si="27"/>
        <v>0</v>
      </c>
      <c r="BI189" s="186">
        <f t="shared" si="28"/>
        <v>0</v>
      </c>
      <c r="BJ189" s="18" t="s">
        <v>79</v>
      </c>
      <c r="BK189" s="186">
        <f t="shared" si="29"/>
        <v>0</v>
      </c>
      <c r="BL189" s="18" t="s">
        <v>173</v>
      </c>
      <c r="BM189" s="185" t="s">
        <v>586</v>
      </c>
    </row>
    <row r="190" spans="1:65" s="2" customFormat="1" ht="16.5" customHeight="1">
      <c r="A190" s="35"/>
      <c r="B190" s="36"/>
      <c r="C190" s="220" t="s">
        <v>452</v>
      </c>
      <c r="D190" s="220" t="s">
        <v>254</v>
      </c>
      <c r="E190" s="221" t="s">
        <v>414</v>
      </c>
      <c r="F190" s="222" t="s">
        <v>415</v>
      </c>
      <c r="G190" s="223" t="s">
        <v>403</v>
      </c>
      <c r="H190" s="224">
        <v>36</v>
      </c>
      <c r="I190" s="225"/>
      <c r="J190" s="226">
        <f t="shared" si="20"/>
        <v>0</v>
      </c>
      <c r="K190" s="222" t="s">
        <v>19</v>
      </c>
      <c r="L190" s="227"/>
      <c r="M190" s="228" t="s">
        <v>19</v>
      </c>
      <c r="N190" s="229" t="s">
        <v>42</v>
      </c>
      <c r="O190" s="65"/>
      <c r="P190" s="183">
        <f t="shared" si="21"/>
        <v>0</v>
      </c>
      <c r="Q190" s="183">
        <v>0</v>
      </c>
      <c r="R190" s="183">
        <f t="shared" si="22"/>
        <v>0</v>
      </c>
      <c r="S190" s="183">
        <v>0</v>
      </c>
      <c r="T190" s="184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210</v>
      </c>
      <c r="AT190" s="185" t="s">
        <v>254</v>
      </c>
      <c r="AU190" s="185" t="s">
        <v>81</v>
      </c>
      <c r="AY190" s="18" t="s">
        <v>166</v>
      </c>
      <c r="BE190" s="186">
        <f t="shared" si="24"/>
        <v>0</v>
      </c>
      <c r="BF190" s="186">
        <f t="shared" si="25"/>
        <v>0</v>
      </c>
      <c r="BG190" s="186">
        <f t="shared" si="26"/>
        <v>0</v>
      </c>
      <c r="BH190" s="186">
        <f t="shared" si="27"/>
        <v>0</v>
      </c>
      <c r="BI190" s="186">
        <f t="shared" si="28"/>
        <v>0</v>
      </c>
      <c r="BJ190" s="18" t="s">
        <v>79</v>
      </c>
      <c r="BK190" s="186">
        <f t="shared" si="29"/>
        <v>0</v>
      </c>
      <c r="BL190" s="18" t="s">
        <v>173</v>
      </c>
      <c r="BM190" s="185" t="s">
        <v>587</v>
      </c>
    </row>
    <row r="191" spans="1:65" s="2" customFormat="1" ht="36">
      <c r="A191" s="35"/>
      <c r="B191" s="36"/>
      <c r="C191" s="174" t="s">
        <v>458</v>
      </c>
      <c r="D191" s="174" t="s">
        <v>168</v>
      </c>
      <c r="E191" s="175" t="s">
        <v>418</v>
      </c>
      <c r="F191" s="176" t="s">
        <v>419</v>
      </c>
      <c r="G191" s="177" t="s">
        <v>186</v>
      </c>
      <c r="H191" s="178">
        <v>3</v>
      </c>
      <c r="I191" s="179"/>
      <c r="J191" s="180">
        <f t="shared" si="20"/>
        <v>0</v>
      </c>
      <c r="K191" s="176" t="s">
        <v>172</v>
      </c>
      <c r="L191" s="40"/>
      <c r="M191" s="181" t="s">
        <v>19</v>
      </c>
      <c r="N191" s="182" t="s">
        <v>42</v>
      </c>
      <c r="O191" s="65"/>
      <c r="P191" s="183">
        <f t="shared" si="21"/>
        <v>0</v>
      </c>
      <c r="Q191" s="183">
        <v>0.05803</v>
      </c>
      <c r="R191" s="183">
        <f t="shared" si="22"/>
        <v>0.17409</v>
      </c>
      <c r="S191" s="183">
        <v>0</v>
      </c>
      <c r="T191" s="184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173</v>
      </c>
      <c r="AT191" s="185" t="s">
        <v>168</v>
      </c>
      <c r="AU191" s="185" t="s">
        <v>81</v>
      </c>
      <c r="AY191" s="18" t="s">
        <v>166</v>
      </c>
      <c r="BE191" s="186">
        <f t="shared" si="24"/>
        <v>0</v>
      </c>
      <c r="BF191" s="186">
        <f t="shared" si="25"/>
        <v>0</v>
      </c>
      <c r="BG191" s="186">
        <f t="shared" si="26"/>
        <v>0</v>
      </c>
      <c r="BH191" s="186">
        <f t="shared" si="27"/>
        <v>0</v>
      </c>
      <c r="BI191" s="186">
        <f t="shared" si="28"/>
        <v>0</v>
      </c>
      <c r="BJ191" s="18" t="s">
        <v>79</v>
      </c>
      <c r="BK191" s="186">
        <f t="shared" si="29"/>
        <v>0</v>
      </c>
      <c r="BL191" s="18" t="s">
        <v>173</v>
      </c>
      <c r="BM191" s="185" t="s">
        <v>588</v>
      </c>
    </row>
    <row r="192" spans="1:65" s="2" customFormat="1" ht="24">
      <c r="A192" s="35"/>
      <c r="B192" s="36"/>
      <c r="C192" s="174" t="s">
        <v>462</v>
      </c>
      <c r="D192" s="174" t="s">
        <v>168</v>
      </c>
      <c r="E192" s="175" t="s">
        <v>422</v>
      </c>
      <c r="F192" s="176" t="s">
        <v>423</v>
      </c>
      <c r="G192" s="177" t="s">
        <v>186</v>
      </c>
      <c r="H192" s="178">
        <v>17</v>
      </c>
      <c r="I192" s="179"/>
      <c r="J192" s="180">
        <f t="shared" si="20"/>
        <v>0</v>
      </c>
      <c r="K192" s="176" t="s">
        <v>172</v>
      </c>
      <c r="L192" s="40"/>
      <c r="M192" s="181" t="s">
        <v>19</v>
      </c>
      <c r="N192" s="182" t="s">
        <v>42</v>
      </c>
      <c r="O192" s="65"/>
      <c r="P192" s="183">
        <f t="shared" si="21"/>
        <v>0</v>
      </c>
      <c r="Q192" s="183">
        <v>0.21734</v>
      </c>
      <c r="R192" s="183">
        <f t="shared" si="22"/>
        <v>3.69478</v>
      </c>
      <c r="S192" s="183">
        <v>0</v>
      </c>
      <c r="T192" s="184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173</v>
      </c>
      <c r="AT192" s="185" t="s">
        <v>168</v>
      </c>
      <c r="AU192" s="185" t="s">
        <v>81</v>
      </c>
      <c r="AY192" s="18" t="s">
        <v>166</v>
      </c>
      <c r="BE192" s="186">
        <f t="shared" si="24"/>
        <v>0</v>
      </c>
      <c r="BF192" s="186">
        <f t="shared" si="25"/>
        <v>0</v>
      </c>
      <c r="BG192" s="186">
        <f t="shared" si="26"/>
        <v>0</v>
      </c>
      <c r="BH192" s="186">
        <f t="shared" si="27"/>
        <v>0</v>
      </c>
      <c r="BI192" s="186">
        <f t="shared" si="28"/>
        <v>0</v>
      </c>
      <c r="BJ192" s="18" t="s">
        <v>79</v>
      </c>
      <c r="BK192" s="186">
        <f t="shared" si="29"/>
        <v>0</v>
      </c>
      <c r="BL192" s="18" t="s">
        <v>173</v>
      </c>
      <c r="BM192" s="185" t="s">
        <v>589</v>
      </c>
    </row>
    <row r="193" spans="1:65" s="2" customFormat="1" ht="21.75" customHeight="1">
      <c r="A193" s="35"/>
      <c r="B193" s="36"/>
      <c r="C193" s="174" t="s">
        <v>590</v>
      </c>
      <c r="D193" s="174" t="s">
        <v>168</v>
      </c>
      <c r="E193" s="175" t="s">
        <v>430</v>
      </c>
      <c r="F193" s="176" t="s">
        <v>431</v>
      </c>
      <c r="G193" s="177" t="s">
        <v>194</v>
      </c>
      <c r="H193" s="178">
        <v>555</v>
      </c>
      <c r="I193" s="179"/>
      <c r="J193" s="180">
        <f t="shared" si="20"/>
        <v>0</v>
      </c>
      <c r="K193" s="176" t="s">
        <v>172</v>
      </c>
      <c r="L193" s="40"/>
      <c r="M193" s="181" t="s">
        <v>19</v>
      </c>
      <c r="N193" s="182" t="s">
        <v>42</v>
      </c>
      <c r="O193" s="65"/>
      <c r="P193" s="183">
        <f t="shared" si="21"/>
        <v>0</v>
      </c>
      <c r="Q193" s="183">
        <v>0.00013</v>
      </c>
      <c r="R193" s="183">
        <f t="shared" si="22"/>
        <v>0.07214999999999999</v>
      </c>
      <c r="S193" s="183">
        <v>0</v>
      </c>
      <c r="T193" s="184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173</v>
      </c>
      <c r="AT193" s="185" t="s">
        <v>168</v>
      </c>
      <c r="AU193" s="185" t="s">
        <v>81</v>
      </c>
      <c r="AY193" s="18" t="s">
        <v>166</v>
      </c>
      <c r="BE193" s="186">
        <f t="shared" si="24"/>
        <v>0</v>
      </c>
      <c r="BF193" s="186">
        <f t="shared" si="25"/>
        <v>0</v>
      </c>
      <c r="BG193" s="186">
        <f t="shared" si="26"/>
        <v>0</v>
      </c>
      <c r="BH193" s="186">
        <f t="shared" si="27"/>
        <v>0</v>
      </c>
      <c r="BI193" s="186">
        <f t="shared" si="28"/>
        <v>0</v>
      </c>
      <c r="BJ193" s="18" t="s">
        <v>79</v>
      </c>
      <c r="BK193" s="186">
        <f t="shared" si="29"/>
        <v>0</v>
      </c>
      <c r="BL193" s="18" t="s">
        <v>173</v>
      </c>
      <c r="BM193" s="185" t="s">
        <v>591</v>
      </c>
    </row>
    <row r="194" spans="2:63" s="12" customFormat="1" ht="22.9" customHeight="1">
      <c r="B194" s="158"/>
      <c r="C194" s="159"/>
      <c r="D194" s="160" t="s">
        <v>70</v>
      </c>
      <c r="E194" s="172" t="s">
        <v>214</v>
      </c>
      <c r="F194" s="172" t="s">
        <v>433</v>
      </c>
      <c r="G194" s="159"/>
      <c r="H194" s="159"/>
      <c r="I194" s="162"/>
      <c r="J194" s="173">
        <f>BK194</f>
        <v>0</v>
      </c>
      <c r="K194" s="159"/>
      <c r="L194" s="164"/>
      <c r="M194" s="165"/>
      <c r="N194" s="166"/>
      <c r="O194" s="166"/>
      <c r="P194" s="167">
        <f>SUM(P195:P196)</f>
        <v>0</v>
      </c>
      <c r="Q194" s="166"/>
      <c r="R194" s="167">
        <f>SUM(R195:R196)</f>
        <v>0</v>
      </c>
      <c r="S194" s="166"/>
      <c r="T194" s="168">
        <f>SUM(T195:T196)</f>
        <v>0</v>
      </c>
      <c r="AR194" s="169" t="s">
        <v>79</v>
      </c>
      <c r="AT194" s="170" t="s">
        <v>70</v>
      </c>
      <c r="AU194" s="170" t="s">
        <v>79</v>
      </c>
      <c r="AY194" s="169" t="s">
        <v>166</v>
      </c>
      <c r="BK194" s="171">
        <f>SUM(BK195:BK196)</f>
        <v>0</v>
      </c>
    </row>
    <row r="195" spans="1:65" s="2" customFormat="1" ht="24">
      <c r="A195" s="35"/>
      <c r="B195" s="36"/>
      <c r="C195" s="174" t="s">
        <v>592</v>
      </c>
      <c r="D195" s="174" t="s">
        <v>168</v>
      </c>
      <c r="E195" s="175" t="s">
        <v>435</v>
      </c>
      <c r="F195" s="176" t="s">
        <v>436</v>
      </c>
      <c r="G195" s="177" t="s">
        <v>194</v>
      </c>
      <c r="H195" s="178">
        <v>1110.5</v>
      </c>
      <c r="I195" s="179"/>
      <c r="J195" s="180">
        <f>ROUND(I195*H195,2)</f>
        <v>0</v>
      </c>
      <c r="K195" s="176" t="s">
        <v>172</v>
      </c>
      <c r="L195" s="40"/>
      <c r="M195" s="181" t="s">
        <v>19</v>
      </c>
      <c r="N195" s="182" t="s">
        <v>42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173</v>
      </c>
      <c r="AT195" s="185" t="s">
        <v>168</v>
      </c>
      <c r="AU195" s="185" t="s">
        <v>81</v>
      </c>
      <c r="AY195" s="18" t="s">
        <v>166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79</v>
      </c>
      <c r="BK195" s="186">
        <f>ROUND(I195*H195,2)</f>
        <v>0</v>
      </c>
      <c r="BL195" s="18" t="s">
        <v>173</v>
      </c>
      <c r="BM195" s="185" t="s">
        <v>593</v>
      </c>
    </row>
    <row r="196" spans="2:51" s="14" customFormat="1" ht="11.25">
      <c r="B196" s="198"/>
      <c r="C196" s="199"/>
      <c r="D196" s="189" t="s">
        <v>175</v>
      </c>
      <c r="E196" s="200" t="s">
        <v>19</v>
      </c>
      <c r="F196" s="201" t="s">
        <v>594</v>
      </c>
      <c r="G196" s="199"/>
      <c r="H196" s="202">
        <v>1110.5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175</v>
      </c>
      <c r="AU196" s="208" t="s">
        <v>81</v>
      </c>
      <c r="AV196" s="14" t="s">
        <v>81</v>
      </c>
      <c r="AW196" s="14" t="s">
        <v>33</v>
      </c>
      <c r="AX196" s="14" t="s">
        <v>79</v>
      </c>
      <c r="AY196" s="208" t="s">
        <v>166</v>
      </c>
    </row>
    <row r="197" spans="2:63" s="12" customFormat="1" ht="22.9" customHeight="1">
      <c r="B197" s="158"/>
      <c r="C197" s="159"/>
      <c r="D197" s="160" t="s">
        <v>70</v>
      </c>
      <c r="E197" s="172" t="s">
        <v>439</v>
      </c>
      <c r="F197" s="172" t="s">
        <v>440</v>
      </c>
      <c r="G197" s="159"/>
      <c r="H197" s="159"/>
      <c r="I197" s="162"/>
      <c r="J197" s="173">
        <f>BK197</f>
        <v>0</v>
      </c>
      <c r="K197" s="159"/>
      <c r="L197" s="164"/>
      <c r="M197" s="165"/>
      <c r="N197" s="166"/>
      <c r="O197" s="166"/>
      <c r="P197" s="167">
        <f>SUM(P198:P202)</f>
        <v>0</v>
      </c>
      <c r="Q197" s="166"/>
      <c r="R197" s="167">
        <f>SUM(R198:R202)</f>
        <v>0</v>
      </c>
      <c r="S197" s="166"/>
      <c r="T197" s="168">
        <f>SUM(T198:T202)</f>
        <v>0</v>
      </c>
      <c r="AR197" s="169" t="s">
        <v>79</v>
      </c>
      <c r="AT197" s="170" t="s">
        <v>70</v>
      </c>
      <c r="AU197" s="170" t="s">
        <v>79</v>
      </c>
      <c r="AY197" s="169" t="s">
        <v>166</v>
      </c>
      <c r="BK197" s="171">
        <f>SUM(BK198:BK202)</f>
        <v>0</v>
      </c>
    </row>
    <row r="198" spans="1:65" s="2" customFormat="1" ht="36">
      <c r="A198" s="35"/>
      <c r="B198" s="36"/>
      <c r="C198" s="174" t="s">
        <v>595</v>
      </c>
      <c r="D198" s="174" t="s">
        <v>168</v>
      </c>
      <c r="E198" s="175" t="s">
        <v>442</v>
      </c>
      <c r="F198" s="176" t="s">
        <v>443</v>
      </c>
      <c r="G198" s="177" t="s">
        <v>240</v>
      </c>
      <c r="H198" s="178">
        <v>646.22</v>
      </c>
      <c r="I198" s="179"/>
      <c r="J198" s="180">
        <f>ROUND(I198*H198,2)</f>
        <v>0</v>
      </c>
      <c r="K198" s="176" t="s">
        <v>172</v>
      </c>
      <c r="L198" s="40"/>
      <c r="M198" s="181" t="s">
        <v>19</v>
      </c>
      <c r="N198" s="182" t="s">
        <v>42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173</v>
      </c>
      <c r="AT198" s="185" t="s">
        <v>168</v>
      </c>
      <c r="AU198" s="185" t="s">
        <v>81</v>
      </c>
      <c r="AY198" s="18" t="s">
        <v>166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173</v>
      </c>
      <c r="BM198" s="185" t="s">
        <v>596</v>
      </c>
    </row>
    <row r="199" spans="1:65" s="2" customFormat="1" ht="36">
      <c r="A199" s="35"/>
      <c r="B199" s="36"/>
      <c r="C199" s="174" t="s">
        <v>597</v>
      </c>
      <c r="D199" s="174" t="s">
        <v>168</v>
      </c>
      <c r="E199" s="175" t="s">
        <v>446</v>
      </c>
      <c r="F199" s="176" t="s">
        <v>447</v>
      </c>
      <c r="G199" s="177" t="s">
        <v>240</v>
      </c>
      <c r="H199" s="178">
        <v>5815.98</v>
      </c>
      <c r="I199" s="179"/>
      <c r="J199" s="180">
        <f>ROUND(I199*H199,2)</f>
        <v>0</v>
      </c>
      <c r="K199" s="176" t="s">
        <v>172</v>
      </c>
      <c r="L199" s="40"/>
      <c r="M199" s="181" t="s">
        <v>19</v>
      </c>
      <c r="N199" s="182" t="s">
        <v>42</v>
      </c>
      <c r="O199" s="65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173</v>
      </c>
      <c r="AT199" s="185" t="s">
        <v>168</v>
      </c>
      <c r="AU199" s="185" t="s">
        <v>81</v>
      </c>
      <c r="AY199" s="18" t="s">
        <v>166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79</v>
      </c>
      <c r="BK199" s="186">
        <f>ROUND(I199*H199,2)</f>
        <v>0</v>
      </c>
      <c r="BL199" s="18" t="s">
        <v>173</v>
      </c>
      <c r="BM199" s="185" t="s">
        <v>598</v>
      </c>
    </row>
    <row r="200" spans="2:51" s="14" customFormat="1" ht="11.25">
      <c r="B200" s="198"/>
      <c r="C200" s="199"/>
      <c r="D200" s="189" t="s">
        <v>175</v>
      </c>
      <c r="E200" s="200" t="s">
        <v>19</v>
      </c>
      <c r="F200" s="201" t="s">
        <v>599</v>
      </c>
      <c r="G200" s="199"/>
      <c r="H200" s="202">
        <v>5815.98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175</v>
      </c>
      <c r="AU200" s="208" t="s">
        <v>81</v>
      </c>
      <c r="AV200" s="14" t="s">
        <v>81</v>
      </c>
      <c r="AW200" s="14" t="s">
        <v>33</v>
      </c>
      <c r="AX200" s="14" t="s">
        <v>79</v>
      </c>
      <c r="AY200" s="208" t="s">
        <v>166</v>
      </c>
    </row>
    <row r="201" spans="1:65" s="2" customFormat="1" ht="44.25" customHeight="1">
      <c r="A201" s="35"/>
      <c r="B201" s="36"/>
      <c r="C201" s="174" t="s">
        <v>600</v>
      </c>
      <c r="D201" s="174" t="s">
        <v>168</v>
      </c>
      <c r="E201" s="175" t="s">
        <v>450</v>
      </c>
      <c r="F201" s="176" t="s">
        <v>239</v>
      </c>
      <c r="G201" s="177" t="s">
        <v>240</v>
      </c>
      <c r="H201" s="178">
        <v>434.76</v>
      </c>
      <c r="I201" s="179"/>
      <c r="J201" s="180">
        <f>ROUND(I201*H201,2)</f>
        <v>0</v>
      </c>
      <c r="K201" s="176" t="s">
        <v>172</v>
      </c>
      <c r="L201" s="40"/>
      <c r="M201" s="181" t="s">
        <v>19</v>
      </c>
      <c r="N201" s="182" t="s">
        <v>42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173</v>
      </c>
      <c r="AT201" s="185" t="s">
        <v>168</v>
      </c>
      <c r="AU201" s="185" t="s">
        <v>81</v>
      </c>
      <c r="AY201" s="18" t="s">
        <v>166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79</v>
      </c>
      <c r="BK201" s="186">
        <f>ROUND(I201*H201,2)</f>
        <v>0</v>
      </c>
      <c r="BL201" s="18" t="s">
        <v>173</v>
      </c>
      <c r="BM201" s="185" t="s">
        <v>601</v>
      </c>
    </row>
    <row r="202" spans="1:65" s="2" customFormat="1" ht="44.25" customHeight="1">
      <c r="A202" s="35"/>
      <c r="B202" s="36"/>
      <c r="C202" s="174" t="s">
        <v>602</v>
      </c>
      <c r="D202" s="174" t="s">
        <v>168</v>
      </c>
      <c r="E202" s="175" t="s">
        <v>453</v>
      </c>
      <c r="F202" s="176" t="s">
        <v>454</v>
      </c>
      <c r="G202" s="177" t="s">
        <v>240</v>
      </c>
      <c r="H202" s="178">
        <v>211.46</v>
      </c>
      <c r="I202" s="179"/>
      <c r="J202" s="180">
        <f>ROUND(I202*H202,2)</f>
        <v>0</v>
      </c>
      <c r="K202" s="176" t="s">
        <v>172</v>
      </c>
      <c r="L202" s="40"/>
      <c r="M202" s="181" t="s">
        <v>19</v>
      </c>
      <c r="N202" s="182" t="s">
        <v>42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173</v>
      </c>
      <c r="AT202" s="185" t="s">
        <v>168</v>
      </c>
      <c r="AU202" s="185" t="s">
        <v>81</v>
      </c>
      <c r="AY202" s="18" t="s">
        <v>166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79</v>
      </c>
      <c r="BK202" s="186">
        <f>ROUND(I202*H202,2)</f>
        <v>0</v>
      </c>
      <c r="BL202" s="18" t="s">
        <v>173</v>
      </c>
      <c r="BM202" s="185" t="s">
        <v>603</v>
      </c>
    </row>
    <row r="203" spans="2:63" s="12" customFormat="1" ht="22.9" customHeight="1">
      <c r="B203" s="158"/>
      <c r="C203" s="159"/>
      <c r="D203" s="160" t="s">
        <v>70</v>
      </c>
      <c r="E203" s="172" t="s">
        <v>456</v>
      </c>
      <c r="F203" s="172" t="s">
        <v>457</v>
      </c>
      <c r="G203" s="159"/>
      <c r="H203" s="159"/>
      <c r="I203" s="162"/>
      <c r="J203" s="173">
        <f>BK203</f>
        <v>0</v>
      </c>
      <c r="K203" s="159"/>
      <c r="L203" s="164"/>
      <c r="M203" s="165"/>
      <c r="N203" s="166"/>
      <c r="O203" s="166"/>
      <c r="P203" s="167">
        <f>SUM(P204:P205)</f>
        <v>0</v>
      </c>
      <c r="Q203" s="166"/>
      <c r="R203" s="167">
        <f>SUM(R204:R205)</f>
        <v>0</v>
      </c>
      <c r="S203" s="166"/>
      <c r="T203" s="168">
        <f>SUM(T204:T205)</f>
        <v>0</v>
      </c>
      <c r="AR203" s="169" t="s">
        <v>79</v>
      </c>
      <c r="AT203" s="170" t="s">
        <v>70</v>
      </c>
      <c r="AU203" s="170" t="s">
        <v>79</v>
      </c>
      <c r="AY203" s="169" t="s">
        <v>166</v>
      </c>
      <c r="BK203" s="171">
        <f>SUM(BK204:BK205)</f>
        <v>0</v>
      </c>
    </row>
    <row r="204" spans="1:65" s="2" customFormat="1" ht="44.25" customHeight="1">
      <c r="A204" s="35"/>
      <c r="B204" s="36"/>
      <c r="C204" s="174" t="s">
        <v>604</v>
      </c>
      <c r="D204" s="174" t="s">
        <v>168</v>
      </c>
      <c r="E204" s="175" t="s">
        <v>459</v>
      </c>
      <c r="F204" s="176" t="s">
        <v>460</v>
      </c>
      <c r="G204" s="177" t="s">
        <v>240</v>
      </c>
      <c r="H204" s="178">
        <v>1033.3</v>
      </c>
      <c r="I204" s="179"/>
      <c r="J204" s="180">
        <f>ROUND(I204*H204,2)</f>
        <v>0</v>
      </c>
      <c r="K204" s="176" t="s">
        <v>172</v>
      </c>
      <c r="L204" s="40"/>
      <c r="M204" s="181" t="s">
        <v>19</v>
      </c>
      <c r="N204" s="182" t="s">
        <v>42</v>
      </c>
      <c r="O204" s="65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173</v>
      </c>
      <c r="AT204" s="185" t="s">
        <v>168</v>
      </c>
      <c r="AU204" s="185" t="s">
        <v>81</v>
      </c>
      <c r="AY204" s="18" t="s">
        <v>166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8" t="s">
        <v>79</v>
      </c>
      <c r="BK204" s="186">
        <f>ROUND(I204*H204,2)</f>
        <v>0</v>
      </c>
      <c r="BL204" s="18" t="s">
        <v>173</v>
      </c>
      <c r="BM204" s="185" t="s">
        <v>605</v>
      </c>
    </row>
    <row r="205" spans="1:65" s="2" customFormat="1" ht="48">
      <c r="A205" s="35"/>
      <c r="B205" s="36"/>
      <c r="C205" s="174" t="s">
        <v>606</v>
      </c>
      <c r="D205" s="174" t="s">
        <v>168</v>
      </c>
      <c r="E205" s="175" t="s">
        <v>463</v>
      </c>
      <c r="F205" s="176" t="s">
        <v>464</v>
      </c>
      <c r="G205" s="177" t="s">
        <v>240</v>
      </c>
      <c r="H205" s="178">
        <v>46.84</v>
      </c>
      <c r="I205" s="179"/>
      <c r="J205" s="180">
        <f>ROUND(I205*H205,2)</f>
        <v>0</v>
      </c>
      <c r="K205" s="176" t="s">
        <v>172</v>
      </c>
      <c r="L205" s="40"/>
      <c r="M205" s="230" t="s">
        <v>19</v>
      </c>
      <c r="N205" s="231" t="s">
        <v>42</v>
      </c>
      <c r="O205" s="232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173</v>
      </c>
      <c r="AT205" s="185" t="s">
        <v>168</v>
      </c>
      <c r="AU205" s="185" t="s">
        <v>81</v>
      </c>
      <c r="AY205" s="18" t="s">
        <v>166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79</v>
      </c>
      <c r="BK205" s="186">
        <f>ROUND(I205*H205,2)</f>
        <v>0</v>
      </c>
      <c r="BL205" s="18" t="s">
        <v>173</v>
      </c>
      <c r="BM205" s="185" t="s">
        <v>607</v>
      </c>
    </row>
    <row r="206" spans="1:31" s="2" customFormat="1" ht="6.95" customHeight="1">
      <c r="A206" s="35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0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sheetProtection algorithmName="SHA-512" hashValue="NFwfMaPvWZhrF+3OJsJ5Xf2K5ad8EOfLPowWvzMz3N/BBN5TnoPpVH0GlrAa0HRlMfS6wYcuCVPJ/fz3hOvVDg==" saltValue="Kfiww1MbU4j80JnGgTQZ3ZBRS2w5P8xeFYa6CStiCtcbhKbDUjmqc5p8qjc1lYKb5VB0oxrsTsswhiD/PDdbUA==" spinCount="100000" sheet="1" objects="1" scenarios="1" formatColumns="0" formatRows="0" autoFilter="0"/>
  <autoFilter ref="C87:K20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608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ROUND((SUM(BE88:BE173)),2)</f>
        <v>0</v>
      </c>
      <c r="G33" s="35"/>
      <c r="H33" s="35"/>
      <c r="I33" s="119">
        <v>0.21</v>
      </c>
      <c r="J33" s="118">
        <f>ROUND(((SUM(BE88:BE173))*I33),2)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ROUND((SUM(BF88:BF173)),2)</f>
        <v>0</v>
      </c>
      <c r="G34" s="35"/>
      <c r="H34" s="35"/>
      <c r="I34" s="119">
        <v>0.15</v>
      </c>
      <c r="J34" s="118">
        <f>ROUND(((SUM(BF88:BF173))*I34),2)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ROUND((SUM(BG88:BG173)),2)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ROUND((SUM(BH88:BH173)),2)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ROUND((SUM(BI88:BI173)),2)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03 - Stoka B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J124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J131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J136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J162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J165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J171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03 - Stoka B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104.802604</v>
      </c>
      <c r="S88" s="73"/>
      <c r="T88" s="156">
        <f>T89</f>
        <v>82.78649999999999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P90+P122+P124+P131+P136+P162+P165+P171</f>
        <v>0</v>
      </c>
      <c r="Q89" s="166"/>
      <c r="R89" s="167">
        <f>R90+R122+R124+R131+R136+R162+R165+R171</f>
        <v>104.802604</v>
      </c>
      <c r="S89" s="166"/>
      <c r="T89" s="168">
        <f>T90+T122+T124+T131+T136+T162+T165+T171</f>
        <v>82.78649999999999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BK90+BK122+BK124+BK131+BK136+BK162+BK165+BK171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SUM(P91:P121)</f>
        <v>0</v>
      </c>
      <c r="Q90" s="166"/>
      <c r="R90" s="167">
        <f>SUM(R91:R121)</f>
        <v>0.221254</v>
      </c>
      <c r="S90" s="166"/>
      <c r="T90" s="168">
        <f>SUM(T91:T121)</f>
        <v>82.78649999999999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SUM(BK91:BK121)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609</v>
      </c>
      <c r="F91" s="176" t="s">
        <v>610</v>
      </c>
      <c r="G91" s="177" t="s">
        <v>171</v>
      </c>
      <c r="H91" s="178">
        <v>71.55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41.498999999999995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611</v>
      </c>
    </row>
    <row r="92" spans="2:51" s="13" customFormat="1" ht="11.25">
      <c r="B92" s="187"/>
      <c r="C92" s="188"/>
      <c r="D92" s="189" t="s">
        <v>175</v>
      </c>
      <c r="E92" s="190" t="s">
        <v>19</v>
      </c>
      <c r="F92" s="191" t="s">
        <v>612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175</v>
      </c>
      <c r="AU92" s="197" t="s">
        <v>81</v>
      </c>
      <c r="AV92" s="13" t="s">
        <v>79</v>
      </c>
      <c r="AW92" s="13" t="s">
        <v>33</v>
      </c>
      <c r="AX92" s="13" t="s">
        <v>71</v>
      </c>
      <c r="AY92" s="197" t="s">
        <v>166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613</v>
      </c>
      <c r="G93" s="199"/>
      <c r="H93" s="202">
        <v>71.55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79</v>
      </c>
      <c r="AY93" s="208" t="s">
        <v>166</v>
      </c>
    </row>
    <row r="94" spans="1:65" s="2" customFormat="1" ht="66.75" customHeight="1">
      <c r="A94" s="35"/>
      <c r="B94" s="36"/>
      <c r="C94" s="174" t="s">
        <v>81</v>
      </c>
      <c r="D94" s="174" t="s">
        <v>168</v>
      </c>
      <c r="E94" s="175" t="s">
        <v>614</v>
      </c>
      <c r="F94" s="176" t="s">
        <v>615</v>
      </c>
      <c r="G94" s="177" t="s">
        <v>171</v>
      </c>
      <c r="H94" s="178">
        <v>91.75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0.45</v>
      </c>
      <c r="T94" s="184">
        <f>S94*H94</f>
        <v>41.2875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616</v>
      </c>
    </row>
    <row r="95" spans="2:51" s="13" customFormat="1" ht="11.25">
      <c r="B95" s="187"/>
      <c r="C95" s="188"/>
      <c r="D95" s="189" t="s">
        <v>175</v>
      </c>
      <c r="E95" s="190" t="s">
        <v>19</v>
      </c>
      <c r="F95" s="191" t="s">
        <v>617</v>
      </c>
      <c r="G95" s="188"/>
      <c r="H95" s="190" t="s">
        <v>19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175</v>
      </c>
      <c r="AU95" s="197" t="s">
        <v>81</v>
      </c>
      <c r="AV95" s="13" t="s">
        <v>79</v>
      </c>
      <c r="AW95" s="13" t="s">
        <v>33</v>
      </c>
      <c r="AX95" s="13" t="s">
        <v>71</v>
      </c>
      <c r="AY95" s="197" t="s">
        <v>166</v>
      </c>
    </row>
    <row r="96" spans="2:51" s="14" customFormat="1" ht="11.25">
      <c r="B96" s="198"/>
      <c r="C96" s="199"/>
      <c r="D96" s="189" t="s">
        <v>175</v>
      </c>
      <c r="E96" s="200" t="s">
        <v>19</v>
      </c>
      <c r="F96" s="201" t="s">
        <v>618</v>
      </c>
      <c r="G96" s="199"/>
      <c r="H96" s="202">
        <v>91.75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175</v>
      </c>
      <c r="AU96" s="208" t="s">
        <v>81</v>
      </c>
      <c r="AV96" s="14" t="s">
        <v>81</v>
      </c>
      <c r="AW96" s="14" t="s">
        <v>33</v>
      </c>
      <c r="AX96" s="14" t="s">
        <v>79</v>
      </c>
      <c r="AY96" s="208" t="s">
        <v>166</v>
      </c>
    </row>
    <row r="97" spans="1:65" s="2" customFormat="1" ht="36">
      <c r="A97" s="35"/>
      <c r="B97" s="36"/>
      <c r="C97" s="174" t="s">
        <v>183</v>
      </c>
      <c r="D97" s="174" t="s">
        <v>168</v>
      </c>
      <c r="E97" s="175" t="s">
        <v>184</v>
      </c>
      <c r="F97" s="176" t="s">
        <v>185</v>
      </c>
      <c r="G97" s="177" t="s">
        <v>186</v>
      </c>
      <c r="H97" s="178">
        <v>1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0.00065</v>
      </c>
      <c r="R97" s="183">
        <f>Q97*H97</f>
        <v>0.00065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619</v>
      </c>
    </row>
    <row r="98" spans="1:65" s="2" customFormat="1" ht="36">
      <c r="A98" s="35"/>
      <c r="B98" s="36"/>
      <c r="C98" s="174" t="s">
        <v>173</v>
      </c>
      <c r="D98" s="174" t="s">
        <v>168</v>
      </c>
      <c r="E98" s="175" t="s">
        <v>188</v>
      </c>
      <c r="F98" s="176" t="s">
        <v>189</v>
      </c>
      <c r="G98" s="177" t="s">
        <v>186</v>
      </c>
      <c r="H98" s="178">
        <v>1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620</v>
      </c>
    </row>
    <row r="99" spans="1:65" s="2" customFormat="1" ht="24">
      <c r="A99" s="35"/>
      <c r="B99" s="36"/>
      <c r="C99" s="174" t="s">
        <v>191</v>
      </c>
      <c r="D99" s="174" t="s">
        <v>168</v>
      </c>
      <c r="E99" s="175" t="s">
        <v>192</v>
      </c>
      <c r="F99" s="176" t="s">
        <v>193</v>
      </c>
      <c r="G99" s="177" t="s">
        <v>194</v>
      </c>
      <c r="H99" s="178">
        <v>110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0.00055</v>
      </c>
      <c r="R99" s="183">
        <f>Q99*H99</f>
        <v>0.060500000000000005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621</v>
      </c>
    </row>
    <row r="100" spans="1:65" s="2" customFormat="1" ht="24">
      <c r="A100" s="35"/>
      <c r="B100" s="36"/>
      <c r="C100" s="174" t="s">
        <v>196</v>
      </c>
      <c r="D100" s="174" t="s">
        <v>168</v>
      </c>
      <c r="E100" s="175" t="s">
        <v>197</v>
      </c>
      <c r="F100" s="176" t="s">
        <v>198</v>
      </c>
      <c r="G100" s="177" t="s">
        <v>194</v>
      </c>
      <c r="H100" s="178">
        <v>110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622</v>
      </c>
    </row>
    <row r="101" spans="1:65" s="2" customFormat="1" ht="48">
      <c r="A101" s="35"/>
      <c r="B101" s="36"/>
      <c r="C101" s="174" t="s">
        <v>200</v>
      </c>
      <c r="D101" s="174" t="s">
        <v>168</v>
      </c>
      <c r="E101" s="175" t="s">
        <v>201</v>
      </c>
      <c r="F101" s="176" t="s">
        <v>202</v>
      </c>
      <c r="G101" s="177" t="s">
        <v>203</v>
      </c>
      <c r="H101" s="178">
        <v>67.564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623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624</v>
      </c>
      <c r="G102" s="199"/>
      <c r="H102" s="202">
        <v>6.264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625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626</v>
      </c>
      <c r="G104" s="199"/>
      <c r="H104" s="202">
        <v>61.3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5" customFormat="1" ht="11.25">
      <c r="B105" s="209"/>
      <c r="C105" s="210"/>
      <c r="D105" s="189" t="s">
        <v>175</v>
      </c>
      <c r="E105" s="211" t="s">
        <v>19</v>
      </c>
      <c r="F105" s="212" t="s">
        <v>209</v>
      </c>
      <c r="G105" s="210"/>
      <c r="H105" s="213">
        <v>67.564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175</v>
      </c>
      <c r="AU105" s="219" t="s">
        <v>81</v>
      </c>
      <c r="AV105" s="15" t="s">
        <v>173</v>
      </c>
      <c r="AW105" s="15" t="s">
        <v>33</v>
      </c>
      <c r="AX105" s="15" t="s">
        <v>79</v>
      </c>
      <c r="AY105" s="219" t="s">
        <v>166</v>
      </c>
    </row>
    <row r="106" spans="1:65" s="2" customFormat="1" ht="36">
      <c r="A106" s="35"/>
      <c r="B106" s="36"/>
      <c r="C106" s="174" t="s">
        <v>210</v>
      </c>
      <c r="D106" s="174" t="s">
        <v>168</v>
      </c>
      <c r="E106" s="175" t="s">
        <v>211</v>
      </c>
      <c r="F106" s="176" t="s">
        <v>212</v>
      </c>
      <c r="G106" s="177" t="s">
        <v>203</v>
      </c>
      <c r="H106" s="178">
        <v>2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627</v>
      </c>
    </row>
    <row r="107" spans="1:65" s="2" customFormat="1" ht="36">
      <c r="A107" s="35"/>
      <c r="B107" s="36"/>
      <c r="C107" s="174" t="s">
        <v>214</v>
      </c>
      <c r="D107" s="174" t="s">
        <v>168</v>
      </c>
      <c r="E107" s="175" t="s">
        <v>215</v>
      </c>
      <c r="F107" s="176" t="s">
        <v>216</v>
      </c>
      <c r="G107" s="177" t="s">
        <v>171</v>
      </c>
      <c r="H107" s="178">
        <v>190.6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0.00084</v>
      </c>
      <c r="R107" s="183">
        <f>Q107*H107</f>
        <v>0.160104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628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629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630</v>
      </c>
      <c r="G109" s="199"/>
      <c r="H109" s="202">
        <v>190.6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79</v>
      </c>
      <c r="AY109" s="208" t="s">
        <v>166</v>
      </c>
    </row>
    <row r="110" spans="1:65" s="2" customFormat="1" ht="44.25" customHeight="1">
      <c r="A110" s="35"/>
      <c r="B110" s="36"/>
      <c r="C110" s="174" t="s">
        <v>106</v>
      </c>
      <c r="D110" s="174" t="s">
        <v>168</v>
      </c>
      <c r="E110" s="175" t="s">
        <v>224</v>
      </c>
      <c r="F110" s="176" t="s">
        <v>225</v>
      </c>
      <c r="G110" s="177" t="s">
        <v>171</v>
      </c>
      <c r="H110" s="178">
        <v>190.6</v>
      </c>
      <c r="I110" s="179"/>
      <c r="J110" s="180">
        <f>ROUND(I110*H110,2)</f>
        <v>0</v>
      </c>
      <c r="K110" s="176" t="s">
        <v>172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173</v>
      </c>
      <c r="AT110" s="185" t="s">
        <v>168</v>
      </c>
      <c r="AU110" s="185" t="s">
        <v>81</v>
      </c>
      <c r="AY110" s="18" t="s">
        <v>166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173</v>
      </c>
      <c r="BM110" s="185" t="s">
        <v>631</v>
      </c>
    </row>
    <row r="111" spans="1:65" s="2" customFormat="1" ht="60">
      <c r="A111" s="35"/>
      <c r="B111" s="36"/>
      <c r="C111" s="174" t="s">
        <v>109</v>
      </c>
      <c r="D111" s="174" t="s">
        <v>168</v>
      </c>
      <c r="E111" s="175" t="s">
        <v>230</v>
      </c>
      <c r="F111" s="176" t="s">
        <v>231</v>
      </c>
      <c r="G111" s="177" t="s">
        <v>203</v>
      </c>
      <c r="H111" s="178">
        <v>19.08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632</v>
      </c>
    </row>
    <row r="112" spans="2:51" s="14" customFormat="1" ht="11.25">
      <c r="B112" s="198"/>
      <c r="C112" s="199"/>
      <c r="D112" s="189" t="s">
        <v>175</v>
      </c>
      <c r="E112" s="200" t="s">
        <v>19</v>
      </c>
      <c r="F112" s="201" t="s">
        <v>633</v>
      </c>
      <c r="G112" s="199"/>
      <c r="H112" s="202">
        <v>19.08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175</v>
      </c>
      <c r="AU112" s="208" t="s">
        <v>81</v>
      </c>
      <c r="AV112" s="14" t="s">
        <v>81</v>
      </c>
      <c r="AW112" s="14" t="s">
        <v>33</v>
      </c>
      <c r="AX112" s="14" t="s">
        <v>79</v>
      </c>
      <c r="AY112" s="208" t="s">
        <v>166</v>
      </c>
    </row>
    <row r="113" spans="1:65" s="2" customFormat="1" ht="44.25" customHeight="1">
      <c r="A113" s="35"/>
      <c r="B113" s="36"/>
      <c r="C113" s="174" t="s">
        <v>112</v>
      </c>
      <c r="D113" s="174" t="s">
        <v>168</v>
      </c>
      <c r="E113" s="175" t="s">
        <v>235</v>
      </c>
      <c r="F113" s="176" t="s">
        <v>236</v>
      </c>
      <c r="G113" s="177" t="s">
        <v>203</v>
      </c>
      <c r="H113" s="178">
        <v>19.08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634</v>
      </c>
    </row>
    <row r="114" spans="1:65" s="2" customFormat="1" ht="44.25" customHeight="1">
      <c r="A114" s="35"/>
      <c r="B114" s="36"/>
      <c r="C114" s="174" t="s">
        <v>115</v>
      </c>
      <c r="D114" s="174" t="s">
        <v>168</v>
      </c>
      <c r="E114" s="175" t="s">
        <v>238</v>
      </c>
      <c r="F114" s="176" t="s">
        <v>239</v>
      </c>
      <c r="G114" s="177" t="s">
        <v>240</v>
      </c>
      <c r="H114" s="178">
        <v>38.16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635</v>
      </c>
    </row>
    <row r="115" spans="2:51" s="14" customFormat="1" ht="11.25">
      <c r="B115" s="198"/>
      <c r="C115" s="199"/>
      <c r="D115" s="189" t="s">
        <v>175</v>
      </c>
      <c r="E115" s="200" t="s">
        <v>19</v>
      </c>
      <c r="F115" s="201" t="s">
        <v>636</v>
      </c>
      <c r="G115" s="199"/>
      <c r="H115" s="202">
        <v>38.16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175</v>
      </c>
      <c r="AU115" s="208" t="s">
        <v>81</v>
      </c>
      <c r="AV115" s="14" t="s">
        <v>81</v>
      </c>
      <c r="AW115" s="14" t="s">
        <v>33</v>
      </c>
      <c r="AX115" s="14" t="s">
        <v>79</v>
      </c>
      <c r="AY115" s="208" t="s">
        <v>166</v>
      </c>
    </row>
    <row r="116" spans="1:65" s="2" customFormat="1" ht="36">
      <c r="A116" s="35"/>
      <c r="B116" s="36"/>
      <c r="C116" s="174" t="s">
        <v>118</v>
      </c>
      <c r="D116" s="174" t="s">
        <v>168</v>
      </c>
      <c r="E116" s="175" t="s">
        <v>243</v>
      </c>
      <c r="F116" s="176" t="s">
        <v>244</v>
      </c>
      <c r="G116" s="177" t="s">
        <v>203</v>
      </c>
      <c r="H116" s="178">
        <v>19.08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637</v>
      </c>
    </row>
    <row r="117" spans="1:65" s="2" customFormat="1" ht="44.25" customHeight="1">
      <c r="A117" s="35"/>
      <c r="B117" s="36"/>
      <c r="C117" s="174" t="s">
        <v>8</v>
      </c>
      <c r="D117" s="174" t="s">
        <v>168</v>
      </c>
      <c r="E117" s="175" t="s">
        <v>246</v>
      </c>
      <c r="F117" s="176" t="s">
        <v>247</v>
      </c>
      <c r="G117" s="177" t="s">
        <v>203</v>
      </c>
      <c r="H117" s="178">
        <v>48.48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638</v>
      </c>
    </row>
    <row r="118" spans="2:51" s="14" customFormat="1" ht="11.25">
      <c r="B118" s="198"/>
      <c r="C118" s="199"/>
      <c r="D118" s="189" t="s">
        <v>175</v>
      </c>
      <c r="E118" s="200" t="s">
        <v>19</v>
      </c>
      <c r="F118" s="201" t="s">
        <v>639</v>
      </c>
      <c r="G118" s="199"/>
      <c r="H118" s="202">
        <v>48.48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175</v>
      </c>
      <c r="AU118" s="208" t="s">
        <v>81</v>
      </c>
      <c r="AV118" s="14" t="s">
        <v>81</v>
      </c>
      <c r="AW118" s="14" t="s">
        <v>33</v>
      </c>
      <c r="AX118" s="14" t="s">
        <v>79</v>
      </c>
      <c r="AY118" s="208" t="s">
        <v>166</v>
      </c>
    </row>
    <row r="119" spans="1:65" s="2" customFormat="1" ht="66.75" customHeight="1">
      <c r="A119" s="35"/>
      <c r="B119" s="36"/>
      <c r="C119" s="174" t="s">
        <v>123</v>
      </c>
      <c r="D119" s="174" t="s">
        <v>168</v>
      </c>
      <c r="E119" s="175" t="s">
        <v>250</v>
      </c>
      <c r="F119" s="176" t="s">
        <v>251</v>
      </c>
      <c r="G119" s="177" t="s">
        <v>203</v>
      </c>
      <c r="H119" s="178">
        <v>14.31</v>
      </c>
      <c r="I119" s="179"/>
      <c r="J119" s="180">
        <f>ROUND(I119*H119,2)</f>
        <v>0</v>
      </c>
      <c r="K119" s="176" t="s">
        <v>172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173</v>
      </c>
      <c r="AT119" s="185" t="s">
        <v>168</v>
      </c>
      <c r="AU119" s="185" t="s">
        <v>81</v>
      </c>
      <c r="AY119" s="18" t="s">
        <v>166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173</v>
      </c>
      <c r="BM119" s="185" t="s">
        <v>640</v>
      </c>
    </row>
    <row r="120" spans="2:51" s="14" customFormat="1" ht="11.25">
      <c r="B120" s="198"/>
      <c r="C120" s="199"/>
      <c r="D120" s="189" t="s">
        <v>175</v>
      </c>
      <c r="E120" s="200" t="s">
        <v>19</v>
      </c>
      <c r="F120" s="201" t="s">
        <v>641</v>
      </c>
      <c r="G120" s="199"/>
      <c r="H120" s="202">
        <v>14.31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175</v>
      </c>
      <c r="AU120" s="208" t="s">
        <v>81</v>
      </c>
      <c r="AV120" s="14" t="s">
        <v>81</v>
      </c>
      <c r="AW120" s="14" t="s">
        <v>33</v>
      </c>
      <c r="AX120" s="14" t="s">
        <v>79</v>
      </c>
      <c r="AY120" s="208" t="s">
        <v>166</v>
      </c>
    </row>
    <row r="121" spans="1:65" s="2" customFormat="1" ht="16.5" customHeight="1">
      <c r="A121" s="35"/>
      <c r="B121" s="36"/>
      <c r="C121" s="220" t="s">
        <v>126</v>
      </c>
      <c r="D121" s="220" t="s">
        <v>254</v>
      </c>
      <c r="E121" s="221" t="s">
        <v>255</v>
      </c>
      <c r="F121" s="222" t="s">
        <v>256</v>
      </c>
      <c r="G121" s="223" t="s">
        <v>240</v>
      </c>
      <c r="H121" s="224">
        <v>28.61</v>
      </c>
      <c r="I121" s="225"/>
      <c r="J121" s="226">
        <f>ROUND(I121*H121,2)</f>
        <v>0</v>
      </c>
      <c r="K121" s="222" t="s">
        <v>172</v>
      </c>
      <c r="L121" s="227"/>
      <c r="M121" s="228" t="s">
        <v>19</v>
      </c>
      <c r="N121" s="229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210</v>
      </c>
      <c r="AT121" s="185" t="s">
        <v>254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642</v>
      </c>
    </row>
    <row r="122" spans="2:63" s="12" customFormat="1" ht="22.9" customHeight="1">
      <c r="B122" s="158"/>
      <c r="C122" s="159"/>
      <c r="D122" s="160" t="s">
        <v>70</v>
      </c>
      <c r="E122" s="172" t="s">
        <v>183</v>
      </c>
      <c r="F122" s="172" t="s">
        <v>259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P123</f>
        <v>0</v>
      </c>
      <c r="Q122" s="166"/>
      <c r="R122" s="167">
        <f>R123</f>
        <v>0</v>
      </c>
      <c r="S122" s="166"/>
      <c r="T122" s="168">
        <f>T123</f>
        <v>0</v>
      </c>
      <c r="AR122" s="169" t="s">
        <v>79</v>
      </c>
      <c r="AT122" s="170" t="s">
        <v>70</v>
      </c>
      <c r="AU122" s="170" t="s">
        <v>79</v>
      </c>
      <c r="AY122" s="169" t="s">
        <v>166</v>
      </c>
      <c r="BK122" s="171">
        <f>BK123</f>
        <v>0</v>
      </c>
    </row>
    <row r="123" spans="1:65" s="2" customFormat="1" ht="24">
      <c r="A123" s="35"/>
      <c r="B123" s="36"/>
      <c r="C123" s="174" t="s">
        <v>129</v>
      </c>
      <c r="D123" s="174" t="s">
        <v>168</v>
      </c>
      <c r="E123" s="175" t="s">
        <v>261</v>
      </c>
      <c r="F123" s="176" t="s">
        <v>262</v>
      </c>
      <c r="G123" s="177" t="s">
        <v>194</v>
      </c>
      <c r="H123" s="178">
        <v>53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643</v>
      </c>
    </row>
    <row r="124" spans="2:63" s="12" customFormat="1" ht="22.9" customHeight="1">
      <c r="B124" s="158"/>
      <c r="C124" s="159"/>
      <c r="D124" s="160" t="s">
        <v>70</v>
      </c>
      <c r="E124" s="172" t="s">
        <v>173</v>
      </c>
      <c r="F124" s="172" t="s">
        <v>264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SUM(P125:P130)</f>
        <v>0</v>
      </c>
      <c r="Q124" s="166"/>
      <c r="R124" s="167">
        <f>SUM(R125:R130)</f>
        <v>0.18303</v>
      </c>
      <c r="S124" s="166"/>
      <c r="T124" s="168">
        <f>SUM(T125:T130)</f>
        <v>0</v>
      </c>
      <c r="AR124" s="169" t="s">
        <v>79</v>
      </c>
      <c r="AT124" s="170" t="s">
        <v>70</v>
      </c>
      <c r="AU124" s="170" t="s">
        <v>79</v>
      </c>
      <c r="AY124" s="169" t="s">
        <v>166</v>
      </c>
      <c r="BK124" s="171">
        <f>SUM(BK125:BK130)</f>
        <v>0</v>
      </c>
    </row>
    <row r="125" spans="1:65" s="2" customFormat="1" ht="33" customHeight="1">
      <c r="A125" s="35"/>
      <c r="B125" s="36"/>
      <c r="C125" s="174" t="s">
        <v>132</v>
      </c>
      <c r="D125" s="174" t="s">
        <v>168</v>
      </c>
      <c r="E125" s="175" t="s">
        <v>265</v>
      </c>
      <c r="F125" s="176" t="s">
        <v>266</v>
      </c>
      <c r="G125" s="177" t="s">
        <v>203</v>
      </c>
      <c r="H125" s="178">
        <v>4.77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644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645</v>
      </c>
      <c r="G126" s="199"/>
      <c r="H126" s="202">
        <v>4.77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79</v>
      </c>
      <c r="AY126" s="208" t="s">
        <v>166</v>
      </c>
    </row>
    <row r="127" spans="1:65" s="2" customFormat="1" ht="36">
      <c r="A127" s="35"/>
      <c r="B127" s="36"/>
      <c r="C127" s="174" t="s">
        <v>260</v>
      </c>
      <c r="D127" s="174" t="s">
        <v>168</v>
      </c>
      <c r="E127" s="175" t="s">
        <v>270</v>
      </c>
      <c r="F127" s="176" t="s">
        <v>271</v>
      </c>
      <c r="G127" s="177" t="s">
        <v>203</v>
      </c>
      <c r="H127" s="178">
        <v>0.4</v>
      </c>
      <c r="I127" s="179"/>
      <c r="J127" s="180">
        <f>ROUND(I127*H127,2)</f>
        <v>0</v>
      </c>
      <c r="K127" s="176" t="s">
        <v>172</v>
      </c>
      <c r="L127" s="40"/>
      <c r="M127" s="181" t="s">
        <v>19</v>
      </c>
      <c r="N127" s="182" t="s">
        <v>42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173</v>
      </c>
      <c r="AT127" s="185" t="s">
        <v>168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646</v>
      </c>
    </row>
    <row r="128" spans="1:65" s="2" customFormat="1" ht="33" customHeight="1">
      <c r="A128" s="35"/>
      <c r="B128" s="36"/>
      <c r="C128" s="174" t="s">
        <v>7</v>
      </c>
      <c r="D128" s="174" t="s">
        <v>168</v>
      </c>
      <c r="E128" s="175" t="s">
        <v>274</v>
      </c>
      <c r="F128" s="176" t="s">
        <v>275</v>
      </c>
      <c r="G128" s="177" t="s">
        <v>203</v>
      </c>
      <c r="H128" s="178">
        <v>0.25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647</v>
      </c>
    </row>
    <row r="129" spans="1:65" s="2" customFormat="1" ht="24">
      <c r="A129" s="35"/>
      <c r="B129" s="36"/>
      <c r="C129" s="174" t="s">
        <v>269</v>
      </c>
      <c r="D129" s="174" t="s">
        <v>168</v>
      </c>
      <c r="E129" s="175" t="s">
        <v>278</v>
      </c>
      <c r="F129" s="176" t="s">
        <v>279</v>
      </c>
      <c r="G129" s="177" t="s">
        <v>171</v>
      </c>
      <c r="H129" s="178">
        <v>1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0.00639</v>
      </c>
      <c r="R129" s="183">
        <f>Q129*H129</f>
        <v>0.00639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648</v>
      </c>
    </row>
    <row r="130" spans="1:65" s="2" customFormat="1" ht="36">
      <c r="A130" s="35"/>
      <c r="B130" s="36"/>
      <c r="C130" s="174" t="s">
        <v>273</v>
      </c>
      <c r="D130" s="174" t="s">
        <v>168</v>
      </c>
      <c r="E130" s="175" t="s">
        <v>282</v>
      </c>
      <c r="F130" s="176" t="s">
        <v>283</v>
      </c>
      <c r="G130" s="177" t="s">
        <v>186</v>
      </c>
      <c r="H130" s="178">
        <v>2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0.08832</v>
      </c>
      <c r="R130" s="183">
        <f>Q130*H130</f>
        <v>0.17664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649</v>
      </c>
    </row>
    <row r="131" spans="2:63" s="12" customFormat="1" ht="22.9" customHeight="1">
      <c r="B131" s="158"/>
      <c r="C131" s="159"/>
      <c r="D131" s="160" t="s">
        <v>70</v>
      </c>
      <c r="E131" s="172" t="s">
        <v>191</v>
      </c>
      <c r="F131" s="172" t="s">
        <v>285</v>
      </c>
      <c r="G131" s="159"/>
      <c r="H131" s="159"/>
      <c r="I131" s="162"/>
      <c r="J131" s="173">
        <f>BK131</f>
        <v>0</v>
      </c>
      <c r="K131" s="159"/>
      <c r="L131" s="164"/>
      <c r="M131" s="165"/>
      <c r="N131" s="166"/>
      <c r="O131" s="166"/>
      <c r="P131" s="167">
        <f>SUM(P132:P135)</f>
        <v>0</v>
      </c>
      <c r="Q131" s="166"/>
      <c r="R131" s="167">
        <f>SUM(R132:R135)</f>
        <v>98.63333</v>
      </c>
      <c r="S131" s="166"/>
      <c r="T131" s="168">
        <f>SUM(T132:T135)</f>
        <v>0</v>
      </c>
      <c r="AR131" s="169" t="s">
        <v>79</v>
      </c>
      <c r="AT131" s="170" t="s">
        <v>70</v>
      </c>
      <c r="AU131" s="170" t="s">
        <v>79</v>
      </c>
      <c r="AY131" s="169" t="s">
        <v>166</v>
      </c>
      <c r="BK131" s="171">
        <f>SUM(BK132:BK135)</f>
        <v>0</v>
      </c>
    </row>
    <row r="132" spans="1:65" s="2" customFormat="1" ht="36">
      <c r="A132" s="35"/>
      <c r="B132" s="36"/>
      <c r="C132" s="174" t="s">
        <v>277</v>
      </c>
      <c r="D132" s="174" t="s">
        <v>168</v>
      </c>
      <c r="E132" s="175" t="s">
        <v>287</v>
      </c>
      <c r="F132" s="176" t="s">
        <v>288</v>
      </c>
      <c r="G132" s="177" t="s">
        <v>171</v>
      </c>
      <c r="H132" s="178">
        <v>71.55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0.46</v>
      </c>
      <c r="R132" s="183">
        <f>Q132*H132</f>
        <v>32.913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650</v>
      </c>
    </row>
    <row r="133" spans="1:65" s="2" customFormat="1" ht="44.25" customHeight="1">
      <c r="A133" s="35"/>
      <c r="B133" s="36"/>
      <c r="C133" s="174" t="s">
        <v>281</v>
      </c>
      <c r="D133" s="174" t="s">
        <v>168</v>
      </c>
      <c r="E133" s="175" t="s">
        <v>293</v>
      </c>
      <c r="F133" s="176" t="s">
        <v>294</v>
      </c>
      <c r="G133" s="177" t="s">
        <v>171</v>
      </c>
      <c r="H133" s="178">
        <v>71.55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0.38</v>
      </c>
      <c r="R133" s="183">
        <f>Q133*H133</f>
        <v>27.189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651</v>
      </c>
    </row>
    <row r="134" spans="1:65" s="2" customFormat="1" ht="44.25" customHeight="1">
      <c r="A134" s="35"/>
      <c r="B134" s="36"/>
      <c r="C134" s="174" t="s">
        <v>286</v>
      </c>
      <c r="D134" s="174" t="s">
        <v>168</v>
      </c>
      <c r="E134" s="175" t="s">
        <v>297</v>
      </c>
      <c r="F134" s="176" t="s">
        <v>298</v>
      </c>
      <c r="G134" s="177" t="s">
        <v>171</v>
      </c>
      <c r="H134" s="178">
        <v>91.75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0.26376</v>
      </c>
      <c r="R134" s="183">
        <f>Q134*H134</f>
        <v>24.19998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652</v>
      </c>
    </row>
    <row r="135" spans="1:65" s="2" customFormat="1" ht="36">
      <c r="A135" s="35"/>
      <c r="B135" s="36"/>
      <c r="C135" s="174" t="s">
        <v>292</v>
      </c>
      <c r="D135" s="174" t="s">
        <v>168</v>
      </c>
      <c r="E135" s="175" t="s">
        <v>301</v>
      </c>
      <c r="F135" s="176" t="s">
        <v>302</v>
      </c>
      <c r="G135" s="177" t="s">
        <v>171</v>
      </c>
      <c r="H135" s="178">
        <v>91.75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0.1562</v>
      </c>
      <c r="R135" s="183">
        <f>Q135*H135</f>
        <v>14.33135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653</v>
      </c>
    </row>
    <row r="136" spans="2:63" s="12" customFormat="1" ht="22.9" customHeight="1">
      <c r="B136" s="158"/>
      <c r="C136" s="159"/>
      <c r="D136" s="160" t="s">
        <v>70</v>
      </c>
      <c r="E136" s="172" t="s">
        <v>210</v>
      </c>
      <c r="F136" s="172" t="s">
        <v>304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SUM(P137:P161)</f>
        <v>0</v>
      </c>
      <c r="Q136" s="166"/>
      <c r="R136" s="167">
        <f>SUM(R137:R161)</f>
        <v>5.764990000000001</v>
      </c>
      <c r="S136" s="166"/>
      <c r="T136" s="168">
        <f>SUM(T137:T161)</f>
        <v>0</v>
      </c>
      <c r="AR136" s="169" t="s">
        <v>79</v>
      </c>
      <c r="AT136" s="170" t="s">
        <v>70</v>
      </c>
      <c r="AU136" s="170" t="s">
        <v>79</v>
      </c>
      <c r="AY136" s="169" t="s">
        <v>166</v>
      </c>
      <c r="BK136" s="171">
        <f>SUM(BK137:BK161)</f>
        <v>0</v>
      </c>
    </row>
    <row r="137" spans="1:65" s="2" customFormat="1" ht="33" customHeight="1">
      <c r="A137" s="35"/>
      <c r="B137" s="36"/>
      <c r="C137" s="174" t="s">
        <v>296</v>
      </c>
      <c r="D137" s="174" t="s">
        <v>168</v>
      </c>
      <c r="E137" s="175" t="s">
        <v>306</v>
      </c>
      <c r="F137" s="176" t="s">
        <v>307</v>
      </c>
      <c r="G137" s="177" t="s">
        <v>194</v>
      </c>
      <c r="H137" s="178">
        <v>4</v>
      </c>
      <c r="I137" s="179"/>
      <c r="J137" s="180">
        <f aca="true" t="shared" si="0" ref="J137:J161">ROUND(I137*H137,2)</f>
        <v>0</v>
      </c>
      <c r="K137" s="176" t="s">
        <v>308</v>
      </c>
      <c r="L137" s="40"/>
      <c r="M137" s="181" t="s">
        <v>19</v>
      </c>
      <c r="N137" s="182" t="s">
        <v>42</v>
      </c>
      <c r="O137" s="65"/>
      <c r="P137" s="183">
        <f aca="true" t="shared" si="1" ref="P137:P161">O137*H137</f>
        <v>0</v>
      </c>
      <c r="Q137" s="183">
        <v>1E-05</v>
      </c>
      <c r="R137" s="183">
        <f aca="true" t="shared" si="2" ref="R137:R161">Q137*H137</f>
        <v>4E-05</v>
      </c>
      <c r="S137" s="183">
        <v>0</v>
      </c>
      <c r="T137" s="184">
        <f aca="true" t="shared" si="3" ref="T137:T161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 aca="true" t="shared" si="4" ref="BE137:BE161">IF(N137="základní",J137,0)</f>
        <v>0</v>
      </c>
      <c r="BF137" s="186">
        <f aca="true" t="shared" si="5" ref="BF137:BF161">IF(N137="snížená",J137,0)</f>
        <v>0</v>
      </c>
      <c r="BG137" s="186">
        <f aca="true" t="shared" si="6" ref="BG137:BG161">IF(N137="zákl. přenesená",J137,0)</f>
        <v>0</v>
      </c>
      <c r="BH137" s="186">
        <f aca="true" t="shared" si="7" ref="BH137:BH161">IF(N137="sníž. přenesená",J137,0)</f>
        <v>0</v>
      </c>
      <c r="BI137" s="186">
        <f aca="true" t="shared" si="8" ref="BI137:BI161">IF(N137="nulová",J137,0)</f>
        <v>0</v>
      </c>
      <c r="BJ137" s="18" t="s">
        <v>79</v>
      </c>
      <c r="BK137" s="186">
        <f aca="true" t="shared" si="9" ref="BK137:BK161">ROUND(I137*H137,2)</f>
        <v>0</v>
      </c>
      <c r="BL137" s="18" t="s">
        <v>173</v>
      </c>
      <c r="BM137" s="185" t="s">
        <v>654</v>
      </c>
    </row>
    <row r="138" spans="1:65" s="2" customFormat="1" ht="24">
      <c r="A138" s="35"/>
      <c r="B138" s="36"/>
      <c r="C138" s="220" t="s">
        <v>300</v>
      </c>
      <c r="D138" s="220" t="s">
        <v>254</v>
      </c>
      <c r="E138" s="221" t="s">
        <v>311</v>
      </c>
      <c r="F138" s="222" t="s">
        <v>312</v>
      </c>
      <c r="G138" s="223" t="s">
        <v>194</v>
      </c>
      <c r="H138" s="224">
        <v>4.1</v>
      </c>
      <c r="I138" s="225"/>
      <c r="J138" s="226">
        <f t="shared" si="0"/>
        <v>0</v>
      </c>
      <c r="K138" s="222" t="s">
        <v>308</v>
      </c>
      <c r="L138" s="227"/>
      <c r="M138" s="228" t="s">
        <v>19</v>
      </c>
      <c r="N138" s="229" t="s">
        <v>42</v>
      </c>
      <c r="O138" s="65"/>
      <c r="P138" s="183">
        <f t="shared" si="1"/>
        <v>0</v>
      </c>
      <c r="Q138" s="183">
        <v>0.0036</v>
      </c>
      <c r="R138" s="183">
        <f t="shared" si="2"/>
        <v>0.014759999999999999</v>
      </c>
      <c r="S138" s="183">
        <v>0</v>
      </c>
      <c r="T138" s="18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210</v>
      </c>
      <c r="AT138" s="185" t="s">
        <v>254</v>
      </c>
      <c r="AU138" s="185" t="s">
        <v>81</v>
      </c>
      <c r="AY138" s="18" t="s">
        <v>166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18" t="s">
        <v>79</v>
      </c>
      <c r="BK138" s="186">
        <f t="shared" si="9"/>
        <v>0</v>
      </c>
      <c r="BL138" s="18" t="s">
        <v>173</v>
      </c>
      <c r="BM138" s="185" t="s">
        <v>655</v>
      </c>
    </row>
    <row r="139" spans="1:65" s="2" customFormat="1" ht="33" customHeight="1">
      <c r="A139" s="35"/>
      <c r="B139" s="36"/>
      <c r="C139" s="174" t="s">
        <v>305</v>
      </c>
      <c r="D139" s="174" t="s">
        <v>168</v>
      </c>
      <c r="E139" s="175" t="s">
        <v>531</v>
      </c>
      <c r="F139" s="176" t="s">
        <v>532</v>
      </c>
      <c r="G139" s="177" t="s">
        <v>194</v>
      </c>
      <c r="H139" s="178">
        <v>49</v>
      </c>
      <c r="I139" s="179"/>
      <c r="J139" s="180">
        <f t="shared" si="0"/>
        <v>0</v>
      </c>
      <c r="K139" s="176" t="s">
        <v>308</v>
      </c>
      <c r="L139" s="40"/>
      <c r="M139" s="181" t="s">
        <v>19</v>
      </c>
      <c r="N139" s="182" t="s">
        <v>42</v>
      </c>
      <c r="O139" s="65"/>
      <c r="P139" s="183">
        <f t="shared" si="1"/>
        <v>0</v>
      </c>
      <c r="Q139" s="183">
        <v>2E-05</v>
      </c>
      <c r="R139" s="183">
        <f t="shared" si="2"/>
        <v>0.0009800000000000002</v>
      </c>
      <c r="S139" s="183">
        <v>0</v>
      </c>
      <c r="T139" s="18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18" t="s">
        <v>79</v>
      </c>
      <c r="BK139" s="186">
        <f t="shared" si="9"/>
        <v>0</v>
      </c>
      <c r="BL139" s="18" t="s">
        <v>173</v>
      </c>
      <c r="BM139" s="185" t="s">
        <v>656</v>
      </c>
    </row>
    <row r="140" spans="1:65" s="2" customFormat="1" ht="24">
      <c r="A140" s="35"/>
      <c r="B140" s="36"/>
      <c r="C140" s="220" t="s">
        <v>310</v>
      </c>
      <c r="D140" s="220" t="s">
        <v>254</v>
      </c>
      <c r="E140" s="221" t="s">
        <v>527</v>
      </c>
      <c r="F140" s="222" t="s">
        <v>528</v>
      </c>
      <c r="G140" s="223" t="s">
        <v>194</v>
      </c>
      <c r="H140" s="224">
        <v>50</v>
      </c>
      <c r="I140" s="225"/>
      <c r="J140" s="226">
        <f t="shared" si="0"/>
        <v>0</v>
      </c>
      <c r="K140" s="222" t="s">
        <v>308</v>
      </c>
      <c r="L140" s="227"/>
      <c r="M140" s="228" t="s">
        <v>19</v>
      </c>
      <c r="N140" s="229" t="s">
        <v>42</v>
      </c>
      <c r="O140" s="65"/>
      <c r="P140" s="183">
        <f t="shared" si="1"/>
        <v>0</v>
      </c>
      <c r="Q140" s="183">
        <v>0.008</v>
      </c>
      <c r="R140" s="183">
        <f t="shared" si="2"/>
        <v>0.4</v>
      </c>
      <c r="S140" s="183">
        <v>0</v>
      </c>
      <c r="T140" s="18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210</v>
      </c>
      <c r="AT140" s="185" t="s">
        <v>254</v>
      </c>
      <c r="AU140" s="185" t="s">
        <v>81</v>
      </c>
      <c r="AY140" s="18" t="s">
        <v>166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18" t="s">
        <v>79</v>
      </c>
      <c r="BK140" s="186">
        <f t="shared" si="9"/>
        <v>0</v>
      </c>
      <c r="BL140" s="18" t="s">
        <v>173</v>
      </c>
      <c r="BM140" s="185" t="s">
        <v>657</v>
      </c>
    </row>
    <row r="141" spans="1:65" s="2" customFormat="1" ht="36">
      <c r="A141" s="35"/>
      <c r="B141" s="36"/>
      <c r="C141" s="174" t="s">
        <v>315</v>
      </c>
      <c r="D141" s="174" t="s">
        <v>168</v>
      </c>
      <c r="E141" s="175" t="s">
        <v>658</v>
      </c>
      <c r="F141" s="176" t="s">
        <v>659</v>
      </c>
      <c r="G141" s="177" t="s">
        <v>186</v>
      </c>
      <c r="H141" s="178">
        <v>8</v>
      </c>
      <c r="I141" s="179"/>
      <c r="J141" s="180">
        <f t="shared" si="0"/>
        <v>0</v>
      </c>
      <c r="K141" s="176" t="s">
        <v>308</v>
      </c>
      <c r="L141" s="40"/>
      <c r="M141" s="181" t="s">
        <v>19</v>
      </c>
      <c r="N141" s="182" t="s">
        <v>42</v>
      </c>
      <c r="O141" s="65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18" t="s">
        <v>79</v>
      </c>
      <c r="BK141" s="186">
        <f t="shared" si="9"/>
        <v>0</v>
      </c>
      <c r="BL141" s="18" t="s">
        <v>173</v>
      </c>
      <c r="BM141" s="185" t="s">
        <v>660</v>
      </c>
    </row>
    <row r="142" spans="1:65" s="2" customFormat="1" ht="16.5" customHeight="1">
      <c r="A142" s="35"/>
      <c r="B142" s="36"/>
      <c r="C142" s="220" t="s">
        <v>319</v>
      </c>
      <c r="D142" s="220" t="s">
        <v>254</v>
      </c>
      <c r="E142" s="221" t="s">
        <v>341</v>
      </c>
      <c r="F142" s="222" t="s">
        <v>342</v>
      </c>
      <c r="G142" s="223" t="s">
        <v>186</v>
      </c>
      <c r="H142" s="224">
        <v>4</v>
      </c>
      <c r="I142" s="225"/>
      <c r="J142" s="226">
        <f t="shared" si="0"/>
        <v>0</v>
      </c>
      <c r="K142" s="222" t="s">
        <v>308</v>
      </c>
      <c r="L142" s="227"/>
      <c r="M142" s="228" t="s">
        <v>19</v>
      </c>
      <c r="N142" s="229" t="s">
        <v>42</v>
      </c>
      <c r="O142" s="65"/>
      <c r="P142" s="183">
        <f t="shared" si="1"/>
        <v>0</v>
      </c>
      <c r="Q142" s="183">
        <v>0.0008</v>
      </c>
      <c r="R142" s="183">
        <f t="shared" si="2"/>
        <v>0.0032</v>
      </c>
      <c r="S142" s="183">
        <v>0</v>
      </c>
      <c r="T142" s="18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210</v>
      </c>
      <c r="AT142" s="185" t="s">
        <v>254</v>
      </c>
      <c r="AU142" s="185" t="s">
        <v>81</v>
      </c>
      <c r="AY142" s="18" t="s">
        <v>166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18" t="s">
        <v>79</v>
      </c>
      <c r="BK142" s="186">
        <f t="shared" si="9"/>
        <v>0</v>
      </c>
      <c r="BL142" s="18" t="s">
        <v>173</v>
      </c>
      <c r="BM142" s="185" t="s">
        <v>661</v>
      </c>
    </row>
    <row r="143" spans="1:65" s="2" customFormat="1" ht="16.5" customHeight="1">
      <c r="A143" s="35"/>
      <c r="B143" s="36"/>
      <c r="C143" s="220" t="s">
        <v>324</v>
      </c>
      <c r="D143" s="220" t="s">
        <v>254</v>
      </c>
      <c r="E143" s="221" t="s">
        <v>542</v>
      </c>
      <c r="F143" s="222" t="s">
        <v>543</v>
      </c>
      <c r="G143" s="223" t="s">
        <v>186</v>
      </c>
      <c r="H143" s="224">
        <v>4</v>
      </c>
      <c r="I143" s="225"/>
      <c r="J143" s="226">
        <f t="shared" si="0"/>
        <v>0</v>
      </c>
      <c r="K143" s="222" t="s">
        <v>308</v>
      </c>
      <c r="L143" s="227"/>
      <c r="M143" s="228" t="s">
        <v>19</v>
      </c>
      <c r="N143" s="229" t="s">
        <v>42</v>
      </c>
      <c r="O143" s="65"/>
      <c r="P143" s="183">
        <f t="shared" si="1"/>
        <v>0</v>
      </c>
      <c r="Q143" s="183">
        <v>0.005</v>
      </c>
      <c r="R143" s="183">
        <f t="shared" si="2"/>
        <v>0.02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210</v>
      </c>
      <c r="AT143" s="185" t="s">
        <v>254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662</v>
      </c>
    </row>
    <row r="144" spans="1:65" s="2" customFormat="1" ht="36">
      <c r="A144" s="35"/>
      <c r="B144" s="36"/>
      <c r="C144" s="174" t="s">
        <v>328</v>
      </c>
      <c r="D144" s="174" t="s">
        <v>168</v>
      </c>
      <c r="E144" s="175" t="s">
        <v>325</v>
      </c>
      <c r="F144" s="176" t="s">
        <v>326</v>
      </c>
      <c r="G144" s="177" t="s">
        <v>186</v>
      </c>
      <c r="H144" s="178">
        <v>1</v>
      </c>
      <c r="I144" s="179"/>
      <c r="J144" s="180">
        <f t="shared" si="0"/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 t="shared" si="1"/>
        <v>0</v>
      </c>
      <c r="Q144" s="183">
        <v>0</v>
      </c>
      <c r="R144" s="183">
        <f t="shared" si="2"/>
        <v>0</v>
      </c>
      <c r="S144" s="183">
        <v>0</v>
      </c>
      <c r="T144" s="18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18" t="s">
        <v>79</v>
      </c>
      <c r="BK144" s="186">
        <f t="shared" si="9"/>
        <v>0</v>
      </c>
      <c r="BL144" s="18" t="s">
        <v>173</v>
      </c>
      <c r="BM144" s="185" t="s">
        <v>663</v>
      </c>
    </row>
    <row r="145" spans="1:65" s="2" customFormat="1" ht="16.5" customHeight="1">
      <c r="A145" s="35"/>
      <c r="B145" s="36"/>
      <c r="C145" s="220" t="s">
        <v>332</v>
      </c>
      <c r="D145" s="220" t="s">
        <v>254</v>
      </c>
      <c r="E145" s="221" t="s">
        <v>329</v>
      </c>
      <c r="F145" s="222" t="s">
        <v>330</v>
      </c>
      <c r="G145" s="223" t="s">
        <v>186</v>
      </c>
      <c r="H145" s="224">
        <v>1</v>
      </c>
      <c r="I145" s="225"/>
      <c r="J145" s="226">
        <f t="shared" si="0"/>
        <v>0</v>
      </c>
      <c r="K145" s="222" t="s">
        <v>308</v>
      </c>
      <c r="L145" s="227"/>
      <c r="M145" s="228" t="s">
        <v>19</v>
      </c>
      <c r="N145" s="229" t="s">
        <v>42</v>
      </c>
      <c r="O145" s="65"/>
      <c r="P145" s="183">
        <f t="shared" si="1"/>
        <v>0</v>
      </c>
      <c r="Q145" s="183">
        <v>0.00029</v>
      </c>
      <c r="R145" s="183">
        <f t="shared" si="2"/>
        <v>0.00029</v>
      </c>
      <c r="S145" s="183">
        <v>0</v>
      </c>
      <c r="T145" s="18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210</v>
      </c>
      <c r="AT145" s="185" t="s">
        <v>254</v>
      </c>
      <c r="AU145" s="185" t="s">
        <v>81</v>
      </c>
      <c r="AY145" s="18" t="s">
        <v>166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18" t="s">
        <v>79</v>
      </c>
      <c r="BK145" s="186">
        <f t="shared" si="9"/>
        <v>0</v>
      </c>
      <c r="BL145" s="18" t="s">
        <v>173</v>
      </c>
      <c r="BM145" s="185" t="s">
        <v>664</v>
      </c>
    </row>
    <row r="146" spans="1:65" s="2" customFormat="1" ht="24">
      <c r="A146" s="35"/>
      <c r="B146" s="36"/>
      <c r="C146" s="174" t="s">
        <v>336</v>
      </c>
      <c r="D146" s="174" t="s">
        <v>168</v>
      </c>
      <c r="E146" s="175" t="s">
        <v>349</v>
      </c>
      <c r="F146" s="176" t="s">
        <v>350</v>
      </c>
      <c r="G146" s="177" t="s">
        <v>194</v>
      </c>
      <c r="H146" s="178">
        <v>53</v>
      </c>
      <c r="I146" s="179"/>
      <c r="J146" s="180">
        <f t="shared" si="0"/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 t="shared" si="1"/>
        <v>0</v>
      </c>
      <c r="Q146" s="183">
        <v>0</v>
      </c>
      <c r="R146" s="183">
        <f t="shared" si="2"/>
        <v>0</v>
      </c>
      <c r="S146" s="183">
        <v>0</v>
      </c>
      <c r="T146" s="18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18" t="s">
        <v>79</v>
      </c>
      <c r="BK146" s="186">
        <f t="shared" si="9"/>
        <v>0</v>
      </c>
      <c r="BL146" s="18" t="s">
        <v>173</v>
      </c>
      <c r="BM146" s="185" t="s">
        <v>665</v>
      </c>
    </row>
    <row r="147" spans="1:65" s="2" customFormat="1" ht="24">
      <c r="A147" s="35"/>
      <c r="B147" s="36"/>
      <c r="C147" s="174" t="s">
        <v>340</v>
      </c>
      <c r="D147" s="174" t="s">
        <v>168</v>
      </c>
      <c r="E147" s="175" t="s">
        <v>353</v>
      </c>
      <c r="F147" s="176" t="s">
        <v>354</v>
      </c>
      <c r="G147" s="177" t="s">
        <v>186</v>
      </c>
      <c r="H147" s="178">
        <v>3</v>
      </c>
      <c r="I147" s="179"/>
      <c r="J147" s="180">
        <f t="shared" si="0"/>
        <v>0</v>
      </c>
      <c r="K147" s="176" t="s">
        <v>172</v>
      </c>
      <c r="L147" s="40"/>
      <c r="M147" s="181" t="s">
        <v>19</v>
      </c>
      <c r="N147" s="182" t="s">
        <v>42</v>
      </c>
      <c r="O147" s="65"/>
      <c r="P147" s="183">
        <f t="shared" si="1"/>
        <v>0</v>
      </c>
      <c r="Q147" s="183">
        <v>0.01019</v>
      </c>
      <c r="R147" s="183">
        <f t="shared" si="2"/>
        <v>0.03057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173</v>
      </c>
      <c r="AT147" s="185" t="s">
        <v>168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666</v>
      </c>
    </row>
    <row r="148" spans="1:65" s="2" customFormat="1" ht="16.5" customHeight="1">
      <c r="A148" s="35"/>
      <c r="B148" s="36"/>
      <c r="C148" s="220" t="s">
        <v>344</v>
      </c>
      <c r="D148" s="220" t="s">
        <v>254</v>
      </c>
      <c r="E148" s="221" t="s">
        <v>357</v>
      </c>
      <c r="F148" s="222" t="s">
        <v>358</v>
      </c>
      <c r="G148" s="223" t="s">
        <v>186</v>
      </c>
      <c r="H148" s="224">
        <v>2</v>
      </c>
      <c r="I148" s="225"/>
      <c r="J148" s="226">
        <f t="shared" si="0"/>
        <v>0</v>
      </c>
      <c r="K148" s="222" t="s">
        <v>172</v>
      </c>
      <c r="L148" s="227"/>
      <c r="M148" s="228" t="s">
        <v>19</v>
      </c>
      <c r="N148" s="229" t="s">
        <v>42</v>
      </c>
      <c r="O148" s="65"/>
      <c r="P148" s="183">
        <f t="shared" si="1"/>
        <v>0</v>
      </c>
      <c r="Q148" s="183">
        <v>0.526</v>
      </c>
      <c r="R148" s="183">
        <f t="shared" si="2"/>
        <v>1.052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210</v>
      </c>
      <c r="AT148" s="185" t="s">
        <v>254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667</v>
      </c>
    </row>
    <row r="149" spans="1:65" s="2" customFormat="1" ht="16.5" customHeight="1">
      <c r="A149" s="35"/>
      <c r="B149" s="36"/>
      <c r="C149" s="220" t="s">
        <v>348</v>
      </c>
      <c r="D149" s="220" t="s">
        <v>254</v>
      </c>
      <c r="E149" s="221" t="s">
        <v>361</v>
      </c>
      <c r="F149" s="222" t="s">
        <v>362</v>
      </c>
      <c r="G149" s="223" t="s">
        <v>186</v>
      </c>
      <c r="H149" s="224">
        <v>1</v>
      </c>
      <c r="I149" s="225"/>
      <c r="J149" s="226">
        <f t="shared" si="0"/>
        <v>0</v>
      </c>
      <c r="K149" s="222" t="s">
        <v>172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0.262</v>
      </c>
      <c r="R149" s="183">
        <f t="shared" si="2"/>
        <v>0.262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668</v>
      </c>
    </row>
    <row r="150" spans="1:65" s="2" customFormat="1" ht="24">
      <c r="A150" s="35"/>
      <c r="B150" s="36"/>
      <c r="C150" s="174" t="s">
        <v>352</v>
      </c>
      <c r="D150" s="174" t="s">
        <v>168</v>
      </c>
      <c r="E150" s="175" t="s">
        <v>365</v>
      </c>
      <c r="F150" s="176" t="s">
        <v>366</v>
      </c>
      <c r="G150" s="177" t="s">
        <v>186</v>
      </c>
      <c r="H150" s="178">
        <v>2</v>
      </c>
      <c r="I150" s="179"/>
      <c r="J150" s="180">
        <f t="shared" si="0"/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 t="shared" si="1"/>
        <v>0</v>
      </c>
      <c r="Q150" s="183">
        <v>0.01248</v>
      </c>
      <c r="R150" s="183">
        <f t="shared" si="2"/>
        <v>0.02496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669</v>
      </c>
    </row>
    <row r="151" spans="1:65" s="2" customFormat="1" ht="24">
      <c r="A151" s="35"/>
      <c r="B151" s="36"/>
      <c r="C151" s="220" t="s">
        <v>356</v>
      </c>
      <c r="D151" s="220" t="s">
        <v>254</v>
      </c>
      <c r="E151" s="221" t="s">
        <v>369</v>
      </c>
      <c r="F151" s="222" t="s">
        <v>370</v>
      </c>
      <c r="G151" s="223" t="s">
        <v>186</v>
      </c>
      <c r="H151" s="224">
        <v>2</v>
      </c>
      <c r="I151" s="225"/>
      <c r="J151" s="226">
        <f t="shared" si="0"/>
        <v>0</v>
      </c>
      <c r="K151" s="222" t="s">
        <v>172</v>
      </c>
      <c r="L151" s="227"/>
      <c r="M151" s="228" t="s">
        <v>19</v>
      </c>
      <c r="N151" s="229" t="s">
        <v>42</v>
      </c>
      <c r="O151" s="65"/>
      <c r="P151" s="183">
        <f t="shared" si="1"/>
        <v>0</v>
      </c>
      <c r="Q151" s="183">
        <v>0.548</v>
      </c>
      <c r="R151" s="183">
        <f t="shared" si="2"/>
        <v>1.096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210</v>
      </c>
      <c r="AT151" s="185" t="s">
        <v>254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670</v>
      </c>
    </row>
    <row r="152" spans="1:65" s="2" customFormat="1" ht="24">
      <c r="A152" s="35"/>
      <c r="B152" s="36"/>
      <c r="C152" s="174" t="s">
        <v>360</v>
      </c>
      <c r="D152" s="174" t="s">
        <v>168</v>
      </c>
      <c r="E152" s="175" t="s">
        <v>373</v>
      </c>
      <c r="F152" s="176" t="s">
        <v>374</v>
      </c>
      <c r="G152" s="177" t="s">
        <v>186</v>
      </c>
      <c r="H152" s="178">
        <v>2</v>
      </c>
      <c r="I152" s="179"/>
      <c r="J152" s="180">
        <f t="shared" si="0"/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 t="shared" si="1"/>
        <v>0</v>
      </c>
      <c r="Q152" s="183">
        <v>0.02854</v>
      </c>
      <c r="R152" s="183">
        <f t="shared" si="2"/>
        <v>0.05708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671</v>
      </c>
    </row>
    <row r="153" spans="1:65" s="2" customFormat="1" ht="16.5" customHeight="1">
      <c r="A153" s="35"/>
      <c r="B153" s="36"/>
      <c r="C153" s="220" t="s">
        <v>364</v>
      </c>
      <c r="D153" s="220" t="s">
        <v>254</v>
      </c>
      <c r="E153" s="221" t="s">
        <v>568</v>
      </c>
      <c r="F153" s="222" t="s">
        <v>569</v>
      </c>
      <c r="G153" s="223" t="s">
        <v>186</v>
      </c>
      <c r="H153" s="224">
        <v>1</v>
      </c>
      <c r="I153" s="225"/>
      <c r="J153" s="226">
        <f t="shared" si="0"/>
        <v>0</v>
      </c>
      <c r="K153" s="222" t="s">
        <v>19</v>
      </c>
      <c r="L153" s="227"/>
      <c r="M153" s="228" t="s">
        <v>19</v>
      </c>
      <c r="N153" s="229" t="s">
        <v>42</v>
      </c>
      <c r="O153" s="65"/>
      <c r="P153" s="183">
        <f t="shared" si="1"/>
        <v>0</v>
      </c>
      <c r="Q153" s="183">
        <v>1.032</v>
      </c>
      <c r="R153" s="183">
        <f t="shared" si="2"/>
        <v>1.032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210</v>
      </c>
      <c r="AT153" s="185" t="s">
        <v>254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672</v>
      </c>
    </row>
    <row r="154" spans="1:65" s="2" customFormat="1" ht="16.5" customHeight="1">
      <c r="A154" s="35"/>
      <c r="B154" s="36"/>
      <c r="C154" s="220" t="s">
        <v>368</v>
      </c>
      <c r="D154" s="220" t="s">
        <v>254</v>
      </c>
      <c r="E154" s="221" t="s">
        <v>673</v>
      </c>
      <c r="F154" s="222" t="s">
        <v>674</v>
      </c>
      <c r="G154" s="223" t="s">
        <v>186</v>
      </c>
      <c r="H154" s="224">
        <v>1</v>
      </c>
      <c r="I154" s="225"/>
      <c r="J154" s="226">
        <f t="shared" si="0"/>
        <v>0</v>
      </c>
      <c r="K154" s="222" t="s">
        <v>19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1.032</v>
      </c>
      <c r="R154" s="183">
        <f t="shared" si="2"/>
        <v>1.032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675</v>
      </c>
    </row>
    <row r="155" spans="1:65" s="2" customFormat="1" ht="24">
      <c r="A155" s="35"/>
      <c r="B155" s="36"/>
      <c r="C155" s="174" t="s">
        <v>372</v>
      </c>
      <c r="D155" s="174" t="s">
        <v>168</v>
      </c>
      <c r="E155" s="175" t="s">
        <v>389</v>
      </c>
      <c r="F155" s="176" t="s">
        <v>390</v>
      </c>
      <c r="G155" s="177" t="s">
        <v>186</v>
      </c>
      <c r="H155" s="178">
        <v>2</v>
      </c>
      <c r="I155" s="179"/>
      <c r="J155" s="180">
        <f t="shared" si="0"/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 t="shared" si="1"/>
        <v>0</v>
      </c>
      <c r="Q155" s="183">
        <v>0.03927</v>
      </c>
      <c r="R155" s="183">
        <f t="shared" si="2"/>
        <v>0.07854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676</v>
      </c>
    </row>
    <row r="156" spans="1:65" s="2" customFormat="1" ht="16.5" customHeight="1">
      <c r="A156" s="35"/>
      <c r="B156" s="36"/>
      <c r="C156" s="220" t="s">
        <v>376</v>
      </c>
      <c r="D156" s="220" t="s">
        <v>254</v>
      </c>
      <c r="E156" s="221" t="s">
        <v>401</v>
      </c>
      <c r="F156" s="222" t="s">
        <v>402</v>
      </c>
      <c r="G156" s="223" t="s">
        <v>403</v>
      </c>
      <c r="H156" s="224">
        <v>1</v>
      </c>
      <c r="I156" s="225"/>
      <c r="J156" s="226">
        <f t="shared" si="0"/>
        <v>0</v>
      </c>
      <c r="K156" s="222" t="s">
        <v>19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0.051</v>
      </c>
      <c r="R156" s="183">
        <f t="shared" si="2"/>
        <v>0.051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677</v>
      </c>
    </row>
    <row r="157" spans="1:65" s="2" customFormat="1" ht="16.5" customHeight="1">
      <c r="A157" s="35"/>
      <c r="B157" s="36"/>
      <c r="C157" s="220" t="s">
        <v>380</v>
      </c>
      <c r="D157" s="220" t="s">
        <v>254</v>
      </c>
      <c r="E157" s="221" t="s">
        <v>410</v>
      </c>
      <c r="F157" s="222" t="s">
        <v>411</v>
      </c>
      <c r="G157" s="223" t="s">
        <v>403</v>
      </c>
      <c r="H157" s="224">
        <v>1</v>
      </c>
      <c r="I157" s="225"/>
      <c r="J157" s="226">
        <f t="shared" si="0"/>
        <v>0</v>
      </c>
      <c r="K157" s="222" t="s">
        <v>19</v>
      </c>
      <c r="L157" s="227"/>
      <c r="M157" s="228" t="s">
        <v>19</v>
      </c>
      <c r="N157" s="229" t="s">
        <v>42</v>
      </c>
      <c r="O157" s="65"/>
      <c r="P157" s="183">
        <f t="shared" si="1"/>
        <v>0</v>
      </c>
      <c r="Q157" s="183">
        <v>0.068</v>
      </c>
      <c r="R157" s="183">
        <f t="shared" si="2"/>
        <v>0.068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210</v>
      </c>
      <c r="AT157" s="185" t="s">
        <v>254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678</v>
      </c>
    </row>
    <row r="158" spans="1:65" s="2" customFormat="1" ht="16.5" customHeight="1">
      <c r="A158" s="35"/>
      <c r="B158" s="36"/>
      <c r="C158" s="220" t="s">
        <v>384</v>
      </c>
      <c r="D158" s="220" t="s">
        <v>254</v>
      </c>
      <c r="E158" s="221" t="s">
        <v>414</v>
      </c>
      <c r="F158" s="222" t="s">
        <v>415</v>
      </c>
      <c r="G158" s="223" t="s">
        <v>403</v>
      </c>
      <c r="H158" s="224">
        <v>5</v>
      </c>
      <c r="I158" s="225"/>
      <c r="J158" s="226">
        <f t="shared" si="0"/>
        <v>0</v>
      </c>
      <c r="K158" s="222" t="s">
        <v>19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</v>
      </c>
      <c r="R158" s="183">
        <f t="shared" si="2"/>
        <v>0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679</v>
      </c>
    </row>
    <row r="159" spans="1:65" s="2" customFormat="1" ht="24">
      <c r="A159" s="35"/>
      <c r="B159" s="36"/>
      <c r="C159" s="174" t="s">
        <v>388</v>
      </c>
      <c r="D159" s="174" t="s">
        <v>168</v>
      </c>
      <c r="E159" s="175" t="s">
        <v>422</v>
      </c>
      <c r="F159" s="176" t="s">
        <v>423</v>
      </c>
      <c r="G159" s="177" t="s">
        <v>186</v>
      </c>
      <c r="H159" s="178">
        <v>2</v>
      </c>
      <c r="I159" s="179"/>
      <c r="J159" s="180">
        <f t="shared" si="0"/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0.21734</v>
      </c>
      <c r="R159" s="183">
        <f t="shared" si="2"/>
        <v>0.43468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680</v>
      </c>
    </row>
    <row r="160" spans="1:65" s="2" customFormat="1" ht="24">
      <c r="A160" s="35"/>
      <c r="B160" s="36"/>
      <c r="C160" s="220" t="s">
        <v>392</v>
      </c>
      <c r="D160" s="220" t="s">
        <v>254</v>
      </c>
      <c r="E160" s="221" t="s">
        <v>426</v>
      </c>
      <c r="F160" s="222" t="s">
        <v>427</v>
      </c>
      <c r="G160" s="223" t="s">
        <v>186</v>
      </c>
      <c r="H160" s="224">
        <v>2</v>
      </c>
      <c r="I160" s="225"/>
      <c r="J160" s="226">
        <f t="shared" si="0"/>
        <v>0</v>
      </c>
      <c r="K160" s="222" t="s">
        <v>172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0.05</v>
      </c>
      <c r="R160" s="183">
        <f t="shared" si="2"/>
        <v>0.1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681</v>
      </c>
    </row>
    <row r="161" spans="1:65" s="2" customFormat="1" ht="21.75" customHeight="1">
      <c r="A161" s="35"/>
      <c r="B161" s="36"/>
      <c r="C161" s="174" t="s">
        <v>396</v>
      </c>
      <c r="D161" s="174" t="s">
        <v>168</v>
      </c>
      <c r="E161" s="175" t="s">
        <v>430</v>
      </c>
      <c r="F161" s="176" t="s">
        <v>431</v>
      </c>
      <c r="G161" s="177" t="s">
        <v>194</v>
      </c>
      <c r="H161" s="178">
        <v>53</v>
      </c>
      <c r="I161" s="179"/>
      <c r="J161" s="180">
        <f t="shared" si="0"/>
        <v>0</v>
      </c>
      <c r="K161" s="176" t="s">
        <v>172</v>
      </c>
      <c r="L161" s="40"/>
      <c r="M161" s="181" t="s">
        <v>19</v>
      </c>
      <c r="N161" s="182" t="s">
        <v>42</v>
      </c>
      <c r="O161" s="65"/>
      <c r="P161" s="183">
        <f t="shared" si="1"/>
        <v>0</v>
      </c>
      <c r="Q161" s="183">
        <v>0.00013</v>
      </c>
      <c r="R161" s="183">
        <f t="shared" si="2"/>
        <v>0.006889999999999999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173</v>
      </c>
      <c r="AT161" s="185" t="s">
        <v>168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682</v>
      </c>
    </row>
    <row r="162" spans="2:63" s="12" customFormat="1" ht="22.9" customHeight="1">
      <c r="B162" s="158"/>
      <c r="C162" s="159"/>
      <c r="D162" s="160" t="s">
        <v>70</v>
      </c>
      <c r="E162" s="172" t="s">
        <v>214</v>
      </c>
      <c r="F162" s="172" t="s">
        <v>433</v>
      </c>
      <c r="G162" s="159"/>
      <c r="H162" s="159"/>
      <c r="I162" s="162"/>
      <c r="J162" s="173">
        <f>BK162</f>
        <v>0</v>
      </c>
      <c r="K162" s="159"/>
      <c r="L162" s="164"/>
      <c r="M162" s="165"/>
      <c r="N162" s="166"/>
      <c r="O162" s="166"/>
      <c r="P162" s="167">
        <f>SUM(P163:P164)</f>
        <v>0</v>
      </c>
      <c r="Q162" s="166"/>
      <c r="R162" s="167">
        <f>SUM(R163:R164)</f>
        <v>0</v>
      </c>
      <c r="S162" s="166"/>
      <c r="T162" s="168">
        <f>SUM(T163:T164)</f>
        <v>0</v>
      </c>
      <c r="AR162" s="169" t="s">
        <v>79</v>
      </c>
      <c r="AT162" s="170" t="s">
        <v>70</v>
      </c>
      <c r="AU162" s="170" t="s">
        <v>79</v>
      </c>
      <c r="AY162" s="169" t="s">
        <v>166</v>
      </c>
      <c r="BK162" s="171">
        <f>SUM(BK163:BK164)</f>
        <v>0</v>
      </c>
    </row>
    <row r="163" spans="1:65" s="2" customFormat="1" ht="24">
      <c r="A163" s="35"/>
      <c r="B163" s="36"/>
      <c r="C163" s="174" t="s">
        <v>400</v>
      </c>
      <c r="D163" s="174" t="s">
        <v>168</v>
      </c>
      <c r="E163" s="175" t="s">
        <v>435</v>
      </c>
      <c r="F163" s="176" t="s">
        <v>436</v>
      </c>
      <c r="G163" s="177" t="s">
        <v>194</v>
      </c>
      <c r="H163" s="178">
        <v>106</v>
      </c>
      <c r="I163" s="179"/>
      <c r="J163" s="180">
        <f>ROUND(I163*H163,2)</f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79</v>
      </c>
      <c r="BK163" s="186">
        <f>ROUND(I163*H163,2)</f>
        <v>0</v>
      </c>
      <c r="BL163" s="18" t="s">
        <v>173</v>
      </c>
      <c r="BM163" s="185" t="s">
        <v>683</v>
      </c>
    </row>
    <row r="164" spans="2:51" s="14" customFormat="1" ht="11.25">
      <c r="B164" s="198"/>
      <c r="C164" s="199"/>
      <c r="D164" s="189" t="s">
        <v>175</v>
      </c>
      <c r="E164" s="200" t="s">
        <v>19</v>
      </c>
      <c r="F164" s="201" t="s">
        <v>684</v>
      </c>
      <c r="G164" s="199"/>
      <c r="H164" s="202">
        <v>106</v>
      </c>
      <c r="I164" s="203"/>
      <c r="J164" s="199"/>
      <c r="K164" s="199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175</v>
      </c>
      <c r="AU164" s="208" t="s">
        <v>81</v>
      </c>
      <c r="AV164" s="14" t="s">
        <v>81</v>
      </c>
      <c r="AW164" s="14" t="s">
        <v>33</v>
      </c>
      <c r="AX164" s="14" t="s">
        <v>79</v>
      </c>
      <c r="AY164" s="208" t="s">
        <v>166</v>
      </c>
    </row>
    <row r="165" spans="2:63" s="12" customFormat="1" ht="22.9" customHeight="1">
      <c r="B165" s="158"/>
      <c r="C165" s="159"/>
      <c r="D165" s="160" t="s">
        <v>70</v>
      </c>
      <c r="E165" s="172" t="s">
        <v>439</v>
      </c>
      <c r="F165" s="172" t="s">
        <v>440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f>SUM(P166:P170)</f>
        <v>0</v>
      </c>
      <c r="Q165" s="166"/>
      <c r="R165" s="167">
        <f>SUM(R166:R170)</f>
        <v>0</v>
      </c>
      <c r="S165" s="166"/>
      <c r="T165" s="168">
        <f>SUM(T166:T170)</f>
        <v>0</v>
      </c>
      <c r="AR165" s="169" t="s">
        <v>79</v>
      </c>
      <c r="AT165" s="170" t="s">
        <v>70</v>
      </c>
      <c r="AU165" s="170" t="s">
        <v>79</v>
      </c>
      <c r="AY165" s="169" t="s">
        <v>166</v>
      </c>
      <c r="BK165" s="171">
        <f>SUM(BK166:BK170)</f>
        <v>0</v>
      </c>
    </row>
    <row r="166" spans="1:65" s="2" customFormat="1" ht="36">
      <c r="A166" s="35"/>
      <c r="B166" s="36"/>
      <c r="C166" s="174" t="s">
        <v>405</v>
      </c>
      <c r="D166" s="174" t="s">
        <v>168</v>
      </c>
      <c r="E166" s="175" t="s">
        <v>442</v>
      </c>
      <c r="F166" s="176" t="s">
        <v>443</v>
      </c>
      <c r="G166" s="177" t="s">
        <v>240</v>
      </c>
      <c r="H166" s="178">
        <v>82.79</v>
      </c>
      <c r="I166" s="179"/>
      <c r="J166" s="180">
        <f>ROUND(I166*H166,2)</f>
        <v>0</v>
      </c>
      <c r="K166" s="176" t="s">
        <v>172</v>
      </c>
      <c r="L166" s="40"/>
      <c r="M166" s="181" t="s">
        <v>19</v>
      </c>
      <c r="N166" s="182" t="s">
        <v>42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79</v>
      </c>
      <c r="BK166" s="186">
        <f>ROUND(I166*H166,2)</f>
        <v>0</v>
      </c>
      <c r="BL166" s="18" t="s">
        <v>173</v>
      </c>
      <c r="BM166" s="185" t="s">
        <v>685</v>
      </c>
    </row>
    <row r="167" spans="1:65" s="2" customFormat="1" ht="36">
      <c r="A167" s="35"/>
      <c r="B167" s="36"/>
      <c r="C167" s="174" t="s">
        <v>409</v>
      </c>
      <c r="D167" s="174" t="s">
        <v>168</v>
      </c>
      <c r="E167" s="175" t="s">
        <v>446</v>
      </c>
      <c r="F167" s="176" t="s">
        <v>447</v>
      </c>
      <c r="G167" s="177" t="s">
        <v>240</v>
      </c>
      <c r="H167" s="178">
        <v>165.58</v>
      </c>
      <c r="I167" s="179"/>
      <c r="J167" s="180">
        <f>ROUND(I167*H167,2)</f>
        <v>0</v>
      </c>
      <c r="K167" s="176" t="s">
        <v>172</v>
      </c>
      <c r="L167" s="40"/>
      <c r="M167" s="181" t="s">
        <v>19</v>
      </c>
      <c r="N167" s="182" t="s">
        <v>42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79</v>
      </c>
      <c r="BK167" s="186">
        <f>ROUND(I167*H167,2)</f>
        <v>0</v>
      </c>
      <c r="BL167" s="18" t="s">
        <v>173</v>
      </c>
      <c r="BM167" s="185" t="s">
        <v>686</v>
      </c>
    </row>
    <row r="168" spans="2:51" s="14" customFormat="1" ht="11.25">
      <c r="B168" s="198"/>
      <c r="C168" s="199"/>
      <c r="D168" s="189" t="s">
        <v>175</v>
      </c>
      <c r="E168" s="200" t="s">
        <v>19</v>
      </c>
      <c r="F168" s="201" t="s">
        <v>687</v>
      </c>
      <c r="G168" s="199"/>
      <c r="H168" s="202">
        <v>165.58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175</v>
      </c>
      <c r="AU168" s="208" t="s">
        <v>81</v>
      </c>
      <c r="AV168" s="14" t="s">
        <v>81</v>
      </c>
      <c r="AW168" s="14" t="s">
        <v>33</v>
      </c>
      <c r="AX168" s="14" t="s">
        <v>79</v>
      </c>
      <c r="AY168" s="208" t="s">
        <v>166</v>
      </c>
    </row>
    <row r="169" spans="1:65" s="2" customFormat="1" ht="44.25" customHeight="1">
      <c r="A169" s="35"/>
      <c r="B169" s="36"/>
      <c r="C169" s="174" t="s">
        <v>413</v>
      </c>
      <c r="D169" s="174" t="s">
        <v>168</v>
      </c>
      <c r="E169" s="175" t="s">
        <v>450</v>
      </c>
      <c r="F169" s="176" t="s">
        <v>239</v>
      </c>
      <c r="G169" s="177" t="s">
        <v>240</v>
      </c>
      <c r="H169" s="178">
        <v>41.5</v>
      </c>
      <c r="I169" s="179"/>
      <c r="J169" s="180">
        <f>ROUND(I169*H169,2)</f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79</v>
      </c>
      <c r="BK169" s="186">
        <f>ROUND(I169*H169,2)</f>
        <v>0</v>
      </c>
      <c r="BL169" s="18" t="s">
        <v>173</v>
      </c>
      <c r="BM169" s="185" t="s">
        <v>688</v>
      </c>
    </row>
    <row r="170" spans="1:65" s="2" customFormat="1" ht="44.25" customHeight="1">
      <c r="A170" s="35"/>
      <c r="B170" s="36"/>
      <c r="C170" s="174" t="s">
        <v>417</v>
      </c>
      <c r="D170" s="174" t="s">
        <v>168</v>
      </c>
      <c r="E170" s="175" t="s">
        <v>453</v>
      </c>
      <c r="F170" s="176" t="s">
        <v>454</v>
      </c>
      <c r="G170" s="177" t="s">
        <v>240</v>
      </c>
      <c r="H170" s="178">
        <v>41.29</v>
      </c>
      <c r="I170" s="179"/>
      <c r="J170" s="180">
        <f>ROUND(I170*H170,2)</f>
        <v>0</v>
      </c>
      <c r="K170" s="176" t="s">
        <v>172</v>
      </c>
      <c r="L170" s="40"/>
      <c r="M170" s="181" t="s">
        <v>19</v>
      </c>
      <c r="N170" s="182" t="s">
        <v>42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173</v>
      </c>
      <c r="AT170" s="185" t="s">
        <v>168</v>
      </c>
      <c r="AU170" s="185" t="s">
        <v>81</v>
      </c>
      <c r="AY170" s="18" t="s">
        <v>166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79</v>
      </c>
      <c r="BK170" s="186">
        <f>ROUND(I170*H170,2)</f>
        <v>0</v>
      </c>
      <c r="BL170" s="18" t="s">
        <v>173</v>
      </c>
      <c r="BM170" s="185" t="s">
        <v>689</v>
      </c>
    </row>
    <row r="171" spans="2:63" s="12" customFormat="1" ht="22.9" customHeight="1">
      <c r="B171" s="158"/>
      <c r="C171" s="159"/>
      <c r="D171" s="160" t="s">
        <v>70</v>
      </c>
      <c r="E171" s="172" t="s">
        <v>456</v>
      </c>
      <c r="F171" s="172" t="s">
        <v>457</v>
      </c>
      <c r="G171" s="159"/>
      <c r="H171" s="159"/>
      <c r="I171" s="162"/>
      <c r="J171" s="173">
        <f>BK171</f>
        <v>0</v>
      </c>
      <c r="K171" s="159"/>
      <c r="L171" s="164"/>
      <c r="M171" s="165"/>
      <c r="N171" s="166"/>
      <c r="O171" s="166"/>
      <c r="P171" s="167">
        <f>SUM(P172:P173)</f>
        <v>0</v>
      </c>
      <c r="Q171" s="166"/>
      <c r="R171" s="167">
        <f>SUM(R172:R173)</f>
        <v>0</v>
      </c>
      <c r="S171" s="166"/>
      <c r="T171" s="168">
        <f>SUM(T172:T173)</f>
        <v>0</v>
      </c>
      <c r="AR171" s="169" t="s">
        <v>79</v>
      </c>
      <c r="AT171" s="170" t="s">
        <v>70</v>
      </c>
      <c r="AU171" s="170" t="s">
        <v>79</v>
      </c>
      <c r="AY171" s="169" t="s">
        <v>166</v>
      </c>
      <c r="BK171" s="171">
        <f>SUM(BK172:BK173)</f>
        <v>0</v>
      </c>
    </row>
    <row r="172" spans="1:65" s="2" customFormat="1" ht="44.25" customHeight="1">
      <c r="A172" s="35"/>
      <c r="B172" s="36"/>
      <c r="C172" s="174" t="s">
        <v>421</v>
      </c>
      <c r="D172" s="174" t="s">
        <v>168</v>
      </c>
      <c r="E172" s="175" t="s">
        <v>459</v>
      </c>
      <c r="F172" s="176" t="s">
        <v>460</v>
      </c>
      <c r="G172" s="177" t="s">
        <v>240</v>
      </c>
      <c r="H172" s="178">
        <v>98.64</v>
      </c>
      <c r="I172" s="179"/>
      <c r="J172" s="180">
        <f>ROUND(I172*H172,2)</f>
        <v>0</v>
      </c>
      <c r="K172" s="176" t="s">
        <v>172</v>
      </c>
      <c r="L172" s="40"/>
      <c r="M172" s="181" t="s">
        <v>19</v>
      </c>
      <c r="N172" s="182" t="s">
        <v>42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173</v>
      </c>
      <c r="AT172" s="185" t="s">
        <v>168</v>
      </c>
      <c r="AU172" s="185" t="s">
        <v>81</v>
      </c>
      <c r="AY172" s="18" t="s">
        <v>166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79</v>
      </c>
      <c r="BK172" s="186">
        <f>ROUND(I172*H172,2)</f>
        <v>0</v>
      </c>
      <c r="BL172" s="18" t="s">
        <v>173</v>
      </c>
      <c r="BM172" s="185" t="s">
        <v>690</v>
      </c>
    </row>
    <row r="173" spans="1:65" s="2" customFormat="1" ht="48">
      <c r="A173" s="35"/>
      <c r="B173" s="36"/>
      <c r="C173" s="174" t="s">
        <v>425</v>
      </c>
      <c r="D173" s="174" t="s">
        <v>168</v>
      </c>
      <c r="E173" s="175" t="s">
        <v>463</v>
      </c>
      <c r="F173" s="176" t="s">
        <v>464</v>
      </c>
      <c r="G173" s="177" t="s">
        <v>240</v>
      </c>
      <c r="H173" s="178">
        <v>5.77</v>
      </c>
      <c r="I173" s="179"/>
      <c r="J173" s="180">
        <f>ROUND(I173*H173,2)</f>
        <v>0</v>
      </c>
      <c r="K173" s="176" t="s">
        <v>172</v>
      </c>
      <c r="L173" s="40"/>
      <c r="M173" s="230" t="s">
        <v>19</v>
      </c>
      <c r="N173" s="231" t="s">
        <v>42</v>
      </c>
      <c r="O173" s="232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79</v>
      </c>
      <c r="BK173" s="186">
        <f>ROUND(I173*H173,2)</f>
        <v>0</v>
      </c>
      <c r="BL173" s="18" t="s">
        <v>173</v>
      </c>
      <c r="BM173" s="185" t="s">
        <v>691</v>
      </c>
    </row>
    <row r="174" spans="1:31" s="2" customFormat="1" ht="6.95" customHeight="1">
      <c r="A174" s="35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dxj+JLbV2R6sqw94EeXNj1C9Hl/XFTqrSrXJ7OX+mq7FsXnsI+x9wv/YkkO1tKToxVswulQwVsy/yOAY5Wa2Jg==" saltValue="Qs3W2mdycAjk5fbRwT+na5CiuZv+J6telQZz9NH0fbJSWtxF2z9ZW/8P0rI+sky7vQyEw+BChL+Ob5BgHXJWIA==" spinCount="100000" sheet="1" objects="1" scenarios="1" formatColumns="0" formatRows="0" autoFilter="0"/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692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ROUND((SUM(BE88:BE208)),2)</f>
        <v>0</v>
      </c>
      <c r="G33" s="35"/>
      <c r="H33" s="35"/>
      <c r="I33" s="119">
        <v>0.21</v>
      </c>
      <c r="J33" s="118">
        <f>ROUND(((SUM(BE88:BE208))*I33),2)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ROUND((SUM(BF88:BF208)),2)</f>
        <v>0</v>
      </c>
      <c r="G34" s="35"/>
      <c r="H34" s="35"/>
      <c r="I34" s="119">
        <v>0.15</v>
      </c>
      <c r="J34" s="118">
        <f>ROUND(((SUM(BF88:BF208))*I34),2)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ROUND((SUM(BG88:BG208)),2)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ROUND((SUM(BH88:BH208)),2)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ROUND((SUM(BI88:BI208)),2)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04 - Stoka C1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J152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J154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J161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J166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J197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J200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J206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04 - Stoka C1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520.5385365999999</v>
      </c>
      <c r="S88" s="73"/>
      <c r="T88" s="156">
        <f>T89</f>
        <v>354.82078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P90+P152+P154+P161+P166+P197+P200+P206</f>
        <v>0</v>
      </c>
      <c r="Q89" s="166"/>
      <c r="R89" s="167">
        <f>R90+R152+R154+R161+R166+R197+R200+R206</f>
        <v>520.5385365999999</v>
      </c>
      <c r="S89" s="166"/>
      <c r="T89" s="168">
        <f>T90+T152+T154+T161+T166+T197+T200+T206</f>
        <v>354.82078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BK90+BK152+BK154+BK161+BK166+BK197+BK200+BK206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SUM(P91:P151)</f>
        <v>0</v>
      </c>
      <c r="Q90" s="166"/>
      <c r="R90" s="167">
        <f>SUM(R91:R151)</f>
        <v>1.304995</v>
      </c>
      <c r="S90" s="166"/>
      <c r="T90" s="168">
        <f>SUM(T91:T151)</f>
        <v>354.82078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SUM(BK91:BK151)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169</v>
      </c>
      <c r="F91" s="176" t="s">
        <v>170</v>
      </c>
      <c r="G91" s="177" t="s">
        <v>171</v>
      </c>
      <c r="H91" s="178">
        <v>404.829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234.80082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693</v>
      </c>
    </row>
    <row r="92" spans="2:51" s="13" customFormat="1" ht="11.25">
      <c r="B92" s="187"/>
      <c r="C92" s="188"/>
      <c r="D92" s="189" t="s">
        <v>175</v>
      </c>
      <c r="E92" s="190" t="s">
        <v>19</v>
      </c>
      <c r="F92" s="191" t="s">
        <v>205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175</v>
      </c>
      <c r="AU92" s="197" t="s">
        <v>81</v>
      </c>
      <c r="AV92" s="13" t="s">
        <v>79</v>
      </c>
      <c r="AW92" s="13" t="s">
        <v>33</v>
      </c>
      <c r="AX92" s="13" t="s">
        <v>71</v>
      </c>
      <c r="AY92" s="197" t="s">
        <v>166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694</v>
      </c>
      <c r="G93" s="199"/>
      <c r="H93" s="202">
        <v>42.39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71</v>
      </c>
      <c r="AY93" s="208" t="s">
        <v>166</v>
      </c>
    </row>
    <row r="94" spans="2:51" s="13" customFormat="1" ht="11.25">
      <c r="B94" s="187"/>
      <c r="C94" s="188"/>
      <c r="D94" s="189" t="s">
        <v>175</v>
      </c>
      <c r="E94" s="190" t="s">
        <v>19</v>
      </c>
      <c r="F94" s="191" t="s">
        <v>695</v>
      </c>
      <c r="G94" s="188"/>
      <c r="H94" s="190" t="s">
        <v>19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175</v>
      </c>
      <c r="AU94" s="197" t="s">
        <v>81</v>
      </c>
      <c r="AV94" s="13" t="s">
        <v>79</v>
      </c>
      <c r="AW94" s="13" t="s">
        <v>33</v>
      </c>
      <c r="AX94" s="13" t="s">
        <v>71</v>
      </c>
      <c r="AY94" s="197" t="s">
        <v>166</v>
      </c>
    </row>
    <row r="95" spans="2:51" s="14" customFormat="1" ht="11.25">
      <c r="B95" s="198"/>
      <c r="C95" s="199"/>
      <c r="D95" s="189" t="s">
        <v>175</v>
      </c>
      <c r="E95" s="200" t="s">
        <v>19</v>
      </c>
      <c r="F95" s="201" t="s">
        <v>696</v>
      </c>
      <c r="G95" s="199"/>
      <c r="H95" s="202">
        <v>362.439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175</v>
      </c>
      <c r="AU95" s="208" t="s">
        <v>81</v>
      </c>
      <c r="AV95" s="14" t="s">
        <v>81</v>
      </c>
      <c r="AW95" s="14" t="s">
        <v>33</v>
      </c>
      <c r="AX95" s="14" t="s">
        <v>71</v>
      </c>
      <c r="AY95" s="208" t="s">
        <v>166</v>
      </c>
    </row>
    <row r="96" spans="2:51" s="15" customFormat="1" ht="11.25">
      <c r="B96" s="209"/>
      <c r="C96" s="210"/>
      <c r="D96" s="189" t="s">
        <v>175</v>
      </c>
      <c r="E96" s="211" t="s">
        <v>19</v>
      </c>
      <c r="F96" s="212" t="s">
        <v>209</v>
      </c>
      <c r="G96" s="210"/>
      <c r="H96" s="213">
        <v>404.829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175</v>
      </c>
      <c r="AU96" s="219" t="s">
        <v>81</v>
      </c>
      <c r="AV96" s="15" t="s">
        <v>173</v>
      </c>
      <c r="AW96" s="15" t="s">
        <v>33</v>
      </c>
      <c r="AX96" s="15" t="s">
        <v>79</v>
      </c>
      <c r="AY96" s="219" t="s">
        <v>166</v>
      </c>
    </row>
    <row r="97" spans="1:65" s="2" customFormat="1" ht="55.5" customHeight="1">
      <c r="A97" s="35"/>
      <c r="B97" s="36"/>
      <c r="C97" s="174" t="s">
        <v>81</v>
      </c>
      <c r="D97" s="174" t="s">
        <v>168</v>
      </c>
      <c r="E97" s="175" t="s">
        <v>697</v>
      </c>
      <c r="F97" s="176" t="s">
        <v>698</v>
      </c>
      <c r="G97" s="177" t="s">
        <v>171</v>
      </c>
      <c r="H97" s="178">
        <v>379.81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0.316</v>
      </c>
      <c r="T97" s="184">
        <f>S97*H97</f>
        <v>120.01996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699</v>
      </c>
    </row>
    <row r="98" spans="2:51" s="13" customFormat="1" ht="11.25">
      <c r="B98" s="187"/>
      <c r="C98" s="188"/>
      <c r="D98" s="189" t="s">
        <v>175</v>
      </c>
      <c r="E98" s="190" t="s">
        <v>19</v>
      </c>
      <c r="F98" s="191" t="s">
        <v>700</v>
      </c>
      <c r="G98" s="188"/>
      <c r="H98" s="190" t="s">
        <v>19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175</v>
      </c>
      <c r="AU98" s="197" t="s">
        <v>81</v>
      </c>
      <c r="AV98" s="13" t="s">
        <v>79</v>
      </c>
      <c r="AW98" s="13" t="s">
        <v>33</v>
      </c>
      <c r="AX98" s="13" t="s">
        <v>71</v>
      </c>
      <c r="AY98" s="197" t="s">
        <v>166</v>
      </c>
    </row>
    <row r="99" spans="2:51" s="14" customFormat="1" ht="11.25">
      <c r="B99" s="198"/>
      <c r="C99" s="199"/>
      <c r="D99" s="189" t="s">
        <v>175</v>
      </c>
      <c r="E99" s="200" t="s">
        <v>19</v>
      </c>
      <c r="F99" s="201" t="s">
        <v>701</v>
      </c>
      <c r="G99" s="199"/>
      <c r="H99" s="202">
        <v>24.75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175</v>
      </c>
      <c r="AU99" s="208" t="s">
        <v>81</v>
      </c>
      <c r="AV99" s="14" t="s">
        <v>81</v>
      </c>
      <c r="AW99" s="14" t="s">
        <v>33</v>
      </c>
      <c r="AX99" s="14" t="s">
        <v>71</v>
      </c>
      <c r="AY99" s="208" t="s">
        <v>166</v>
      </c>
    </row>
    <row r="100" spans="2:51" s="13" customFormat="1" ht="11.25">
      <c r="B100" s="187"/>
      <c r="C100" s="188"/>
      <c r="D100" s="189" t="s">
        <v>175</v>
      </c>
      <c r="E100" s="190" t="s">
        <v>19</v>
      </c>
      <c r="F100" s="191" t="s">
        <v>207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175</v>
      </c>
      <c r="AU100" s="197" t="s">
        <v>81</v>
      </c>
      <c r="AV100" s="13" t="s">
        <v>79</v>
      </c>
      <c r="AW100" s="13" t="s">
        <v>33</v>
      </c>
      <c r="AX100" s="13" t="s">
        <v>71</v>
      </c>
      <c r="AY100" s="197" t="s">
        <v>166</v>
      </c>
    </row>
    <row r="101" spans="2:51" s="14" customFormat="1" ht="11.25">
      <c r="B101" s="198"/>
      <c r="C101" s="199"/>
      <c r="D101" s="189" t="s">
        <v>175</v>
      </c>
      <c r="E101" s="200" t="s">
        <v>19</v>
      </c>
      <c r="F101" s="201" t="s">
        <v>702</v>
      </c>
      <c r="G101" s="199"/>
      <c r="H101" s="202">
        <v>355.06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175</v>
      </c>
      <c r="AU101" s="208" t="s">
        <v>81</v>
      </c>
      <c r="AV101" s="14" t="s">
        <v>81</v>
      </c>
      <c r="AW101" s="14" t="s">
        <v>33</v>
      </c>
      <c r="AX101" s="14" t="s">
        <v>71</v>
      </c>
      <c r="AY101" s="208" t="s">
        <v>166</v>
      </c>
    </row>
    <row r="102" spans="2:51" s="15" customFormat="1" ht="11.25">
      <c r="B102" s="209"/>
      <c r="C102" s="210"/>
      <c r="D102" s="189" t="s">
        <v>175</v>
      </c>
      <c r="E102" s="211" t="s">
        <v>19</v>
      </c>
      <c r="F102" s="212" t="s">
        <v>209</v>
      </c>
      <c r="G102" s="210"/>
      <c r="H102" s="213">
        <v>379.81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175</v>
      </c>
      <c r="AU102" s="219" t="s">
        <v>81</v>
      </c>
      <c r="AV102" s="15" t="s">
        <v>173</v>
      </c>
      <c r="AW102" s="15" t="s">
        <v>33</v>
      </c>
      <c r="AX102" s="15" t="s">
        <v>79</v>
      </c>
      <c r="AY102" s="219" t="s">
        <v>166</v>
      </c>
    </row>
    <row r="103" spans="1:65" s="2" customFormat="1" ht="36">
      <c r="A103" s="35"/>
      <c r="B103" s="36"/>
      <c r="C103" s="174" t="s">
        <v>183</v>
      </c>
      <c r="D103" s="174" t="s">
        <v>168</v>
      </c>
      <c r="E103" s="175" t="s">
        <v>184</v>
      </c>
      <c r="F103" s="176" t="s">
        <v>185</v>
      </c>
      <c r="G103" s="177" t="s">
        <v>186</v>
      </c>
      <c r="H103" s="178">
        <v>3</v>
      </c>
      <c r="I103" s="179"/>
      <c r="J103" s="180">
        <f>ROUND(I103*H103,2)</f>
        <v>0</v>
      </c>
      <c r="K103" s="176" t="s">
        <v>172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0.00065</v>
      </c>
      <c r="R103" s="183">
        <f>Q103*H103</f>
        <v>0.00195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173</v>
      </c>
      <c r="AT103" s="185" t="s">
        <v>168</v>
      </c>
      <c r="AU103" s="185" t="s">
        <v>81</v>
      </c>
      <c r="AY103" s="18" t="s">
        <v>166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173</v>
      </c>
      <c r="BM103" s="185" t="s">
        <v>703</v>
      </c>
    </row>
    <row r="104" spans="1:65" s="2" customFormat="1" ht="36">
      <c r="A104" s="35"/>
      <c r="B104" s="36"/>
      <c r="C104" s="174" t="s">
        <v>173</v>
      </c>
      <c r="D104" s="174" t="s">
        <v>168</v>
      </c>
      <c r="E104" s="175" t="s">
        <v>188</v>
      </c>
      <c r="F104" s="176" t="s">
        <v>189</v>
      </c>
      <c r="G104" s="177" t="s">
        <v>186</v>
      </c>
      <c r="H104" s="178">
        <v>3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704</v>
      </c>
    </row>
    <row r="105" spans="1:65" s="2" customFormat="1" ht="24">
      <c r="A105" s="35"/>
      <c r="B105" s="36"/>
      <c r="C105" s="174" t="s">
        <v>191</v>
      </c>
      <c r="D105" s="174" t="s">
        <v>168</v>
      </c>
      <c r="E105" s="175" t="s">
        <v>192</v>
      </c>
      <c r="F105" s="176" t="s">
        <v>193</v>
      </c>
      <c r="G105" s="177" t="s">
        <v>194</v>
      </c>
      <c r="H105" s="178">
        <v>484</v>
      </c>
      <c r="I105" s="179"/>
      <c r="J105" s="180">
        <f>ROUND(I105*H105,2)</f>
        <v>0</v>
      </c>
      <c r="K105" s="176" t="s">
        <v>172</v>
      </c>
      <c r="L105" s="40"/>
      <c r="M105" s="181" t="s">
        <v>19</v>
      </c>
      <c r="N105" s="182" t="s">
        <v>42</v>
      </c>
      <c r="O105" s="65"/>
      <c r="P105" s="183">
        <f>O105*H105</f>
        <v>0</v>
      </c>
      <c r="Q105" s="183">
        <v>0.00055</v>
      </c>
      <c r="R105" s="183">
        <f>Q105*H105</f>
        <v>0.2662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173</v>
      </c>
      <c r="AT105" s="185" t="s">
        <v>168</v>
      </c>
      <c r="AU105" s="185" t="s">
        <v>81</v>
      </c>
      <c r="AY105" s="18" t="s">
        <v>166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79</v>
      </c>
      <c r="BK105" s="186">
        <f>ROUND(I105*H105,2)</f>
        <v>0</v>
      </c>
      <c r="BL105" s="18" t="s">
        <v>173</v>
      </c>
      <c r="BM105" s="185" t="s">
        <v>705</v>
      </c>
    </row>
    <row r="106" spans="1:65" s="2" customFormat="1" ht="24">
      <c r="A106" s="35"/>
      <c r="B106" s="36"/>
      <c r="C106" s="174" t="s">
        <v>196</v>
      </c>
      <c r="D106" s="174" t="s">
        <v>168</v>
      </c>
      <c r="E106" s="175" t="s">
        <v>197</v>
      </c>
      <c r="F106" s="176" t="s">
        <v>198</v>
      </c>
      <c r="G106" s="177" t="s">
        <v>194</v>
      </c>
      <c r="H106" s="178">
        <v>484</v>
      </c>
      <c r="I106" s="179"/>
      <c r="J106" s="180">
        <f>ROUND(I106*H106,2)</f>
        <v>0</v>
      </c>
      <c r="K106" s="176" t="s">
        <v>172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173</v>
      </c>
      <c r="AT106" s="185" t="s">
        <v>168</v>
      </c>
      <c r="AU106" s="185" t="s">
        <v>81</v>
      </c>
      <c r="AY106" s="18" t="s">
        <v>166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173</v>
      </c>
      <c r="BM106" s="185" t="s">
        <v>706</v>
      </c>
    </row>
    <row r="107" spans="1:65" s="2" customFormat="1" ht="24">
      <c r="A107" s="35"/>
      <c r="B107" s="36"/>
      <c r="C107" s="174" t="s">
        <v>200</v>
      </c>
      <c r="D107" s="174" t="s">
        <v>168</v>
      </c>
      <c r="E107" s="175" t="s">
        <v>707</v>
      </c>
      <c r="F107" s="176" t="s">
        <v>708</v>
      </c>
      <c r="G107" s="177" t="s">
        <v>171</v>
      </c>
      <c r="H107" s="178">
        <v>30.119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709</v>
      </c>
    </row>
    <row r="108" spans="2:51" s="14" customFormat="1" ht="11.25">
      <c r="B108" s="198"/>
      <c r="C108" s="199"/>
      <c r="D108" s="189" t="s">
        <v>175</v>
      </c>
      <c r="E108" s="200" t="s">
        <v>19</v>
      </c>
      <c r="F108" s="201" t="s">
        <v>710</v>
      </c>
      <c r="G108" s="199"/>
      <c r="H108" s="202">
        <v>30.119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175</v>
      </c>
      <c r="AU108" s="208" t="s">
        <v>81</v>
      </c>
      <c r="AV108" s="14" t="s">
        <v>81</v>
      </c>
      <c r="AW108" s="14" t="s">
        <v>33</v>
      </c>
      <c r="AX108" s="14" t="s">
        <v>79</v>
      </c>
      <c r="AY108" s="208" t="s">
        <v>166</v>
      </c>
    </row>
    <row r="109" spans="1:65" s="2" customFormat="1" ht="48">
      <c r="A109" s="35"/>
      <c r="B109" s="36"/>
      <c r="C109" s="174" t="s">
        <v>210</v>
      </c>
      <c r="D109" s="174" t="s">
        <v>168</v>
      </c>
      <c r="E109" s="175" t="s">
        <v>201</v>
      </c>
      <c r="F109" s="176" t="s">
        <v>202</v>
      </c>
      <c r="G109" s="177" t="s">
        <v>203</v>
      </c>
      <c r="H109" s="178">
        <v>234.82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711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205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712</v>
      </c>
      <c r="G111" s="199"/>
      <c r="H111" s="202">
        <v>29.52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166</v>
      </c>
    </row>
    <row r="112" spans="2:51" s="13" customFormat="1" ht="11.25">
      <c r="B112" s="187"/>
      <c r="C112" s="188"/>
      <c r="D112" s="189" t="s">
        <v>175</v>
      </c>
      <c r="E112" s="190" t="s">
        <v>19</v>
      </c>
      <c r="F112" s="191" t="s">
        <v>713</v>
      </c>
      <c r="G112" s="188"/>
      <c r="H112" s="190" t="s">
        <v>19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175</v>
      </c>
      <c r="AU112" s="197" t="s">
        <v>81</v>
      </c>
      <c r="AV112" s="13" t="s">
        <v>79</v>
      </c>
      <c r="AW112" s="13" t="s">
        <v>33</v>
      </c>
      <c r="AX112" s="13" t="s">
        <v>71</v>
      </c>
      <c r="AY112" s="197" t="s">
        <v>166</v>
      </c>
    </row>
    <row r="113" spans="2:51" s="14" customFormat="1" ht="11.25">
      <c r="B113" s="198"/>
      <c r="C113" s="199"/>
      <c r="D113" s="189" t="s">
        <v>175</v>
      </c>
      <c r="E113" s="200" t="s">
        <v>19</v>
      </c>
      <c r="F113" s="201" t="s">
        <v>714</v>
      </c>
      <c r="G113" s="199"/>
      <c r="H113" s="202">
        <v>205.3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175</v>
      </c>
      <c r="AU113" s="208" t="s">
        <v>81</v>
      </c>
      <c r="AV113" s="14" t="s">
        <v>81</v>
      </c>
      <c r="AW113" s="14" t="s">
        <v>33</v>
      </c>
      <c r="AX113" s="14" t="s">
        <v>71</v>
      </c>
      <c r="AY113" s="208" t="s">
        <v>166</v>
      </c>
    </row>
    <row r="114" spans="2:51" s="15" customFormat="1" ht="11.25">
      <c r="B114" s="209"/>
      <c r="C114" s="210"/>
      <c r="D114" s="189" t="s">
        <v>175</v>
      </c>
      <c r="E114" s="211" t="s">
        <v>19</v>
      </c>
      <c r="F114" s="212" t="s">
        <v>209</v>
      </c>
      <c r="G114" s="210"/>
      <c r="H114" s="213">
        <v>234.82000000000002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175</v>
      </c>
      <c r="AU114" s="219" t="s">
        <v>81</v>
      </c>
      <c r="AV114" s="15" t="s">
        <v>173</v>
      </c>
      <c r="AW114" s="15" t="s">
        <v>33</v>
      </c>
      <c r="AX114" s="15" t="s">
        <v>79</v>
      </c>
      <c r="AY114" s="219" t="s">
        <v>166</v>
      </c>
    </row>
    <row r="115" spans="1:65" s="2" customFormat="1" ht="48">
      <c r="A115" s="35"/>
      <c r="B115" s="36"/>
      <c r="C115" s="174" t="s">
        <v>214</v>
      </c>
      <c r="D115" s="174" t="s">
        <v>168</v>
      </c>
      <c r="E115" s="175" t="s">
        <v>486</v>
      </c>
      <c r="F115" s="176" t="s">
        <v>487</v>
      </c>
      <c r="G115" s="177" t="s">
        <v>203</v>
      </c>
      <c r="H115" s="178">
        <v>241.136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715</v>
      </c>
    </row>
    <row r="116" spans="2:51" s="13" customFormat="1" ht="11.25">
      <c r="B116" s="187"/>
      <c r="C116" s="188"/>
      <c r="D116" s="189" t="s">
        <v>175</v>
      </c>
      <c r="E116" s="190" t="s">
        <v>19</v>
      </c>
      <c r="F116" s="191" t="s">
        <v>205</v>
      </c>
      <c r="G116" s="188"/>
      <c r="H116" s="190" t="s">
        <v>19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175</v>
      </c>
      <c r="AU116" s="197" t="s">
        <v>81</v>
      </c>
      <c r="AV116" s="13" t="s">
        <v>79</v>
      </c>
      <c r="AW116" s="13" t="s">
        <v>33</v>
      </c>
      <c r="AX116" s="13" t="s">
        <v>71</v>
      </c>
      <c r="AY116" s="197" t="s">
        <v>166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716</v>
      </c>
      <c r="G117" s="199"/>
      <c r="H117" s="202">
        <v>36.036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71</v>
      </c>
      <c r="AY117" s="208" t="s">
        <v>166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695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717</v>
      </c>
      <c r="G119" s="199"/>
      <c r="H119" s="202">
        <v>205.1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5" customFormat="1" ht="11.25">
      <c r="B120" s="209"/>
      <c r="C120" s="210"/>
      <c r="D120" s="189" t="s">
        <v>175</v>
      </c>
      <c r="E120" s="211" t="s">
        <v>19</v>
      </c>
      <c r="F120" s="212" t="s">
        <v>209</v>
      </c>
      <c r="G120" s="210"/>
      <c r="H120" s="213">
        <v>241.136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175</v>
      </c>
      <c r="AU120" s="219" t="s">
        <v>81</v>
      </c>
      <c r="AV120" s="15" t="s">
        <v>173</v>
      </c>
      <c r="AW120" s="15" t="s">
        <v>33</v>
      </c>
      <c r="AX120" s="15" t="s">
        <v>79</v>
      </c>
      <c r="AY120" s="219" t="s">
        <v>166</v>
      </c>
    </row>
    <row r="121" spans="1:65" s="2" customFormat="1" ht="36">
      <c r="A121" s="35"/>
      <c r="B121" s="36"/>
      <c r="C121" s="174" t="s">
        <v>106</v>
      </c>
      <c r="D121" s="174" t="s">
        <v>168</v>
      </c>
      <c r="E121" s="175" t="s">
        <v>211</v>
      </c>
      <c r="F121" s="176" t="s">
        <v>212</v>
      </c>
      <c r="G121" s="177" t="s">
        <v>203</v>
      </c>
      <c r="H121" s="178">
        <v>2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718</v>
      </c>
    </row>
    <row r="122" spans="1:65" s="2" customFormat="1" ht="36">
      <c r="A122" s="35"/>
      <c r="B122" s="36"/>
      <c r="C122" s="174" t="s">
        <v>109</v>
      </c>
      <c r="D122" s="174" t="s">
        <v>168</v>
      </c>
      <c r="E122" s="175" t="s">
        <v>215</v>
      </c>
      <c r="F122" s="176" t="s">
        <v>216</v>
      </c>
      <c r="G122" s="177" t="s">
        <v>171</v>
      </c>
      <c r="H122" s="178">
        <v>404.9</v>
      </c>
      <c r="I122" s="179"/>
      <c r="J122" s="180">
        <f>ROUND(I122*H122,2)</f>
        <v>0</v>
      </c>
      <c r="K122" s="176" t="s">
        <v>172</v>
      </c>
      <c r="L122" s="40"/>
      <c r="M122" s="181" t="s">
        <v>19</v>
      </c>
      <c r="N122" s="182" t="s">
        <v>42</v>
      </c>
      <c r="O122" s="65"/>
      <c r="P122" s="183">
        <f>O122*H122</f>
        <v>0</v>
      </c>
      <c r="Q122" s="183">
        <v>0.00084</v>
      </c>
      <c r="R122" s="183">
        <f>Q122*H122</f>
        <v>0.340116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173</v>
      </c>
      <c r="AT122" s="185" t="s">
        <v>168</v>
      </c>
      <c r="AU122" s="185" t="s">
        <v>81</v>
      </c>
      <c r="AY122" s="18" t="s">
        <v>166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79</v>
      </c>
      <c r="BK122" s="186">
        <f>ROUND(I122*H122,2)</f>
        <v>0</v>
      </c>
      <c r="BL122" s="18" t="s">
        <v>173</v>
      </c>
      <c r="BM122" s="185" t="s">
        <v>719</v>
      </c>
    </row>
    <row r="123" spans="2:51" s="13" customFormat="1" ht="11.25">
      <c r="B123" s="187"/>
      <c r="C123" s="188"/>
      <c r="D123" s="189" t="s">
        <v>175</v>
      </c>
      <c r="E123" s="190" t="s">
        <v>19</v>
      </c>
      <c r="F123" s="191" t="s">
        <v>205</v>
      </c>
      <c r="G123" s="188"/>
      <c r="H123" s="190" t="s">
        <v>19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175</v>
      </c>
      <c r="AU123" s="197" t="s">
        <v>81</v>
      </c>
      <c r="AV123" s="13" t="s">
        <v>79</v>
      </c>
      <c r="AW123" s="13" t="s">
        <v>33</v>
      </c>
      <c r="AX123" s="13" t="s">
        <v>71</v>
      </c>
      <c r="AY123" s="197" t="s">
        <v>166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720</v>
      </c>
      <c r="G124" s="199"/>
      <c r="H124" s="202">
        <v>65.6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71</v>
      </c>
      <c r="AY124" s="208" t="s">
        <v>166</v>
      </c>
    </row>
    <row r="125" spans="2:51" s="13" customFormat="1" ht="11.25">
      <c r="B125" s="187"/>
      <c r="C125" s="188"/>
      <c r="D125" s="189" t="s">
        <v>175</v>
      </c>
      <c r="E125" s="190" t="s">
        <v>19</v>
      </c>
      <c r="F125" s="191" t="s">
        <v>695</v>
      </c>
      <c r="G125" s="188"/>
      <c r="H125" s="190" t="s">
        <v>19</v>
      </c>
      <c r="I125" s="192"/>
      <c r="J125" s="188"/>
      <c r="K125" s="188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175</v>
      </c>
      <c r="AU125" s="197" t="s">
        <v>81</v>
      </c>
      <c r="AV125" s="13" t="s">
        <v>79</v>
      </c>
      <c r="AW125" s="13" t="s">
        <v>33</v>
      </c>
      <c r="AX125" s="13" t="s">
        <v>71</v>
      </c>
      <c r="AY125" s="197" t="s">
        <v>166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721</v>
      </c>
      <c r="G126" s="199"/>
      <c r="H126" s="202">
        <v>339.3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71</v>
      </c>
      <c r="AY126" s="208" t="s">
        <v>166</v>
      </c>
    </row>
    <row r="127" spans="2:51" s="15" customFormat="1" ht="11.25">
      <c r="B127" s="209"/>
      <c r="C127" s="210"/>
      <c r="D127" s="189" t="s">
        <v>175</v>
      </c>
      <c r="E127" s="211" t="s">
        <v>19</v>
      </c>
      <c r="F127" s="212" t="s">
        <v>209</v>
      </c>
      <c r="G127" s="210"/>
      <c r="H127" s="213">
        <v>404.9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175</v>
      </c>
      <c r="AU127" s="219" t="s">
        <v>81</v>
      </c>
      <c r="AV127" s="15" t="s">
        <v>173</v>
      </c>
      <c r="AW127" s="15" t="s">
        <v>33</v>
      </c>
      <c r="AX127" s="15" t="s">
        <v>79</v>
      </c>
      <c r="AY127" s="219" t="s">
        <v>166</v>
      </c>
    </row>
    <row r="128" spans="1:65" s="2" customFormat="1" ht="36">
      <c r="A128" s="35"/>
      <c r="B128" s="36"/>
      <c r="C128" s="174" t="s">
        <v>112</v>
      </c>
      <c r="D128" s="174" t="s">
        <v>168</v>
      </c>
      <c r="E128" s="175" t="s">
        <v>220</v>
      </c>
      <c r="F128" s="176" t="s">
        <v>221</v>
      </c>
      <c r="G128" s="177" t="s">
        <v>171</v>
      </c>
      <c r="H128" s="178">
        <v>818.5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0.00085</v>
      </c>
      <c r="R128" s="183">
        <f>Q128*H128</f>
        <v>0.6957249999999999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722</v>
      </c>
    </row>
    <row r="129" spans="2:51" s="13" customFormat="1" ht="11.25">
      <c r="B129" s="187"/>
      <c r="C129" s="188"/>
      <c r="D129" s="189" t="s">
        <v>175</v>
      </c>
      <c r="E129" s="190" t="s">
        <v>19</v>
      </c>
      <c r="F129" s="191" t="s">
        <v>205</v>
      </c>
      <c r="G129" s="188"/>
      <c r="H129" s="190" t="s">
        <v>19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175</v>
      </c>
      <c r="AU129" s="197" t="s">
        <v>81</v>
      </c>
      <c r="AV129" s="13" t="s">
        <v>79</v>
      </c>
      <c r="AW129" s="13" t="s">
        <v>33</v>
      </c>
      <c r="AX129" s="13" t="s">
        <v>71</v>
      </c>
      <c r="AY129" s="197" t="s">
        <v>166</v>
      </c>
    </row>
    <row r="130" spans="2:51" s="14" customFormat="1" ht="11.25">
      <c r="B130" s="198"/>
      <c r="C130" s="199"/>
      <c r="D130" s="189" t="s">
        <v>175</v>
      </c>
      <c r="E130" s="200" t="s">
        <v>19</v>
      </c>
      <c r="F130" s="201" t="s">
        <v>723</v>
      </c>
      <c r="G130" s="199"/>
      <c r="H130" s="202">
        <v>78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175</v>
      </c>
      <c r="AU130" s="208" t="s">
        <v>81</v>
      </c>
      <c r="AV130" s="14" t="s">
        <v>81</v>
      </c>
      <c r="AW130" s="14" t="s">
        <v>33</v>
      </c>
      <c r="AX130" s="14" t="s">
        <v>71</v>
      </c>
      <c r="AY130" s="208" t="s">
        <v>166</v>
      </c>
    </row>
    <row r="131" spans="2:51" s="13" customFormat="1" ht="11.25">
      <c r="B131" s="187"/>
      <c r="C131" s="188"/>
      <c r="D131" s="189" t="s">
        <v>175</v>
      </c>
      <c r="E131" s="190" t="s">
        <v>19</v>
      </c>
      <c r="F131" s="191" t="s">
        <v>207</v>
      </c>
      <c r="G131" s="188"/>
      <c r="H131" s="190" t="s">
        <v>19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175</v>
      </c>
      <c r="AU131" s="197" t="s">
        <v>81</v>
      </c>
      <c r="AV131" s="13" t="s">
        <v>79</v>
      </c>
      <c r="AW131" s="13" t="s">
        <v>33</v>
      </c>
      <c r="AX131" s="13" t="s">
        <v>71</v>
      </c>
      <c r="AY131" s="197" t="s">
        <v>166</v>
      </c>
    </row>
    <row r="132" spans="2:51" s="14" customFormat="1" ht="11.25">
      <c r="B132" s="198"/>
      <c r="C132" s="199"/>
      <c r="D132" s="189" t="s">
        <v>175</v>
      </c>
      <c r="E132" s="200" t="s">
        <v>19</v>
      </c>
      <c r="F132" s="201" t="s">
        <v>724</v>
      </c>
      <c r="G132" s="199"/>
      <c r="H132" s="202">
        <v>740.5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175</v>
      </c>
      <c r="AU132" s="208" t="s">
        <v>81</v>
      </c>
      <c r="AV132" s="14" t="s">
        <v>81</v>
      </c>
      <c r="AW132" s="14" t="s">
        <v>33</v>
      </c>
      <c r="AX132" s="14" t="s">
        <v>71</v>
      </c>
      <c r="AY132" s="208" t="s">
        <v>166</v>
      </c>
    </row>
    <row r="133" spans="2:51" s="15" customFormat="1" ht="11.25">
      <c r="B133" s="209"/>
      <c r="C133" s="210"/>
      <c r="D133" s="189" t="s">
        <v>175</v>
      </c>
      <c r="E133" s="211" t="s">
        <v>19</v>
      </c>
      <c r="F133" s="212" t="s">
        <v>209</v>
      </c>
      <c r="G133" s="210"/>
      <c r="H133" s="213">
        <v>818.5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175</v>
      </c>
      <c r="AU133" s="219" t="s">
        <v>81</v>
      </c>
      <c r="AV133" s="15" t="s">
        <v>173</v>
      </c>
      <c r="AW133" s="15" t="s">
        <v>33</v>
      </c>
      <c r="AX133" s="15" t="s">
        <v>79</v>
      </c>
      <c r="AY133" s="219" t="s">
        <v>166</v>
      </c>
    </row>
    <row r="134" spans="1:65" s="2" customFormat="1" ht="44.25" customHeight="1">
      <c r="A134" s="35"/>
      <c r="B134" s="36"/>
      <c r="C134" s="174" t="s">
        <v>115</v>
      </c>
      <c r="D134" s="174" t="s">
        <v>168</v>
      </c>
      <c r="E134" s="175" t="s">
        <v>224</v>
      </c>
      <c r="F134" s="176" t="s">
        <v>225</v>
      </c>
      <c r="G134" s="177" t="s">
        <v>171</v>
      </c>
      <c r="H134" s="178">
        <v>404.9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725</v>
      </c>
    </row>
    <row r="135" spans="1:65" s="2" customFormat="1" ht="44.25" customHeight="1">
      <c r="A135" s="35"/>
      <c r="B135" s="36"/>
      <c r="C135" s="174" t="s">
        <v>118</v>
      </c>
      <c r="D135" s="174" t="s">
        <v>168</v>
      </c>
      <c r="E135" s="175" t="s">
        <v>227</v>
      </c>
      <c r="F135" s="176" t="s">
        <v>228</v>
      </c>
      <c r="G135" s="177" t="s">
        <v>171</v>
      </c>
      <c r="H135" s="178">
        <v>818.5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726</v>
      </c>
    </row>
    <row r="136" spans="1:65" s="2" customFormat="1" ht="60">
      <c r="A136" s="35"/>
      <c r="B136" s="36"/>
      <c r="C136" s="174" t="s">
        <v>8</v>
      </c>
      <c r="D136" s="174" t="s">
        <v>168</v>
      </c>
      <c r="E136" s="175" t="s">
        <v>499</v>
      </c>
      <c r="F136" s="176" t="s">
        <v>500</v>
      </c>
      <c r="G136" s="177" t="s">
        <v>203</v>
      </c>
      <c r="H136" s="178">
        <v>98.43</v>
      </c>
      <c r="I136" s="179"/>
      <c r="J136" s="180">
        <f>ROUND(I136*H136,2)</f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727</v>
      </c>
    </row>
    <row r="137" spans="2:51" s="14" customFormat="1" ht="11.25">
      <c r="B137" s="198"/>
      <c r="C137" s="199"/>
      <c r="D137" s="189" t="s">
        <v>175</v>
      </c>
      <c r="E137" s="200" t="s">
        <v>19</v>
      </c>
      <c r="F137" s="201" t="s">
        <v>728</v>
      </c>
      <c r="G137" s="199"/>
      <c r="H137" s="202">
        <v>98.43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175</v>
      </c>
      <c r="AU137" s="208" t="s">
        <v>81</v>
      </c>
      <c r="AV137" s="14" t="s">
        <v>81</v>
      </c>
      <c r="AW137" s="14" t="s">
        <v>33</v>
      </c>
      <c r="AX137" s="14" t="s">
        <v>79</v>
      </c>
      <c r="AY137" s="208" t="s">
        <v>166</v>
      </c>
    </row>
    <row r="138" spans="1:65" s="2" customFormat="1" ht="44.25" customHeight="1">
      <c r="A138" s="35"/>
      <c r="B138" s="36"/>
      <c r="C138" s="174" t="s">
        <v>123</v>
      </c>
      <c r="D138" s="174" t="s">
        <v>168</v>
      </c>
      <c r="E138" s="175" t="s">
        <v>503</v>
      </c>
      <c r="F138" s="176" t="s">
        <v>504</v>
      </c>
      <c r="G138" s="177" t="s">
        <v>203</v>
      </c>
      <c r="H138" s="178">
        <v>98.43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729</v>
      </c>
    </row>
    <row r="139" spans="1:65" s="2" customFormat="1" ht="44.25" customHeight="1">
      <c r="A139" s="35"/>
      <c r="B139" s="36"/>
      <c r="C139" s="174" t="s">
        <v>126</v>
      </c>
      <c r="D139" s="174" t="s">
        <v>168</v>
      </c>
      <c r="E139" s="175" t="s">
        <v>238</v>
      </c>
      <c r="F139" s="176" t="s">
        <v>239</v>
      </c>
      <c r="G139" s="177" t="s">
        <v>240</v>
      </c>
      <c r="H139" s="178">
        <v>196.86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730</v>
      </c>
    </row>
    <row r="140" spans="2:51" s="14" customFormat="1" ht="11.25">
      <c r="B140" s="198"/>
      <c r="C140" s="199"/>
      <c r="D140" s="189" t="s">
        <v>175</v>
      </c>
      <c r="E140" s="200" t="s">
        <v>19</v>
      </c>
      <c r="F140" s="201" t="s">
        <v>731</v>
      </c>
      <c r="G140" s="199"/>
      <c r="H140" s="202">
        <v>196.86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175</v>
      </c>
      <c r="AU140" s="208" t="s">
        <v>81</v>
      </c>
      <c r="AV140" s="14" t="s">
        <v>81</v>
      </c>
      <c r="AW140" s="14" t="s">
        <v>33</v>
      </c>
      <c r="AX140" s="14" t="s">
        <v>79</v>
      </c>
      <c r="AY140" s="208" t="s">
        <v>166</v>
      </c>
    </row>
    <row r="141" spans="1:65" s="2" customFormat="1" ht="36">
      <c r="A141" s="35"/>
      <c r="B141" s="36"/>
      <c r="C141" s="174" t="s">
        <v>129</v>
      </c>
      <c r="D141" s="174" t="s">
        <v>168</v>
      </c>
      <c r="E141" s="175" t="s">
        <v>243</v>
      </c>
      <c r="F141" s="176" t="s">
        <v>244</v>
      </c>
      <c r="G141" s="177" t="s">
        <v>203</v>
      </c>
      <c r="H141" s="178">
        <v>98.43</v>
      </c>
      <c r="I141" s="179"/>
      <c r="J141" s="180">
        <f>ROUND(I141*H141,2)</f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173</v>
      </c>
      <c r="BM141" s="185" t="s">
        <v>732</v>
      </c>
    </row>
    <row r="142" spans="1:65" s="2" customFormat="1" ht="44.25" customHeight="1">
      <c r="A142" s="35"/>
      <c r="B142" s="36"/>
      <c r="C142" s="174" t="s">
        <v>132</v>
      </c>
      <c r="D142" s="174" t="s">
        <v>168</v>
      </c>
      <c r="E142" s="175" t="s">
        <v>246</v>
      </c>
      <c r="F142" s="176" t="s">
        <v>247</v>
      </c>
      <c r="G142" s="177" t="s">
        <v>203</v>
      </c>
      <c r="H142" s="178">
        <v>377.53</v>
      </c>
      <c r="I142" s="179"/>
      <c r="J142" s="180">
        <f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173</v>
      </c>
      <c r="BM142" s="185" t="s">
        <v>733</v>
      </c>
    </row>
    <row r="143" spans="2:51" s="14" customFormat="1" ht="11.25">
      <c r="B143" s="198"/>
      <c r="C143" s="199"/>
      <c r="D143" s="189" t="s">
        <v>175</v>
      </c>
      <c r="E143" s="200" t="s">
        <v>19</v>
      </c>
      <c r="F143" s="201" t="s">
        <v>734</v>
      </c>
      <c r="G143" s="199"/>
      <c r="H143" s="202">
        <v>377.53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175</v>
      </c>
      <c r="AU143" s="208" t="s">
        <v>81</v>
      </c>
      <c r="AV143" s="14" t="s">
        <v>81</v>
      </c>
      <c r="AW143" s="14" t="s">
        <v>33</v>
      </c>
      <c r="AX143" s="14" t="s">
        <v>79</v>
      </c>
      <c r="AY143" s="208" t="s">
        <v>166</v>
      </c>
    </row>
    <row r="144" spans="1:65" s="2" customFormat="1" ht="66.75" customHeight="1">
      <c r="A144" s="35"/>
      <c r="B144" s="36"/>
      <c r="C144" s="174" t="s">
        <v>260</v>
      </c>
      <c r="D144" s="174" t="s">
        <v>168</v>
      </c>
      <c r="E144" s="175" t="s">
        <v>250</v>
      </c>
      <c r="F144" s="176" t="s">
        <v>251</v>
      </c>
      <c r="G144" s="177" t="s">
        <v>203</v>
      </c>
      <c r="H144" s="178">
        <v>73.818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735</v>
      </c>
    </row>
    <row r="145" spans="2:51" s="14" customFormat="1" ht="11.25">
      <c r="B145" s="198"/>
      <c r="C145" s="199"/>
      <c r="D145" s="189" t="s">
        <v>175</v>
      </c>
      <c r="E145" s="200" t="s">
        <v>19</v>
      </c>
      <c r="F145" s="201" t="s">
        <v>736</v>
      </c>
      <c r="G145" s="199"/>
      <c r="H145" s="202">
        <v>73.818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175</v>
      </c>
      <c r="AU145" s="208" t="s">
        <v>81</v>
      </c>
      <c r="AV145" s="14" t="s">
        <v>81</v>
      </c>
      <c r="AW145" s="14" t="s">
        <v>33</v>
      </c>
      <c r="AX145" s="14" t="s">
        <v>79</v>
      </c>
      <c r="AY145" s="208" t="s">
        <v>166</v>
      </c>
    </row>
    <row r="146" spans="1:65" s="2" customFormat="1" ht="16.5" customHeight="1">
      <c r="A146" s="35"/>
      <c r="B146" s="36"/>
      <c r="C146" s="220" t="s">
        <v>7</v>
      </c>
      <c r="D146" s="220" t="s">
        <v>254</v>
      </c>
      <c r="E146" s="221" t="s">
        <v>255</v>
      </c>
      <c r="F146" s="222" t="s">
        <v>256</v>
      </c>
      <c r="G146" s="223" t="s">
        <v>240</v>
      </c>
      <c r="H146" s="224">
        <v>146.36</v>
      </c>
      <c r="I146" s="225"/>
      <c r="J146" s="226">
        <f>ROUND(I146*H146,2)</f>
        <v>0</v>
      </c>
      <c r="K146" s="222" t="s">
        <v>172</v>
      </c>
      <c r="L146" s="227"/>
      <c r="M146" s="228" t="s">
        <v>19</v>
      </c>
      <c r="N146" s="229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210</v>
      </c>
      <c r="AT146" s="185" t="s">
        <v>254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737</v>
      </c>
    </row>
    <row r="147" spans="2:51" s="14" customFormat="1" ht="11.25">
      <c r="B147" s="198"/>
      <c r="C147" s="199"/>
      <c r="D147" s="189" t="s">
        <v>175</v>
      </c>
      <c r="E147" s="200" t="s">
        <v>19</v>
      </c>
      <c r="F147" s="201" t="s">
        <v>738</v>
      </c>
      <c r="G147" s="199"/>
      <c r="H147" s="202">
        <v>73.18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175</v>
      </c>
      <c r="AU147" s="208" t="s">
        <v>81</v>
      </c>
      <c r="AV147" s="14" t="s">
        <v>81</v>
      </c>
      <c r="AW147" s="14" t="s">
        <v>33</v>
      </c>
      <c r="AX147" s="14" t="s">
        <v>79</v>
      </c>
      <c r="AY147" s="208" t="s">
        <v>166</v>
      </c>
    </row>
    <row r="148" spans="2:51" s="14" customFormat="1" ht="11.25">
      <c r="B148" s="198"/>
      <c r="C148" s="199"/>
      <c r="D148" s="189" t="s">
        <v>175</v>
      </c>
      <c r="E148" s="199"/>
      <c r="F148" s="201" t="s">
        <v>739</v>
      </c>
      <c r="G148" s="199"/>
      <c r="H148" s="202">
        <v>146.36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175</v>
      </c>
      <c r="AU148" s="208" t="s">
        <v>81</v>
      </c>
      <c r="AV148" s="14" t="s">
        <v>81</v>
      </c>
      <c r="AW148" s="14" t="s">
        <v>4</v>
      </c>
      <c r="AX148" s="14" t="s">
        <v>79</v>
      </c>
      <c r="AY148" s="208" t="s">
        <v>166</v>
      </c>
    </row>
    <row r="149" spans="1:65" s="2" customFormat="1" ht="16.5" customHeight="1">
      <c r="A149" s="35"/>
      <c r="B149" s="36"/>
      <c r="C149" s="174" t="s">
        <v>269</v>
      </c>
      <c r="D149" s="174" t="s">
        <v>168</v>
      </c>
      <c r="E149" s="175" t="s">
        <v>740</v>
      </c>
      <c r="F149" s="176" t="s">
        <v>741</v>
      </c>
      <c r="G149" s="177" t="s">
        <v>171</v>
      </c>
      <c r="H149" s="178">
        <v>30.12</v>
      </c>
      <c r="I149" s="179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742</v>
      </c>
    </row>
    <row r="150" spans="1:65" s="2" customFormat="1" ht="16.5" customHeight="1">
      <c r="A150" s="35"/>
      <c r="B150" s="36"/>
      <c r="C150" s="220" t="s">
        <v>273</v>
      </c>
      <c r="D150" s="220" t="s">
        <v>254</v>
      </c>
      <c r="E150" s="221" t="s">
        <v>743</v>
      </c>
      <c r="F150" s="222" t="s">
        <v>744</v>
      </c>
      <c r="G150" s="223" t="s">
        <v>745</v>
      </c>
      <c r="H150" s="224">
        <v>1.004</v>
      </c>
      <c r="I150" s="225"/>
      <c r="J150" s="226">
        <f>ROUND(I150*H150,2)</f>
        <v>0</v>
      </c>
      <c r="K150" s="222" t="s">
        <v>172</v>
      </c>
      <c r="L150" s="227"/>
      <c r="M150" s="228" t="s">
        <v>19</v>
      </c>
      <c r="N150" s="229" t="s">
        <v>42</v>
      </c>
      <c r="O150" s="65"/>
      <c r="P150" s="183">
        <f>O150*H150</f>
        <v>0</v>
      </c>
      <c r="Q150" s="183">
        <v>0.001</v>
      </c>
      <c r="R150" s="183">
        <f>Q150*H150</f>
        <v>0.0010040000000000001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210</v>
      </c>
      <c r="AT150" s="185" t="s">
        <v>254</v>
      </c>
      <c r="AU150" s="185" t="s">
        <v>81</v>
      </c>
      <c r="AY150" s="18" t="s">
        <v>166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173</v>
      </c>
      <c r="BM150" s="185" t="s">
        <v>746</v>
      </c>
    </row>
    <row r="151" spans="1:65" s="2" customFormat="1" ht="36">
      <c r="A151" s="35"/>
      <c r="B151" s="36"/>
      <c r="C151" s="174" t="s">
        <v>277</v>
      </c>
      <c r="D151" s="174" t="s">
        <v>168</v>
      </c>
      <c r="E151" s="175" t="s">
        <v>747</v>
      </c>
      <c r="F151" s="176" t="s">
        <v>748</v>
      </c>
      <c r="G151" s="177" t="s">
        <v>171</v>
      </c>
      <c r="H151" s="178">
        <v>30.12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749</v>
      </c>
    </row>
    <row r="152" spans="2:63" s="12" customFormat="1" ht="22.9" customHeight="1">
      <c r="B152" s="158"/>
      <c r="C152" s="159"/>
      <c r="D152" s="160" t="s">
        <v>70</v>
      </c>
      <c r="E152" s="172" t="s">
        <v>183</v>
      </c>
      <c r="F152" s="172" t="s">
        <v>259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P153</f>
        <v>0</v>
      </c>
      <c r="Q152" s="166"/>
      <c r="R152" s="167">
        <f>R153</f>
        <v>0</v>
      </c>
      <c r="S152" s="166"/>
      <c r="T152" s="168">
        <f>T153</f>
        <v>0</v>
      </c>
      <c r="AR152" s="169" t="s">
        <v>79</v>
      </c>
      <c r="AT152" s="170" t="s">
        <v>70</v>
      </c>
      <c r="AU152" s="170" t="s">
        <v>79</v>
      </c>
      <c r="AY152" s="169" t="s">
        <v>166</v>
      </c>
      <c r="BK152" s="171">
        <f>BK153</f>
        <v>0</v>
      </c>
    </row>
    <row r="153" spans="1:65" s="2" customFormat="1" ht="24">
      <c r="A153" s="35"/>
      <c r="B153" s="36"/>
      <c r="C153" s="174" t="s">
        <v>281</v>
      </c>
      <c r="D153" s="174" t="s">
        <v>168</v>
      </c>
      <c r="E153" s="175" t="s">
        <v>261</v>
      </c>
      <c r="F153" s="176" t="s">
        <v>262</v>
      </c>
      <c r="G153" s="177" t="s">
        <v>194</v>
      </c>
      <c r="H153" s="178">
        <v>272</v>
      </c>
      <c r="I153" s="179"/>
      <c r="J153" s="180">
        <f>ROUND(I153*H153,2)</f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173</v>
      </c>
      <c r="BM153" s="185" t="s">
        <v>750</v>
      </c>
    </row>
    <row r="154" spans="2:63" s="12" customFormat="1" ht="22.9" customHeight="1">
      <c r="B154" s="158"/>
      <c r="C154" s="159"/>
      <c r="D154" s="160" t="s">
        <v>70</v>
      </c>
      <c r="E154" s="172" t="s">
        <v>173</v>
      </c>
      <c r="F154" s="172" t="s">
        <v>264</v>
      </c>
      <c r="G154" s="159"/>
      <c r="H154" s="159"/>
      <c r="I154" s="162"/>
      <c r="J154" s="173">
        <f>BK154</f>
        <v>0</v>
      </c>
      <c r="K154" s="159"/>
      <c r="L154" s="164"/>
      <c r="M154" s="165"/>
      <c r="N154" s="166"/>
      <c r="O154" s="166"/>
      <c r="P154" s="167">
        <f>SUM(P155:P160)</f>
        <v>0</v>
      </c>
      <c r="Q154" s="166"/>
      <c r="R154" s="167">
        <f>SUM(R155:R160)</f>
        <v>0.54909</v>
      </c>
      <c r="S154" s="166"/>
      <c r="T154" s="168">
        <f>SUM(T155:T160)</f>
        <v>0</v>
      </c>
      <c r="AR154" s="169" t="s">
        <v>79</v>
      </c>
      <c r="AT154" s="170" t="s">
        <v>70</v>
      </c>
      <c r="AU154" s="170" t="s">
        <v>79</v>
      </c>
      <c r="AY154" s="169" t="s">
        <v>166</v>
      </c>
      <c r="BK154" s="171">
        <f>SUM(BK155:BK160)</f>
        <v>0</v>
      </c>
    </row>
    <row r="155" spans="1:65" s="2" customFormat="1" ht="33" customHeight="1">
      <c r="A155" s="35"/>
      <c r="B155" s="36"/>
      <c r="C155" s="174" t="s">
        <v>286</v>
      </c>
      <c r="D155" s="174" t="s">
        <v>168</v>
      </c>
      <c r="E155" s="175" t="s">
        <v>265</v>
      </c>
      <c r="F155" s="176" t="s">
        <v>751</v>
      </c>
      <c r="G155" s="177" t="s">
        <v>203</v>
      </c>
      <c r="H155" s="178">
        <v>24.606</v>
      </c>
      <c r="I155" s="179"/>
      <c r="J155" s="180">
        <f>ROUND(I155*H155,2)</f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79</v>
      </c>
      <c r="BK155" s="186">
        <f>ROUND(I155*H155,2)</f>
        <v>0</v>
      </c>
      <c r="BL155" s="18" t="s">
        <v>173</v>
      </c>
      <c r="BM155" s="185" t="s">
        <v>752</v>
      </c>
    </row>
    <row r="156" spans="2:51" s="14" customFormat="1" ht="11.25">
      <c r="B156" s="198"/>
      <c r="C156" s="199"/>
      <c r="D156" s="189" t="s">
        <v>175</v>
      </c>
      <c r="E156" s="200" t="s">
        <v>19</v>
      </c>
      <c r="F156" s="201" t="s">
        <v>753</v>
      </c>
      <c r="G156" s="199"/>
      <c r="H156" s="202">
        <v>24.606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175</v>
      </c>
      <c r="AU156" s="208" t="s">
        <v>81</v>
      </c>
      <c r="AV156" s="14" t="s">
        <v>81</v>
      </c>
      <c r="AW156" s="14" t="s">
        <v>33</v>
      </c>
      <c r="AX156" s="14" t="s">
        <v>79</v>
      </c>
      <c r="AY156" s="208" t="s">
        <v>166</v>
      </c>
    </row>
    <row r="157" spans="1:65" s="2" customFormat="1" ht="36">
      <c r="A157" s="35"/>
      <c r="B157" s="36"/>
      <c r="C157" s="174" t="s">
        <v>292</v>
      </c>
      <c r="D157" s="174" t="s">
        <v>168</v>
      </c>
      <c r="E157" s="175" t="s">
        <v>270</v>
      </c>
      <c r="F157" s="176" t="s">
        <v>271</v>
      </c>
      <c r="G157" s="177" t="s">
        <v>203</v>
      </c>
      <c r="H157" s="178">
        <v>0.9</v>
      </c>
      <c r="I157" s="179"/>
      <c r="J157" s="180">
        <f>ROUND(I157*H157,2)</f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79</v>
      </c>
      <c r="BK157" s="186">
        <f>ROUND(I157*H157,2)</f>
        <v>0</v>
      </c>
      <c r="BL157" s="18" t="s">
        <v>173</v>
      </c>
      <c r="BM157" s="185" t="s">
        <v>754</v>
      </c>
    </row>
    <row r="158" spans="1:65" s="2" customFormat="1" ht="33" customHeight="1">
      <c r="A158" s="35"/>
      <c r="B158" s="36"/>
      <c r="C158" s="174" t="s">
        <v>296</v>
      </c>
      <c r="D158" s="174" t="s">
        <v>168</v>
      </c>
      <c r="E158" s="175" t="s">
        <v>274</v>
      </c>
      <c r="F158" s="176" t="s">
        <v>275</v>
      </c>
      <c r="G158" s="177" t="s">
        <v>203</v>
      </c>
      <c r="H158" s="178">
        <v>1</v>
      </c>
      <c r="I158" s="179"/>
      <c r="J158" s="180">
        <f>ROUND(I158*H158,2)</f>
        <v>0</v>
      </c>
      <c r="K158" s="176" t="s">
        <v>172</v>
      </c>
      <c r="L158" s="40"/>
      <c r="M158" s="181" t="s">
        <v>19</v>
      </c>
      <c r="N158" s="182" t="s">
        <v>42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173</v>
      </c>
      <c r="AT158" s="185" t="s">
        <v>168</v>
      </c>
      <c r="AU158" s="185" t="s">
        <v>81</v>
      </c>
      <c r="AY158" s="18" t="s">
        <v>166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79</v>
      </c>
      <c r="BK158" s="186">
        <f>ROUND(I158*H158,2)</f>
        <v>0</v>
      </c>
      <c r="BL158" s="18" t="s">
        <v>173</v>
      </c>
      <c r="BM158" s="185" t="s">
        <v>755</v>
      </c>
    </row>
    <row r="159" spans="1:65" s="2" customFormat="1" ht="24">
      <c r="A159" s="35"/>
      <c r="B159" s="36"/>
      <c r="C159" s="174" t="s">
        <v>300</v>
      </c>
      <c r="D159" s="174" t="s">
        <v>168</v>
      </c>
      <c r="E159" s="175" t="s">
        <v>278</v>
      </c>
      <c r="F159" s="176" t="s">
        <v>279</v>
      </c>
      <c r="G159" s="177" t="s">
        <v>171</v>
      </c>
      <c r="H159" s="178">
        <v>3</v>
      </c>
      <c r="I159" s="179"/>
      <c r="J159" s="180">
        <f>ROUND(I159*H159,2)</f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>O159*H159</f>
        <v>0</v>
      </c>
      <c r="Q159" s="183">
        <v>0.00639</v>
      </c>
      <c r="R159" s="183">
        <f>Q159*H159</f>
        <v>0.01917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79</v>
      </c>
      <c r="BK159" s="186">
        <f>ROUND(I159*H159,2)</f>
        <v>0</v>
      </c>
      <c r="BL159" s="18" t="s">
        <v>173</v>
      </c>
      <c r="BM159" s="185" t="s">
        <v>756</v>
      </c>
    </row>
    <row r="160" spans="1:65" s="2" customFormat="1" ht="36">
      <c r="A160" s="35"/>
      <c r="B160" s="36"/>
      <c r="C160" s="174" t="s">
        <v>305</v>
      </c>
      <c r="D160" s="174" t="s">
        <v>168</v>
      </c>
      <c r="E160" s="175" t="s">
        <v>282</v>
      </c>
      <c r="F160" s="176" t="s">
        <v>283</v>
      </c>
      <c r="G160" s="177" t="s">
        <v>186</v>
      </c>
      <c r="H160" s="178">
        <v>6</v>
      </c>
      <c r="I160" s="179"/>
      <c r="J160" s="180">
        <f>ROUND(I160*H160,2)</f>
        <v>0</v>
      </c>
      <c r="K160" s="176" t="s">
        <v>172</v>
      </c>
      <c r="L160" s="40"/>
      <c r="M160" s="181" t="s">
        <v>19</v>
      </c>
      <c r="N160" s="182" t="s">
        <v>42</v>
      </c>
      <c r="O160" s="65"/>
      <c r="P160" s="183">
        <f>O160*H160</f>
        <v>0</v>
      </c>
      <c r="Q160" s="183">
        <v>0.08832</v>
      </c>
      <c r="R160" s="183">
        <f>Q160*H160</f>
        <v>0.52992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173</v>
      </c>
      <c r="AT160" s="185" t="s">
        <v>168</v>
      </c>
      <c r="AU160" s="185" t="s">
        <v>81</v>
      </c>
      <c r="AY160" s="18" t="s">
        <v>166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79</v>
      </c>
      <c r="BK160" s="186">
        <f>ROUND(I160*H160,2)</f>
        <v>0</v>
      </c>
      <c r="BL160" s="18" t="s">
        <v>173</v>
      </c>
      <c r="BM160" s="185" t="s">
        <v>757</v>
      </c>
    </row>
    <row r="161" spans="2:63" s="12" customFormat="1" ht="22.9" customHeight="1">
      <c r="B161" s="158"/>
      <c r="C161" s="159"/>
      <c r="D161" s="160" t="s">
        <v>70</v>
      </c>
      <c r="E161" s="172" t="s">
        <v>191</v>
      </c>
      <c r="F161" s="172" t="s">
        <v>285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SUM(P162:P165)</f>
        <v>0</v>
      </c>
      <c r="Q161" s="166"/>
      <c r="R161" s="167">
        <f>SUM(R162:R165)</f>
        <v>499.56220759999997</v>
      </c>
      <c r="S161" s="166"/>
      <c r="T161" s="168">
        <f>SUM(T162:T165)</f>
        <v>0</v>
      </c>
      <c r="AR161" s="169" t="s">
        <v>79</v>
      </c>
      <c r="AT161" s="170" t="s">
        <v>70</v>
      </c>
      <c r="AU161" s="170" t="s">
        <v>79</v>
      </c>
      <c r="AY161" s="169" t="s">
        <v>166</v>
      </c>
      <c r="BK161" s="171">
        <f>SUM(BK162:BK165)</f>
        <v>0</v>
      </c>
    </row>
    <row r="162" spans="1:65" s="2" customFormat="1" ht="36">
      <c r="A162" s="35"/>
      <c r="B162" s="36"/>
      <c r="C162" s="174" t="s">
        <v>310</v>
      </c>
      <c r="D162" s="174" t="s">
        <v>168</v>
      </c>
      <c r="E162" s="175" t="s">
        <v>287</v>
      </c>
      <c r="F162" s="176" t="s">
        <v>288</v>
      </c>
      <c r="G162" s="177" t="s">
        <v>171</v>
      </c>
      <c r="H162" s="178">
        <v>404.83</v>
      </c>
      <c r="I162" s="179"/>
      <c r="J162" s="180">
        <f>ROUND(I162*H162,2)</f>
        <v>0</v>
      </c>
      <c r="K162" s="176" t="s">
        <v>172</v>
      </c>
      <c r="L162" s="40"/>
      <c r="M162" s="181" t="s">
        <v>19</v>
      </c>
      <c r="N162" s="182" t="s">
        <v>42</v>
      </c>
      <c r="O162" s="65"/>
      <c r="P162" s="183">
        <f>O162*H162</f>
        <v>0</v>
      </c>
      <c r="Q162" s="183">
        <v>0.46</v>
      </c>
      <c r="R162" s="183">
        <f>Q162*H162</f>
        <v>186.2218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173</v>
      </c>
      <c r="AT162" s="185" t="s">
        <v>168</v>
      </c>
      <c r="AU162" s="185" t="s">
        <v>81</v>
      </c>
      <c r="AY162" s="18" t="s">
        <v>166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79</v>
      </c>
      <c r="BK162" s="186">
        <f>ROUND(I162*H162,2)</f>
        <v>0</v>
      </c>
      <c r="BL162" s="18" t="s">
        <v>173</v>
      </c>
      <c r="BM162" s="185" t="s">
        <v>758</v>
      </c>
    </row>
    <row r="163" spans="1:65" s="2" customFormat="1" ht="44.25" customHeight="1">
      <c r="A163" s="35"/>
      <c r="B163" s="36"/>
      <c r="C163" s="174" t="s">
        <v>315</v>
      </c>
      <c r="D163" s="174" t="s">
        <v>168</v>
      </c>
      <c r="E163" s="175" t="s">
        <v>293</v>
      </c>
      <c r="F163" s="176" t="s">
        <v>294</v>
      </c>
      <c r="G163" s="177" t="s">
        <v>171</v>
      </c>
      <c r="H163" s="178">
        <v>404.83</v>
      </c>
      <c r="I163" s="179"/>
      <c r="J163" s="180">
        <f>ROUND(I163*H163,2)</f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>O163*H163</f>
        <v>0</v>
      </c>
      <c r="Q163" s="183">
        <v>0.38</v>
      </c>
      <c r="R163" s="183">
        <f>Q163*H163</f>
        <v>153.8354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79</v>
      </c>
      <c r="BK163" s="186">
        <f>ROUND(I163*H163,2)</f>
        <v>0</v>
      </c>
      <c r="BL163" s="18" t="s">
        <v>173</v>
      </c>
      <c r="BM163" s="185" t="s">
        <v>759</v>
      </c>
    </row>
    <row r="164" spans="1:65" s="2" customFormat="1" ht="44.25" customHeight="1">
      <c r="A164" s="35"/>
      <c r="B164" s="36"/>
      <c r="C164" s="174" t="s">
        <v>319</v>
      </c>
      <c r="D164" s="174" t="s">
        <v>168</v>
      </c>
      <c r="E164" s="175" t="s">
        <v>297</v>
      </c>
      <c r="F164" s="176" t="s">
        <v>298</v>
      </c>
      <c r="G164" s="177" t="s">
        <v>171</v>
      </c>
      <c r="H164" s="178">
        <v>379.81</v>
      </c>
      <c r="I164" s="179"/>
      <c r="J164" s="180">
        <f>ROUND(I164*H164,2)</f>
        <v>0</v>
      </c>
      <c r="K164" s="176" t="s">
        <v>172</v>
      </c>
      <c r="L164" s="40"/>
      <c r="M164" s="181" t="s">
        <v>19</v>
      </c>
      <c r="N164" s="182" t="s">
        <v>42</v>
      </c>
      <c r="O164" s="65"/>
      <c r="P164" s="183">
        <f>O164*H164</f>
        <v>0</v>
      </c>
      <c r="Q164" s="183">
        <v>0.26376</v>
      </c>
      <c r="R164" s="183">
        <f>Q164*H164</f>
        <v>100.1786856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173</v>
      </c>
      <c r="AT164" s="185" t="s">
        <v>168</v>
      </c>
      <c r="AU164" s="185" t="s">
        <v>81</v>
      </c>
      <c r="AY164" s="18" t="s">
        <v>166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79</v>
      </c>
      <c r="BK164" s="186">
        <f>ROUND(I164*H164,2)</f>
        <v>0</v>
      </c>
      <c r="BL164" s="18" t="s">
        <v>173</v>
      </c>
      <c r="BM164" s="185" t="s">
        <v>760</v>
      </c>
    </row>
    <row r="165" spans="1:65" s="2" customFormat="1" ht="36">
      <c r="A165" s="35"/>
      <c r="B165" s="36"/>
      <c r="C165" s="174" t="s">
        <v>324</v>
      </c>
      <c r="D165" s="174" t="s">
        <v>168</v>
      </c>
      <c r="E165" s="175" t="s">
        <v>301</v>
      </c>
      <c r="F165" s="176" t="s">
        <v>302</v>
      </c>
      <c r="G165" s="177" t="s">
        <v>171</v>
      </c>
      <c r="H165" s="178">
        <v>379.81</v>
      </c>
      <c r="I165" s="179"/>
      <c r="J165" s="180">
        <f>ROUND(I165*H165,2)</f>
        <v>0</v>
      </c>
      <c r="K165" s="176" t="s">
        <v>172</v>
      </c>
      <c r="L165" s="40"/>
      <c r="M165" s="181" t="s">
        <v>19</v>
      </c>
      <c r="N165" s="182" t="s">
        <v>42</v>
      </c>
      <c r="O165" s="65"/>
      <c r="P165" s="183">
        <f>O165*H165</f>
        <v>0</v>
      </c>
      <c r="Q165" s="183">
        <v>0.1562</v>
      </c>
      <c r="R165" s="183">
        <f>Q165*H165</f>
        <v>59.326322000000005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173</v>
      </c>
      <c r="AT165" s="185" t="s">
        <v>168</v>
      </c>
      <c r="AU165" s="185" t="s">
        <v>81</v>
      </c>
      <c r="AY165" s="18" t="s">
        <v>166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79</v>
      </c>
      <c r="BK165" s="186">
        <f>ROUND(I165*H165,2)</f>
        <v>0</v>
      </c>
      <c r="BL165" s="18" t="s">
        <v>173</v>
      </c>
      <c r="BM165" s="185" t="s">
        <v>761</v>
      </c>
    </row>
    <row r="166" spans="2:63" s="12" customFormat="1" ht="22.9" customHeight="1">
      <c r="B166" s="158"/>
      <c r="C166" s="159"/>
      <c r="D166" s="160" t="s">
        <v>70</v>
      </c>
      <c r="E166" s="172" t="s">
        <v>210</v>
      </c>
      <c r="F166" s="172" t="s">
        <v>304</v>
      </c>
      <c r="G166" s="159"/>
      <c r="H166" s="159"/>
      <c r="I166" s="162"/>
      <c r="J166" s="173">
        <f>BK166</f>
        <v>0</v>
      </c>
      <c r="K166" s="159"/>
      <c r="L166" s="164"/>
      <c r="M166" s="165"/>
      <c r="N166" s="166"/>
      <c r="O166" s="166"/>
      <c r="P166" s="167">
        <f>SUM(P167:P196)</f>
        <v>0</v>
      </c>
      <c r="Q166" s="166"/>
      <c r="R166" s="167">
        <f>SUM(R167:R196)</f>
        <v>19.122244000000002</v>
      </c>
      <c r="S166" s="166"/>
      <c r="T166" s="168">
        <f>SUM(T167:T196)</f>
        <v>0</v>
      </c>
      <c r="AR166" s="169" t="s">
        <v>79</v>
      </c>
      <c r="AT166" s="170" t="s">
        <v>70</v>
      </c>
      <c r="AU166" s="170" t="s">
        <v>79</v>
      </c>
      <c r="AY166" s="169" t="s">
        <v>166</v>
      </c>
      <c r="BK166" s="171">
        <f>SUM(BK167:BK196)</f>
        <v>0</v>
      </c>
    </row>
    <row r="167" spans="1:65" s="2" customFormat="1" ht="33" customHeight="1">
      <c r="A167" s="35"/>
      <c r="B167" s="36"/>
      <c r="C167" s="174" t="s">
        <v>328</v>
      </c>
      <c r="D167" s="174" t="s">
        <v>168</v>
      </c>
      <c r="E167" s="175" t="s">
        <v>531</v>
      </c>
      <c r="F167" s="176" t="s">
        <v>532</v>
      </c>
      <c r="G167" s="177" t="s">
        <v>194</v>
      </c>
      <c r="H167" s="178">
        <v>242</v>
      </c>
      <c r="I167" s="179"/>
      <c r="J167" s="180">
        <f aca="true" t="shared" si="0" ref="J167:J196">ROUND(I167*H167,2)</f>
        <v>0</v>
      </c>
      <c r="K167" s="176" t="s">
        <v>308</v>
      </c>
      <c r="L167" s="40"/>
      <c r="M167" s="181" t="s">
        <v>19</v>
      </c>
      <c r="N167" s="182" t="s">
        <v>42</v>
      </c>
      <c r="O167" s="65"/>
      <c r="P167" s="183">
        <f aca="true" t="shared" si="1" ref="P167:P196">O167*H167</f>
        <v>0</v>
      </c>
      <c r="Q167" s="183">
        <v>2E-05</v>
      </c>
      <c r="R167" s="183">
        <f aca="true" t="shared" si="2" ref="R167:R196">Q167*H167</f>
        <v>0.0048400000000000006</v>
      </c>
      <c r="S167" s="183">
        <v>0</v>
      </c>
      <c r="T167" s="184">
        <f aca="true" t="shared" si="3" ref="T167:T196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173</v>
      </c>
      <c r="AT167" s="185" t="s">
        <v>168</v>
      </c>
      <c r="AU167" s="185" t="s">
        <v>81</v>
      </c>
      <c r="AY167" s="18" t="s">
        <v>166</v>
      </c>
      <c r="BE167" s="186">
        <f aca="true" t="shared" si="4" ref="BE167:BE196">IF(N167="základní",J167,0)</f>
        <v>0</v>
      </c>
      <c r="BF167" s="186">
        <f aca="true" t="shared" si="5" ref="BF167:BF196">IF(N167="snížená",J167,0)</f>
        <v>0</v>
      </c>
      <c r="BG167" s="186">
        <f aca="true" t="shared" si="6" ref="BG167:BG196">IF(N167="zákl. přenesená",J167,0)</f>
        <v>0</v>
      </c>
      <c r="BH167" s="186">
        <f aca="true" t="shared" si="7" ref="BH167:BH196">IF(N167="sníž. přenesená",J167,0)</f>
        <v>0</v>
      </c>
      <c r="BI167" s="186">
        <f aca="true" t="shared" si="8" ref="BI167:BI196">IF(N167="nulová",J167,0)</f>
        <v>0</v>
      </c>
      <c r="BJ167" s="18" t="s">
        <v>79</v>
      </c>
      <c r="BK167" s="186">
        <f aca="true" t="shared" si="9" ref="BK167:BK196">ROUND(I167*H167,2)</f>
        <v>0</v>
      </c>
      <c r="BL167" s="18" t="s">
        <v>173</v>
      </c>
      <c r="BM167" s="185" t="s">
        <v>762</v>
      </c>
    </row>
    <row r="168" spans="1:65" s="2" customFormat="1" ht="24">
      <c r="A168" s="35"/>
      <c r="B168" s="36"/>
      <c r="C168" s="220" t="s">
        <v>332</v>
      </c>
      <c r="D168" s="220" t="s">
        <v>254</v>
      </c>
      <c r="E168" s="221" t="s">
        <v>527</v>
      </c>
      <c r="F168" s="222" t="s">
        <v>528</v>
      </c>
      <c r="G168" s="223" t="s">
        <v>194</v>
      </c>
      <c r="H168" s="224">
        <v>246</v>
      </c>
      <c r="I168" s="225"/>
      <c r="J168" s="226">
        <f t="shared" si="0"/>
        <v>0</v>
      </c>
      <c r="K168" s="222" t="s">
        <v>308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0.008</v>
      </c>
      <c r="R168" s="183">
        <f t="shared" si="2"/>
        <v>1.968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763</v>
      </c>
    </row>
    <row r="169" spans="1:65" s="2" customFormat="1" ht="36">
      <c r="A169" s="35"/>
      <c r="B169" s="36"/>
      <c r="C169" s="174" t="s">
        <v>336</v>
      </c>
      <c r="D169" s="174" t="s">
        <v>168</v>
      </c>
      <c r="E169" s="175" t="s">
        <v>658</v>
      </c>
      <c r="F169" s="176" t="s">
        <v>659</v>
      </c>
      <c r="G169" s="177" t="s">
        <v>186</v>
      </c>
      <c r="H169" s="178">
        <v>10</v>
      </c>
      <c r="I169" s="179"/>
      <c r="J169" s="180">
        <f t="shared" si="0"/>
        <v>0</v>
      </c>
      <c r="K169" s="176" t="s">
        <v>308</v>
      </c>
      <c r="L169" s="40"/>
      <c r="M169" s="181" t="s">
        <v>19</v>
      </c>
      <c r="N169" s="182" t="s">
        <v>42</v>
      </c>
      <c r="O169" s="65"/>
      <c r="P169" s="183">
        <f t="shared" si="1"/>
        <v>0</v>
      </c>
      <c r="Q169" s="183">
        <v>0</v>
      </c>
      <c r="R169" s="183">
        <f t="shared" si="2"/>
        <v>0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764</v>
      </c>
    </row>
    <row r="170" spans="1:65" s="2" customFormat="1" ht="16.5" customHeight="1">
      <c r="A170" s="35"/>
      <c r="B170" s="36"/>
      <c r="C170" s="220" t="s">
        <v>340</v>
      </c>
      <c r="D170" s="220" t="s">
        <v>254</v>
      </c>
      <c r="E170" s="221" t="s">
        <v>341</v>
      </c>
      <c r="F170" s="222" t="s">
        <v>342</v>
      </c>
      <c r="G170" s="223" t="s">
        <v>186</v>
      </c>
      <c r="H170" s="224">
        <v>5</v>
      </c>
      <c r="I170" s="225"/>
      <c r="J170" s="226">
        <f t="shared" si="0"/>
        <v>0</v>
      </c>
      <c r="K170" s="222" t="s">
        <v>308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0.0008</v>
      </c>
      <c r="R170" s="183">
        <f t="shared" si="2"/>
        <v>0.004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765</v>
      </c>
    </row>
    <row r="171" spans="1:65" s="2" customFormat="1" ht="16.5" customHeight="1">
      <c r="A171" s="35"/>
      <c r="B171" s="36"/>
      <c r="C171" s="220" t="s">
        <v>344</v>
      </c>
      <c r="D171" s="220" t="s">
        <v>254</v>
      </c>
      <c r="E171" s="221" t="s">
        <v>542</v>
      </c>
      <c r="F171" s="222" t="s">
        <v>543</v>
      </c>
      <c r="G171" s="223" t="s">
        <v>186</v>
      </c>
      <c r="H171" s="224">
        <v>5</v>
      </c>
      <c r="I171" s="225"/>
      <c r="J171" s="226">
        <f t="shared" si="0"/>
        <v>0</v>
      </c>
      <c r="K171" s="222" t="s">
        <v>308</v>
      </c>
      <c r="L171" s="227"/>
      <c r="M171" s="228" t="s">
        <v>19</v>
      </c>
      <c r="N171" s="229" t="s">
        <v>42</v>
      </c>
      <c r="O171" s="65"/>
      <c r="P171" s="183">
        <f t="shared" si="1"/>
        <v>0</v>
      </c>
      <c r="Q171" s="183">
        <v>0.005</v>
      </c>
      <c r="R171" s="183">
        <f t="shared" si="2"/>
        <v>0.025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210</v>
      </c>
      <c r="AT171" s="185" t="s">
        <v>254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766</v>
      </c>
    </row>
    <row r="172" spans="1:65" s="2" customFormat="1" ht="33" customHeight="1">
      <c r="A172" s="35"/>
      <c r="B172" s="36"/>
      <c r="C172" s="174" t="s">
        <v>348</v>
      </c>
      <c r="D172" s="174" t="s">
        <v>168</v>
      </c>
      <c r="E172" s="175" t="s">
        <v>306</v>
      </c>
      <c r="F172" s="176" t="s">
        <v>307</v>
      </c>
      <c r="G172" s="177" t="s">
        <v>194</v>
      </c>
      <c r="H172" s="178">
        <v>31.4</v>
      </c>
      <c r="I172" s="179"/>
      <c r="J172" s="180">
        <f t="shared" si="0"/>
        <v>0</v>
      </c>
      <c r="K172" s="176" t="s">
        <v>308</v>
      </c>
      <c r="L172" s="40"/>
      <c r="M172" s="181" t="s">
        <v>19</v>
      </c>
      <c r="N172" s="182" t="s">
        <v>42</v>
      </c>
      <c r="O172" s="65"/>
      <c r="P172" s="183">
        <f t="shared" si="1"/>
        <v>0</v>
      </c>
      <c r="Q172" s="183">
        <v>1E-05</v>
      </c>
      <c r="R172" s="183">
        <f t="shared" si="2"/>
        <v>0.000314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173</v>
      </c>
      <c r="AT172" s="185" t="s">
        <v>168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767</v>
      </c>
    </row>
    <row r="173" spans="1:65" s="2" customFormat="1" ht="24">
      <c r="A173" s="35"/>
      <c r="B173" s="36"/>
      <c r="C173" s="220" t="s">
        <v>352</v>
      </c>
      <c r="D173" s="220" t="s">
        <v>254</v>
      </c>
      <c r="E173" s="221" t="s">
        <v>311</v>
      </c>
      <c r="F173" s="222" t="s">
        <v>312</v>
      </c>
      <c r="G173" s="223" t="s">
        <v>194</v>
      </c>
      <c r="H173" s="224">
        <v>32</v>
      </c>
      <c r="I173" s="225"/>
      <c r="J173" s="226">
        <f t="shared" si="0"/>
        <v>0</v>
      </c>
      <c r="K173" s="222" t="s">
        <v>308</v>
      </c>
      <c r="L173" s="227"/>
      <c r="M173" s="228" t="s">
        <v>19</v>
      </c>
      <c r="N173" s="229" t="s">
        <v>42</v>
      </c>
      <c r="O173" s="65"/>
      <c r="P173" s="183">
        <f t="shared" si="1"/>
        <v>0</v>
      </c>
      <c r="Q173" s="183">
        <v>0.0036</v>
      </c>
      <c r="R173" s="183">
        <f t="shared" si="2"/>
        <v>0.1152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210</v>
      </c>
      <c r="AT173" s="185" t="s">
        <v>254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768</v>
      </c>
    </row>
    <row r="174" spans="1:65" s="2" customFormat="1" ht="36">
      <c r="A174" s="35"/>
      <c r="B174" s="36"/>
      <c r="C174" s="174" t="s">
        <v>356</v>
      </c>
      <c r="D174" s="174" t="s">
        <v>168</v>
      </c>
      <c r="E174" s="175" t="s">
        <v>325</v>
      </c>
      <c r="F174" s="176" t="s">
        <v>326</v>
      </c>
      <c r="G174" s="177" t="s">
        <v>186</v>
      </c>
      <c r="H174" s="178">
        <v>9</v>
      </c>
      <c r="I174" s="179"/>
      <c r="J174" s="180">
        <f t="shared" si="0"/>
        <v>0</v>
      </c>
      <c r="K174" s="176" t="s">
        <v>172</v>
      </c>
      <c r="L174" s="40"/>
      <c r="M174" s="181" t="s">
        <v>19</v>
      </c>
      <c r="N174" s="182" t="s">
        <v>42</v>
      </c>
      <c r="O174" s="65"/>
      <c r="P174" s="183">
        <f t="shared" si="1"/>
        <v>0</v>
      </c>
      <c r="Q174" s="183">
        <v>0</v>
      </c>
      <c r="R174" s="183">
        <f t="shared" si="2"/>
        <v>0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173</v>
      </c>
      <c r="AT174" s="185" t="s">
        <v>168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769</v>
      </c>
    </row>
    <row r="175" spans="1:65" s="2" customFormat="1" ht="16.5" customHeight="1">
      <c r="A175" s="35"/>
      <c r="B175" s="36"/>
      <c r="C175" s="220" t="s">
        <v>360</v>
      </c>
      <c r="D175" s="220" t="s">
        <v>254</v>
      </c>
      <c r="E175" s="221" t="s">
        <v>329</v>
      </c>
      <c r="F175" s="222" t="s">
        <v>330</v>
      </c>
      <c r="G175" s="223" t="s">
        <v>186</v>
      </c>
      <c r="H175" s="224">
        <v>9</v>
      </c>
      <c r="I175" s="225"/>
      <c r="J175" s="226">
        <f t="shared" si="0"/>
        <v>0</v>
      </c>
      <c r="K175" s="222" t="s">
        <v>172</v>
      </c>
      <c r="L175" s="227"/>
      <c r="M175" s="228" t="s">
        <v>19</v>
      </c>
      <c r="N175" s="229" t="s">
        <v>42</v>
      </c>
      <c r="O175" s="65"/>
      <c r="P175" s="183">
        <f t="shared" si="1"/>
        <v>0</v>
      </c>
      <c r="Q175" s="183">
        <v>0.00029</v>
      </c>
      <c r="R175" s="183">
        <f t="shared" si="2"/>
        <v>0.00261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210</v>
      </c>
      <c r="AT175" s="185" t="s">
        <v>254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770</v>
      </c>
    </row>
    <row r="176" spans="1:65" s="2" customFormat="1" ht="24">
      <c r="A176" s="35"/>
      <c r="B176" s="36"/>
      <c r="C176" s="174" t="s">
        <v>364</v>
      </c>
      <c r="D176" s="174" t="s">
        <v>168</v>
      </c>
      <c r="E176" s="175" t="s">
        <v>349</v>
      </c>
      <c r="F176" s="176" t="s">
        <v>350</v>
      </c>
      <c r="G176" s="177" t="s">
        <v>194</v>
      </c>
      <c r="H176" s="178">
        <v>273.4</v>
      </c>
      <c r="I176" s="179"/>
      <c r="J176" s="180">
        <f t="shared" si="0"/>
        <v>0</v>
      </c>
      <c r="K176" s="176" t="s">
        <v>172</v>
      </c>
      <c r="L176" s="40"/>
      <c r="M176" s="181" t="s">
        <v>19</v>
      </c>
      <c r="N176" s="182" t="s">
        <v>42</v>
      </c>
      <c r="O176" s="65"/>
      <c r="P176" s="183">
        <f t="shared" si="1"/>
        <v>0</v>
      </c>
      <c r="Q176" s="183">
        <v>0</v>
      </c>
      <c r="R176" s="183">
        <f t="shared" si="2"/>
        <v>0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173</v>
      </c>
      <c r="AT176" s="185" t="s">
        <v>168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771</v>
      </c>
    </row>
    <row r="177" spans="1:65" s="2" customFormat="1" ht="24">
      <c r="A177" s="35"/>
      <c r="B177" s="36"/>
      <c r="C177" s="174" t="s">
        <v>368</v>
      </c>
      <c r="D177" s="174" t="s">
        <v>168</v>
      </c>
      <c r="E177" s="175" t="s">
        <v>353</v>
      </c>
      <c r="F177" s="176" t="s">
        <v>354</v>
      </c>
      <c r="G177" s="177" t="s">
        <v>186</v>
      </c>
      <c r="H177" s="178">
        <v>6</v>
      </c>
      <c r="I177" s="179"/>
      <c r="J177" s="180">
        <f t="shared" si="0"/>
        <v>0</v>
      </c>
      <c r="K177" s="176" t="s">
        <v>172</v>
      </c>
      <c r="L177" s="40"/>
      <c r="M177" s="181" t="s">
        <v>19</v>
      </c>
      <c r="N177" s="182" t="s">
        <v>42</v>
      </c>
      <c r="O177" s="65"/>
      <c r="P177" s="183">
        <f t="shared" si="1"/>
        <v>0</v>
      </c>
      <c r="Q177" s="183">
        <v>0.01019</v>
      </c>
      <c r="R177" s="183">
        <f t="shared" si="2"/>
        <v>0.06114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173</v>
      </c>
      <c r="AT177" s="185" t="s">
        <v>168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772</v>
      </c>
    </row>
    <row r="178" spans="1:65" s="2" customFormat="1" ht="16.5" customHeight="1">
      <c r="A178" s="35"/>
      <c r="B178" s="36"/>
      <c r="C178" s="220" t="s">
        <v>372</v>
      </c>
      <c r="D178" s="220" t="s">
        <v>254</v>
      </c>
      <c r="E178" s="221" t="s">
        <v>357</v>
      </c>
      <c r="F178" s="222" t="s">
        <v>358</v>
      </c>
      <c r="G178" s="223" t="s">
        <v>186</v>
      </c>
      <c r="H178" s="224">
        <v>4</v>
      </c>
      <c r="I178" s="225"/>
      <c r="J178" s="226">
        <f t="shared" si="0"/>
        <v>0</v>
      </c>
      <c r="K178" s="222" t="s">
        <v>172</v>
      </c>
      <c r="L178" s="227"/>
      <c r="M178" s="228" t="s">
        <v>19</v>
      </c>
      <c r="N178" s="229" t="s">
        <v>42</v>
      </c>
      <c r="O178" s="65"/>
      <c r="P178" s="183">
        <f t="shared" si="1"/>
        <v>0</v>
      </c>
      <c r="Q178" s="183">
        <v>0.526</v>
      </c>
      <c r="R178" s="183">
        <f t="shared" si="2"/>
        <v>2.104</v>
      </c>
      <c r="S178" s="183">
        <v>0</v>
      </c>
      <c r="T178" s="18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210</v>
      </c>
      <c r="AT178" s="185" t="s">
        <v>254</v>
      </c>
      <c r="AU178" s="185" t="s">
        <v>81</v>
      </c>
      <c r="AY178" s="18" t="s">
        <v>166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18" t="s">
        <v>79</v>
      </c>
      <c r="BK178" s="186">
        <f t="shared" si="9"/>
        <v>0</v>
      </c>
      <c r="BL178" s="18" t="s">
        <v>173</v>
      </c>
      <c r="BM178" s="185" t="s">
        <v>773</v>
      </c>
    </row>
    <row r="179" spans="1:65" s="2" customFormat="1" ht="16.5" customHeight="1">
      <c r="A179" s="35"/>
      <c r="B179" s="36"/>
      <c r="C179" s="220" t="s">
        <v>376</v>
      </c>
      <c r="D179" s="220" t="s">
        <v>254</v>
      </c>
      <c r="E179" s="221" t="s">
        <v>553</v>
      </c>
      <c r="F179" s="222" t="s">
        <v>554</v>
      </c>
      <c r="G179" s="223" t="s">
        <v>186</v>
      </c>
      <c r="H179" s="224">
        <v>2</v>
      </c>
      <c r="I179" s="225"/>
      <c r="J179" s="226">
        <f t="shared" si="0"/>
        <v>0</v>
      </c>
      <c r="K179" s="222" t="s">
        <v>172</v>
      </c>
      <c r="L179" s="227"/>
      <c r="M179" s="228" t="s">
        <v>19</v>
      </c>
      <c r="N179" s="229" t="s">
        <v>42</v>
      </c>
      <c r="O179" s="65"/>
      <c r="P179" s="183">
        <f t="shared" si="1"/>
        <v>0</v>
      </c>
      <c r="Q179" s="183">
        <v>1.054</v>
      </c>
      <c r="R179" s="183">
        <f t="shared" si="2"/>
        <v>2.108</v>
      </c>
      <c r="S179" s="183">
        <v>0</v>
      </c>
      <c r="T179" s="18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210</v>
      </c>
      <c r="AT179" s="185" t="s">
        <v>254</v>
      </c>
      <c r="AU179" s="185" t="s">
        <v>81</v>
      </c>
      <c r="AY179" s="18" t="s">
        <v>166</v>
      </c>
      <c r="BE179" s="186">
        <f t="shared" si="4"/>
        <v>0</v>
      </c>
      <c r="BF179" s="186">
        <f t="shared" si="5"/>
        <v>0</v>
      </c>
      <c r="BG179" s="186">
        <f t="shared" si="6"/>
        <v>0</v>
      </c>
      <c r="BH179" s="186">
        <f t="shared" si="7"/>
        <v>0</v>
      </c>
      <c r="BI179" s="186">
        <f t="shared" si="8"/>
        <v>0</v>
      </c>
      <c r="BJ179" s="18" t="s">
        <v>79</v>
      </c>
      <c r="BK179" s="186">
        <f t="shared" si="9"/>
        <v>0</v>
      </c>
      <c r="BL179" s="18" t="s">
        <v>173</v>
      </c>
      <c r="BM179" s="185" t="s">
        <v>774</v>
      </c>
    </row>
    <row r="180" spans="1:65" s="2" customFormat="1" ht="24">
      <c r="A180" s="35"/>
      <c r="B180" s="36"/>
      <c r="C180" s="174" t="s">
        <v>380</v>
      </c>
      <c r="D180" s="174" t="s">
        <v>168</v>
      </c>
      <c r="E180" s="175" t="s">
        <v>365</v>
      </c>
      <c r="F180" s="176" t="s">
        <v>366</v>
      </c>
      <c r="G180" s="177" t="s">
        <v>186</v>
      </c>
      <c r="H180" s="178">
        <v>6</v>
      </c>
      <c r="I180" s="179"/>
      <c r="J180" s="180">
        <f t="shared" si="0"/>
        <v>0</v>
      </c>
      <c r="K180" s="176" t="s">
        <v>172</v>
      </c>
      <c r="L180" s="40"/>
      <c r="M180" s="181" t="s">
        <v>19</v>
      </c>
      <c r="N180" s="182" t="s">
        <v>42</v>
      </c>
      <c r="O180" s="65"/>
      <c r="P180" s="183">
        <f t="shared" si="1"/>
        <v>0</v>
      </c>
      <c r="Q180" s="183">
        <v>0.01248</v>
      </c>
      <c r="R180" s="183">
        <f t="shared" si="2"/>
        <v>0.07488</v>
      </c>
      <c r="S180" s="183">
        <v>0</v>
      </c>
      <c r="T180" s="18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173</v>
      </c>
      <c r="AT180" s="185" t="s">
        <v>168</v>
      </c>
      <c r="AU180" s="185" t="s">
        <v>81</v>
      </c>
      <c r="AY180" s="18" t="s">
        <v>166</v>
      </c>
      <c r="BE180" s="186">
        <f t="shared" si="4"/>
        <v>0</v>
      </c>
      <c r="BF180" s="186">
        <f t="shared" si="5"/>
        <v>0</v>
      </c>
      <c r="BG180" s="186">
        <f t="shared" si="6"/>
        <v>0</v>
      </c>
      <c r="BH180" s="186">
        <f t="shared" si="7"/>
        <v>0</v>
      </c>
      <c r="BI180" s="186">
        <f t="shared" si="8"/>
        <v>0</v>
      </c>
      <c r="BJ180" s="18" t="s">
        <v>79</v>
      </c>
      <c r="BK180" s="186">
        <f t="shared" si="9"/>
        <v>0</v>
      </c>
      <c r="BL180" s="18" t="s">
        <v>173</v>
      </c>
      <c r="BM180" s="185" t="s">
        <v>775</v>
      </c>
    </row>
    <row r="181" spans="1:65" s="2" customFormat="1" ht="24">
      <c r="A181" s="35"/>
      <c r="B181" s="36"/>
      <c r="C181" s="220" t="s">
        <v>384</v>
      </c>
      <c r="D181" s="220" t="s">
        <v>254</v>
      </c>
      <c r="E181" s="221" t="s">
        <v>369</v>
      </c>
      <c r="F181" s="222" t="s">
        <v>370</v>
      </c>
      <c r="G181" s="223" t="s">
        <v>186</v>
      </c>
      <c r="H181" s="224">
        <v>5</v>
      </c>
      <c r="I181" s="225"/>
      <c r="J181" s="226">
        <f t="shared" si="0"/>
        <v>0</v>
      </c>
      <c r="K181" s="222" t="s">
        <v>172</v>
      </c>
      <c r="L181" s="227"/>
      <c r="M181" s="228" t="s">
        <v>19</v>
      </c>
      <c r="N181" s="229" t="s">
        <v>42</v>
      </c>
      <c r="O181" s="65"/>
      <c r="P181" s="183">
        <f t="shared" si="1"/>
        <v>0</v>
      </c>
      <c r="Q181" s="183">
        <v>0.548</v>
      </c>
      <c r="R181" s="183">
        <f t="shared" si="2"/>
        <v>2.74</v>
      </c>
      <c r="S181" s="183">
        <v>0</v>
      </c>
      <c r="T181" s="18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210</v>
      </c>
      <c r="AT181" s="185" t="s">
        <v>254</v>
      </c>
      <c r="AU181" s="185" t="s">
        <v>81</v>
      </c>
      <c r="AY181" s="18" t="s">
        <v>166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18" t="s">
        <v>79</v>
      </c>
      <c r="BK181" s="186">
        <f t="shared" si="9"/>
        <v>0</v>
      </c>
      <c r="BL181" s="18" t="s">
        <v>173</v>
      </c>
      <c r="BM181" s="185" t="s">
        <v>776</v>
      </c>
    </row>
    <row r="182" spans="1:65" s="2" customFormat="1" ht="24">
      <c r="A182" s="35"/>
      <c r="B182" s="36"/>
      <c r="C182" s="220" t="s">
        <v>388</v>
      </c>
      <c r="D182" s="220" t="s">
        <v>254</v>
      </c>
      <c r="E182" s="221" t="s">
        <v>777</v>
      </c>
      <c r="F182" s="222" t="s">
        <v>778</v>
      </c>
      <c r="G182" s="223" t="s">
        <v>186</v>
      </c>
      <c r="H182" s="224">
        <v>1</v>
      </c>
      <c r="I182" s="225"/>
      <c r="J182" s="226">
        <f t="shared" si="0"/>
        <v>0</v>
      </c>
      <c r="K182" s="222" t="s">
        <v>172</v>
      </c>
      <c r="L182" s="227"/>
      <c r="M182" s="228" t="s">
        <v>19</v>
      </c>
      <c r="N182" s="229" t="s">
        <v>42</v>
      </c>
      <c r="O182" s="65"/>
      <c r="P182" s="183">
        <f t="shared" si="1"/>
        <v>0</v>
      </c>
      <c r="Q182" s="183">
        <v>0.449</v>
      </c>
      <c r="R182" s="183">
        <f t="shared" si="2"/>
        <v>0.449</v>
      </c>
      <c r="S182" s="183">
        <v>0</v>
      </c>
      <c r="T182" s="18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210</v>
      </c>
      <c r="AT182" s="185" t="s">
        <v>254</v>
      </c>
      <c r="AU182" s="185" t="s">
        <v>81</v>
      </c>
      <c r="AY182" s="18" t="s">
        <v>166</v>
      </c>
      <c r="BE182" s="186">
        <f t="shared" si="4"/>
        <v>0</v>
      </c>
      <c r="BF182" s="186">
        <f t="shared" si="5"/>
        <v>0</v>
      </c>
      <c r="BG182" s="186">
        <f t="shared" si="6"/>
        <v>0</v>
      </c>
      <c r="BH182" s="186">
        <f t="shared" si="7"/>
        <v>0</v>
      </c>
      <c r="BI182" s="186">
        <f t="shared" si="8"/>
        <v>0</v>
      </c>
      <c r="BJ182" s="18" t="s">
        <v>79</v>
      </c>
      <c r="BK182" s="186">
        <f t="shared" si="9"/>
        <v>0</v>
      </c>
      <c r="BL182" s="18" t="s">
        <v>173</v>
      </c>
      <c r="BM182" s="185" t="s">
        <v>779</v>
      </c>
    </row>
    <row r="183" spans="1:65" s="2" customFormat="1" ht="24">
      <c r="A183" s="35"/>
      <c r="B183" s="36"/>
      <c r="C183" s="174" t="s">
        <v>392</v>
      </c>
      <c r="D183" s="174" t="s">
        <v>168</v>
      </c>
      <c r="E183" s="175" t="s">
        <v>373</v>
      </c>
      <c r="F183" s="176" t="s">
        <v>374</v>
      </c>
      <c r="G183" s="177" t="s">
        <v>186</v>
      </c>
      <c r="H183" s="178">
        <v>6</v>
      </c>
      <c r="I183" s="179"/>
      <c r="J183" s="180">
        <f t="shared" si="0"/>
        <v>0</v>
      </c>
      <c r="K183" s="176" t="s">
        <v>172</v>
      </c>
      <c r="L183" s="40"/>
      <c r="M183" s="181" t="s">
        <v>19</v>
      </c>
      <c r="N183" s="182" t="s">
        <v>42</v>
      </c>
      <c r="O183" s="65"/>
      <c r="P183" s="183">
        <f t="shared" si="1"/>
        <v>0</v>
      </c>
      <c r="Q183" s="183">
        <v>0.02854</v>
      </c>
      <c r="R183" s="183">
        <f t="shared" si="2"/>
        <v>0.17124</v>
      </c>
      <c r="S183" s="183">
        <v>0</v>
      </c>
      <c r="T183" s="18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 t="shared" si="4"/>
        <v>0</v>
      </c>
      <c r="BF183" s="186">
        <f t="shared" si="5"/>
        <v>0</v>
      </c>
      <c r="BG183" s="186">
        <f t="shared" si="6"/>
        <v>0</v>
      </c>
      <c r="BH183" s="186">
        <f t="shared" si="7"/>
        <v>0</v>
      </c>
      <c r="BI183" s="186">
        <f t="shared" si="8"/>
        <v>0</v>
      </c>
      <c r="BJ183" s="18" t="s">
        <v>79</v>
      </c>
      <c r="BK183" s="186">
        <f t="shared" si="9"/>
        <v>0</v>
      </c>
      <c r="BL183" s="18" t="s">
        <v>173</v>
      </c>
      <c r="BM183" s="185" t="s">
        <v>780</v>
      </c>
    </row>
    <row r="184" spans="1:65" s="2" customFormat="1" ht="16.5" customHeight="1">
      <c r="A184" s="35"/>
      <c r="B184" s="36"/>
      <c r="C184" s="220" t="s">
        <v>396</v>
      </c>
      <c r="D184" s="220" t="s">
        <v>254</v>
      </c>
      <c r="E184" s="221" t="s">
        <v>571</v>
      </c>
      <c r="F184" s="222" t="s">
        <v>572</v>
      </c>
      <c r="G184" s="223" t="s">
        <v>186</v>
      </c>
      <c r="H184" s="224">
        <v>3</v>
      </c>
      <c r="I184" s="225"/>
      <c r="J184" s="226">
        <f t="shared" si="0"/>
        <v>0</v>
      </c>
      <c r="K184" s="222" t="s">
        <v>19</v>
      </c>
      <c r="L184" s="227"/>
      <c r="M184" s="228" t="s">
        <v>19</v>
      </c>
      <c r="N184" s="229" t="s">
        <v>42</v>
      </c>
      <c r="O184" s="65"/>
      <c r="P184" s="183">
        <f t="shared" si="1"/>
        <v>0</v>
      </c>
      <c r="Q184" s="183">
        <v>1.032</v>
      </c>
      <c r="R184" s="183">
        <f t="shared" si="2"/>
        <v>3.096</v>
      </c>
      <c r="S184" s="183">
        <v>0</v>
      </c>
      <c r="T184" s="184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210</v>
      </c>
      <c r="AT184" s="185" t="s">
        <v>254</v>
      </c>
      <c r="AU184" s="185" t="s">
        <v>81</v>
      </c>
      <c r="AY184" s="18" t="s">
        <v>166</v>
      </c>
      <c r="BE184" s="186">
        <f t="shared" si="4"/>
        <v>0</v>
      </c>
      <c r="BF184" s="186">
        <f t="shared" si="5"/>
        <v>0</v>
      </c>
      <c r="BG184" s="186">
        <f t="shared" si="6"/>
        <v>0</v>
      </c>
      <c r="BH184" s="186">
        <f t="shared" si="7"/>
        <v>0</v>
      </c>
      <c r="BI184" s="186">
        <f t="shared" si="8"/>
        <v>0</v>
      </c>
      <c r="BJ184" s="18" t="s">
        <v>79</v>
      </c>
      <c r="BK184" s="186">
        <f t="shared" si="9"/>
        <v>0</v>
      </c>
      <c r="BL184" s="18" t="s">
        <v>173</v>
      </c>
      <c r="BM184" s="185" t="s">
        <v>781</v>
      </c>
    </row>
    <row r="185" spans="1:65" s="2" customFormat="1" ht="16.5" customHeight="1">
      <c r="A185" s="35"/>
      <c r="B185" s="36"/>
      <c r="C185" s="220" t="s">
        <v>400</v>
      </c>
      <c r="D185" s="220" t="s">
        <v>254</v>
      </c>
      <c r="E185" s="221" t="s">
        <v>568</v>
      </c>
      <c r="F185" s="222" t="s">
        <v>569</v>
      </c>
      <c r="G185" s="223" t="s">
        <v>186</v>
      </c>
      <c r="H185" s="224">
        <v>2</v>
      </c>
      <c r="I185" s="225"/>
      <c r="J185" s="226">
        <f t="shared" si="0"/>
        <v>0</v>
      </c>
      <c r="K185" s="222" t="s">
        <v>19</v>
      </c>
      <c r="L185" s="227"/>
      <c r="M185" s="228" t="s">
        <v>19</v>
      </c>
      <c r="N185" s="229" t="s">
        <v>42</v>
      </c>
      <c r="O185" s="65"/>
      <c r="P185" s="183">
        <f t="shared" si="1"/>
        <v>0</v>
      </c>
      <c r="Q185" s="183">
        <v>1.032</v>
      </c>
      <c r="R185" s="183">
        <f t="shared" si="2"/>
        <v>2.064</v>
      </c>
      <c r="S185" s="183">
        <v>0</v>
      </c>
      <c r="T185" s="184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210</v>
      </c>
      <c r="AT185" s="185" t="s">
        <v>254</v>
      </c>
      <c r="AU185" s="185" t="s">
        <v>81</v>
      </c>
      <c r="AY185" s="18" t="s">
        <v>166</v>
      </c>
      <c r="BE185" s="186">
        <f t="shared" si="4"/>
        <v>0</v>
      </c>
      <c r="BF185" s="186">
        <f t="shared" si="5"/>
        <v>0</v>
      </c>
      <c r="BG185" s="186">
        <f t="shared" si="6"/>
        <v>0</v>
      </c>
      <c r="BH185" s="186">
        <f t="shared" si="7"/>
        <v>0</v>
      </c>
      <c r="BI185" s="186">
        <f t="shared" si="8"/>
        <v>0</v>
      </c>
      <c r="BJ185" s="18" t="s">
        <v>79</v>
      </c>
      <c r="BK185" s="186">
        <f t="shared" si="9"/>
        <v>0</v>
      </c>
      <c r="BL185" s="18" t="s">
        <v>173</v>
      </c>
      <c r="BM185" s="185" t="s">
        <v>782</v>
      </c>
    </row>
    <row r="186" spans="1:65" s="2" customFormat="1" ht="16.5" customHeight="1">
      <c r="A186" s="35"/>
      <c r="B186" s="36"/>
      <c r="C186" s="220" t="s">
        <v>405</v>
      </c>
      <c r="D186" s="220" t="s">
        <v>254</v>
      </c>
      <c r="E186" s="221" t="s">
        <v>783</v>
      </c>
      <c r="F186" s="222" t="s">
        <v>784</v>
      </c>
      <c r="G186" s="223" t="s">
        <v>186</v>
      </c>
      <c r="H186" s="224">
        <v>1</v>
      </c>
      <c r="I186" s="225"/>
      <c r="J186" s="226">
        <f t="shared" si="0"/>
        <v>0</v>
      </c>
      <c r="K186" s="222" t="s">
        <v>19</v>
      </c>
      <c r="L186" s="227"/>
      <c r="M186" s="228" t="s">
        <v>19</v>
      </c>
      <c r="N186" s="229" t="s">
        <v>42</v>
      </c>
      <c r="O186" s="65"/>
      <c r="P186" s="183">
        <f t="shared" si="1"/>
        <v>0</v>
      </c>
      <c r="Q186" s="183">
        <v>1.032</v>
      </c>
      <c r="R186" s="183">
        <f t="shared" si="2"/>
        <v>1.032</v>
      </c>
      <c r="S186" s="183">
        <v>0</v>
      </c>
      <c r="T186" s="184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210</v>
      </c>
      <c r="AT186" s="185" t="s">
        <v>254</v>
      </c>
      <c r="AU186" s="185" t="s">
        <v>81</v>
      </c>
      <c r="AY186" s="18" t="s">
        <v>166</v>
      </c>
      <c r="BE186" s="186">
        <f t="shared" si="4"/>
        <v>0</v>
      </c>
      <c r="BF186" s="186">
        <f t="shared" si="5"/>
        <v>0</v>
      </c>
      <c r="BG186" s="186">
        <f t="shared" si="6"/>
        <v>0</v>
      </c>
      <c r="BH186" s="186">
        <f t="shared" si="7"/>
        <v>0</v>
      </c>
      <c r="BI186" s="186">
        <f t="shared" si="8"/>
        <v>0</v>
      </c>
      <c r="BJ186" s="18" t="s">
        <v>79</v>
      </c>
      <c r="BK186" s="186">
        <f t="shared" si="9"/>
        <v>0</v>
      </c>
      <c r="BL186" s="18" t="s">
        <v>173</v>
      </c>
      <c r="BM186" s="185" t="s">
        <v>785</v>
      </c>
    </row>
    <row r="187" spans="1:65" s="2" customFormat="1" ht="24">
      <c r="A187" s="35"/>
      <c r="B187" s="36"/>
      <c r="C187" s="174" t="s">
        <v>409</v>
      </c>
      <c r="D187" s="174" t="s">
        <v>168</v>
      </c>
      <c r="E187" s="175" t="s">
        <v>389</v>
      </c>
      <c r="F187" s="176" t="s">
        <v>390</v>
      </c>
      <c r="G187" s="177" t="s">
        <v>186</v>
      </c>
      <c r="H187" s="178">
        <v>12</v>
      </c>
      <c r="I187" s="179"/>
      <c r="J187" s="180">
        <f t="shared" si="0"/>
        <v>0</v>
      </c>
      <c r="K187" s="176" t="s">
        <v>172</v>
      </c>
      <c r="L187" s="40"/>
      <c r="M187" s="181" t="s">
        <v>19</v>
      </c>
      <c r="N187" s="182" t="s">
        <v>42</v>
      </c>
      <c r="O187" s="65"/>
      <c r="P187" s="183">
        <f t="shared" si="1"/>
        <v>0</v>
      </c>
      <c r="Q187" s="183">
        <v>0.03927</v>
      </c>
      <c r="R187" s="183">
        <f t="shared" si="2"/>
        <v>0.47124</v>
      </c>
      <c r="S187" s="183">
        <v>0</v>
      </c>
      <c r="T187" s="184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173</v>
      </c>
      <c r="AT187" s="185" t="s">
        <v>168</v>
      </c>
      <c r="AU187" s="185" t="s">
        <v>81</v>
      </c>
      <c r="AY187" s="18" t="s">
        <v>166</v>
      </c>
      <c r="BE187" s="186">
        <f t="shared" si="4"/>
        <v>0</v>
      </c>
      <c r="BF187" s="186">
        <f t="shared" si="5"/>
        <v>0</v>
      </c>
      <c r="BG187" s="186">
        <f t="shared" si="6"/>
        <v>0</v>
      </c>
      <c r="BH187" s="186">
        <f t="shared" si="7"/>
        <v>0</v>
      </c>
      <c r="BI187" s="186">
        <f t="shared" si="8"/>
        <v>0</v>
      </c>
      <c r="BJ187" s="18" t="s">
        <v>79</v>
      </c>
      <c r="BK187" s="186">
        <f t="shared" si="9"/>
        <v>0</v>
      </c>
      <c r="BL187" s="18" t="s">
        <v>173</v>
      </c>
      <c r="BM187" s="185" t="s">
        <v>786</v>
      </c>
    </row>
    <row r="188" spans="1:65" s="2" customFormat="1" ht="24">
      <c r="A188" s="35"/>
      <c r="B188" s="36"/>
      <c r="C188" s="220" t="s">
        <v>413</v>
      </c>
      <c r="D188" s="220" t="s">
        <v>254</v>
      </c>
      <c r="E188" s="221" t="s">
        <v>393</v>
      </c>
      <c r="F188" s="222" t="s">
        <v>394</v>
      </c>
      <c r="G188" s="223" t="s">
        <v>186</v>
      </c>
      <c r="H188" s="224">
        <v>1</v>
      </c>
      <c r="I188" s="225"/>
      <c r="J188" s="226">
        <f t="shared" si="0"/>
        <v>0</v>
      </c>
      <c r="K188" s="222" t="s">
        <v>172</v>
      </c>
      <c r="L188" s="227"/>
      <c r="M188" s="228" t="s">
        <v>19</v>
      </c>
      <c r="N188" s="229" t="s">
        <v>42</v>
      </c>
      <c r="O188" s="65"/>
      <c r="P188" s="183">
        <f t="shared" si="1"/>
        <v>0</v>
      </c>
      <c r="Q188" s="183">
        <v>0.07</v>
      </c>
      <c r="R188" s="183">
        <f t="shared" si="2"/>
        <v>0.07</v>
      </c>
      <c r="S188" s="183">
        <v>0</v>
      </c>
      <c r="T188" s="184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210</v>
      </c>
      <c r="AT188" s="185" t="s">
        <v>254</v>
      </c>
      <c r="AU188" s="185" t="s">
        <v>81</v>
      </c>
      <c r="AY188" s="18" t="s">
        <v>166</v>
      </c>
      <c r="BE188" s="186">
        <f t="shared" si="4"/>
        <v>0</v>
      </c>
      <c r="BF188" s="186">
        <f t="shared" si="5"/>
        <v>0</v>
      </c>
      <c r="BG188" s="186">
        <f t="shared" si="6"/>
        <v>0</v>
      </c>
      <c r="BH188" s="186">
        <f t="shared" si="7"/>
        <v>0</v>
      </c>
      <c r="BI188" s="186">
        <f t="shared" si="8"/>
        <v>0</v>
      </c>
      <c r="BJ188" s="18" t="s">
        <v>79</v>
      </c>
      <c r="BK188" s="186">
        <f t="shared" si="9"/>
        <v>0</v>
      </c>
      <c r="BL188" s="18" t="s">
        <v>173</v>
      </c>
      <c r="BM188" s="185" t="s">
        <v>787</v>
      </c>
    </row>
    <row r="189" spans="1:65" s="2" customFormat="1" ht="24">
      <c r="A189" s="35"/>
      <c r="B189" s="36"/>
      <c r="C189" s="220" t="s">
        <v>417</v>
      </c>
      <c r="D189" s="220" t="s">
        <v>254</v>
      </c>
      <c r="E189" s="221" t="s">
        <v>397</v>
      </c>
      <c r="F189" s="222" t="s">
        <v>398</v>
      </c>
      <c r="G189" s="223" t="s">
        <v>186</v>
      </c>
      <c r="H189" s="224">
        <v>5</v>
      </c>
      <c r="I189" s="225"/>
      <c r="J189" s="226">
        <f t="shared" si="0"/>
        <v>0</v>
      </c>
      <c r="K189" s="222" t="s">
        <v>172</v>
      </c>
      <c r="L189" s="227"/>
      <c r="M189" s="228" t="s">
        <v>19</v>
      </c>
      <c r="N189" s="229" t="s">
        <v>42</v>
      </c>
      <c r="O189" s="65"/>
      <c r="P189" s="183">
        <f t="shared" si="1"/>
        <v>0</v>
      </c>
      <c r="Q189" s="183">
        <v>0.081</v>
      </c>
      <c r="R189" s="183">
        <f t="shared" si="2"/>
        <v>0.405</v>
      </c>
      <c r="S189" s="183">
        <v>0</v>
      </c>
      <c r="T189" s="184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210</v>
      </c>
      <c r="AT189" s="185" t="s">
        <v>254</v>
      </c>
      <c r="AU189" s="185" t="s">
        <v>81</v>
      </c>
      <c r="AY189" s="18" t="s">
        <v>166</v>
      </c>
      <c r="BE189" s="186">
        <f t="shared" si="4"/>
        <v>0</v>
      </c>
      <c r="BF189" s="186">
        <f t="shared" si="5"/>
        <v>0</v>
      </c>
      <c r="BG189" s="186">
        <f t="shared" si="6"/>
        <v>0</v>
      </c>
      <c r="BH189" s="186">
        <f t="shared" si="7"/>
        <v>0</v>
      </c>
      <c r="BI189" s="186">
        <f t="shared" si="8"/>
        <v>0</v>
      </c>
      <c r="BJ189" s="18" t="s">
        <v>79</v>
      </c>
      <c r="BK189" s="186">
        <f t="shared" si="9"/>
        <v>0</v>
      </c>
      <c r="BL189" s="18" t="s">
        <v>173</v>
      </c>
      <c r="BM189" s="185" t="s">
        <v>788</v>
      </c>
    </row>
    <row r="190" spans="1:65" s="2" customFormat="1" ht="16.5" customHeight="1">
      <c r="A190" s="35"/>
      <c r="B190" s="36"/>
      <c r="C190" s="220" t="s">
        <v>421</v>
      </c>
      <c r="D190" s="220" t="s">
        <v>254</v>
      </c>
      <c r="E190" s="221" t="s">
        <v>401</v>
      </c>
      <c r="F190" s="222" t="s">
        <v>402</v>
      </c>
      <c r="G190" s="223" t="s">
        <v>403</v>
      </c>
      <c r="H190" s="224">
        <v>4</v>
      </c>
      <c r="I190" s="225"/>
      <c r="J190" s="226">
        <f t="shared" si="0"/>
        <v>0</v>
      </c>
      <c r="K190" s="222" t="s">
        <v>19</v>
      </c>
      <c r="L190" s="227"/>
      <c r="M190" s="228" t="s">
        <v>19</v>
      </c>
      <c r="N190" s="229" t="s">
        <v>42</v>
      </c>
      <c r="O190" s="65"/>
      <c r="P190" s="183">
        <f t="shared" si="1"/>
        <v>0</v>
      </c>
      <c r="Q190" s="183">
        <v>0.051</v>
      </c>
      <c r="R190" s="183">
        <f t="shared" si="2"/>
        <v>0.204</v>
      </c>
      <c r="S190" s="183">
        <v>0</v>
      </c>
      <c r="T190" s="184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210</v>
      </c>
      <c r="AT190" s="185" t="s">
        <v>254</v>
      </c>
      <c r="AU190" s="185" t="s">
        <v>81</v>
      </c>
      <c r="AY190" s="18" t="s">
        <v>166</v>
      </c>
      <c r="BE190" s="186">
        <f t="shared" si="4"/>
        <v>0</v>
      </c>
      <c r="BF190" s="186">
        <f t="shared" si="5"/>
        <v>0</v>
      </c>
      <c r="BG190" s="186">
        <f t="shared" si="6"/>
        <v>0</v>
      </c>
      <c r="BH190" s="186">
        <f t="shared" si="7"/>
        <v>0</v>
      </c>
      <c r="BI190" s="186">
        <f t="shared" si="8"/>
        <v>0</v>
      </c>
      <c r="BJ190" s="18" t="s">
        <v>79</v>
      </c>
      <c r="BK190" s="186">
        <f t="shared" si="9"/>
        <v>0</v>
      </c>
      <c r="BL190" s="18" t="s">
        <v>173</v>
      </c>
      <c r="BM190" s="185" t="s">
        <v>789</v>
      </c>
    </row>
    <row r="191" spans="1:65" s="2" customFormat="1" ht="16.5" customHeight="1">
      <c r="A191" s="35"/>
      <c r="B191" s="36"/>
      <c r="C191" s="220" t="s">
        <v>425</v>
      </c>
      <c r="D191" s="220" t="s">
        <v>254</v>
      </c>
      <c r="E191" s="221" t="s">
        <v>406</v>
      </c>
      <c r="F191" s="222" t="s">
        <v>407</v>
      </c>
      <c r="G191" s="223" t="s">
        <v>403</v>
      </c>
      <c r="H191" s="224">
        <v>2</v>
      </c>
      <c r="I191" s="225"/>
      <c r="J191" s="226">
        <f t="shared" si="0"/>
        <v>0</v>
      </c>
      <c r="K191" s="222" t="s">
        <v>19</v>
      </c>
      <c r="L191" s="227"/>
      <c r="M191" s="228" t="s">
        <v>19</v>
      </c>
      <c r="N191" s="229" t="s">
        <v>42</v>
      </c>
      <c r="O191" s="65"/>
      <c r="P191" s="183">
        <f t="shared" si="1"/>
        <v>0</v>
      </c>
      <c r="Q191" s="183">
        <v>0.04</v>
      </c>
      <c r="R191" s="183">
        <f t="shared" si="2"/>
        <v>0.08</v>
      </c>
      <c r="S191" s="183">
        <v>0</v>
      </c>
      <c r="T191" s="184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210</v>
      </c>
      <c r="AT191" s="185" t="s">
        <v>254</v>
      </c>
      <c r="AU191" s="185" t="s">
        <v>81</v>
      </c>
      <c r="AY191" s="18" t="s">
        <v>166</v>
      </c>
      <c r="BE191" s="186">
        <f t="shared" si="4"/>
        <v>0</v>
      </c>
      <c r="BF191" s="186">
        <f t="shared" si="5"/>
        <v>0</v>
      </c>
      <c r="BG191" s="186">
        <f t="shared" si="6"/>
        <v>0</v>
      </c>
      <c r="BH191" s="186">
        <f t="shared" si="7"/>
        <v>0</v>
      </c>
      <c r="BI191" s="186">
        <f t="shared" si="8"/>
        <v>0</v>
      </c>
      <c r="BJ191" s="18" t="s">
        <v>79</v>
      </c>
      <c r="BK191" s="186">
        <f t="shared" si="9"/>
        <v>0</v>
      </c>
      <c r="BL191" s="18" t="s">
        <v>173</v>
      </c>
      <c r="BM191" s="185" t="s">
        <v>790</v>
      </c>
    </row>
    <row r="192" spans="1:65" s="2" customFormat="1" ht="16.5" customHeight="1">
      <c r="A192" s="35"/>
      <c r="B192" s="36"/>
      <c r="C192" s="220" t="s">
        <v>429</v>
      </c>
      <c r="D192" s="220" t="s">
        <v>254</v>
      </c>
      <c r="E192" s="221" t="s">
        <v>414</v>
      </c>
      <c r="F192" s="222" t="s">
        <v>415</v>
      </c>
      <c r="G192" s="223" t="s">
        <v>403</v>
      </c>
      <c r="H192" s="224">
        <v>11</v>
      </c>
      <c r="I192" s="225"/>
      <c r="J192" s="226">
        <f t="shared" si="0"/>
        <v>0</v>
      </c>
      <c r="K192" s="222" t="s">
        <v>19</v>
      </c>
      <c r="L192" s="227"/>
      <c r="M192" s="228" t="s">
        <v>19</v>
      </c>
      <c r="N192" s="229" t="s">
        <v>42</v>
      </c>
      <c r="O192" s="65"/>
      <c r="P192" s="183">
        <f t="shared" si="1"/>
        <v>0</v>
      </c>
      <c r="Q192" s="183">
        <v>0</v>
      </c>
      <c r="R192" s="183">
        <f t="shared" si="2"/>
        <v>0</v>
      </c>
      <c r="S192" s="183">
        <v>0</v>
      </c>
      <c r="T192" s="184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210</v>
      </c>
      <c r="AT192" s="185" t="s">
        <v>254</v>
      </c>
      <c r="AU192" s="185" t="s">
        <v>81</v>
      </c>
      <c r="AY192" s="18" t="s">
        <v>166</v>
      </c>
      <c r="BE192" s="186">
        <f t="shared" si="4"/>
        <v>0</v>
      </c>
      <c r="BF192" s="186">
        <f t="shared" si="5"/>
        <v>0</v>
      </c>
      <c r="BG192" s="186">
        <f t="shared" si="6"/>
        <v>0</v>
      </c>
      <c r="BH192" s="186">
        <f t="shared" si="7"/>
        <v>0</v>
      </c>
      <c r="BI192" s="186">
        <f t="shared" si="8"/>
        <v>0</v>
      </c>
      <c r="BJ192" s="18" t="s">
        <v>79</v>
      </c>
      <c r="BK192" s="186">
        <f t="shared" si="9"/>
        <v>0</v>
      </c>
      <c r="BL192" s="18" t="s">
        <v>173</v>
      </c>
      <c r="BM192" s="185" t="s">
        <v>791</v>
      </c>
    </row>
    <row r="193" spans="1:65" s="2" customFormat="1" ht="36">
      <c r="A193" s="35"/>
      <c r="B193" s="36"/>
      <c r="C193" s="174" t="s">
        <v>434</v>
      </c>
      <c r="D193" s="174" t="s">
        <v>168</v>
      </c>
      <c r="E193" s="175" t="s">
        <v>418</v>
      </c>
      <c r="F193" s="176" t="s">
        <v>419</v>
      </c>
      <c r="G193" s="177" t="s">
        <v>186</v>
      </c>
      <c r="H193" s="178">
        <v>4</v>
      </c>
      <c r="I193" s="179"/>
      <c r="J193" s="180">
        <f t="shared" si="0"/>
        <v>0</v>
      </c>
      <c r="K193" s="176" t="s">
        <v>172</v>
      </c>
      <c r="L193" s="40"/>
      <c r="M193" s="181" t="s">
        <v>19</v>
      </c>
      <c r="N193" s="182" t="s">
        <v>42</v>
      </c>
      <c r="O193" s="65"/>
      <c r="P193" s="183">
        <f t="shared" si="1"/>
        <v>0</v>
      </c>
      <c r="Q193" s="183">
        <v>0.05803</v>
      </c>
      <c r="R193" s="183">
        <f t="shared" si="2"/>
        <v>0.23212</v>
      </c>
      <c r="S193" s="183">
        <v>0</v>
      </c>
      <c r="T193" s="184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173</v>
      </c>
      <c r="AT193" s="185" t="s">
        <v>168</v>
      </c>
      <c r="AU193" s="185" t="s">
        <v>81</v>
      </c>
      <c r="AY193" s="18" t="s">
        <v>166</v>
      </c>
      <c r="BE193" s="186">
        <f t="shared" si="4"/>
        <v>0</v>
      </c>
      <c r="BF193" s="186">
        <f t="shared" si="5"/>
        <v>0</v>
      </c>
      <c r="BG193" s="186">
        <f t="shared" si="6"/>
        <v>0</v>
      </c>
      <c r="BH193" s="186">
        <f t="shared" si="7"/>
        <v>0</v>
      </c>
      <c r="BI193" s="186">
        <f t="shared" si="8"/>
        <v>0</v>
      </c>
      <c r="BJ193" s="18" t="s">
        <v>79</v>
      </c>
      <c r="BK193" s="186">
        <f t="shared" si="9"/>
        <v>0</v>
      </c>
      <c r="BL193" s="18" t="s">
        <v>173</v>
      </c>
      <c r="BM193" s="185" t="s">
        <v>792</v>
      </c>
    </row>
    <row r="194" spans="1:65" s="2" customFormat="1" ht="24">
      <c r="A194" s="35"/>
      <c r="B194" s="36"/>
      <c r="C194" s="174" t="s">
        <v>441</v>
      </c>
      <c r="D194" s="174" t="s">
        <v>168</v>
      </c>
      <c r="E194" s="175" t="s">
        <v>422</v>
      </c>
      <c r="F194" s="176" t="s">
        <v>423</v>
      </c>
      <c r="G194" s="177" t="s">
        <v>186</v>
      </c>
      <c r="H194" s="178">
        <v>6</v>
      </c>
      <c r="I194" s="179"/>
      <c r="J194" s="180">
        <f t="shared" si="0"/>
        <v>0</v>
      </c>
      <c r="K194" s="176" t="s">
        <v>172</v>
      </c>
      <c r="L194" s="40"/>
      <c r="M194" s="181" t="s">
        <v>19</v>
      </c>
      <c r="N194" s="182" t="s">
        <v>42</v>
      </c>
      <c r="O194" s="65"/>
      <c r="P194" s="183">
        <f t="shared" si="1"/>
        <v>0</v>
      </c>
      <c r="Q194" s="183">
        <v>0.21734</v>
      </c>
      <c r="R194" s="183">
        <f t="shared" si="2"/>
        <v>1.30404</v>
      </c>
      <c r="S194" s="183">
        <v>0</v>
      </c>
      <c r="T194" s="184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173</v>
      </c>
      <c r="AT194" s="185" t="s">
        <v>168</v>
      </c>
      <c r="AU194" s="185" t="s">
        <v>81</v>
      </c>
      <c r="AY194" s="18" t="s">
        <v>166</v>
      </c>
      <c r="BE194" s="186">
        <f t="shared" si="4"/>
        <v>0</v>
      </c>
      <c r="BF194" s="186">
        <f t="shared" si="5"/>
        <v>0</v>
      </c>
      <c r="BG194" s="186">
        <f t="shared" si="6"/>
        <v>0</v>
      </c>
      <c r="BH194" s="186">
        <f t="shared" si="7"/>
        <v>0</v>
      </c>
      <c r="BI194" s="186">
        <f t="shared" si="8"/>
        <v>0</v>
      </c>
      <c r="BJ194" s="18" t="s">
        <v>79</v>
      </c>
      <c r="BK194" s="186">
        <f t="shared" si="9"/>
        <v>0</v>
      </c>
      <c r="BL194" s="18" t="s">
        <v>173</v>
      </c>
      <c r="BM194" s="185" t="s">
        <v>793</v>
      </c>
    </row>
    <row r="195" spans="1:65" s="2" customFormat="1" ht="24">
      <c r="A195" s="35"/>
      <c r="B195" s="36"/>
      <c r="C195" s="220" t="s">
        <v>445</v>
      </c>
      <c r="D195" s="220" t="s">
        <v>254</v>
      </c>
      <c r="E195" s="221" t="s">
        <v>426</v>
      </c>
      <c r="F195" s="222" t="s">
        <v>427</v>
      </c>
      <c r="G195" s="223" t="s">
        <v>186</v>
      </c>
      <c r="H195" s="224">
        <v>6</v>
      </c>
      <c r="I195" s="225"/>
      <c r="J195" s="226">
        <f t="shared" si="0"/>
        <v>0</v>
      </c>
      <c r="K195" s="222" t="s">
        <v>172</v>
      </c>
      <c r="L195" s="227"/>
      <c r="M195" s="228" t="s">
        <v>19</v>
      </c>
      <c r="N195" s="229" t="s">
        <v>42</v>
      </c>
      <c r="O195" s="65"/>
      <c r="P195" s="183">
        <f t="shared" si="1"/>
        <v>0</v>
      </c>
      <c r="Q195" s="183">
        <v>0.05</v>
      </c>
      <c r="R195" s="183">
        <f t="shared" si="2"/>
        <v>0.30000000000000004</v>
      </c>
      <c r="S195" s="183">
        <v>0</v>
      </c>
      <c r="T195" s="184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210</v>
      </c>
      <c r="AT195" s="185" t="s">
        <v>254</v>
      </c>
      <c r="AU195" s="185" t="s">
        <v>81</v>
      </c>
      <c r="AY195" s="18" t="s">
        <v>166</v>
      </c>
      <c r="BE195" s="186">
        <f t="shared" si="4"/>
        <v>0</v>
      </c>
      <c r="BF195" s="186">
        <f t="shared" si="5"/>
        <v>0</v>
      </c>
      <c r="BG195" s="186">
        <f t="shared" si="6"/>
        <v>0</v>
      </c>
      <c r="BH195" s="186">
        <f t="shared" si="7"/>
        <v>0</v>
      </c>
      <c r="BI195" s="186">
        <f t="shared" si="8"/>
        <v>0</v>
      </c>
      <c r="BJ195" s="18" t="s">
        <v>79</v>
      </c>
      <c r="BK195" s="186">
        <f t="shared" si="9"/>
        <v>0</v>
      </c>
      <c r="BL195" s="18" t="s">
        <v>173</v>
      </c>
      <c r="BM195" s="185" t="s">
        <v>794</v>
      </c>
    </row>
    <row r="196" spans="1:65" s="2" customFormat="1" ht="21.75" customHeight="1">
      <c r="A196" s="35"/>
      <c r="B196" s="36"/>
      <c r="C196" s="174" t="s">
        <v>449</v>
      </c>
      <c r="D196" s="174" t="s">
        <v>168</v>
      </c>
      <c r="E196" s="175" t="s">
        <v>430</v>
      </c>
      <c r="F196" s="176" t="s">
        <v>431</v>
      </c>
      <c r="G196" s="177" t="s">
        <v>194</v>
      </c>
      <c r="H196" s="178">
        <v>274</v>
      </c>
      <c r="I196" s="179"/>
      <c r="J196" s="180">
        <f t="shared" si="0"/>
        <v>0</v>
      </c>
      <c r="K196" s="176" t="s">
        <v>172</v>
      </c>
      <c r="L196" s="40"/>
      <c r="M196" s="181" t="s">
        <v>19</v>
      </c>
      <c r="N196" s="182" t="s">
        <v>42</v>
      </c>
      <c r="O196" s="65"/>
      <c r="P196" s="183">
        <f t="shared" si="1"/>
        <v>0</v>
      </c>
      <c r="Q196" s="183">
        <v>0.00013</v>
      </c>
      <c r="R196" s="183">
        <f t="shared" si="2"/>
        <v>0.03562</v>
      </c>
      <c r="S196" s="183">
        <v>0</v>
      </c>
      <c r="T196" s="184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173</v>
      </c>
      <c r="AT196" s="185" t="s">
        <v>168</v>
      </c>
      <c r="AU196" s="185" t="s">
        <v>81</v>
      </c>
      <c r="AY196" s="18" t="s">
        <v>166</v>
      </c>
      <c r="BE196" s="186">
        <f t="shared" si="4"/>
        <v>0</v>
      </c>
      <c r="BF196" s="186">
        <f t="shared" si="5"/>
        <v>0</v>
      </c>
      <c r="BG196" s="186">
        <f t="shared" si="6"/>
        <v>0</v>
      </c>
      <c r="BH196" s="186">
        <f t="shared" si="7"/>
        <v>0</v>
      </c>
      <c r="BI196" s="186">
        <f t="shared" si="8"/>
        <v>0</v>
      </c>
      <c r="BJ196" s="18" t="s">
        <v>79</v>
      </c>
      <c r="BK196" s="186">
        <f t="shared" si="9"/>
        <v>0</v>
      </c>
      <c r="BL196" s="18" t="s">
        <v>173</v>
      </c>
      <c r="BM196" s="185" t="s">
        <v>795</v>
      </c>
    </row>
    <row r="197" spans="2:63" s="12" customFormat="1" ht="22.9" customHeight="1">
      <c r="B197" s="158"/>
      <c r="C197" s="159"/>
      <c r="D197" s="160" t="s">
        <v>70</v>
      </c>
      <c r="E197" s="172" t="s">
        <v>214</v>
      </c>
      <c r="F197" s="172" t="s">
        <v>433</v>
      </c>
      <c r="G197" s="159"/>
      <c r="H197" s="159"/>
      <c r="I197" s="162"/>
      <c r="J197" s="173">
        <f>BK197</f>
        <v>0</v>
      </c>
      <c r="K197" s="159"/>
      <c r="L197" s="164"/>
      <c r="M197" s="165"/>
      <c r="N197" s="166"/>
      <c r="O197" s="166"/>
      <c r="P197" s="167">
        <f>SUM(P198:P199)</f>
        <v>0</v>
      </c>
      <c r="Q197" s="166"/>
      <c r="R197" s="167">
        <f>SUM(R198:R199)</f>
        <v>0</v>
      </c>
      <c r="S197" s="166"/>
      <c r="T197" s="168">
        <f>SUM(T198:T199)</f>
        <v>0</v>
      </c>
      <c r="AR197" s="169" t="s">
        <v>79</v>
      </c>
      <c r="AT197" s="170" t="s">
        <v>70</v>
      </c>
      <c r="AU197" s="170" t="s">
        <v>79</v>
      </c>
      <c r="AY197" s="169" t="s">
        <v>166</v>
      </c>
      <c r="BK197" s="171">
        <f>SUM(BK198:BK199)</f>
        <v>0</v>
      </c>
    </row>
    <row r="198" spans="1:65" s="2" customFormat="1" ht="24">
      <c r="A198" s="35"/>
      <c r="B198" s="36"/>
      <c r="C198" s="174" t="s">
        <v>452</v>
      </c>
      <c r="D198" s="174" t="s">
        <v>168</v>
      </c>
      <c r="E198" s="175" t="s">
        <v>435</v>
      </c>
      <c r="F198" s="176" t="s">
        <v>436</v>
      </c>
      <c r="G198" s="177" t="s">
        <v>194</v>
      </c>
      <c r="H198" s="178">
        <v>376.4</v>
      </c>
      <c r="I198" s="179"/>
      <c r="J198" s="180">
        <f>ROUND(I198*H198,2)</f>
        <v>0</v>
      </c>
      <c r="K198" s="176" t="s">
        <v>172</v>
      </c>
      <c r="L198" s="40"/>
      <c r="M198" s="181" t="s">
        <v>19</v>
      </c>
      <c r="N198" s="182" t="s">
        <v>42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173</v>
      </c>
      <c r="AT198" s="185" t="s">
        <v>168</v>
      </c>
      <c r="AU198" s="185" t="s">
        <v>81</v>
      </c>
      <c r="AY198" s="18" t="s">
        <v>166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173</v>
      </c>
      <c r="BM198" s="185" t="s">
        <v>796</v>
      </c>
    </row>
    <row r="199" spans="2:51" s="14" customFormat="1" ht="11.25">
      <c r="B199" s="198"/>
      <c r="C199" s="199"/>
      <c r="D199" s="189" t="s">
        <v>175</v>
      </c>
      <c r="E199" s="200" t="s">
        <v>19</v>
      </c>
      <c r="F199" s="201" t="s">
        <v>797</v>
      </c>
      <c r="G199" s="199"/>
      <c r="H199" s="202">
        <v>376.4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175</v>
      </c>
      <c r="AU199" s="208" t="s">
        <v>81</v>
      </c>
      <c r="AV199" s="14" t="s">
        <v>81</v>
      </c>
      <c r="AW199" s="14" t="s">
        <v>33</v>
      </c>
      <c r="AX199" s="14" t="s">
        <v>79</v>
      </c>
      <c r="AY199" s="208" t="s">
        <v>166</v>
      </c>
    </row>
    <row r="200" spans="2:63" s="12" customFormat="1" ht="22.9" customHeight="1">
      <c r="B200" s="158"/>
      <c r="C200" s="159"/>
      <c r="D200" s="160" t="s">
        <v>70</v>
      </c>
      <c r="E200" s="172" t="s">
        <v>439</v>
      </c>
      <c r="F200" s="172" t="s">
        <v>440</v>
      </c>
      <c r="G200" s="159"/>
      <c r="H200" s="159"/>
      <c r="I200" s="162"/>
      <c r="J200" s="173">
        <f>BK200</f>
        <v>0</v>
      </c>
      <c r="K200" s="159"/>
      <c r="L200" s="164"/>
      <c r="M200" s="165"/>
      <c r="N200" s="166"/>
      <c r="O200" s="166"/>
      <c r="P200" s="167">
        <f>SUM(P201:P205)</f>
        <v>0</v>
      </c>
      <c r="Q200" s="166"/>
      <c r="R200" s="167">
        <f>SUM(R201:R205)</f>
        <v>0</v>
      </c>
      <c r="S200" s="166"/>
      <c r="T200" s="168">
        <f>SUM(T201:T205)</f>
        <v>0</v>
      </c>
      <c r="AR200" s="169" t="s">
        <v>79</v>
      </c>
      <c r="AT200" s="170" t="s">
        <v>70</v>
      </c>
      <c r="AU200" s="170" t="s">
        <v>79</v>
      </c>
      <c r="AY200" s="169" t="s">
        <v>166</v>
      </c>
      <c r="BK200" s="171">
        <f>SUM(BK201:BK205)</f>
        <v>0</v>
      </c>
    </row>
    <row r="201" spans="1:65" s="2" customFormat="1" ht="36">
      <c r="A201" s="35"/>
      <c r="B201" s="36"/>
      <c r="C201" s="174" t="s">
        <v>458</v>
      </c>
      <c r="D201" s="174" t="s">
        <v>168</v>
      </c>
      <c r="E201" s="175" t="s">
        <v>442</v>
      </c>
      <c r="F201" s="176" t="s">
        <v>443</v>
      </c>
      <c r="G201" s="177" t="s">
        <v>240</v>
      </c>
      <c r="H201" s="178">
        <v>354.821</v>
      </c>
      <c r="I201" s="179"/>
      <c r="J201" s="180">
        <f>ROUND(I201*H201,2)</f>
        <v>0</v>
      </c>
      <c r="K201" s="176" t="s">
        <v>172</v>
      </c>
      <c r="L201" s="40"/>
      <c r="M201" s="181" t="s">
        <v>19</v>
      </c>
      <c r="N201" s="182" t="s">
        <v>42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173</v>
      </c>
      <c r="AT201" s="185" t="s">
        <v>168</v>
      </c>
      <c r="AU201" s="185" t="s">
        <v>81</v>
      </c>
      <c r="AY201" s="18" t="s">
        <v>166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79</v>
      </c>
      <c r="BK201" s="186">
        <f>ROUND(I201*H201,2)</f>
        <v>0</v>
      </c>
      <c r="BL201" s="18" t="s">
        <v>173</v>
      </c>
      <c r="BM201" s="185" t="s">
        <v>798</v>
      </c>
    </row>
    <row r="202" spans="1:65" s="2" customFormat="1" ht="36">
      <c r="A202" s="35"/>
      <c r="B202" s="36"/>
      <c r="C202" s="174" t="s">
        <v>462</v>
      </c>
      <c r="D202" s="174" t="s">
        <v>168</v>
      </c>
      <c r="E202" s="175" t="s">
        <v>446</v>
      </c>
      <c r="F202" s="176" t="s">
        <v>447</v>
      </c>
      <c r="G202" s="177" t="s">
        <v>240</v>
      </c>
      <c r="H202" s="178">
        <v>3193.38</v>
      </c>
      <c r="I202" s="179"/>
      <c r="J202" s="180">
        <f>ROUND(I202*H202,2)</f>
        <v>0</v>
      </c>
      <c r="K202" s="176" t="s">
        <v>172</v>
      </c>
      <c r="L202" s="40"/>
      <c r="M202" s="181" t="s">
        <v>19</v>
      </c>
      <c r="N202" s="182" t="s">
        <v>42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173</v>
      </c>
      <c r="AT202" s="185" t="s">
        <v>168</v>
      </c>
      <c r="AU202" s="185" t="s">
        <v>81</v>
      </c>
      <c r="AY202" s="18" t="s">
        <v>166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79</v>
      </c>
      <c r="BK202" s="186">
        <f>ROUND(I202*H202,2)</f>
        <v>0</v>
      </c>
      <c r="BL202" s="18" t="s">
        <v>173</v>
      </c>
      <c r="BM202" s="185" t="s">
        <v>799</v>
      </c>
    </row>
    <row r="203" spans="2:51" s="14" customFormat="1" ht="11.25">
      <c r="B203" s="198"/>
      <c r="C203" s="199"/>
      <c r="D203" s="189" t="s">
        <v>175</v>
      </c>
      <c r="E203" s="200" t="s">
        <v>19</v>
      </c>
      <c r="F203" s="201" t="s">
        <v>800</v>
      </c>
      <c r="G203" s="199"/>
      <c r="H203" s="202">
        <v>3193.38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175</v>
      </c>
      <c r="AU203" s="208" t="s">
        <v>81</v>
      </c>
      <c r="AV203" s="14" t="s">
        <v>81</v>
      </c>
      <c r="AW203" s="14" t="s">
        <v>33</v>
      </c>
      <c r="AX203" s="14" t="s">
        <v>79</v>
      </c>
      <c r="AY203" s="208" t="s">
        <v>166</v>
      </c>
    </row>
    <row r="204" spans="1:65" s="2" customFormat="1" ht="44.25" customHeight="1">
      <c r="A204" s="35"/>
      <c r="B204" s="36"/>
      <c r="C204" s="174" t="s">
        <v>590</v>
      </c>
      <c r="D204" s="174" t="s">
        <v>168</v>
      </c>
      <c r="E204" s="175" t="s">
        <v>450</v>
      </c>
      <c r="F204" s="176" t="s">
        <v>239</v>
      </c>
      <c r="G204" s="177" t="s">
        <v>240</v>
      </c>
      <c r="H204" s="178">
        <v>234.8</v>
      </c>
      <c r="I204" s="179"/>
      <c r="J204" s="180">
        <f>ROUND(I204*H204,2)</f>
        <v>0</v>
      </c>
      <c r="K204" s="176" t="s">
        <v>172</v>
      </c>
      <c r="L204" s="40"/>
      <c r="M204" s="181" t="s">
        <v>19</v>
      </c>
      <c r="N204" s="182" t="s">
        <v>42</v>
      </c>
      <c r="O204" s="65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173</v>
      </c>
      <c r="AT204" s="185" t="s">
        <v>168</v>
      </c>
      <c r="AU204" s="185" t="s">
        <v>81</v>
      </c>
      <c r="AY204" s="18" t="s">
        <v>166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8" t="s">
        <v>79</v>
      </c>
      <c r="BK204" s="186">
        <f>ROUND(I204*H204,2)</f>
        <v>0</v>
      </c>
      <c r="BL204" s="18" t="s">
        <v>173</v>
      </c>
      <c r="BM204" s="185" t="s">
        <v>801</v>
      </c>
    </row>
    <row r="205" spans="1:65" s="2" customFormat="1" ht="44.25" customHeight="1">
      <c r="A205" s="35"/>
      <c r="B205" s="36"/>
      <c r="C205" s="174" t="s">
        <v>592</v>
      </c>
      <c r="D205" s="174" t="s">
        <v>168</v>
      </c>
      <c r="E205" s="175" t="s">
        <v>453</v>
      </c>
      <c r="F205" s="176" t="s">
        <v>454</v>
      </c>
      <c r="G205" s="177" t="s">
        <v>240</v>
      </c>
      <c r="H205" s="178">
        <v>120.02</v>
      </c>
      <c r="I205" s="179"/>
      <c r="J205" s="180">
        <f>ROUND(I205*H205,2)</f>
        <v>0</v>
      </c>
      <c r="K205" s="176" t="s">
        <v>172</v>
      </c>
      <c r="L205" s="40"/>
      <c r="M205" s="181" t="s">
        <v>19</v>
      </c>
      <c r="N205" s="182" t="s">
        <v>42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173</v>
      </c>
      <c r="AT205" s="185" t="s">
        <v>168</v>
      </c>
      <c r="AU205" s="185" t="s">
        <v>81</v>
      </c>
      <c r="AY205" s="18" t="s">
        <v>166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79</v>
      </c>
      <c r="BK205" s="186">
        <f>ROUND(I205*H205,2)</f>
        <v>0</v>
      </c>
      <c r="BL205" s="18" t="s">
        <v>173</v>
      </c>
      <c r="BM205" s="185" t="s">
        <v>802</v>
      </c>
    </row>
    <row r="206" spans="2:63" s="12" customFormat="1" ht="22.9" customHeight="1">
      <c r="B206" s="158"/>
      <c r="C206" s="159"/>
      <c r="D206" s="160" t="s">
        <v>70</v>
      </c>
      <c r="E206" s="172" t="s">
        <v>456</v>
      </c>
      <c r="F206" s="172" t="s">
        <v>457</v>
      </c>
      <c r="G206" s="159"/>
      <c r="H206" s="159"/>
      <c r="I206" s="162"/>
      <c r="J206" s="173">
        <f>BK206</f>
        <v>0</v>
      </c>
      <c r="K206" s="159"/>
      <c r="L206" s="164"/>
      <c r="M206" s="165"/>
      <c r="N206" s="166"/>
      <c r="O206" s="166"/>
      <c r="P206" s="167">
        <f>SUM(P207:P208)</f>
        <v>0</v>
      </c>
      <c r="Q206" s="166"/>
      <c r="R206" s="167">
        <f>SUM(R207:R208)</f>
        <v>0</v>
      </c>
      <c r="S206" s="166"/>
      <c r="T206" s="168">
        <f>SUM(T207:T208)</f>
        <v>0</v>
      </c>
      <c r="AR206" s="169" t="s">
        <v>79</v>
      </c>
      <c r="AT206" s="170" t="s">
        <v>70</v>
      </c>
      <c r="AU206" s="170" t="s">
        <v>79</v>
      </c>
      <c r="AY206" s="169" t="s">
        <v>166</v>
      </c>
      <c r="BK206" s="171">
        <f>SUM(BK207:BK208)</f>
        <v>0</v>
      </c>
    </row>
    <row r="207" spans="1:65" s="2" customFormat="1" ht="44.25" customHeight="1">
      <c r="A207" s="35"/>
      <c r="B207" s="36"/>
      <c r="C207" s="174" t="s">
        <v>595</v>
      </c>
      <c r="D207" s="174" t="s">
        <v>168</v>
      </c>
      <c r="E207" s="175" t="s">
        <v>459</v>
      </c>
      <c r="F207" s="176" t="s">
        <v>460</v>
      </c>
      <c r="G207" s="177" t="s">
        <v>240</v>
      </c>
      <c r="H207" s="178">
        <v>499.56</v>
      </c>
      <c r="I207" s="179"/>
      <c r="J207" s="180">
        <f>ROUND(I207*H207,2)</f>
        <v>0</v>
      </c>
      <c r="K207" s="176" t="s">
        <v>172</v>
      </c>
      <c r="L207" s="40"/>
      <c r="M207" s="181" t="s">
        <v>19</v>
      </c>
      <c r="N207" s="182" t="s">
        <v>42</v>
      </c>
      <c r="O207" s="65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173</v>
      </c>
      <c r="AT207" s="185" t="s">
        <v>168</v>
      </c>
      <c r="AU207" s="185" t="s">
        <v>81</v>
      </c>
      <c r="AY207" s="18" t="s">
        <v>166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79</v>
      </c>
      <c r="BK207" s="186">
        <f>ROUND(I207*H207,2)</f>
        <v>0</v>
      </c>
      <c r="BL207" s="18" t="s">
        <v>173</v>
      </c>
      <c r="BM207" s="185" t="s">
        <v>803</v>
      </c>
    </row>
    <row r="208" spans="1:65" s="2" customFormat="1" ht="48">
      <c r="A208" s="35"/>
      <c r="B208" s="36"/>
      <c r="C208" s="174" t="s">
        <v>597</v>
      </c>
      <c r="D208" s="174" t="s">
        <v>168</v>
      </c>
      <c r="E208" s="175" t="s">
        <v>463</v>
      </c>
      <c r="F208" s="176" t="s">
        <v>464</v>
      </c>
      <c r="G208" s="177" t="s">
        <v>240</v>
      </c>
      <c r="H208" s="178">
        <v>19.122</v>
      </c>
      <c r="I208" s="179"/>
      <c r="J208" s="180">
        <f>ROUND(I208*H208,2)</f>
        <v>0</v>
      </c>
      <c r="K208" s="176" t="s">
        <v>172</v>
      </c>
      <c r="L208" s="40"/>
      <c r="M208" s="230" t="s">
        <v>19</v>
      </c>
      <c r="N208" s="231" t="s">
        <v>42</v>
      </c>
      <c r="O208" s="232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173</v>
      </c>
      <c r="AT208" s="185" t="s">
        <v>168</v>
      </c>
      <c r="AU208" s="185" t="s">
        <v>81</v>
      </c>
      <c r="AY208" s="18" t="s">
        <v>166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79</v>
      </c>
      <c r="BK208" s="186">
        <f>ROUND(I208*H208,2)</f>
        <v>0</v>
      </c>
      <c r="BL208" s="18" t="s">
        <v>173</v>
      </c>
      <c r="BM208" s="185" t="s">
        <v>804</v>
      </c>
    </row>
    <row r="209" spans="1:31" s="2" customFormat="1" ht="6.95" customHeight="1">
      <c r="A209" s="35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0"/>
      <c r="M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</sheetData>
  <sheetProtection algorithmName="SHA-512" hashValue="EKV9h13afhoehl5nlPjorjaHhdYuy1LE3fkaOw63jIYWPln/XKuEM6mBuuTY0eiKE/AdS3oSYJMCnn276UnRmA==" saltValue="s+BkZ8e80m0GtxgWVDs3BnIBkPEBqGZ8XYbu5q8WZHjOnBn4k2sPKkcsLM7B0kJCPeUYRn1eNzx6WvIWhmErig==" spinCount="100000" sheet="1" objects="1" scenarios="1" formatColumns="0" formatRows="0" autoFilter="0"/>
  <autoFilter ref="C87:K208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805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ROUND((SUM(BE88:BE189)),2)</f>
        <v>0</v>
      </c>
      <c r="G33" s="35"/>
      <c r="H33" s="35"/>
      <c r="I33" s="119">
        <v>0.21</v>
      </c>
      <c r="J33" s="118">
        <f>ROUND(((SUM(BE88:BE189))*I33),2)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ROUND((SUM(BF88:BF189)),2)</f>
        <v>0</v>
      </c>
      <c r="G34" s="35"/>
      <c r="H34" s="35"/>
      <c r="I34" s="119">
        <v>0.15</v>
      </c>
      <c r="J34" s="118">
        <f>ROUND(((SUM(BF88:BF189))*I34),2)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ROUND((SUM(BG88:BG189)),2)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ROUND((SUM(BH88:BH189)),2)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ROUND((SUM(BI88:BI189)),2)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05 - Stoka C2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J138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J140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J147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J152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J178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J181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J187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05 - Stoka C2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240.6413418</v>
      </c>
      <c r="S88" s="73"/>
      <c r="T88" s="156">
        <f>T89</f>
        <v>165.089968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P90+P138+P140+P147+P152+P178+P181+P187</f>
        <v>0</v>
      </c>
      <c r="Q89" s="166"/>
      <c r="R89" s="167">
        <f>R90+R138+R140+R147+R152+R178+R181+R187</f>
        <v>240.6413418</v>
      </c>
      <c r="S89" s="166"/>
      <c r="T89" s="168">
        <f>T90+T138+T140+T147+T152+T178+T181+T187</f>
        <v>165.089968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BK90+BK138+BK140+BK147+BK152+BK178+BK181+BK187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SUM(P91:P137)</f>
        <v>0</v>
      </c>
      <c r="Q90" s="166"/>
      <c r="R90" s="167">
        <f>SUM(R91:R137)</f>
        <v>0.614171</v>
      </c>
      <c r="S90" s="166"/>
      <c r="T90" s="168">
        <f>SUM(T91:T137)</f>
        <v>165.089968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SUM(BK91:BK137)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609</v>
      </c>
      <c r="F91" s="176" t="s">
        <v>610</v>
      </c>
      <c r="G91" s="177" t="s">
        <v>171</v>
      </c>
      <c r="H91" s="178">
        <v>166.82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96.75559999999999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806</v>
      </c>
    </row>
    <row r="92" spans="2:51" s="13" customFormat="1" ht="11.25">
      <c r="B92" s="187"/>
      <c r="C92" s="188"/>
      <c r="D92" s="189" t="s">
        <v>175</v>
      </c>
      <c r="E92" s="190" t="s">
        <v>19</v>
      </c>
      <c r="F92" s="191" t="s">
        <v>205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175</v>
      </c>
      <c r="AU92" s="197" t="s">
        <v>81</v>
      </c>
      <c r="AV92" s="13" t="s">
        <v>79</v>
      </c>
      <c r="AW92" s="13" t="s">
        <v>33</v>
      </c>
      <c r="AX92" s="13" t="s">
        <v>71</v>
      </c>
      <c r="AY92" s="197" t="s">
        <v>166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807</v>
      </c>
      <c r="G93" s="199"/>
      <c r="H93" s="202">
        <v>11.475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71</v>
      </c>
      <c r="AY93" s="208" t="s">
        <v>166</v>
      </c>
    </row>
    <row r="94" spans="2:51" s="13" customFormat="1" ht="11.25">
      <c r="B94" s="187"/>
      <c r="C94" s="188"/>
      <c r="D94" s="189" t="s">
        <v>175</v>
      </c>
      <c r="E94" s="190" t="s">
        <v>19</v>
      </c>
      <c r="F94" s="191" t="s">
        <v>207</v>
      </c>
      <c r="G94" s="188"/>
      <c r="H94" s="190" t="s">
        <v>19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175</v>
      </c>
      <c r="AU94" s="197" t="s">
        <v>81</v>
      </c>
      <c r="AV94" s="13" t="s">
        <v>79</v>
      </c>
      <c r="AW94" s="13" t="s">
        <v>33</v>
      </c>
      <c r="AX94" s="13" t="s">
        <v>71</v>
      </c>
      <c r="AY94" s="197" t="s">
        <v>166</v>
      </c>
    </row>
    <row r="95" spans="2:51" s="14" customFormat="1" ht="11.25">
      <c r="B95" s="198"/>
      <c r="C95" s="199"/>
      <c r="D95" s="189" t="s">
        <v>175</v>
      </c>
      <c r="E95" s="200" t="s">
        <v>19</v>
      </c>
      <c r="F95" s="201" t="s">
        <v>808</v>
      </c>
      <c r="G95" s="199"/>
      <c r="H95" s="202">
        <v>155.345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175</v>
      </c>
      <c r="AU95" s="208" t="s">
        <v>81</v>
      </c>
      <c r="AV95" s="14" t="s">
        <v>81</v>
      </c>
      <c r="AW95" s="14" t="s">
        <v>33</v>
      </c>
      <c r="AX95" s="14" t="s">
        <v>71</v>
      </c>
      <c r="AY95" s="208" t="s">
        <v>166</v>
      </c>
    </row>
    <row r="96" spans="2:51" s="15" customFormat="1" ht="11.25">
      <c r="B96" s="209"/>
      <c r="C96" s="210"/>
      <c r="D96" s="189" t="s">
        <v>175</v>
      </c>
      <c r="E96" s="211" t="s">
        <v>19</v>
      </c>
      <c r="F96" s="212" t="s">
        <v>209</v>
      </c>
      <c r="G96" s="210"/>
      <c r="H96" s="213">
        <v>166.82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175</v>
      </c>
      <c r="AU96" s="219" t="s">
        <v>81</v>
      </c>
      <c r="AV96" s="15" t="s">
        <v>173</v>
      </c>
      <c r="AW96" s="15" t="s">
        <v>33</v>
      </c>
      <c r="AX96" s="15" t="s">
        <v>79</v>
      </c>
      <c r="AY96" s="219" t="s">
        <v>166</v>
      </c>
    </row>
    <row r="97" spans="1:65" s="2" customFormat="1" ht="66.75" customHeight="1">
      <c r="A97" s="35"/>
      <c r="B97" s="36"/>
      <c r="C97" s="174" t="s">
        <v>81</v>
      </c>
      <c r="D97" s="174" t="s">
        <v>168</v>
      </c>
      <c r="E97" s="175" t="s">
        <v>809</v>
      </c>
      <c r="F97" s="176" t="s">
        <v>810</v>
      </c>
      <c r="G97" s="177" t="s">
        <v>171</v>
      </c>
      <c r="H97" s="178">
        <v>216.248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0.316</v>
      </c>
      <c r="T97" s="184">
        <f>S97*H97</f>
        <v>68.334368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811</v>
      </c>
    </row>
    <row r="98" spans="2:51" s="14" customFormat="1" ht="11.25">
      <c r="B98" s="198"/>
      <c r="C98" s="199"/>
      <c r="D98" s="189" t="s">
        <v>175</v>
      </c>
      <c r="E98" s="200" t="s">
        <v>19</v>
      </c>
      <c r="F98" s="201" t="s">
        <v>812</v>
      </c>
      <c r="G98" s="199"/>
      <c r="H98" s="202">
        <v>216.248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175</v>
      </c>
      <c r="AU98" s="208" t="s">
        <v>81</v>
      </c>
      <c r="AV98" s="14" t="s">
        <v>81</v>
      </c>
      <c r="AW98" s="14" t="s">
        <v>33</v>
      </c>
      <c r="AX98" s="14" t="s">
        <v>79</v>
      </c>
      <c r="AY98" s="208" t="s">
        <v>166</v>
      </c>
    </row>
    <row r="99" spans="1:65" s="2" customFormat="1" ht="36">
      <c r="A99" s="35"/>
      <c r="B99" s="36"/>
      <c r="C99" s="174" t="s">
        <v>183</v>
      </c>
      <c r="D99" s="174" t="s">
        <v>168</v>
      </c>
      <c r="E99" s="175" t="s">
        <v>184</v>
      </c>
      <c r="F99" s="176" t="s">
        <v>185</v>
      </c>
      <c r="G99" s="177" t="s">
        <v>186</v>
      </c>
      <c r="H99" s="178">
        <v>2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0.00065</v>
      </c>
      <c r="R99" s="183">
        <f>Q99*H99</f>
        <v>0.0013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813</v>
      </c>
    </row>
    <row r="100" spans="1:65" s="2" customFormat="1" ht="36">
      <c r="A100" s="35"/>
      <c r="B100" s="36"/>
      <c r="C100" s="174" t="s">
        <v>173</v>
      </c>
      <c r="D100" s="174" t="s">
        <v>168</v>
      </c>
      <c r="E100" s="175" t="s">
        <v>188</v>
      </c>
      <c r="F100" s="176" t="s">
        <v>189</v>
      </c>
      <c r="G100" s="177" t="s">
        <v>186</v>
      </c>
      <c r="H100" s="178">
        <v>2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814</v>
      </c>
    </row>
    <row r="101" spans="1:65" s="2" customFormat="1" ht="24">
      <c r="A101" s="35"/>
      <c r="B101" s="36"/>
      <c r="C101" s="174" t="s">
        <v>191</v>
      </c>
      <c r="D101" s="174" t="s">
        <v>168</v>
      </c>
      <c r="E101" s="175" t="s">
        <v>192</v>
      </c>
      <c r="F101" s="176" t="s">
        <v>193</v>
      </c>
      <c r="G101" s="177" t="s">
        <v>194</v>
      </c>
      <c r="H101" s="178">
        <v>280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0.00055</v>
      </c>
      <c r="R101" s="183">
        <f>Q101*H101</f>
        <v>0.154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815</v>
      </c>
    </row>
    <row r="102" spans="1:65" s="2" customFormat="1" ht="24">
      <c r="A102" s="35"/>
      <c r="B102" s="36"/>
      <c r="C102" s="174" t="s">
        <v>196</v>
      </c>
      <c r="D102" s="174" t="s">
        <v>168</v>
      </c>
      <c r="E102" s="175" t="s">
        <v>197</v>
      </c>
      <c r="F102" s="176" t="s">
        <v>198</v>
      </c>
      <c r="G102" s="177" t="s">
        <v>194</v>
      </c>
      <c r="H102" s="178">
        <v>280</v>
      </c>
      <c r="I102" s="179"/>
      <c r="J102" s="180">
        <f>ROUND(I102*H102,2)</f>
        <v>0</v>
      </c>
      <c r="K102" s="176" t="s">
        <v>172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173</v>
      </c>
      <c r="AT102" s="185" t="s">
        <v>168</v>
      </c>
      <c r="AU102" s="185" t="s">
        <v>81</v>
      </c>
      <c r="AY102" s="18" t="s">
        <v>166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173</v>
      </c>
      <c r="BM102" s="185" t="s">
        <v>816</v>
      </c>
    </row>
    <row r="103" spans="1:65" s="2" customFormat="1" ht="48">
      <c r="A103" s="35"/>
      <c r="B103" s="36"/>
      <c r="C103" s="174" t="s">
        <v>200</v>
      </c>
      <c r="D103" s="174" t="s">
        <v>168</v>
      </c>
      <c r="E103" s="175" t="s">
        <v>201</v>
      </c>
      <c r="F103" s="176" t="s">
        <v>202</v>
      </c>
      <c r="G103" s="177" t="s">
        <v>203</v>
      </c>
      <c r="H103" s="178">
        <v>125.6</v>
      </c>
      <c r="I103" s="179"/>
      <c r="J103" s="180">
        <f>ROUND(I103*H103,2)</f>
        <v>0</v>
      </c>
      <c r="K103" s="176" t="s">
        <v>172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173</v>
      </c>
      <c r="AT103" s="185" t="s">
        <v>168</v>
      </c>
      <c r="AU103" s="185" t="s">
        <v>81</v>
      </c>
      <c r="AY103" s="18" t="s">
        <v>166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173</v>
      </c>
      <c r="BM103" s="185" t="s">
        <v>817</v>
      </c>
    </row>
    <row r="104" spans="2:51" s="13" customFormat="1" ht="11.25">
      <c r="B104" s="187"/>
      <c r="C104" s="188"/>
      <c r="D104" s="189" t="s">
        <v>175</v>
      </c>
      <c r="E104" s="190" t="s">
        <v>19</v>
      </c>
      <c r="F104" s="191" t="s">
        <v>205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175</v>
      </c>
      <c r="AU104" s="197" t="s">
        <v>81</v>
      </c>
      <c r="AV104" s="13" t="s">
        <v>79</v>
      </c>
      <c r="AW104" s="13" t="s">
        <v>33</v>
      </c>
      <c r="AX104" s="13" t="s">
        <v>71</v>
      </c>
      <c r="AY104" s="197" t="s">
        <v>166</v>
      </c>
    </row>
    <row r="105" spans="2:51" s="14" customFormat="1" ht="11.25">
      <c r="B105" s="198"/>
      <c r="C105" s="199"/>
      <c r="D105" s="189" t="s">
        <v>175</v>
      </c>
      <c r="E105" s="200" t="s">
        <v>19</v>
      </c>
      <c r="F105" s="201" t="s">
        <v>818</v>
      </c>
      <c r="G105" s="199"/>
      <c r="H105" s="202">
        <v>15.3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175</v>
      </c>
      <c r="AU105" s="208" t="s">
        <v>81</v>
      </c>
      <c r="AV105" s="14" t="s">
        <v>81</v>
      </c>
      <c r="AW105" s="14" t="s">
        <v>33</v>
      </c>
      <c r="AX105" s="14" t="s">
        <v>71</v>
      </c>
      <c r="AY105" s="208" t="s">
        <v>166</v>
      </c>
    </row>
    <row r="106" spans="2:51" s="13" customFormat="1" ht="11.25">
      <c r="B106" s="187"/>
      <c r="C106" s="188"/>
      <c r="D106" s="189" t="s">
        <v>175</v>
      </c>
      <c r="E106" s="190" t="s">
        <v>19</v>
      </c>
      <c r="F106" s="191" t="s">
        <v>207</v>
      </c>
      <c r="G106" s="188"/>
      <c r="H106" s="190" t="s">
        <v>19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175</v>
      </c>
      <c r="AU106" s="197" t="s">
        <v>81</v>
      </c>
      <c r="AV106" s="13" t="s">
        <v>79</v>
      </c>
      <c r="AW106" s="13" t="s">
        <v>33</v>
      </c>
      <c r="AX106" s="13" t="s">
        <v>71</v>
      </c>
      <c r="AY106" s="197" t="s">
        <v>166</v>
      </c>
    </row>
    <row r="107" spans="2:51" s="14" customFormat="1" ht="11.25">
      <c r="B107" s="198"/>
      <c r="C107" s="199"/>
      <c r="D107" s="189" t="s">
        <v>175</v>
      </c>
      <c r="E107" s="200" t="s">
        <v>19</v>
      </c>
      <c r="F107" s="201" t="s">
        <v>819</v>
      </c>
      <c r="G107" s="199"/>
      <c r="H107" s="202">
        <v>110.3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175</v>
      </c>
      <c r="AU107" s="208" t="s">
        <v>81</v>
      </c>
      <c r="AV107" s="14" t="s">
        <v>81</v>
      </c>
      <c r="AW107" s="14" t="s">
        <v>33</v>
      </c>
      <c r="AX107" s="14" t="s">
        <v>71</v>
      </c>
      <c r="AY107" s="208" t="s">
        <v>166</v>
      </c>
    </row>
    <row r="108" spans="2:51" s="15" customFormat="1" ht="11.25">
      <c r="B108" s="209"/>
      <c r="C108" s="210"/>
      <c r="D108" s="189" t="s">
        <v>175</v>
      </c>
      <c r="E108" s="211" t="s">
        <v>19</v>
      </c>
      <c r="F108" s="212" t="s">
        <v>209</v>
      </c>
      <c r="G108" s="210"/>
      <c r="H108" s="213">
        <v>125.6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175</v>
      </c>
      <c r="AU108" s="219" t="s">
        <v>81</v>
      </c>
      <c r="AV108" s="15" t="s">
        <v>173</v>
      </c>
      <c r="AW108" s="15" t="s">
        <v>33</v>
      </c>
      <c r="AX108" s="15" t="s">
        <v>79</v>
      </c>
      <c r="AY108" s="219" t="s">
        <v>166</v>
      </c>
    </row>
    <row r="109" spans="1:65" s="2" customFormat="1" ht="48">
      <c r="A109" s="35"/>
      <c r="B109" s="36"/>
      <c r="C109" s="174" t="s">
        <v>210</v>
      </c>
      <c r="D109" s="174" t="s">
        <v>168</v>
      </c>
      <c r="E109" s="175" t="s">
        <v>820</v>
      </c>
      <c r="F109" s="176" t="s">
        <v>821</v>
      </c>
      <c r="G109" s="177" t="s">
        <v>203</v>
      </c>
      <c r="H109" s="178">
        <v>72.4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822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823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824</v>
      </c>
      <c r="G111" s="199"/>
      <c r="H111" s="202">
        <v>72.4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79</v>
      </c>
      <c r="AY111" s="208" t="s">
        <v>166</v>
      </c>
    </row>
    <row r="112" spans="1:65" s="2" customFormat="1" ht="48">
      <c r="A112" s="35"/>
      <c r="B112" s="36"/>
      <c r="C112" s="174" t="s">
        <v>214</v>
      </c>
      <c r="D112" s="174" t="s">
        <v>168</v>
      </c>
      <c r="E112" s="175" t="s">
        <v>486</v>
      </c>
      <c r="F112" s="176" t="s">
        <v>487</v>
      </c>
      <c r="G112" s="177" t="s">
        <v>203</v>
      </c>
      <c r="H112" s="178">
        <v>26.6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825</v>
      </c>
    </row>
    <row r="113" spans="2:51" s="13" customFormat="1" ht="11.25">
      <c r="B113" s="187"/>
      <c r="C113" s="188"/>
      <c r="D113" s="189" t="s">
        <v>175</v>
      </c>
      <c r="E113" s="190" t="s">
        <v>19</v>
      </c>
      <c r="F113" s="191" t="s">
        <v>207</v>
      </c>
      <c r="G113" s="188"/>
      <c r="H113" s="190" t="s">
        <v>19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175</v>
      </c>
      <c r="AU113" s="197" t="s">
        <v>81</v>
      </c>
      <c r="AV113" s="13" t="s">
        <v>79</v>
      </c>
      <c r="AW113" s="13" t="s">
        <v>33</v>
      </c>
      <c r="AX113" s="13" t="s">
        <v>71</v>
      </c>
      <c r="AY113" s="197" t="s">
        <v>166</v>
      </c>
    </row>
    <row r="114" spans="2:51" s="14" customFormat="1" ht="11.25">
      <c r="B114" s="198"/>
      <c r="C114" s="199"/>
      <c r="D114" s="189" t="s">
        <v>175</v>
      </c>
      <c r="E114" s="200" t="s">
        <v>19</v>
      </c>
      <c r="F114" s="201" t="s">
        <v>826</v>
      </c>
      <c r="G114" s="199"/>
      <c r="H114" s="202">
        <v>26.6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175</v>
      </c>
      <c r="AU114" s="208" t="s">
        <v>81</v>
      </c>
      <c r="AV114" s="14" t="s">
        <v>81</v>
      </c>
      <c r="AW114" s="14" t="s">
        <v>33</v>
      </c>
      <c r="AX114" s="14" t="s">
        <v>79</v>
      </c>
      <c r="AY114" s="208" t="s">
        <v>166</v>
      </c>
    </row>
    <row r="115" spans="1:65" s="2" customFormat="1" ht="36">
      <c r="A115" s="35"/>
      <c r="B115" s="36"/>
      <c r="C115" s="174" t="s">
        <v>106</v>
      </c>
      <c r="D115" s="174" t="s">
        <v>168</v>
      </c>
      <c r="E115" s="175" t="s">
        <v>211</v>
      </c>
      <c r="F115" s="176" t="s">
        <v>212</v>
      </c>
      <c r="G115" s="177" t="s">
        <v>203</v>
      </c>
      <c r="H115" s="178">
        <v>2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827</v>
      </c>
    </row>
    <row r="116" spans="1:65" s="2" customFormat="1" ht="36">
      <c r="A116" s="35"/>
      <c r="B116" s="36"/>
      <c r="C116" s="174" t="s">
        <v>109</v>
      </c>
      <c r="D116" s="174" t="s">
        <v>168</v>
      </c>
      <c r="E116" s="175" t="s">
        <v>215</v>
      </c>
      <c r="F116" s="176" t="s">
        <v>216</v>
      </c>
      <c r="G116" s="177" t="s">
        <v>171</v>
      </c>
      <c r="H116" s="178">
        <v>182.9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0.00084</v>
      </c>
      <c r="R116" s="183">
        <f>Q116*H116</f>
        <v>0.15363600000000002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828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829</v>
      </c>
      <c r="G117" s="199"/>
      <c r="H117" s="202">
        <v>34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71</v>
      </c>
      <c r="AY117" s="208" t="s">
        <v>166</v>
      </c>
    </row>
    <row r="118" spans="2:51" s="13" customFormat="1" ht="11.25">
      <c r="B118" s="187"/>
      <c r="C118" s="188"/>
      <c r="D118" s="189" t="s">
        <v>175</v>
      </c>
      <c r="E118" s="190" t="s">
        <v>19</v>
      </c>
      <c r="F118" s="191" t="s">
        <v>207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175</v>
      </c>
      <c r="AU118" s="197" t="s">
        <v>81</v>
      </c>
      <c r="AV118" s="13" t="s">
        <v>79</v>
      </c>
      <c r="AW118" s="13" t="s">
        <v>33</v>
      </c>
      <c r="AX118" s="13" t="s">
        <v>71</v>
      </c>
      <c r="AY118" s="197" t="s">
        <v>166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830</v>
      </c>
      <c r="G119" s="199"/>
      <c r="H119" s="202">
        <v>148.9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71</v>
      </c>
      <c r="AY119" s="208" t="s">
        <v>166</v>
      </c>
    </row>
    <row r="120" spans="2:51" s="15" customFormat="1" ht="11.25">
      <c r="B120" s="209"/>
      <c r="C120" s="210"/>
      <c r="D120" s="189" t="s">
        <v>175</v>
      </c>
      <c r="E120" s="211" t="s">
        <v>19</v>
      </c>
      <c r="F120" s="212" t="s">
        <v>209</v>
      </c>
      <c r="G120" s="210"/>
      <c r="H120" s="213">
        <v>182.9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175</v>
      </c>
      <c r="AU120" s="219" t="s">
        <v>81</v>
      </c>
      <c r="AV120" s="15" t="s">
        <v>173</v>
      </c>
      <c r="AW120" s="15" t="s">
        <v>33</v>
      </c>
      <c r="AX120" s="15" t="s">
        <v>79</v>
      </c>
      <c r="AY120" s="219" t="s">
        <v>166</v>
      </c>
    </row>
    <row r="121" spans="1:65" s="2" customFormat="1" ht="36">
      <c r="A121" s="35"/>
      <c r="B121" s="36"/>
      <c r="C121" s="174" t="s">
        <v>112</v>
      </c>
      <c r="D121" s="174" t="s">
        <v>168</v>
      </c>
      <c r="E121" s="175" t="s">
        <v>220</v>
      </c>
      <c r="F121" s="176" t="s">
        <v>221</v>
      </c>
      <c r="G121" s="177" t="s">
        <v>171</v>
      </c>
      <c r="H121" s="178">
        <v>359.1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0.00085</v>
      </c>
      <c r="R121" s="183">
        <f>Q121*H121</f>
        <v>0.305235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831</v>
      </c>
    </row>
    <row r="122" spans="2:51" s="13" customFormat="1" ht="11.25">
      <c r="B122" s="187"/>
      <c r="C122" s="188"/>
      <c r="D122" s="189" t="s">
        <v>175</v>
      </c>
      <c r="E122" s="190" t="s">
        <v>19</v>
      </c>
      <c r="F122" s="191" t="s">
        <v>207</v>
      </c>
      <c r="G122" s="188"/>
      <c r="H122" s="190" t="s">
        <v>19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175</v>
      </c>
      <c r="AU122" s="197" t="s">
        <v>81</v>
      </c>
      <c r="AV122" s="13" t="s">
        <v>79</v>
      </c>
      <c r="AW122" s="13" t="s">
        <v>33</v>
      </c>
      <c r="AX122" s="13" t="s">
        <v>71</v>
      </c>
      <c r="AY122" s="197" t="s">
        <v>166</v>
      </c>
    </row>
    <row r="123" spans="2:51" s="14" customFormat="1" ht="11.25">
      <c r="B123" s="198"/>
      <c r="C123" s="199"/>
      <c r="D123" s="189" t="s">
        <v>175</v>
      </c>
      <c r="E123" s="200" t="s">
        <v>19</v>
      </c>
      <c r="F123" s="201" t="s">
        <v>832</v>
      </c>
      <c r="G123" s="199"/>
      <c r="H123" s="202">
        <v>359.1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175</v>
      </c>
      <c r="AU123" s="208" t="s">
        <v>81</v>
      </c>
      <c r="AV123" s="14" t="s">
        <v>81</v>
      </c>
      <c r="AW123" s="14" t="s">
        <v>33</v>
      </c>
      <c r="AX123" s="14" t="s">
        <v>79</v>
      </c>
      <c r="AY123" s="208" t="s">
        <v>166</v>
      </c>
    </row>
    <row r="124" spans="1:65" s="2" customFormat="1" ht="44.25" customHeight="1">
      <c r="A124" s="35"/>
      <c r="B124" s="36"/>
      <c r="C124" s="174" t="s">
        <v>115</v>
      </c>
      <c r="D124" s="174" t="s">
        <v>168</v>
      </c>
      <c r="E124" s="175" t="s">
        <v>224</v>
      </c>
      <c r="F124" s="176" t="s">
        <v>225</v>
      </c>
      <c r="G124" s="177" t="s">
        <v>171</v>
      </c>
      <c r="H124" s="178">
        <v>182.9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833</v>
      </c>
    </row>
    <row r="125" spans="1:65" s="2" customFormat="1" ht="44.25" customHeight="1">
      <c r="A125" s="35"/>
      <c r="B125" s="36"/>
      <c r="C125" s="174" t="s">
        <v>118</v>
      </c>
      <c r="D125" s="174" t="s">
        <v>168</v>
      </c>
      <c r="E125" s="175" t="s">
        <v>227</v>
      </c>
      <c r="F125" s="176" t="s">
        <v>228</v>
      </c>
      <c r="G125" s="177" t="s">
        <v>171</v>
      </c>
      <c r="H125" s="178">
        <v>359.1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834</v>
      </c>
    </row>
    <row r="126" spans="1:65" s="2" customFormat="1" ht="60">
      <c r="A126" s="35"/>
      <c r="B126" s="36"/>
      <c r="C126" s="174" t="s">
        <v>8</v>
      </c>
      <c r="D126" s="174" t="s">
        <v>168</v>
      </c>
      <c r="E126" s="175" t="s">
        <v>499</v>
      </c>
      <c r="F126" s="176" t="s">
        <v>500</v>
      </c>
      <c r="G126" s="177" t="s">
        <v>203</v>
      </c>
      <c r="H126" s="178">
        <v>44.57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835</v>
      </c>
    </row>
    <row r="127" spans="2:51" s="14" customFormat="1" ht="11.25">
      <c r="B127" s="198"/>
      <c r="C127" s="199"/>
      <c r="D127" s="189" t="s">
        <v>175</v>
      </c>
      <c r="E127" s="200" t="s">
        <v>19</v>
      </c>
      <c r="F127" s="201" t="s">
        <v>836</v>
      </c>
      <c r="G127" s="199"/>
      <c r="H127" s="202">
        <v>44.57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175</v>
      </c>
      <c r="AU127" s="208" t="s">
        <v>81</v>
      </c>
      <c r="AV127" s="14" t="s">
        <v>81</v>
      </c>
      <c r="AW127" s="14" t="s">
        <v>33</v>
      </c>
      <c r="AX127" s="14" t="s">
        <v>79</v>
      </c>
      <c r="AY127" s="208" t="s">
        <v>166</v>
      </c>
    </row>
    <row r="128" spans="1:65" s="2" customFormat="1" ht="44.25" customHeight="1">
      <c r="A128" s="35"/>
      <c r="B128" s="36"/>
      <c r="C128" s="174" t="s">
        <v>123</v>
      </c>
      <c r="D128" s="174" t="s">
        <v>168</v>
      </c>
      <c r="E128" s="175" t="s">
        <v>503</v>
      </c>
      <c r="F128" s="176" t="s">
        <v>504</v>
      </c>
      <c r="G128" s="177" t="s">
        <v>203</v>
      </c>
      <c r="H128" s="178">
        <v>44.57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837</v>
      </c>
    </row>
    <row r="129" spans="1:65" s="2" customFormat="1" ht="44.25" customHeight="1">
      <c r="A129" s="35"/>
      <c r="B129" s="36"/>
      <c r="C129" s="174" t="s">
        <v>126</v>
      </c>
      <c r="D129" s="174" t="s">
        <v>168</v>
      </c>
      <c r="E129" s="175" t="s">
        <v>238</v>
      </c>
      <c r="F129" s="176" t="s">
        <v>239</v>
      </c>
      <c r="G129" s="177" t="s">
        <v>240</v>
      </c>
      <c r="H129" s="178">
        <v>89.14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838</v>
      </c>
    </row>
    <row r="130" spans="2:51" s="14" customFormat="1" ht="11.25">
      <c r="B130" s="198"/>
      <c r="C130" s="199"/>
      <c r="D130" s="189" t="s">
        <v>175</v>
      </c>
      <c r="E130" s="200" t="s">
        <v>19</v>
      </c>
      <c r="F130" s="201" t="s">
        <v>839</v>
      </c>
      <c r="G130" s="199"/>
      <c r="H130" s="202">
        <v>89.14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175</v>
      </c>
      <c r="AU130" s="208" t="s">
        <v>81</v>
      </c>
      <c r="AV130" s="14" t="s">
        <v>81</v>
      </c>
      <c r="AW130" s="14" t="s">
        <v>33</v>
      </c>
      <c r="AX130" s="14" t="s">
        <v>79</v>
      </c>
      <c r="AY130" s="208" t="s">
        <v>166</v>
      </c>
    </row>
    <row r="131" spans="1:65" s="2" customFormat="1" ht="36">
      <c r="A131" s="35"/>
      <c r="B131" s="36"/>
      <c r="C131" s="174" t="s">
        <v>129</v>
      </c>
      <c r="D131" s="174" t="s">
        <v>168</v>
      </c>
      <c r="E131" s="175" t="s">
        <v>243</v>
      </c>
      <c r="F131" s="176" t="s">
        <v>244</v>
      </c>
      <c r="G131" s="177" t="s">
        <v>203</v>
      </c>
      <c r="H131" s="178">
        <v>44.57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840</v>
      </c>
    </row>
    <row r="132" spans="1:65" s="2" customFormat="1" ht="44.25" customHeight="1">
      <c r="A132" s="35"/>
      <c r="B132" s="36"/>
      <c r="C132" s="174" t="s">
        <v>132</v>
      </c>
      <c r="D132" s="174" t="s">
        <v>168</v>
      </c>
      <c r="E132" s="175" t="s">
        <v>246</v>
      </c>
      <c r="F132" s="176" t="s">
        <v>247</v>
      </c>
      <c r="G132" s="177" t="s">
        <v>203</v>
      </c>
      <c r="H132" s="178">
        <v>180.03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841</v>
      </c>
    </row>
    <row r="133" spans="2:51" s="14" customFormat="1" ht="11.25">
      <c r="B133" s="198"/>
      <c r="C133" s="199"/>
      <c r="D133" s="189" t="s">
        <v>175</v>
      </c>
      <c r="E133" s="200" t="s">
        <v>19</v>
      </c>
      <c r="F133" s="201" t="s">
        <v>842</v>
      </c>
      <c r="G133" s="199"/>
      <c r="H133" s="202">
        <v>180.03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175</v>
      </c>
      <c r="AU133" s="208" t="s">
        <v>81</v>
      </c>
      <c r="AV133" s="14" t="s">
        <v>81</v>
      </c>
      <c r="AW133" s="14" t="s">
        <v>33</v>
      </c>
      <c r="AX133" s="14" t="s">
        <v>79</v>
      </c>
      <c r="AY133" s="208" t="s">
        <v>166</v>
      </c>
    </row>
    <row r="134" spans="1:65" s="2" customFormat="1" ht="66.75" customHeight="1">
      <c r="A134" s="35"/>
      <c r="B134" s="36"/>
      <c r="C134" s="174" t="s">
        <v>260</v>
      </c>
      <c r="D134" s="174" t="s">
        <v>168</v>
      </c>
      <c r="E134" s="175" t="s">
        <v>250</v>
      </c>
      <c r="F134" s="176" t="s">
        <v>251</v>
      </c>
      <c r="G134" s="177" t="s">
        <v>203</v>
      </c>
      <c r="H134" s="178">
        <v>33.364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843</v>
      </c>
    </row>
    <row r="135" spans="2:51" s="14" customFormat="1" ht="11.25">
      <c r="B135" s="198"/>
      <c r="C135" s="199"/>
      <c r="D135" s="189" t="s">
        <v>175</v>
      </c>
      <c r="E135" s="200" t="s">
        <v>19</v>
      </c>
      <c r="F135" s="201" t="s">
        <v>844</v>
      </c>
      <c r="G135" s="199"/>
      <c r="H135" s="202">
        <v>33.364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175</v>
      </c>
      <c r="AU135" s="208" t="s">
        <v>81</v>
      </c>
      <c r="AV135" s="14" t="s">
        <v>81</v>
      </c>
      <c r="AW135" s="14" t="s">
        <v>33</v>
      </c>
      <c r="AX135" s="14" t="s">
        <v>79</v>
      </c>
      <c r="AY135" s="208" t="s">
        <v>166</v>
      </c>
    </row>
    <row r="136" spans="1:65" s="2" customFormat="1" ht="16.5" customHeight="1">
      <c r="A136" s="35"/>
      <c r="B136" s="36"/>
      <c r="C136" s="220" t="s">
        <v>7</v>
      </c>
      <c r="D136" s="220" t="s">
        <v>254</v>
      </c>
      <c r="E136" s="221" t="s">
        <v>255</v>
      </c>
      <c r="F136" s="222" t="s">
        <v>256</v>
      </c>
      <c r="G136" s="223" t="s">
        <v>240</v>
      </c>
      <c r="H136" s="224">
        <v>66.72</v>
      </c>
      <c r="I136" s="225"/>
      <c r="J136" s="226">
        <f>ROUND(I136*H136,2)</f>
        <v>0</v>
      </c>
      <c r="K136" s="222" t="s">
        <v>172</v>
      </c>
      <c r="L136" s="227"/>
      <c r="M136" s="228" t="s">
        <v>19</v>
      </c>
      <c r="N136" s="229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210</v>
      </c>
      <c r="AT136" s="185" t="s">
        <v>254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845</v>
      </c>
    </row>
    <row r="137" spans="2:51" s="14" customFormat="1" ht="11.25">
      <c r="B137" s="198"/>
      <c r="C137" s="199"/>
      <c r="D137" s="189" t="s">
        <v>175</v>
      </c>
      <c r="E137" s="200" t="s">
        <v>19</v>
      </c>
      <c r="F137" s="201" t="s">
        <v>846</v>
      </c>
      <c r="G137" s="199"/>
      <c r="H137" s="202">
        <v>66.72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175</v>
      </c>
      <c r="AU137" s="208" t="s">
        <v>81</v>
      </c>
      <c r="AV137" s="14" t="s">
        <v>81</v>
      </c>
      <c r="AW137" s="14" t="s">
        <v>33</v>
      </c>
      <c r="AX137" s="14" t="s">
        <v>79</v>
      </c>
      <c r="AY137" s="208" t="s">
        <v>166</v>
      </c>
    </row>
    <row r="138" spans="2:63" s="12" customFormat="1" ht="22.9" customHeight="1">
      <c r="B138" s="158"/>
      <c r="C138" s="159"/>
      <c r="D138" s="160" t="s">
        <v>70</v>
      </c>
      <c r="E138" s="172" t="s">
        <v>183</v>
      </c>
      <c r="F138" s="172" t="s">
        <v>259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P139</f>
        <v>0</v>
      </c>
      <c r="Q138" s="166"/>
      <c r="R138" s="167">
        <f>R139</f>
        <v>0</v>
      </c>
      <c r="S138" s="166"/>
      <c r="T138" s="168">
        <f>T139</f>
        <v>0</v>
      </c>
      <c r="AR138" s="169" t="s">
        <v>79</v>
      </c>
      <c r="AT138" s="170" t="s">
        <v>70</v>
      </c>
      <c r="AU138" s="170" t="s">
        <v>79</v>
      </c>
      <c r="AY138" s="169" t="s">
        <v>166</v>
      </c>
      <c r="BK138" s="171">
        <f>BK139</f>
        <v>0</v>
      </c>
    </row>
    <row r="139" spans="1:65" s="2" customFormat="1" ht="24">
      <c r="A139" s="35"/>
      <c r="B139" s="36"/>
      <c r="C139" s="174" t="s">
        <v>269</v>
      </c>
      <c r="D139" s="174" t="s">
        <v>168</v>
      </c>
      <c r="E139" s="175" t="s">
        <v>261</v>
      </c>
      <c r="F139" s="176" t="s">
        <v>262</v>
      </c>
      <c r="G139" s="177" t="s">
        <v>194</v>
      </c>
      <c r="H139" s="178">
        <v>139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847</v>
      </c>
    </row>
    <row r="140" spans="2:63" s="12" customFormat="1" ht="22.9" customHeight="1">
      <c r="B140" s="158"/>
      <c r="C140" s="159"/>
      <c r="D140" s="160" t="s">
        <v>70</v>
      </c>
      <c r="E140" s="172" t="s">
        <v>173</v>
      </c>
      <c r="F140" s="172" t="s">
        <v>264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SUM(P141:P146)</f>
        <v>0</v>
      </c>
      <c r="Q140" s="166"/>
      <c r="R140" s="167">
        <f>SUM(R141:R146)</f>
        <v>0.274545</v>
      </c>
      <c r="S140" s="166"/>
      <c r="T140" s="168">
        <f>SUM(T141:T146)</f>
        <v>0</v>
      </c>
      <c r="AR140" s="169" t="s">
        <v>79</v>
      </c>
      <c r="AT140" s="170" t="s">
        <v>70</v>
      </c>
      <c r="AU140" s="170" t="s">
        <v>79</v>
      </c>
      <c r="AY140" s="169" t="s">
        <v>166</v>
      </c>
      <c r="BK140" s="171">
        <f>SUM(BK141:BK146)</f>
        <v>0</v>
      </c>
    </row>
    <row r="141" spans="1:65" s="2" customFormat="1" ht="33" customHeight="1">
      <c r="A141" s="35"/>
      <c r="B141" s="36"/>
      <c r="C141" s="174" t="s">
        <v>273</v>
      </c>
      <c r="D141" s="174" t="s">
        <v>168</v>
      </c>
      <c r="E141" s="175" t="s">
        <v>265</v>
      </c>
      <c r="F141" s="176" t="s">
        <v>266</v>
      </c>
      <c r="G141" s="177" t="s">
        <v>203</v>
      </c>
      <c r="H141" s="178">
        <v>11.121</v>
      </c>
      <c r="I141" s="179"/>
      <c r="J141" s="180">
        <f>ROUND(I141*H141,2)</f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173</v>
      </c>
      <c r="BM141" s="185" t="s">
        <v>848</v>
      </c>
    </row>
    <row r="142" spans="2:51" s="14" customFormat="1" ht="11.25">
      <c r="B142" s="198"/>
      <c r="C142" s="199"/>
      <c r="D142" s="189" t="s">
        <v>175</v>
      </c>
      <c r="E142" s="200" t="s">
        <v>19</v>
      </c>
      <c r="F142" s="201" t="s">
        <v>849</v>
      </c>
      <c r="G142" s="199"/>
      <c r="H142" s="202">
        <v>11.121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175</v>
      </c>
      <c r="AU142" s="208" t="s">
        <v>81</v>
      </c>
      <c r="AV142" s="14" t="s">
        <v>81</v>
      </c>
      <c r="AW142" s="14" t="s">
        <v>33</v>
      </c>
      <c r="AX142" s="14" t="s">
        <v>79</v>
      </c>
      <c r="AY142" s="208" t="s">
        <v>166</v>
      </c>
    </row>
    <row r="143" spans="1:65" s="2" customFormat="1" ht="36">
      <c r="A143" s="35"/>
      <c r="B143" s="36"/>
      <c r="C143" s="174" t="s">
        <v>277</v>
      </c>
      <c r="D143" s="174" t="s">
        <v>168</v>
      </c>
      <c r="E143" s="175" t="s">
        <v>270</v>
      </c>
      <c r="F143" s="176" t="s">
        <v>271</v>
      </c>
      <c r="G143" s="177" t="s">
        <v>203</v>
      </c>
      <c r="H143" s="178">
        <v>0.5</v>
      </c>
      <c r="I143" s="179"/>
      <c r="J143" s="180">
        <f>ROUND(I143*H143,2)</f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850</v>
      </c>
    </row>
    <row r="144" spans="1:65" s="2" customFormat="1" ht="33" customHeight="1">
      <c r="A144" s="35"/>
      <c r="B144" s="36"/>
      <c r="C144" s="174" t="s">
        <v>281</v>
      </c>
      <c r="D144" s="174" t="s">
        <v>168</v>
      </c>
      <c r="E144" s="175" t="s">
        <v>274</v>
      </c>
      <c r="F144" s="176" t="s">
        <v>275</v>
      </c>
      <c r="G144" s="177" t="s">
        <v>203</v>
      </c>
      <c r="H144" s="178">
        <v>0.5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851</v>
      </c>
    </row>
    <row r="145" spans="1:65" s="2" customFormat="1" ht="24">
      <c r="A145" s="35"/>
      <c r="B145" s="36"/>
      <c r="C145" s="174" t="s">
        <v>286</v>
      </c>
      <c r="D145" s="174" t="s">
        <v>168</v>
      </c>
      <c r="E145" s="175" t="s">
        <v>278</v>
      </c>
      <c r="F145" s="176" t="s">
        <v>279</v>
      </c>
      <c r="G145" s="177" t="s">
        <v>171</v>
      </c>
      <c r="H145" s="178">
        <v>1.5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0.00639</v>
      </c>
      <c r="R145" s="183">
        <f>Q145*H145</f>
        <v>0.009585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852</v>
      </c>
    </row>
    <row r="146" spans="1:65" s="2" customFormat="1" ht="36">
      <c r="A146" s="35"/>
      <c r="B146" s="36"/>
      <c r="C146" s="174" t="s">
        <v>292</v>
      </c>
      <c r="D146" s="174" t="s">
        <v>168</v>
      </c>
      <c r="E146" s="175" t="s">
        <v>282</v>
      </c>
      <c r="F146" s="176" t="s">
        <v>283</v>
      </c>
      <c r="G146" s="177" t="s">
        <v>186</v>
      </c>
      <c r="H146" s="178">
        <v>3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0.08832</v>
      </c>
      <c r="R146" s="183">
        <f>Q146*H146</f>
        <v>0.26496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853</v>
      </c>
    </row>
    <row r="147" spans="2:63" s="12" customFormat="1" ht="22.9" customHeight="1">
      <c r="B147" s="158"/>
      <c r="C147" s="159"/>
      <c r="D147" s="160" t="s">
        <v>70</v>
      </c>
      <c r="E147" s="172" t="s">
        <v>191</v>
      </c>
      <c r="F147" s="172" t="s">
        <v>285</v>
      </c>
      <c r="G147" s="159"/>
      <c r="H147" s="159"/>
      <c r="I147" s="162"/>
      <c r="J147" s="173">
        <f>BK147</f>
        <v>0</v>
      </c>
      <c r="K147" s="159"/>
      <c r="L147" s="164"/>
      <c r="M147" s="165"/>
      <c r="N147" s="166"/>
      <c r="O147" s="166"/>
      <c r="P147" s="167">
        <f>SUM(P148:P151)</f>
        <v>0</v>
      </c>
      <c r="Q147" s="166"/>
      <c r="R147" s="167">
        <f>SUM(R148:R151)</f>
        <v>231.0417408</v>
      </c>
      <c r="S147" s="166"/>
      <c r="T147" s="168">
        <f>SUM(T148:T151)</f>
        <v>0</v>
      </c>
      <c r="AR147" s="169" t="s">
        <v>79</v>
      </c>
      <c r="AT147" s="170" t="s">
        <v>70</v>
      </c>
      <c r="AU147" s="170" t="s">
        <v>79</v>
      </c>
      <c r="AY147" s="169" t="s">
        <v>166</v>
      </c>
      <c r="BK147" s="171">
        <f>SUM(BK148:BK151)</f>
        <v>0</v>
      </c>
    </row>
    <row r="148" spans="1:65" s="2" customFormat="1" ht="36">
      <c r="A148" s="35"/>
      <c r="B148" s="36"/>
      <c r="C148" s="174" t="s">
        <v>296</v>
      </c>
      <c r="D148" s="174" t="s">
        <v>168</v>
      </c>
      <c r="E148" s="175" t="s">
        <v>287</v>
      </c>
      <c r="F148" s="176" t="s">
        <v>288</v>
      </c>
      <c r="G148" s="177" t="s">
        <v>171</v>
      </c>
      <c r="H148" s="178">
        <v>166.82</v>
      </c>
      <c r="I148" s="179"/>
      <c r="J148" s="180">
        <f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>O148*H148</f>
        <v>0</v>
      </c>
      <c r="Q148" s="183">
        <v>0.46</v>
      </c>
      <c r="R148" s="183">
        <f>Q148*H148</f>
        <v>76.7372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173</v>
      </c>
      <c r="BM148" s="185" t="s">
        <v>854</v>
      </c>
    </row>
    <row r="149" spans="1:65" s="2" customFormat="1" ht="44.25" customHeight="1">
      <c r="A149" s="35"/>
      <c r="B149" s="36"/>
      <c r="C149" s="174" t="s">
        <v>300</v>
      </c>
      <c r="D149" s="174" t="s">
        <v>168</v>
      </c>
      <c r="E149" s="175" t="s">
        <v>293</v>
      </c>
      <c r="F149" s="176" t="s">
        <v>294</v>
      </c>
      <c r="G149" s="177" t="s">
        <v>171</v>
      </c>
      <c r="H149" s="178">
        <v>166.82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0.38</v>
      </c>
      <c r="R149" s="183">
        <f>Q149*H149</f>
        <v>63.3916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855</v>
      </c>
    </row>
    <row r="150" spans="1:65" s="2" customFormat="1" ht="44.25" customHeight="1">
      <c r="A150" s="35"/>
      <c r="B150" s="36"/>
      <c r="C150" s="174" t="s">
        <v>305</v>
      </c>
      <c r="D150" s="174" t="s">
        <v>168</v>
      </c>
      <c r="E150" s="175" t="s">
        <v>297</v>
      </c>
      <c r="F150" s="176" t="s">
        <v>298</v>
      </c>
      <c r="G150" s="177" t="s">
        <v>171</v>
      </c>
      <c r="H150" s="178">
        <v>216.48</v>
      </c>
      <c r="I150" s="179"/>
      <c r="J150" s="180">
        <f>ROUND(I150*H150,2)</f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0.26376</v>
      </c>
      <c r="R150" s="183">
        <f>Q150*H150</f>
        <v>57.0987648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173</v>
      </c>
      <c r="BM150" s="185" t="s">
        <v>856</v>
      </c>
    </row>
    <row r="151" spans="1:65" s="2" customFormat="1" ht="36">
      <c r="A151" s="35"/>
      <c r="B151" s="36"/>
      <c r="C151" s="174" t="s">
        <v>310</v>
      </c>
      <c r="D151" s="174" t="s">
        <v>168</v>
      </c>
      <c r="E151" s="175" t="s">
        <v>301</v>
      </c>
      <c r="F151" s="176" t="s">
        <v>302</v>
      </c>
      <c r="G151" s="177" t="s">
        <v>171</v>
      </c>
      <c r="H151" s="178">
        <v>216.48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0.1562</v>
      </c>
      <c r="R151" s="183">
        <f>Q151*H151</f>
        <v>33.814175999999996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857</v>
      </c>
    </row>
    <row r="152" spans="2:63" s="12" customFormat="1" ht="22.9" customHeight="1">
      <c r="B152" s="158"/>
      <c r="C152" s="159"/>
      <c r="D152" s="160" t="s">
        <v>70</v>
      </c>
      <c r="E152" s="172" t="s">
        <v>210</v>
      </c>
      <c r="F152" s="172" t="s">
        <v>304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SUM(P153:P177)</f>
        <v>0</v>
      </c>
      <c r="Q152" s="166"/>
      <c r="R152" s="167">
        <f>SUM(R153:R177)</f>
        <v>8.710885</v>
      </c>
      <c r="S152" s="166"/>
      <c r="T152" s="168">
        <f>SUM(T153:T177)</f>
        <v>0</v>
      </c>
      <c r="AR152" s="169" t="s">
        <v>79</v>
      </c>
      <c r="AT152" s="170" t="s">
        <v>70</v>
      </c>
      <c r="AU152" s="170" t="s">
        <v>79</v>
      </c>
      <c r="AY152" s="169" t="s">
        <v>166</v>
      </c>
      <c r="BK152" s="171">
        <f>SUM(BK153:BK177)</f>
        <v>0</v>
      </c>
    </row>
    <row r="153" spans="1:65" s="2" customFormat="1" ht="33" customHeight="1">
      <c r="A153" s="35"/>
      <c r="B153" s="36"/>
      <c r="C153" s="174" t="s">
        <v>315</v>
      </c>
      <c r="D153" s="174" t="s">
        <v>168</v>
      </c>
      <c r="E153" s="175" t="s">
        <v>306</v>
      </c>
      <c r="F153" s="176" t="s">
        <v>307</v>
      </c>
      <c r="G153" s="177" t="s">
        <v>194</v>
      </c>
      <c r="H153" s="178">
        <v>8.5</v>
      </c>
      <c r="I153" s="179"/>
      <c r="J153" s="180">
        <f aca="true" t="shared" si="0" ref="J153:J177">ROUND(I153*H153,2)</f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 aca="true" t="shared" si="1" ref="P153:P177">O153*H153</f>
        <v>0</v>
      </c>
      <c r="Q153" s="183">
        <v>1E-05</v>
      </c>
      <c r="R153" s="183">
        <f aca="true" t="shared" si="2" ref="R153:R177">Q153*H153</f>
        <v>8.5E-05</v>
      </c>
      <c r="S153" s="183">
        <v>0</v>
      </c>
      <c r="T153" s="184">
        <f aca="true" t="shared" si="3" ref="T153:T177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 aca="true" t="shared" si="4" ref="BE153:BE177">IF(N153="základní",J153,0)</f>
        <v>0</v>
      </c>
      <c r="BF153" s="186">
        <f aca="true" t="shared" si="5" ref="BF153:BF177">IF(N153="snížená",J153,0)</f>
        <v>0</v>
      </c>
      <c r="BG153" s="186">
        <f aca="true" t="shared" si="6" ref="BG153:BG177">IF(N153="zákl. přenesená",J153,0)</f>
        <v>0</v>
      </c>
      <c r="BH153" s="186">
        <f aca="true" t="shared" si="7" ref="BH153:BH177">IF(N153="sníž. přenesená",J153,0)</f>
        <v>0</v>
      </c>
      <c r="BI153" s="186">
        <f aca="true" t="shared" si="8" ref="BI153:BI177">IF(N153="nulová",J153,0)</f>
        <v>0</v>
      </c>
      <c r="BJ153" s="18" t="s">
        <v>79</v>
      </c>
      <c r="BK153" s="186">
        <f aca="true" t="shared" si="9" ref="BK153:BK177">ROUND(I153*H153,2)</f>
        <v>0</v>
      </c>
      <c r="BL153" s="18" t="s">
        <v>173</v>
      </c>
      <c r="BM153" s="185" t="s">
        <v>858</v>
      </c>
    </row>
    <row r="154" spans="1:65" s="2" customFormat="1" ht="24">
      <c r="A154" s="35"/>
      <c r="B154" s="36"/>
      <c r="C154" s="220" t="s">
        <v>319</v>
      </c>
      <c r="D154" s="220" t="s">
        <v>254</v>
      </c>
      <c r="E154" s="221" t="s">
        <v>311</v>
      </c>
      <c r="F154" s="222" t="s">
        <v>312</v>
      </c>
      <c r="G154" s="223" t="s">
        <v>194</v>
      </c>
      <c r="H154" s="224">
        <v>9</v>
      </c>
      <c r="I154" s="225"/>
      <c r="J154" s="226">
        <f t="shared" si="0"/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0.0036</v>
      </c>
      <c r="R154" s="183">
        <f t="shared" si="2"/>
        <v>0.0324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859</v>
      </c>
    </row>
    <row r="155" spans="1:65" s="2" customFormat="1" ht="33" customHeight="1">
      <c r="A155" s="35"/>
      <c r="B155" s="36"/>
      <c r="C155" s="174" t="s">
        <v>324</v>
      </c>
      <c r="D155" s="174" t="s">
        <v>168</v>
      </c>
      <c r="E155" s="175" t="s">
        <v>531</v>
      </c>
      <c r="F155" s="176" t="s">
        <v>532</v>
      </c>
      <c r="G155" s="177" t="s">
        <v>194</v>
      </c>
      <c r="H155" s="178">
        <v>131</v>
      </c>
      <c r="I155" s="179"/>
      <c r="J155" s="180">
        <f t="shared" si="0"/>
        <v>0</v>
      </c>
      <c r="K155" s="176" t="s">
        <v>172</v>
      </c>
      <c r="L155" s="40"/>
      <c r="M155" s="181" t="s">
        <v>19</v>
      </c>
      <c r="N155" s="182" t="s">
        <v>42</v>
      </c>
      <c r="O155" s="65"/>
      <c r="P155" s="183">
        <f t="shared" si="1"/>
        <v>0</v>
      </c>
      <c r="Q155" s="183">
        <v>2E-05</v>
      </c>
      <c r="R155" s="183">
        <f t="shared" si="2"/>
        <v>0.0026200000000000004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173</v>
      </c>
      <c r="AT155" s="185" t="s">
        <v>168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860</v>
      </c>
    </row>
    <row r="156" spans="1:65" s="2" customFormat="1" ht="24">
      <c r="A156" s="35"/>
      <c r="B156" s="36"/>
      <c r="C156" s="220" t="s">
        <v>328</v>
      </c>
      <c r="D156" s="220" t="s">
        <v>254</v>
      </c>
      <c r="E156" s="221" t="s">
        <v>527</v>
      </c>
      <c r="F156" s="222" t="s">
        <v>528</v>
      </c>
      <c r="G156" s="223" t="s">
        <v>194</v>
      </c>
      <c r="H156" s="224">
        <v>133</v>
      </c>
      <c r="I156" s="225"/>
      <c r="J156" s="226">
        <f t="shared" si="0"/>
        <v>0</v>
      </c>
      <c r="K156" s="222" t="s">
        <v>172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0.008</v>
      </c>
      <c r="R156" s="183">
        <f t="shared" si="2"/>
        <v>1.064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861</v>
      </c>
    </row>
    <row r="157" spans="1:65" s="2" customFormat="1" ht="36">
      <c r="A157" s="35"/>
      <c r="B157" s="36"/>
      <c r="C157" s="174" t="s">
        <v>332</v>
      </c>
      <c r="D157" s="174" t="s">
        <v>168</v>
      </c>
      <c r="E157" s="175" t="s">
        <v>325</v>
      </c>
      <c r="F157" s="176" t="s">
        <v>326</v>
      </c>
      <c r="G157" s="177" t="s">
        <v>186</v>
      </c>
      <c r="H157" s="178">
        <v>2</v>
      </c>
      <c r="I157" s="179"/>
      <c r="J157" s="180">
        <f t="shared" si="0"/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t="shared" si="1"/>
        <v>0</v>
      </c>
      <c r="Q157" s="183">
        <v>0</v>
      </c>
      <c r="R157" s="183">
        <f t="shared" si="2"/>
        <v>0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862</v>
      </c>
    </row>
    <row r="158" spans="1:65" s="2" customFormat="1" ht="16.5" customHeight="1">
      <c r="A158" s="35"/>
      <c r="B158" s="36"/>
      <c r="C158" s="220" t="s">
        <v>336</v>
      </c>
      <c r="D158" s="220" t="s">
        <v>254</v>
      </c>
      <c r="E158" s="221" t="s">
        <v>329</v>
      </c>
      <c r="F158" s="222" t="s">
        <v>330</v>
      </c>
      <c r="G158" s="223" t="s">
        <v>186</v>
      </c>
      <c r="H158" s="224">
        <v>2</v>
      </c>
      <c r="I158" s="225"/>
      <c r="J158" s="226">
        <f t="shared" si="0"/>
        <v>0</v>
      </c>
      <c r="K158" s="222" t="s">
        <v>172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0.00029</v>
      </c>
      <c r="R158" s="183">
        <f t="shared" si="2"/>
        <v>0.00058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863</v>
      </c>
    </row>
    <row r="159" spans="1:65" s="2" customFormat="1" ht="24">
      <c r="A159" s="35"/>
      <c r="B159" s="36"/>
      <c r="C159" s="174" t="s">
        <v>340</v>
      </c>
      <c r="D159" s="174" t="s">
        <v>168</v>
      </c>
      <c r="E159" s="175" t="s">
        <v>349</v>
      </c>
      <c r="F159" s="176" t="s">
        <v>350</v>
      </c>
      <c r="G159" s="177" t="s">
        <v>194</v>
      </c>
      <c r="H159" s="178">
        <v>139.5</v>
      </c>
      <c r="I159" s="179"/>
      <c r="J159" s="180">
        <f t="shared" si="0"/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0</v>
      </c>
      <c r="R159" s="183">
        <f t="shared" si="2"/>
        <v>0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864</v>
      </c>
    </row>
    <row r="160" spans="1:65" s="2" customFormat="1" ht="24">
      <c r="A160" s="35"/>
      <c r="B160" s="36"/>
      <c r="C160" s="174" t="s">
        <v>344</v>
      </c>
      <c r="D160" s="174" t="s">
        <v>168</v>
      </c>
      <c r="E160" s="175" t="s">
        <v>353</v>
      </c>
      <c r="F160" s="176" t="s">
        <v>354</v>
      </c>
      <c r="G160" s="177" t="s">
        <v>186</v>
      </c>
      <c r="H160" s="178">
        <v>3</v>
      </c>
      <c r="I160" s="179"/>
      <c r="J160" s="180">
        <f t="shared" si="0"/>
        <v>0</v>
      </c>
      <c r="K160" s="176" t="s">
        <v>172</v>
      </c>
      <c r="L160" s="40"/>
      <c r="M160" s="181" t="s">
        <v>19</v>
      </c>
      <c r="N160" s="182" t="s">
        <v>42</v>
      </c>
      <c r="O160" s="65"/>
      <c r="P160" s="183">
        <f t="shared" si="1"/>
        <v>0</v>
      </c>
      <c r="Q160" s="183">
        <v>0.01019</v>
      </c>
      <c r="R160" s="183">
        <f t="shared" si="2"/>
        <v>0.03057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173</v>
      </c>
      <c r="AT160" s="185" t="s">
        <v>168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865</v>
      </c>
    </row>
    <row r="161" spans="1:65" s="2" customFormat="1" ht="16.5" customHeight="1">
      <c r="A161" s="35"/>
      <c r="B161" s="36"/>
      <c r="C161" s="220" t="s">
        <v>348</v>
      </c>
      <c r="D161" s="220" t="s">
        <v>254</v>
      </c>
      <c r="E161" s="221" t="s">
        <v>357</v>
      </c>
      <c r="F161" s="222" t="s">
        <v>358</v>
      </c>
      <c r="G161" s="223" t="s">
        <v>186</v>
      </c>
      <c r="H161" s="224">
        <v>3</v>
      </c>
      <c r="I161" s="225"/>
      <c r="J161" s="226">
        <f t="shared" si="0"/>
        <v>0</v>
      </c>
      <c r="K161" s="222" t="s">
        <v>172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0.526</v>
      </c>
      <c r="R161" s="183">
        <f t="shared" si="2"/>
        <v>1.578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866</v>
      </c>
    </row>
    <row r="162" spans="1:65" s="2" customFormat="1" ht="24">
      <c r="A162" s="35"/>
      <c r="B162" s="36"/>
      <c r="C162" s="174" t="s">
        <v>352</v>
      </c>
      <c r="D162" s="174" t="s">
        <v>168</v>
      </c>
      <c r="E162" s="175" t="s">
        <v>365</v>
      </c>
      <c r="F162" s="176" t="s">
        <v>366</v>
      </c>
      <c r="G162" s="177" t="s">
        <v>186</v>
      </c>
      <c r="H162" s="178">
        <v>3</v>
      </c>
      <c r="I162" s="179"/>
      <c r="J162" s="180">
        <f t="shared" si="0"/>
        <v>0</v>
      </c>
      <c r="K162" s="176" t="s">
        <v>172</v>
      </c>
      <c r="L162" s="40"/>
      <c r="M162" s="181" t="s">
        <v>19</v>
      </c>
      <c r="N162" s="182" t="s">
        <v>42</v>
      </c>
      <c r="O162" s="65"/>
      <c r="P162" s="183">
        <f t="shared" si="1"/>
        <v>0</v>
      </c>
      <c r="Q162" s="183">
        <v>0.01248</v>
      </c>
      <c r="R162" s="183">
        <f t="shared" si="2"/>
        <v>0.03744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173</v>
      </c>
      <c r="AT162" s="185" t="s">
        <v>168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867</v>
      </c>
    </row>
    <row r="163" spans="1:65" s="2" customFormat="1" ht="24">
      <c r="A163" s="35"/>
      <c r="B163" s="36"/>
      <c r="C163" s="220" t="s">
        <v>356</v>
      </c>
      <c r="D163" s="220" t="s">
        <v>254</v>
      </c>
      <c r="E163" s="221" t="s">
        <v>369</v>
      </c>
      <c r="F163" s="222" t="s">
        <v>370</v>
      </c>
      <c r="G163" s="223" t="s">
        <v>186</v>
      </c>
      <c r="H163" s="224">
        <v>1</v>
      </c>
      <c r="I163" s="225"/>
      <c r="J163" s="226">
        <f t="shared" si="0"/>
        <v>0</v>
      </c>
      <c r="K163" s="222" t="s">
        <v>172</v>
      </c>
      <c r="L163" s="227"/>
      <c r="M163" s="228" t="s">
        <v>19</v>
      </c>
      <c r="N163" s="229" t="s">
        <v>42</v>
      </c>
      <c r="O163" s="65"/>
      <c r="P163" s="183">
        <f t="shared" si="1"/>
        <v>0</v>
      </c>
      <c r="Q163" s="183">
        <v>0.548</v>
      </c>
      <c r="R163" s="183">
        <f t="shared" si="2"/>
        <v>0.548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868</v>
      </c>
    </row>
    <row r="164" spans="1:65" s="2" customFormat="1" ht="24">
      <c r="A164" s="35"/>
      <c r="B164" s="36"/>
      <c r="C164" s="220" t="s">
        <v>360</v>
      </c>
      <c r="D164" s="220" t="s">
        <v>254</v>
      </c>
      <c r="E164" s="221" t="s">
        <v>777</v>
      </c>
      <c r="F164" s="222" t="s">
        <v>778</v>
      </c>
      <c r="G164" s="223" t="s">
        <v>186</v>
      </c>
      <c r="H164" s="224">
        <v>2</v>
      </c>
      <c r="I164" s="225"/>
      <c r="J164" s="226">
        <f t="shared" si="0"/>
        <v>0</v>
      </c>
      <c r="K164" s="222" t="s">
        <v>172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0.449</v>
      </c>
      <c r="R164" s="183">
        <f t="shared" si="2"/>
        <v>0.898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869</v>
      </c>
    </row>
    <row r="165" spans="1:65" s="2" customFormat="1" ht="24">
      <c r="A165" s="35"/>
      <c r="B165" s="36"/>
      <c r="C165" s="174" t="s">
        <v>364</v>
      </c>
      <c r="D165" s="174" t="s">
        <v>168</v>
      </c>
      <c r="E165" s="175" t="s">
        <v>373</v>
      </c>
      <c r="F165" s="176" t="s">
        <v>561</v>
      </c>
      <c r="G165" s="177" t="s">
        <v>186</v>
      </c>
      <c r="H165" s="178">
        <v>3</v>
      </c>
      <c r="I165" s="179"/>
      <c r="J165" s="180">
        <f t="shared" si="0"/>
        <v>0</v>
      </c>
      <c r="K165" s="176" t="s">
        <v>172</v>
      </c>
      <c r="L165" s="40"/>
      <c r="M165" s="181" t="s">
        <v>19</v>
      </c>
      <c r="N165" s="182" t="s">
        <v>42</v>
      </c>
      <c r="O165" s="65"/>
      <c r="P165" s="183">
        <f t="shared" si="1"/>
        <v>0</v>
      </c>
      <c r="Q165" s="183">
        <v>0.02854</v>
      </c>
      <c r="R165" s="183">
        <f t="shared" si="2"/>
        <v>0.08562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173</v>
      </c>
      <c r="AT165" s="185" t="s">
        <v>168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870</v>
      </c>
    </row>
    <row r="166" spans="1:65" s="2" customFormat="1" ht="16.5" customHeight="1">
      <c r="A166" s="35"/>
      <c r="B166" s="36"/>
      <c r="C166" s="220" t="s">
        <v>368</v>
      </c>
      <c r="D166" s="220" t="s">
        <v>254</v>
      </c>
      <c r="E166" s="221" t="s">
        <v>571</v>
      </c>
      <c r="F166" s="222" t="s">
        <v>572</v>
      </c>
      <c r="G166" s="223" t="s">
        <v>186</v>
      </c>
      <c r="H166" s="224">
        <v>1</v>
      </c>
      <c r="I166" s="225"/>
      <c r="J166" s="226">
        <f t="shared" si="0"/>
        <v>0</v>
      </c>
      <c r="K166" s="222" t="s">
        <v>19</v>
      </c>
      <c r="L166" s="227"/>
      <c r="M166" s="228" t="s">
        <v>19</v>
      </c>
      <c r="N166" s="229" t="s">
        <v>42</v>
      </c>
      <c r="O166" s="65"/>
      <c r="P166" s="183">
        <f t="shared" si="1"/>
        <v>0</v>
      </c>
      <c r="Q166" s="183">
        <v>1.032</v>
      </c>
      <c r="R166" s="183">
        <f t="shared" si="2"/>
        <v>1.032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210</v>
      </c>
      <c r="AT166" s="185" t="s">
        <v>254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871</v>
      </c>
    </row>
    <row r="167" spans="1:65" s="2" customFormat="1" ht="16.5" customHeight="1">
      <c r="A167" s="35"/>
      <c r="B167" s="36"/>
      <c r="C167" s="220" t="s">
        <v>372</v>
      </c>
      <c r="D167" s="220" t="s">
        <v>254</v>
      </c>
      <c r="E167" s="221" t="s">
        <v>574</v>
      </c>
      <c r="F167" s="222" t="s">
        <v>575</v>
      </c>
      <c r="G167" s="223" t="s">
        <v>186</v>
      </c>
      <c r="H167" s="224">
        <v>1</v>
      </c>
      <c r="I167" s="225"/>
      <c r="J167" s="226">
        <f t="shared" si="0"/>
        <v>0</v>
      </c>
      <c r="K167" s="222" t="s">
        <v>19</v>
      </c>
      <c r="L167" s="227"/>
      <c r="M167" s="228" t="s">
        <v>19</v>
      </c>
      <c r="N167" s="229" t="s">
        <v>42</v>
      </c>
      <c r="O167" s="65"/>
      <c r="P167" s="183">
        <f t="shared" si="1"/>
        <v>0</v>
      </c>
      <c r="Q167" s="183">
        <v>1.032</v>
      </c>
      <c r="R167" s="183">
        <f t="shared" si="2"/>
        <v>1.032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872</v>
      </c>
    </row>
    <row r="168" spans="1:65" s="2" customFormat="1" ht="16.5" customHeight="1">
      <c r="A168" s="35"/>
      <c r="B168" s="36"/>
      <c r="C168" s="220" t="s">
        <v>376</v>
      </c>
      <c r="D168" s="220" t="s">
        <v>254</v>
      </c>
      <c r="E168" s="221" t="s">
        <v>783</v>
      </c>
      <c r="F168" s="222" t="s">
        <v>784</v>
      </c>
      <c r="G168" s="223" t="s">
        <v>186</v>
      </c>
      <c r="H168" s="224">
        <v>1</v>
      </c>
      <c r="I168" s="225"/>
      <c r="J168" s="226">
        <f t="shared" si="0"/>
        <v>0</v>
      </c>
      <c r="K168" s="222" t="s">
        <v>19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1.032</v>
      </c>
      <c r="R168" s="183">
        <f t="shared" si="2"/>
        <v>1.032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873</v>
      </c>
    </row>
    <row r="169" spans="1:65" s="2" customFormat="1" ht="24">
      <c r="A169" s="35"/>
      <c r="B169" s="36"/>
      <c r="C169" s="174" t="s">
        <v>380</v>
      </c>
      <c r="D169" s="174" t="s">
        <v>168</v>
      </c>
      <c r="E169" s="175" t="s">
        <v>389</v>
      </c>
      <c r="F169" s="176" t="s">
        <v>390</v>
      </c>
      <c r="G169" s="177" t="s">
        <v>186</v>
      </c>
      <c r="H169" s="178">
        <v>5</v>
      </c>
      <c r="I169" s="179"/>
      <c r="J169" s="180">
        <f t="shared" si="0"/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 t="shared" si="1"/>
        <v>0</v>
      </c>
      <c r="Q169" s="183">
        <v>0.03927</v>
      </c>
      <c r="R169" s="183">
        <f t="shared" si="2"/>
        <v>0.19635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874</v>
      </c>
    </row>
    <row r="170" spans="1:65" s="2" customFormat="1" ht="24">
      <c r="A170" s="35"/>
      <c r="B170" s="36"/>
      <c r="C170" s="220" t="s">
        <v>384</v>
      </c>
      <c r="D170" s="220" t="s">
        <v>254</v>
      </c>
      <c r="E170" s="221" t="s">
        <v>397</v>
      </c>
      <c r="F170" s="222" t="s">
        <v>398</v>
      </c>
      <c r="G170" s="223" t="s">
        <v>186</v>
      </c>
      <c r="H170" s="224">
        <v>2</v>
      </c>
      <c r="I170" s="225"/>
      <c r="J170" s="226">
        <f t="shared" si="0"/>
        <v>0</v>
      </c>
      <c r="K170" s="222" t="s">
        <v>172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0.081</v>
      </c>
      <c r="R170" s="183">
        <f t="shared" si="2"/>
        <v>0.162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875</v>
      </c>
    </row>
    <row r="171" spans="1:65" s="2" customFormat="1" ht="16.5" customHeight="1">
      <c r="A171" s="35"/>
      <c r="B171" s="36"/>
      <c r="C171" s="220" t="s">
        <v>388</v>
      </c>
      <c r="D171" s="220" t="s">
        <v>254</v>
      </c>
      <c r="E171" s="221" t="s">
        <v>401</v>
      </c>
      <c r="F171" s="222" t="s">
        <v>402</v>
      </c>
      <c r="G171" s="223" t="s">
        <v>403</v>
      </c>
      <c r="H171" s="224">
        <v>1</v>
      </c>
      <c r="I171" s="225"/>
      <c r="J171" s="226">
        <f t="shared" si="0"/>
        <v>0</v>
      </c>
      <c r="K171" s="222" t="s">
        <v>19</v>
      </c>
      <c r="L171" s="227"/>
      <c r="M171" s="228" t="s">
        <v>19</v>
      </c>
      <c r="N171" s="229" t="s">
        <v>42</v>
      </c>
      <c r="O171" s="65"/>
      <c r="P171" s="183">
        <f t="shared" si="1"/>
        <v>0</v>
      </c>
      <c r="Q171" s="183">
        <v>0.051</v>
      </c>
      <c r="R171" s="183">
        <f t="shared" si="2"/>
        <v>0.051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210</v>
      </c>
      <c r="AT171" s="185" t="s">
        <v>254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876</v>
      </c>
    </row>
    <row r="172" spans="1:65" s="2" customFormat="1" ht="16.5" customHeight="1">
      <c r="A172" s="35"/>
      <c r="B172" s="36"/>
      <c r="C172" s="220" t="s">
        <v>392</v>
      </c>
      <c r="D172" s="220" t="s">
        <v>254</v>
      </c>
      <c r="E172" s="221" t="s">
        <v>406</v>
      </c>
      <c r="F172" s="222" t="s">
        <v>407</v>
      </c>
      <c r="G172" s="223" t="s">
        <v>403</v>
      </c>
      <c r="H172" s="224">
        <v>1</v>
      </c>
      <c r="I172" s="225"/>
      <c r="J172" s="226">
        <f t="shared" si="0"/>
        <v>0</v>
      </c>
      <c r="K172" s="222" t="s">
        <v>19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0.04</v>
      </c>
      <c r="R172" s="183">
        <f t="shared" si="2"/>
        <v>0.04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877</v>
      </c>
    </row>
    <row r="173" spans="1:65" s="2" customFormat="1" ht="16.5" customHeight="1">
      <c r="A173" s="35"/>
      <c r="B173" s="36"/>
      <c r="C173" s="220" t="s">
        <v>396</v>
      </c>
      <c r="D173" s="220" t="s">
        <v>254</v>
      </c>
      <c r="E173" s="221" t="s">
        <v>410</v>
      </c>
      <c r="F173" s="222" t="s">
        <v>411</v>
      </c>
      <c r="G173" s="223" t="s">
        <v>403</v>
      </c>
      <c r="H173" s="224">
        <v>1</v>
      </c>
      <c r="I173" s="225"/>
      <c r="J173" s="226">
        <f t="shared" si="0"/>
        <v>0</v>
      </c>
      <c r="K173" s="222" t="s">
        <v>19</v>
      </c>
      <c r="L173" s="227"/>
      <c r="M173" s="228" t="s">
        <v>19</v>
      </c>
      <c r="N173" s="229" t="s">
        <v>42</v>
      </c>
      <c r="O173" s="65"/>
      <c r="P173" s="183">
        <f t="shared" si="1"/>
        <v>0</v>
      </c>
      <c r="Q173" s="183">
        <v>0.068</v>
      </c>
      <c r="R173" s="183">
        <f t="shared" si="2"/>
        <v>0.068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210</v>
      </c>
      <c r="AT173" s="185" t="s">
        <v>254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878</v>
      </c>
    </row>
    <row r="174" spans="1:65" s="2" customFormat="1" ht="16.5" customHeight="1">
      <c r="A174" s="35"/>
      <c r="B174" s="36"/>
      <c r="C174" s="220" t="s">
        <v>400</v>
      </c>
      <c r="D174" s="220" t="s">
        <v>254</v>
      </c>
      <c r="E174" s="221" t="s">
        <v>414</v>
      </c>
      <c r="F174" s="222" t="s">
        <v>415</v>
      </c>
      <c r="G174" s="223" t="s">
        <v>403</v>
      </c>
      <c r="H174" s="224">
        <v>6</v>
      </c>
      <c r="I174" s="225"/>
      <c r="J174" s="226">
        <f t="shared" si="0"/>
        <v>0</v>
      </c>
      <c r="K174" s="222" t="s">
        <v>19</v>
      </c>
      <c r="L174" s="227"/>
      <c r="M174" s="228" t="s">
        <v>19</v>
      </c>
      <c r="N174" s="229" t="s">
        <v>42</v>
      </c>
      <c r="O174" s="65"/>
      <c r="P174" s="183">
        <f t="shared" si="1"/>
        <v>0</v>
      </c>
      <c r="Q174" s="183">
        <v>0</v>
      </c>
      <c r="R174" s="183">
        <f t="shared" si="2"/>
        <v>0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210</v>
      </c>
      <c r="AT174" s="185" t="s">
        <v>254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879</v>
      </c>
    </row>
    <row r="175" spans="1:65" s="2" customFormat="1" ht="24">
      <c r="A175" s="35"/>
      <c r="B175" s="36"/>
      <c r="C175" s="174" t="s">
        <v>405</v>
      </c>
      <c r="D175" s="174" t="s">
        <v>168</v>
      </c>
      <c r="E175" s="175" t="s">
        <v>422</v>
      </c>
      <c r="F175" s="176" t="s">
        <v>423</v>
      </c>
      <c r="G175" s="177" t="s">
        <v>186</v>
      </c>
      <c r="H175" s="178">
        <v>3</v>
      </c>
      <c r="I175" s="179"/>
      <c r="J175" s="180">
        <f t="shared" si="0"/>
        <v>0</v>
      </c>
      <c r="K175" s="176" t="s">
        <v>172</v>
      </c>
      <c r="L175" s="40"/>
      <c r="M175" s="181" t="s">
        <v>19</v>
      </c>
      <c r="N175" s="182" t="s">
        <v>42</v>
      </c>
      <c r="O175" s="65"/>
      <c r="P175" s="183">
        <f t="shared" si="1"/>
        <v>0</v>
      </c>
      <c r="Q175" s="183">
        <v>0.21734</v>
      </c>
      <c r="R175" s="183">
        <f t="shared" si="2"/>
        <v>0.65202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173</v>
      </c>
      <c r="AT175" s="185" t="s">
        <v>168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880</v>
      </c>
    </row>
    <row r="176" spans="1:65" s="2" customFormat="1" ht="24">
      <c r="A176" s="35"/>
      <c r="B176" s="36"/>
      <c r="C176" s="220" t="s">
        <v>409</v>
      </c>
      <c r="D176" s="220" t="s">
        <v>254</v>
      </c>
      <c r="E176" s="221" t="s">
        <v>426</v>
      </c>
      <c r="F176" s="222" t="s">
        <v>427</v>
      </c>
      <c r="G176" s="223" t="s">
        <v>186</v>
      </c>
      <c r="H176" s="224">
        <v>3</v>
      </c>
      <c r="I176" s="225"/>
      <c r="J176" s="226">
        <f t="shared" si="0"/>
        <v>0</v>
      </c>
      <c r="K176" s="222" t="s">
        <v>172</v>
      </c>
      <c r="L176" s="227"/>
      <c r="M176" s="228" t="s">
        <v>19</v>
      </c>
      <c r="N176" s="229" t="s">
        <v>42</v>
      </c>
      <c r="O176" s="65"/>
      <c r="P176" s="183">
        <f t="shared" si="1"/>
        <v>0</v>
      </c>
      <c r="Q176" s="183">
        <v>0.05</v>
      </c>
      <c r="R176" s="183">
        <f t="shared" si="2"/>
        <v>0.15000000000000002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881</v>
      </c>
    </row>
    <row r="177" spans="1:65" s="2" customFormat="1" ht="21.75" customHeight="1">
      <c r="A177" s="35"/>
      <c r="B177" s="36"/>
      <c r="C177" s="174" t="s">
        <v>413</v>
      </c>
      <c r="D177" s="174" t="s">
        <v>168</v>
      </c>
      <c r="E177" s="175" t="s">
        <v>430</v>
      </c>
      <c r="F177" s="176" t="s">
        <v>431</v>
      </c>
      <c r="G177" s="177" t="s">
        <v>194</v>
      </c>
      <c r="H177" s="178">
        <v>140</v>
      </c>
      <c r="I177" s="179"/>
      <c r="J177" s="180">
        <f t="shared" si="0"/>
        <v>0</v>
      </c>
      <c r="K177" s="176" t="s">
        <v>172</v>
      </c>
      <c r="L177" s="40"/>
      <c r="M177" s="181" t="s">
        <v>19</v>
      </c>
      <c r="N177" s="182" t="s">
        <v>42</v>
      </c>
      <c r="O177" s="65"/>
      <c r="P177" s="183">
        <f t="shared" si="1"/>
        <v>0</v>
      </c>
      <c r="Q177" s="183">
        <v>0.00013</v>
      </c>
      <c r="R177" s="183">
        <f t="shared" si="2"/>
        <v>0.018199999999999997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173</v>
      </c>
      <c r="AT177" s="185" t="s">
        <v>168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882</v>
      </c>
    </row>
    <row r="178" spans="2:63" s="12" customFormat="1" ht="22.9" customHeight="1">
      <c r="B178" s="158"/>
      <c r="C178" s="159"/>
      <c r="D178" s="160" t="s">
        <v>70</v>
      </c>
      <c r="E178" s="172" t="s">
        <v>214</v>
      </c>
      <c r="F178" s="172" t="s">
        <v>433</v>
      </c>
      <c r="G178" s="159"/>
      <c r="H178" s="159"/>
      <c r="I178" s="162"/>
      <c r="J178" s="173">
        <f>BK178</f>
        <v>0</v>
      </c>
      <c r="K178" s="159"/>
      <c r="L178" s="164"/>
      <c r="M178" s="165"/>
      <c r="N178" s="166"/>
      <c r="O178" s="166"/>
      <c r="P178" s="167">
        <f>SUM(P179:P180)</f>
        <v>0</v>
      </c>
      <c r="Q178" s="166"/>
      <c r="R178" s="167">
        <f>SUM(R179:R180)</f>
        <v>0</v>
      </c>
      <c r="S178" s="166"/>
      <c r="T178" s="168">
        <f>SUM(T179:T180)</f>
        <v>0</v>
      </c>
      <c r="AR178" s="169" t="s">
        <v>79</v>
      </c>
      <c r="AT178" s="170" t="s">
        <v>70</v>
      </c>
      <c r="AU178" s="170" t="s">
        <v>79</v>
      </c>
      <c r="AY178" s="169" t="s">
        <v>166</v>
      </c>
      <c r="BK178" s="171">
        <f>SUM(BK179:BK180)</f>
        <v>0</v>
      </c>
    </row>
    <row r="179" spans="1:65" s="2" customFormat="1" ht="24">
      <c r="A179" s="35"/>
      <c r="B179" s="36"/>
      <c r="C179" s="174" t="s">
        <v>417</v>
      </c>
      <c r="D179" s="174" t="s">
        <v>168</v>
      </c>
      <c r="E179" s="175" t="s">
        <v>435</v>
      </c>
      <c r="F179" s="176" t="s">
        <v>436</v>
      </c>
      <c r="G179" s="177" t="s">
        <v>194</v>
      </c>
      <c r="H179" s="178">
        <v>247.14</v>
      </c>
      <c r="I179" s="179"/>
      <c r="J179" s="180">
        <f>ROUND(I179*H179,2)</f>
        <v>0</v>
      </c>
      <c r="K179" s="176" t="s">
        <v>172</v>
      </c>
      <c r="L179" s="40"/>
      <c r="M179" s="181" t="s">
        <v>19</v>
      </c>
      <c r="N179" s="182" t="s">
        <v>42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173</v>
      </c>
      <c r="AT179" s="185" t="s">
        <v>168</v>
      </c>
      <c r="AU179" s="185" t="s">
        <v>81</v>
      </c>
      <c r="AY179" s="18" t="s">
        <v>166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79</v>
      </c>
      <c r="BK179" s="186">
        <f>ROUND(I179*H179,2)</f>
        <v>0</v>
      </c>
      <c r="BL179" s="18" t="s">
        <v>173</v>
      </c>
      <c r="BM179" s="185" t="s">
        <v>883</v>
      </c>
    </row>
    <row r="180" spans="2:51" s="14" customFormat="1" ht="11.25">
      <c r="B180" s="198"/>
      <c r="C180" s="199"/>
      <c r="D180" s="189" t="s">
        <v>175</v>
      </c>
      <c r="E180" s="200" t="s">
        <v>19</v>
      </c>
      <c r="F180" s="201" t="s">
        <v>884</v>
      </c>
      <c r="G180" s="199"/>
      <c r="H180" s="202">
        <v>247.14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175</v>
      </c>
      <c r="AU180" s="208" t="s">
        <v>81</v>
      </c>
      <c r="AV180" s="14" t="s">
        <v>81</v>
      </c>
      <c r="AW180" s="14" t="s">
        <v>33</v>
      </c>
      <c r="AX180" s="14" t="s">
        <v>79</v>
      </c>
      <c r="AY180" s="208" t="s">
        <v>166</v>
      </c>
    </row>
    <row r="181" spans="2:63" s="12" customFormat="1" ht="22.9" customHeight="1">
      <c r="B181" s="158"/>
      <c r="C181" s="159"/>
      <c r="D181" s="160" t="s">
        <v>70</v>
      </c>
      <c r="E181" s="172" t="s">
        <v>439</v>
      </c>
      <c r="F181" s="172" t="s">
        <v>440</v>
      </c>
      <c r="G181" s="159"/>
      <c r="H181" s="159"/>
      <c r="I181" s="162"/>
      <c r="J181" s="173">
        <f>BK181</f>
        <v>0</v>
      </c>
      <c r="K181" s="159"/>
      <c r="L181" s="164"/>
      <c r="M181" s="165"/>
      <c r="N181" s="166"/>
      <c r="O181" s="166"/>
      <c r="P181" s="167">
        <f>SUM(P182:P186)</f>
        <v>0</v>
      </c>
      <c r="Q181" s="166"/>
      <c r="R181" s="167">
        <f>SUM(R182:R186)</f>
        <v>0</v>
      </c>
      <c r="S181" s="166"/>
      <c r="T181" s="168">
        <f>SUM(T182:T186)</f>
        <v>0</v>
      </c>
      <c r="AR181" s="169" t="s">
        <v>79</v>
      </c>
      <c r="AT181" s="170" t="s">
        <v>70</v>
      </c>
      <c r="AU181" s="170" t="s">
        <v>79</v>
      </c>
      <c r="AY181" s="169" t="s">
        <v>166</v>
      </c>
      <c r="BK181" s="171">
        <f>SUM(BK182:BK186)</f>
        <v>0</v>
      </c>
    </row>
    <row r="182" spans="1:65" s="2" customFormat="1" ht="36">
      <c r="A182" s="35"/>
      <c r="B182" s="36"/>
      <c r="C182" s="174" t="s">
        <v>421</v>
      </c>
      <c r="D182" s="174" t="s">
        <v>168</v>
      </c>
      <c r="E182" s="175" t="s">
        <v>442</v>
      </c>
      <c r="F182" s="176" t="s">
        <v>443</v>
      </c>
      <c r="G182" s="177" t="s">
        <v>240</v>
      </c>
      <c r="H182" s="178">
        <v>165.09</v>
      </c>
      <c r="I182" s="179"/>
      <c r="J182" s="180">
        <f>ROUND(I182*H182,2)</f>
        <v>0</v>
      </c>
      <c r="K182" s="176" t="s">
        <v>172</v>
      </c>
      <c r="L182" s="40"/>
      <c r="M182" s="181" t="s">
        <v>19</v>
      </c>
      <c r="N182" s="182" t="s">
        <v>42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173</v>
      </c>
      <c r="AT182" s="185" t="s">
        <v>168</v>
      </c>
      <c r="AU182" s="185" t="s">
        <v>81</v>
      </c>
      <c r="AY182" s="18" t="s">
        <v>166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79</v>
      </c>
      <c r="BK182" s="186">
        <f>ROUND(I182*H182,2)</f>
        <v>0</v>
      </c>
      <c r="BL182" s="18" t="s">
        <v>173</v>
      </c>
      <c r="BM182" s="185" t="s">
        <v>885</v>
      </c>
    </row>
    <row r="183" spans="1:65" s="2" customFormat="1" ht="36">
      <c r="A183" s="35"/>
      <c r="B183" s="36"/>
      <c r="C183" s="174" t="s">
        <v>425</v>
      </c>
      <c r="D183" s="174" t="s">
        <v>168</v>
      </c>
      <c r="E183" s="175" t="s">
        <v>446</v>
      </c>
      <c r="F183" s="176" t="s">
        <v>447</v>
      </c>
      <c r="G183" s="177" t="s">
        <v>240</v>
      </c>
      <c r="H183" s="178">
        <v>1485.81</v>
      </c>
      <c r="I183" s="179"/>
      <c r="J183" s="180">
        <f>ROUND(I183*H183,2)</f>
        <v>0</v>
      </c>
      <c r="K183" s="176" t="s">
        <v>172</v>
      </c>
      <c r="L183" s="40"/>
      <c r="M183" s="181" t="s">
        <v>19</v>
      </c>
      <c r="N183" s="182" t="s">
        <v>42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79</v>
      </c>
      <c r="BK183" s="186">
        <f>ROUND(I183*H183,2)</f>
        <v>0</v>
      </c>
      <c r="BL183" s="18" t="s">
        <v>173</v>
      </c>
      <c r="BM183" s="185" t="s">
        <v>886</v>
      </c>
    </row>
    <row r="184" spans="2:51" s="14" customFormat="1" ht="11.25">
      <c r="B184" s="198"/>
      <c r="C184" s="199"/>
      <c r="D184" s="189" t="s">
        <v>175</v>
      </c>
      <c r="E184" s="200" t="s">
        <v>19</v>
      </c>
      <c r="F184" s="201" t="s">
        <v>887</v>
      </c>
      <c r="G184" s="199"/>
      <c r="H184" s="202">
        <v>1485.81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175</v>
      </c>
      <c r="AU184" s="208" t="s">
        <v>81</v>
      </c>
      <c r="AV184" s="14" t="s">
        <v>81</v>
      </c>
      <c r="AW184" s="14" t="s">
        <v>33</v>
      </c>
      <c r="AX184" s="14" t="s">
        <v>79</v>
      </c>
      <c r="AY184" s="208" t="s">
        <v>166</v>
      </c>
    </row>
    <row r="185" spans="1:65" s="2" customFormat="1" ht="44.25" customHeight="1">
      <c r="A185" s="35"/>
      <c r="B185" s="36"/>
      <c r="C185" s="174" t="s">
        <v>429</v>
      </c>
      <c r="D185" s="174" t="s">
        <v>168</v>
      </c>
      <c r="E185" s="175" t="s">
        <v>450</v>
      </c>
      <c r="F185" s="176" t="s">
        <v>239</v>
      </c>
      <c r="G185" s="177" t="s">
        <v>240</v>
      </c>
      <c r="H185" s="178">
        <v>96.76</v>
      </c>
      <c r="I185" s="179"/>
      <c r="J185" s="180">
        <f>ROUND(I185*H185,2)</f>
        <v>0</v>
      </c>
      <c r="K185" s="176" t="s">
        <v>172</v>
      </c>
      <c r="L185" s="40"/>
      <c r="M185" s="181" t="s">
        <v>19</v>
      </c>
      <c r="N185" s="182" t="s">
        <v>42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173</v>
      </c>
      <c r="AT185" s="185" t="s">
        <v>168</v>
      </c>
      <c r="AU185" s="185" t="s">
        <v>81</v>
      </c>
      <c r="AY185" s="18" t="s">
        <v>166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79</v>
      </c>
      <c r="BK185" s="186">
        <f>ROUND(I185*H185,2)</f>
        <v>0</v>
      </c>
      <c r="BL185" s="18" t="s">
        <v>173</v>
      </c>
      <c r="BM185" s="185" t="s">
        <v>888</v>
      </c>
    </row>
    <row r="186" spans="1:65" s="2" customFormat="1" ht="44.25" customHeight="1">
      <c r="A186" s="35"/>
      <c r="B186" s="36"/>
      <c r="C186" s="174" t="s">
        <v>434</v>
      </c>
      <c r="D186" s="174" t="s">
        <v>168</v>
      </c>
      <c r="E186" s="175" t="s">
        <v>453</v>
      </c>
      <c r="F186" s="176" t="s">
        <v>454</v>
      </c>
      <c r="G186" s="177" t="s">
        <v>240</v>
      </c>
      <c r="H186" s="178">
        <v>68.33</v>
      </c>
      <c r="I186" s="179"/>
      <c r="J186" s="180">
        <f>ROUND(I186*H186,2)</f>
        <v>0</v>
      </c>
      <c r="K186" s="176" t="s">
        <v>172</v>
      </c>
      <c r="L186" s="40"/>
      <c r="M186" s="181" t="s">
        <v>19</v>
      </c>
      <c r="N186" s="182" t="s">
        <v>42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173</v>
      </c>
      <c r="AT186" s="185" t="s">
        <v>168</v>
      </c>
      <c r="AU186" s="185" t="s">
        <v>81</v>
      </c>
      <c r="AY186" s="18" t="s">
        <v>166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79</v>
      </c>
      <c r="BK186" s="186">
        <f>ROUND(I186*H186,2)</f>
        <v>0</v>
      </c>
      <c r="BL186" s="18" t="s">
        <v>173</v>
      </c>
      <c r="BM186" s="185" t="s">
        <v>889</v>
      </c>
    </row>
    <row r="187" spans="2:63" s="12" customFormat="1" ht="22.9" customHeight="1">
      <c r="B187" s="158"/>
      <c r="C187" s="159"/>
      <c r="D187" s="160" t="s">
        <v>70</v>
      </c>
      <c r="E187" s="172" t="s">
        <v>456</v>
      </c>
      <c r="F187" s="172" t="s">
        <v>457</v>
      </c>
      <c r="G187" s="159"/>
      <c r="H187" s="159"/>
      <c r="I187" s="162"/>
      <c r="J187" s="173">
        <f>BK187</f>
        <v>0</v>
      </c>
      <c r="K187" s="159"/>
      <c r="L187" s="164"/>
      <c r="M187" s="165"/>
      <c r="N187" s="166"/>
      <c r="O187" s="166"/>
      <c r="P187" s="167">
        <f>SUM(P188:P189)</f>
        <v>0</v>
      </c>
      <c r="Q187" s="166"/>
      <c r="R187" s="167">
        <f>SUM(R188:R189)</f>
        <v>0</v>
      </c>
      <c r="S187" s="166"/>
      <c r="T187" s="168">
        <f>SUM(T188:T189)</f>
        <v>0</v>
      </c>
      <c r="AR187" s="169" t="s">
        <v>79</v>
      </c>
      <c r="AT187" s="170" t="s">
        <v>70</v>
      </c>
      <c r="AU187" s="170" t="s">
        <v>79</v>
      </c>
      <c r="AY187" s="169" t="s">
        <v>166</v>
      </c>
      <c r="BK187" s="171">
        <f>SUM(BK188:BK189)</f>
        <v>0</v>
      </c>
    </row>
    <row r="188" spans="1:65" s="2" customFormat="1" ht="44.25" customHeight="1">
      <c r="A188" s="35"/>
      <c r="B188" s="36"/>
      <c r="C188" s="174" t="s">
        <v>441</v>
      </c>
      <c r="D188" s="174" t="s">
        <v>168</v>
      </c>
      <c r="E188" s="175" t="s">
        <v>459</v>
      </c>
      <c r="F188" s="176" t="s">
        <v>460</v>
      </c>
      <c r="G188" s="177" t="s">
        <v>240</v>
      </c>
      <c r="H188" s="178">
        <v>231.04</v>
      </c>
      <c r="I188" s="179"/>
      <c r="J188" s="180">
        <f>ROUND(I188*H188,2)</f>
        <v>0</v>
      </c>
      <c r="K188" s="176" t="s">
        <v>172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173</v>
      </c>
      <c r="AT188" s="185" t="s">
        <v>168</v>
      </c>
      <c r="AU188" s="185" t="s">
        <v>81</v>
      </c>
      <c r="AY188" s="18" t="s">
        <v>166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173</v>
      </c>
      <c r="BM188" s="185" t="s">
        <v>890</v>
      </c>
    </row>
    <row r="189" spans="1:65" s="2" customFormat="1" ht="48">
      <c r="A189" s="35"/>
      <c r="B189" s="36"/>
      <c r="C189" s="174" t="s">
        <v>445</v>
      </c>
      <c r="D189" s="174" t="s">
        <v>168</v>
      </c>
      <c r="E189" s="175" t="s">
        <v>463</v>
      </c>
      <c r="F189" s="176" t="s">
        <v>464</v>
      </c>
      <c r="G189" s="177" t="s">
        <v>240</v>
      </c>
      <c r="H189" s="178">
        <v>8.711</v>
      </c>
      <c r="I189" s="179"/>
      <c r="J189" s="180">
        <f>ROUND(I189*H189,2)</f>
        <v>0</v>
      </c>
      <c r="K189" s="176" t="s">
        <v>172</v>
      </c>
      <c r="L189" s="40"/>
      <c r="M189" s="230" t="s">
        <v>19</v>
      </c>
      <c r="N189" s="231" t="s">
        <v>42</v>
      </c>
      <c r="O189" s="232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173</v>
      </c>
      <c r="AT189" s="185" t="s">
        <v>168</v>
      </c>
      <c r="AU189" s="185" t="s">
        <v>81</v>
      </c>
      <c r="AY189" s="18" t="s">
        <v>166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79</v>
      </c>
      <c r="BK189" s="186">
        <f>ROUND(I189*H189,2)</f>
        <v>0</v>
      </c>
      <c r="BL189" s="18" t="s">
        <v>173</v>
      </c>
      <c r="BM189" s="185" t="s">
        <v>891</v>
      </c>
    </row>
    <row r="190" spans="1:31" s="2" customFormat="1" ht="6.95" customHeight="1">
      <c r="A190" s="35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qQv2nrfap9zqFTmwZGAA8uWHkw37m54laNLB3ULvZ4Nf1rIr6lSN7jAn5Q5aKGSF74BChqE8OmiMhl9zRLbMaw==" saltValue="6CaNF4mkQ2BwZbJKT+qLRoPkYnAHGbAKIMOZZisH7b0jYJ1qqM1eZnzV6zdKMUaCKhFYq77F10FLPKDCeRNFQQ==" spinCount="100000" sheet="1" objects="1" scenarios="1" formatColumns="0" formatRows="0" autoFilter="0"/>
  <autoFilter ref="C87:K18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892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ROUND((SUM(BE87:BE189)),2)</f>
        <v>0</v>
      </c>
      <c r="G33" s="35"/>
      <c r="H33" s="35"/>
      <c r="I33" s="119">
        <v>0.21</v>
      </c>
      <c r="J33" s="118">
        <f>ROUND(((SUM(BE87:BE189))*I33),2)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ROUND((SUM(BF87:BF189)),2)</f>
        <v>0</v>
      </c>
      <c r="G34" s="35"/>
      <c r="H34" s="35"/>
      <c r="I34" s="119">
        <v>0.15</v>
      </c>
      <c r="J34" s="118">
        <f>ROUND(((SUM(BF87:BF189))*I34),2)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ROUND((SUM(BG87:BG189)),2)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ROUND((SUM(BH87:BH189)),2)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ROUND((SUM(BI87:BI189)),2)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06 - Stoka D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J138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J140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J147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J152</f>
        <v>0</v>
      </c>
      <c r="K65" s="142"/>
      <c r="L65" s="146"/>
    </row>
    <row r="66" spans="2:12" s="10" customFormat="1" ht="19.9" customHeight="1">
      <c r="B66" s="141"/>
      <c r="C66" s="142"/>
      <c r="D66" s="143" t="s">
        <v>149</v>
      </c>
      <c r="E66" s="144"/>
      <c r="F66" s="144"/>
      <c r="G66" s="144"/>
      <c r="H66" s="144"/>
      <c r="I66" s="144"/>
      <c r="J66" s="145">
        <f>J182</f>
        <v>0</v>
      </c>
      <c r="K66" s="142"/>
      <c r="L66" s="146"/>
    </row>
    <row r="67" spans="2:12" s="10" customFormat="1" ht="19.9" customHeight="1">
      <c r="B67" s="141"/>
      <c r="C67" s="142"/>
      <c r="D67" s="143" t="s">
        <v>150</v>
      </c>
      <c r="E67" s="144"/>
      <c r="F67" s="144"/>
      <c r="G67" s="144"/>
      <c r="H67" s="144"/>
      <c r="I67" s="144"/>
      <c r="J67" s="145">
        <f>J187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151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3" t="str">
        <f>E7</f>
        <v>SO.01 Kanalizace</v>
      </c>
      <c r="F77" s="364"/>
      <c r="G77" s="364"/>
      <c r="H77" s="36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136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06 - Stoka D</v>
      </c>
      <c r="F79" s="365"/>
      <c r="G79" s="365"/>
      <c r="H79" s="36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Rotava</v>
      </c>
      <c r="G81" s="37"/>
      <c r="H81" s="37"/>
      <c r="I81" s="30" t="s">
        <v>23</v>
      </c>
      <c r="J81" s="60" t="str">
        <f>IF(J12="","",J12)</f>
        <v>8. 1. 2021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Rotava Sídliště 721 Rotava</v>
      </c>
      <c r="G83" s="37"/>
      <c r="H83" s="37"/>
      <c r="I83" s="30" t="s">
        <v>31</v>
      </c>
      <c r="J83" s="33" t="str">
        <f>E21</f>
        <v>Bolvári Štefan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152</v>
      </c>
      <c r="D86" s="150" t="s">
        <v>56</v>
      </c>
      <c r="E86" s="150" t="s">
        <v>52</v>
      </c>
      <c r="F86" s="150" t="s">
        <v>53</v>
      </c>
      <c r="G86" s="150" t="s">
        <v>153</v>
      </c>
      <c r="H86" s="150" t="s">
        <v>154</v>
      </c>
      <c r="I86" s="150" t="s">
        <v>155</v>
      </c>
      <c r="J86" s="150" t="s">
        <v>140</v>
      </c>
      <c r="K86" s="151" t="s">
        <v>156</v>
      </c>
      <c r="L86" s="152"/>
      <c r="M86" s="69" t="s">
        <v>19</v>
      </c>
      <c r="N86" s="70" t="s">
        <v>41</v>
      </c>
      <c r="O86" s="70" t="s">
        <v>157</v>
      </c>
      <c r="P86" s="70" t="s">
        <v>158</v>
      </c>
      <c r="Q86" s="70" t="s">
        <v>159</v>
      </c>
      <c r="R86" s="70" t="s">
        <v>160</v>
      </c>
      <c r="S86" s="70" t="s">
        <v>161</v>
      </c>
      <c r="T86" s="71" t="s">
        <v>162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163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229.01344964</v>
      </c>
      <c r="S87" s="73"/>
      <c r="T87" s="156">
        <f>T88</f>
        <v>149.37439999999998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141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70</v>
      </c>
      <c r="E88" s="161" t="s">
        <v>164</v>
      </c>
      <c r="F88" s="161" t="s">
        <v>165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P89+P138+P140+P147+P152+P182+P187</f>
        <v>0</v>
      </c>
      <c r="Q88" s="166"/>
      <c r="R88" s="167">
        <f>R89+R138+R140+R147+R152+R182+R187</f>
        <v>229.01344964</v>
      </c>
      <c r="S88" s="166"/>
      <c r="T88" s="168">
        <f>T89+T138+T140+T147+T152+T182+T187</f>
        <v>149.37439999999998</v>
      </c>
      <c r="AR88" s="169" t="s">
        <v>79</v>
      </c>
      <c r="AT88" s="170" t="s">
        <v>70</v>
      </c>
      <c r="AU88" s="170" t="s">
        <v>71</v>
      </c>
      <c r="AY88" s="169" t="s">
        <v>166</v>
      </c>
      <c r="BK88" s="171">
        <f>BK89+BK138+BK140+BK147+BK152+BK182+BK187</f>
        <v>0</v>
      </c>
    </row>
    <row r="89" spans="2:63" s="12" customFormat="1" ht="22.9" customHeight="1">
      <c r="B89" s="158"/>
      <c r="C89" s="159"/>
      <c r="D89" s="160" t="s">
        <v>70</v>
      </c>
      <c r="E89" s="172" t="s">
        <v>79</v>
      </c>
      <c r="F89" s="172" t="s">
        <v>167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SUM(P90:P137)</f>
        <v>0</v>
      </c>
      <c r="Q89" s="166"/>
      <c r="R89" s="167">
        <f>SUM(R90:R137)</f>
        <v>1.51952644</v>
      </c>
      <c r="S89" s="166"/>
      <c r="T89" s="168">
        <f>SUM(T90:T137)</f>
        <v>149.37439999999998</v>
      </c>
      <c r="AR89" s="169" t="s">
        <v>79</v>
      </c>
      <c r="AT89" s="170" t="s">
        <v>70</v>
      </c>
      <c r="AU89" s="170" t="s">
        <v>79</v>
      </c>
      <c r="AY89" s="169" t="s">
        <v>166</v>
      </c>
      <c r="BK89" s="171">
        <f>SUM(BK90:BK137)</f>
        <v>0</v>
      </c>
    </row>
    <row r="90" spans="1:65" s="2" customFormat="1" ht="66.75" customHeight="1">
      <c r="A90" s="35"/>
      <c r="B90" s="36"/>
      <c r="C90" s="174" t="s">
        <v>79</v>
      </c>
      <c r="D90" s="174" t="s">
        <v>168</v>
      </c>
      <c r="E90" s="175" t="s">
        <v>609</v>
      </c>
      <c r="F90" s="176" t="s">
        <v>610</v>
      </c>
      <c r="G90" s="177" t="s">
        <v>171</v>
      </c>
      <c r="H90" s="178">
        <v>254.205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0.58</v>
      </c>
      <c r="T90" s="184">
        <f>S90*H90</f>
        <v>147.4389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893</v>
      </c>
    </row>
    <row r="91" spans="2:51" s="13" customFormat="1" ht="11.25">
      <c r="B91" s="187"/>
      <c r="C91" s="188"/>
      <c r="D91" s="189" t="s">
        <v>175</v>
      </c>
      <c r="E91" s="190" t="s">
        <v>19</v>
      </c>
      <c r="F91" s="191" t="s">
        <v>205</v>
      </c>
      <c r="G91" s="188"/>
      <c r="H91" s="190" t="s">
        <v>19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175</v>
      </c>
      <c r="AU91" s="197" t="s">
        <v>81</v>
      </c>
      <c r="AV91" s="13" t="s">
        <v>79</v>
      </c>
      <c r="AW91" s="13" t="s">
        <v>33</v>
      </c>
      <c r="AX91" s="13" t="s">
        <v>71</v>
      </c>
      <c r="AY91" s="197" t="s">
        <v>166</v>
      </c>
    </row>
    <row r="92" spans="2:51" s="14" customFormat="1" ht="11.25">
      <c r="B92" s="198"/>
      <c r="C92" s="199"/>
      <c r="D92" s="189" t="s">
        <v>175</v>
      </c>
      <c r="E92" s="200" t="s">
        <v>19</v>
      </c>
      <c r="F92" s="201" t="s">
        <v>894</v>
      </c>
      <c r="G92" s="199"/>
      <c r="H92" s="202">
        <v>84.51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175</v>
      </c>
      <c r="AU92" s="208" t="s">
        <v>81</v>
      </c>
      <c r="AV92" s="14" t="s">
        <v>81</v>
      </c>
      <c r="AW92" s="14" t="s">
        <v>33</v>
      </c>
      <c r="AX92" s="14" t="s">
        <v>71</v>
      </c>
      <c r="AY92" s="208" t="s">
        <v>166</v>
      </c>
    </row>
    <row r="93" spans="2:51" s="13" customFormat="1" ht="11.25">
      <c r="B93" s="187"/>
      <c r="C93" s="188"/>
      <c r="D93" s="189" t="s">
        <v>175</v>
      </c>
      <c r="E93" s="190" t="s">
        <v>19</v>
      </c>
      <c r="F93" s="191" t="s">
        <v>895</v>
      </c>
      <c r="G93" s="188"/>
      <c r="H93" s="190" t="s">
        <v>19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175</v>
      </c>
      <c r="AU93" s="197" t="s">
        <v>81</v>
      </c>
      <c r="AV93" s="13" t="s">
        <v>79</v>
      </c>
      <c r="AW93" s="13" t="s">
        <v>33</v>
      </c>
      <c r="AX93" s="13" t="s">
        <v>71</v>
      </c>
      <c r="AY93" s="197" t="s">
        <v>166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896</v>
      </c>
      <c r="G94" s="199"/>
      <c r="H94" s="202">
        <v>169.695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71</v>
      </c>
      <c r="AY94" s="208" t="s">
        <v>166</v>
      </c>
    </row>
    <row r="95" spans="2:51" s="15" customFormat="1" ht="11.25">
      <c r="B95" s="209"/>
      <c r="C95" s="210"/>
      <c r="D95" s="189" t="s">
        <v>175</v>
      </c>
      <c r="E95" s="211" t="s">
        <v>19</v>
      </c>
      <c r="F95" s="212" t="s">
        <v>209</v>
      </c>
      <c r="G95" s="210"/>
      <c r="H95" s="213">
        <v>254.20499999999998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175</v>
      </c>
      <c r="AU95" s="219" t="s">
        <v>81</v>
      </c>
      <c r="AV95" s="15" t="s">
        <v>173</v>
      </c>
      <c r="AW95" s="15" t="s">
        <v>33</v>
      </c>
      <c r="AX95" s="15" t="s">
        <v>79</v>
      </c>
      <c r="AY95" s="219" t="s">
        <v>166</v>
      </c>
    </row>
    <row r="96" spans="1:65" s="2" customFormat="1" ht="55.5" customHeight="1">
      <c r="A96" s="35"/>
      <c r="B96" s="36"/>
      <c r="C96" s="174" t="s">
        <v>81</v>
      </c>
      <c r="D96" s="174" t="s">
        <v>168</v>
      </c>
      <c r="E96" s="175" t="s">
        <v>897</v>
      </c>
      <c r="F96" s="176" t="s">
        <v>898</v>
      </c>
      <c r="G96" s="177" t="s">
        <v>171</v>
      </c>
      <c r="H96" s="178">
        <v>6.125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0.316</v>
      </c>
      <c r="T96" s="184">
        <f>S96*H96</f>
        <v>1.9355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899</v>
      </c>
    </row>
    <row r="97" spans="2:51" s="14" customFormat="1" ht="11.25">
      <c r="B97" s="198"/>
      <c r="C97" s="199"/>
      <c r="D97" s="189" t="s">
        <v>175</v>
      </c>
      <c r="E97" s="200" t="s">
        <v>19</v>
      </c>
      <c r="F97" s="201" t="s">
        <v>900</v>
      </c>
      <c r="G97" s="199"/>
      <c r="H97" s="202">
        <v>6.125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175</v>
      </c>
      <c r="AU97" s="208" t="s">
        <v>81</v>
      </c>
      <c r="AV97" s="14" t="s">
        <v>81</v>
      </c>
      <c r="AW97" s="14" t="s">
        <v>33</v>
      </c>
      <c r="AX97" s="14" t="s">
        <v>79</v>
      </c>
      <c r="AY97" s="208" t="s">
        <v>166</v>
      </c>
    </row>
    <row r="98" spans="1:65" s="2" customFormat="1" ht="36">
      <c r="A98" s="35"/>
      <c r="B98" s="36"/>
      <c r="C98" s="174" t="s">
        <v>183</v>
      </c>
      <c r="D98" s="174" t="s">
        <v>168</v>
      </c>
      <c r="E98" s="175" t="s">
        <v>184</v>
      </c>
      <c r="F98" s="176" t="s">
        <v>185</v>
      </c>
      <c r="G98" s="177" t="s">
        <v>186</v>
      </c>
      <c r="H98" s="178">
        <v>2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0.00065</v>
      </c>
      <c r="R98" s="183">
        <f>Q98*H98</f>
        <v>0.0013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901</v>
      </c>
    </row>
    <row r="99" spans="1:65" s="2" customFormat="1" ht="36">
      <c r="A99" s="35"/>
      <c r="B99" s="36"/>
      <c r="C99" s="174" t="s">
        <v>173</v>
      </c>
      <c r="D99" s="174" t="s">
        <v>168</v>
      </c>
      <c r="E99" s="175" t="s">
        <v>188</v>
      </c>
      <c r="F99" s="176" t="s">
        <v>189</v>
      </c>
      <c r="G99" s="177" t="s">
        <v>186</v>
      </c>
      <c r="H99" s="178">
        <v>2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902</v>
      </c>
    </row>
    <row r="100" spans="1:65" s="2" customFormat="1" ht="24">
      <c r="A100" s="35"/>
      <c r="B100" s="36"/>
      <c r="C100" s="174" t="s">
        <v>191</v>
      </c>
      <c r="D100" s="174" t="s">
        <v>168</v>
      </c>
      <c r="E100" s="175" t="s">
        <v>192</v>
      </c>
      <c r="F100" s="176" t="s">
        <v>193</v>
      </c>
      <c r="G100" s="177" t="s">
        <v>194</v>
      </c>
      <c r="H100" s="178">
        <v>380</v>
      </c>
      <c r="I100" s="179"/>
      <c r="J100" s="180">
        <f>ROUND(I100*H100,2)</f>
        <v>0</v>
      </c>
      <c r="K100" s="176" t="s">
        <v>172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0.00055</v>
      </c>
      <c r="R100" s="183">
        <f>Q100*H100</f>
        <v>0.20900000000000002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173</v>
      </c>
      <c r="AT100" s="185" t="s">
        <v>168</v>
      </c>
      <c r="AU100" s="185" t="s">
        <v>81</v>
      </c>
      <c r="AY100" s="18" t="s">
        <v>166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173</v>
      </c>
      <c r="BM100" s="185" t="s">
        <v>903</v>
      </c>
    </row>
    <row r="101" spans="1:65" s="2" customFormat="1" ht="24">
      <c r="A101" s="35"/>
      <c r="B101" s="36"/>
      <c r="C101" s="174" t="s">
        <v>196</v>
      </c>
      <c r="D101" s="174" t="s">
        <v>168</v>
      </c>
      <c r="E101" s="175" t="s">
        <v>197</v>
      </c>
      <c r="F101" s="176" t="s">
        <v>198</v>
      </c>
      <c r="G101" s="177" t="s">
        <v>194</v>
      </c>
      <c r="H101" s="178">
        <v>380</v>
      </c>
      <c r="I101" s="179"/>
      <c r="J101" s="180">
        <f>ROUND(I101*H101,2)</f>
        <v>0</v>
      </c>
      <c r="K101" s="176" t="s">
        <v>172</v>
      </c>
      <c r="L101" s="40"/>
      <c r="M101" s="181" t="s">
        <v>19</v>
      </c>
      <c r="N101" s="182" t="s">
        <v>42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173</v>
      </c>
      <c r="AT101" s="185" t="s">
        <v>168</v>
      </c>
      <c r="AU101" s="185" t="s">
        <v>81</v>
      </c>
      <c r="AY101" s="18" t="s">
        <v>166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173</v>
      </c>
      <c r="BM101" s="185" t="s">
        <v>904</v>
      </c>
    </row>
    <row r="102" spans="1:65" s="2" customFormat="1" ht="48">
      <c r="A102" s="35"/>
      <c r="B102" s="36"/>
      <c r="C102" s="174" t="s">
        <v>200</v>
      </c>
      <c r="D102" s="174" t="s">
        <v>168</v>
      </c>
      <c r="E102" s="175" t="s">
        <v>201</v>
      </c>
      <c r="F102" s="176" t="s">
        <v>202</v>
      </c>
      <c r="G102" s="177" t="s">
        <v>203</v>
      </c>
      <c r="H102" s="178">
        <v>3</v>
      </c>
      <c r="I102" s="179"/>
      <c r="J102" s="180">
        <f>ROUND(I102*H102,2)</f>
        <v>0</v>
      </c>
      <c r="K102" s="176" t="s">
        <v>172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173</v>
      </c>
      <c r="AT102" s="185" t="s">
        <v>168</v>
      </c>
      <c r="AU102" s="185" t="s">
        <v>81</v>
      </c>
      <c r="AY102" s="18" t="s">
        <v>166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173</v>
      </c>
      <c r="BM102" s="185" t="s">
        <v>905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906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907</v>
      </c>
      <c r="G104" s="199"/>
      <c r="H104" s="202">
        <v>3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79</v>
      </c>
      <c r="AY104" s="208" t="s">
        <v>166</v>
      </c>
    </row>
    <row r="105" spans="1:65" s="2" customFormat="1" ht="48">
      <c r="A105" s="35"/>
      <c r="B105" s="36"/>
      <c r="C105" s="174" t="s">
        <v>210</v>
      </c>
      <c r="D105" s="174" t="s">
        <v>168</v>
      </c>
      <c r="E105" s="175" t="s">
        <v>486</v>
      </c>
      <c r="F105" s="176" t="s">
        <v>487</v>
      </c>
      <c r="G105" s="177" t="s">
        <v>203</v>
      </c>
      <c r="H105" s="178">
        <v>640.264</v>
      </c>
      <c r="I105" s="179"/>
      <c r="J105" s="180">
        <f>ROUND(I105*H105,2)</f>
        <v>0</v>
      </c>
      <c r="K105" s="176" t="s">
        <v>172</v>
      </c>
      <c r="L105" s="40"/>
      <c r="M105" s="181" t="s">
        <v>19</v>
      </c>
      <c r="N105" s="182" t="s">
        <v>42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173</v>
      </c>
      <c r="AT105" s="185" t="s">
        <v>168</v>
      </c>
      <c r="AU105" s="185" t="s">
        <v>81</v>
      </c>
      <c r="AY105" s="18" t="s">
        <v>166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79</v>
      </c>
      <c r="BK105" s="186">
        <f>ROUND(I105*H105,2)</f>
        <v>0</v>
      </c>
      <c r="BL105" s="18" t="s">
        <v>173</v>
      </c>
      <c r="BM105" s="185" t="s">
        <v>908</v>
      </c>
    </row>
    <row r="106" spans="2:51" s="13" customFormat="1" ht="11.25">
      <c r="B106" s="187"/>
      <c r="C106" s="188"/>
      <c r="D106" s="189" t="s">
        <v>175</v>
      </c>
      <c r="E106" s="190" t="s">
        <v>19</v>
      </c>
      <c r="F106" s="191" t="s">
        <v>205</v>
      </c>
      <c r="G106" s="188"/>
      <c r="H106" s="190" t="s">
        <v>19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175</v>
      </c>
      <c r="AU106" s="197" t="s">
        <v>81</v>
      </c>
      <c r="AV106" s="13" t="s">
        <v>79</v>
      </c>
      <c r="AW106" s="13" t="s">
        <v>33</v>
      </c>
      <c r="AX106" s="13" t="s">
        <v>71</v>
      </c>
      <c r="AY106" s="197" t="s">
        <v>166</v>
      </c>
    </row>
    <row r="107" spans="2:51" s="14" customFormat="1" ht="22.5">
      <c r="B107" s="198"/>
      <c r="C107" s="199"/>
      <c r="D107" s="189" t="s">
        <v>175</v>
      </c>
      <c r="E107" s="200" t="s">
        <v>19</v>
      </c>
      <c r="F107" s="201" t="s">
        <v>909</v>
      </c>
      <c r="G107" s="199"/>
      <c r="H107" s="202">
        <v>253.464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175</v>
      </c>
      <c r="AU107" s="208" t="s">
        <v>81</v>
      </c>
      <c r="AV107" s="14" t="s">
        <v>81</v>
      </c>
      <c r="AW107" s="14" t="s">
        <v>33</v>
      </c>
      <c r="AX107" s="14" t="s">
        <v>71</v>
      </c>
      <c r="AY107" s="208" t="s">
        <v>166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906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910</v>
      </c>
      <c r="G109" s="199"/>
      <c r="H109" s="202">
        <v>386.8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166</v>
      </c>
    </row>
    <row r="110" spans="2:51" s="15" customFormat="1" ht="11.25">
      <c r="B110" s="209"/>
      <c r="C110" s="210"/>
      <c r="D110" s="189" t="s">
        <v>175</v>
      </c>
      <c r="E110" s="211" t="s">
        <v>19</v>
      </c>
      <c r="F110" s="212" t="s">
        <v>209</v>
      </c>
      <c r="G110" s="210"/>
      <c r="H110" s="213">
        <v>640.264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175</v>
      </c>
      <c r="AU110" s="219" t="s">
        <v>81</v>
      </c>
      <c r="AV110" s="15" t="s">
        <v>173</v>
      </c>
      <c r="AW110" s="15" t="s">
        <v>33</v>
      </c>
      <c r="AX110" s="15" t="s">
        <v>79</v>
      </c>
      <c r="AY110" s="219" t="s">
        <v>166</v>
      </c>
    </row>
    <row r="111" spans="1:65" s="2" customFormat="1" ht="36">
      <c r="A111" s="35"/>
      <c r="B111" s="36"/>
      <c r="C111" s="174" t="s">
        <v>214</v>
      </c>
      <c r="D111" s="174" t="s">
        <v>168</v>
      </c>
      <c r="E111" s="175" t="s">
        <v>211</v>
      </c>
      <c r="F111" s="176" t="s">
        <v>212</v>
      </c>
      <c r="G111" s="177" t="s">
        <v>203</v>
      </c>
      <c r="H111" s="178">
        <v>2</v>
      </c>
      <c r="I111" s="179"/>
      <c r="J111" s="180">
        <f>ROUND(I111*H111,2)</f>
        <v>0</v>
      </c>
      <c r="K111" s="176" t="s">
        <v>172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173</v>
      </c>
      <c r="AT111" s="185" t="s">
        <v>168</v>
      </c>
      <c r="AU111" s="185" t="s">
        <v>81</v>
      </c>
      <c r="AY111" s="18" t="s">
        <v>166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173</v>
      </c>
      <c r="BM111" s="185" t="s">
        <v>911</v>
      </c>
    </row>
    <row r="112" spans="1:65" s="2" customFormat="1" ht="36">
      <c r="A112" s="35"/>
      <c r="B112" s="36"/>
      <c r="C112" s="174" t="s">
        <v>106</v>
      </c>
      <c r="D112" s="174" t="s">
        <v>168</v>
      </c>
      <c r="E112" s="175" t="s">
        <v>220</v>
      </c>
      <c r="F112" s="176" t="s">
        <v>221</v>
      </c>
      <c r="G112" s="177" t="s">
        <v>171</v>
      </c>
      <c r="H112" s="178">
        <v>829.94</v>
      </c>
      <c r="I112" s="179"/>
      <c r="J112" s="180">
        <f>ROUND(I112*H112,2)</f>
        <v>0</v>
      </c>
      <c r="K112" s="176" t="s">
        <v>172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0.00085</v>
      </c>
      <c r="R112" s="183">
        <f>Q112*H112</f>
        <v>0.705449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173</v>
      </c>
      <c r="AT112" s="185" t="s">
        <v>168</v>
      </c>
      <c r="AU112" s="185" t="s">
        <v>81</v>
      </c>
      <c r="AY112" s="18" t="s">
        <v>166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173</v>
      </c>
      <c r="BM112" s="185" t="s">
        <v>912</v>
      </c>
    </row>
    <row r="113" spans="2:51" s="13" customFormat="1" ht="11.25">
      <c r="B113" s="187"/>
      <c r="C113" s="188"/>
      <c r="D113" s="189" t="s">
        <v>175</v>
      </c>
      <c r="E113" s="190" t="s">
        <v>19</v>
      </c>
      <c r="F113" s="191" t="s">
        <v>205</v>
      </c>
      <c r="G113" s="188"/>
      <c r="H113" s="190" t="s">
        <v>19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175</v>
      </c>
      <c r="AU113" s="197" t="s">
        <v>81</v>
      </c>
      <c r="AV113" s="13" t="s">
        <v>79</v>
      </c>
      <c r="AW113" s="13" t="s">
        <v>33</v>
      </c>
      <c r="AX113" s="13" t="s">
        <v>71</v>
      </c>
      <c r="AY113" s="197" t="s">
        <v>166</v>
      </c>
    </row>
    <row r="114" spans="2:51" s="14" customFormat="1" ht="11.25">
      <c r="B114" s="198"/>
      <c r="C114" s="199"/>
      <c r="D114" s="189" t="s">
        <v>175</v>
      </c>
      <c r="E114" s="200" t="s">
        <v>19</v>
      </c>
      <c r="F114" s="201" t="s">
        <v>913</v>
      </c>
      <c r="G114" s="199"/>
      <c r="H114" s="202">
        <v>220.44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175</v>
      </c>
      <c r="AU114" s="208" t="s">
        <v>81</v>
      </c>
      <c r="AV114" s="14" t="s">
        <v>81</v>
      </c>
      <c r="AW114" s="14" t="s">
        <v>33</v>
      </c>
      <c r="AX114" s="14" t="s">
        <v>71</v>
      </c>
      <c r="AY114" s="208" t="s">
        <v>166</v>
      </c>
    </row>
    <row r="115" spans="2:51" s="13" customFormat="1" ht="11.25">
      <c r="B115" s="187"/>
      <c r="C115" s="188"/>
      <c r="D115" s="189" t="s">
        <v>175</v>
      </c>
      <c r="E115" s="190" t="s">
        <v>19</v>
      </c>
      <c r="F115" s="191" t="s">
        <v>207</v>
      </c>
      <c r="G115" s="188"/>
      <c r="H115" s="190" t="s">
        <v>19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175</v>
      </c>
      <c r="AU115" s="197" t="s">
        <v>81</v>
      </c>
      <c r="AV115" s="13" t="s">
        <v>79</v>
      </c>
      <c r="AW115" s="13" t="s">
        <v>33</v>
      </c>
      <c r="AX115" s="13" t="s">
        <v>71</v>
      </c>
      <c r="AY115" s="197" t="s">
        <v>166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914</v>
      </c>
      <c r="G116" s="199"/>
      <c r="H116" s="202">
        <v>609.5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71</v>
      </c>
      <c r="AY116" s="208" t="s">
        <v>166</v>
      </c>
    </row>
    <row r="117" spans="2:51" s="15" customFormat="1" ht="11.25">
      <c r="B117" s="209"/>
      <c r="C117" s="210"/>
      <c r="D117" s="189" t="s">
        <v>175</v>
      </c>
      <c r="E117" s="211" t="s">
        <v>19</v>
      </c>
      <c r="F117" s="212" t="s">
        <v>209</v>
      </c>
      <c r="G117" s="210"/>
      <c r="H117" s="213">
        <v>829.94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175</v>
      </c>
      <c r="AU117" s="219" t="s">
        <v>81</v>
      </c>
      <c r="AV117" s="15" t="s">
        <v>173</v>
      </c>
      <c r="AW117" s="15" t="s">
        <v>33</v>
      </c>
      <c r="AX117" s="15" t="s">
        <v>79</v>
      </c>
      <c r="AY117" s="219" t="s">
        <v>166</v>
      </c>
    </row>
    <row r="118" spans="1:65" s="2" customFormat="1" ht="36">
      <c r="A118" s="35"/>
      <c r="B118" s="36"/>
      <c r="C118" s="174" t="s">
        <v>109</v>
      </c>
      <c r="D118" s="174" t="s">
        <v>168</v>
      </c>
      <c r="E118" s="175" t="s">
        <v>915</v>
      </c>
      <c r="F118" s="176" t="s">
        <v>916</v>
      </c>
      <c r="G118" s="177" t="s">
        <v>171</v>
      </c>
      <c r="H118" s="178">
        <v>507.376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0.00119</v>
      </c>
      <c r="R118" s="183">
        <f>Q118*H118</f>
        <v>0.60377744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917</v>
      </c>
    </row>
    <row r="119" spans="2:51" s="13" customFormat="1" ht="11.25">
      <c r="B119" s="187"/>
      <c r="C119" s="188"/>
      <c r="D119" s="189" t="s">
        <v>175</v>
      </c>
      <c r="E119" s="190" t="s">
        <v>19</v>
      </c>
      <c r="F119" s="191" t="s">
        <v>205</v>
      </c>
      <c r="G119" s="188"/>
      <c r="H119" s="190" t="s">
        <v>19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175</v>
      </c>
      <c r="AU119" s="197" t="s">
        <v>81</v>
      </c>
      <c r="AV119" s="13" t="s">
        <v>79</v>
      </c>
      <c r="AW119" s="13" t="s">
        <v>33</v>
      </c>
      <c r="AX119" s="13" t="s">
        <v>71</v>
      </c>
      <c r="AY119" s="197" t="s">
        <v>166</v>
      </c>
    </row>
    <row r="120" spans="2:51" s="14" customFormat="1" ht="11.25">
      <c r="B120" s="198"/>
      <c r="C120" s="199"/>
      <c r="D120" s="189" t="s">
        <v>175</v>
      </c>
      <c r="E120" s="200" t="s">
        <v>19</v>
      </c>
      <c r="F120" s="201" t="s">
        <v>918</v>
      </c>
      <c r="G120" s="199"/>
      <c r="H120" s="202">
        <v>198.276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175</v>
      </c>
      <c r="AU120" s="208" t="s">
        <v>81</v>
      </c>
      <c r="AV120" s="14" t="s">
        <v>81</v>
      </c>
      <c r="AW120" s="14" t="s">
        <v>33</v>
      </c>
      <c r="AX120" s="14" t="s">
        <v>71</v>
      </c>
      <c r="AY120" s="208" t="s">
        <v>166</v>
      </c>
    </row>
    <row r="121" spans="2:51" s="13" customFormat="1" ht="11.25">
      <c r="B121" s="187"/>
      <c r="C121" s="188"/>
      <c r="D121" s="189" t="s">
        <v>175</v>
      </c>
      <c r="E121" s="190" t="s">
        <v>19</v>
      </c>
      <c r="F121" s="191" t="s">
        <v>906</v>
      </c>
      <c r="G121" s="188"/>
      <c r="H121" s="190" t="s">
        <v>19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175</v>
      </c>
      <c r="AU121" s="197" t="s">
        <v>81</v>
      </c>
      <c r="AV121" s="13" t="s">
        <v>79</v>
      </c>
      <c r="AW121" s="13" t="s">
        <v>33</v>
      </c>
      <c r="AX121" s="13" t="s">
        <v>71</v>
      </c>
      <c r="AY121" s="197" t="s">
        <v>166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919</v>
      </c>
      <c r="G122" s="199"/>
      <c r="H122" s="202">
        <v>309.1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71</v>
      </c>
      <c r="AY122" s="208" t="s">
        <v>166</v>
      </c>
    </row>
    <row r="123" spans="2:51" s="15" customFormat="1" ht="11.25">
      <c r="B123" s="209"/>
      <c r="C123" s="210"/>
      <c r="D123" s="189" t="s">
        <v>175</v>
      </c>
      <c r="E123" s="211" t="s">
        <v>19</v>
      </c>
      <c r="F123" s="212" t="s">
        <v>209</v>
      </c>
      <c r="G123" s="210"/>
      <c r="H123" s="213">
        <v>507.37600000000003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175</v>
      </c>
      <c r="AU123" s="219" t="s">
        <v>81</v>
      </c>
      <c r="AV123" s="15" t="s">
        <v>173</v>
      </c>
      <c r="AW123" s="15" t="s">
        <v>33</v>
      </c>
      <c r="AX123" s="15" t="s">
        <v>79</v>
      </c>
      <c r="AY123" s="219" t="s">
        <v>166</v>
      </c>
    </row>
    <row r="124" spans="1:65" s="2" customFormat="1" ht="44.25" customHeight="1">
      <c r="A124" s="35"/>
      <c r="B124" s="36"/>
      <c r="C124" s="174" t="s">
        <v>112</v>
      </c>
      <c r="D124" s="174" t="s">
        <v>168</v>
      </c>
      <c r="E124" s="175" t="s">
        <v>227</v>
      </c>
      <c r="F124" s="176" t="s">
        <v>228</v>
      </c>
      <c r="G124" s="177" t="s">
        <v>171</v>
      </c>
      <c r="H124" s="178">
        <v>829.94</v>
      </c>
      <c r="I124" s="179"/>
      <c r="J124" s="180">
        <f>ROUND(I124*H124,2)</f>
        <v>0</v>
      </c>
      <c r="K124" s="176" t="s">
        <v>172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173</v>
      </c>
      <c r="AT124" s="185" t="s">
        <v>168</v>
      </c>
      <c r="AU124" s="185" t="s">
        <v>81</v>
      </c>
      <c r="AY124" s="18" t="s">
        <v>166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173</v>
      </c>
      <c r="BM124" s="185" t="s">
        <v>920</v>
      </c>
    </row>
    <row r="125" spans="1:65" s="2" customFormat="1" ht="44.25" customHeight="1">
      <c r="A125" s="35"/>
      <c r="B125" s="36"/>
      <c r="C125" s="174" t="s">
        <v>115</v>
      </c>
      <c r="D125" s="174" t="s">
        <v>168</v>
      </c>
      <c r="E125" s="175" t="s">
        <v>921</v>
      </c>
      <c r="F125" s="176" t="s">
        <v>922</v>
      </c>
      <c r="G125" s="177" t="s">
        <v>171</v>
      </c>
      <c r="H125" s="178">
        <v>507.376</v>
      </c>
      <c r="I125" s="179"/>
      <c r="J125" s="180">
        <f>ROUND(I125*H125,2)</f>
        <v>0</v>
      </c>
      <c r="K125" s="176" t="s">
        <v>172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173</v>
      </c>
      <c r="AT125" s="185" t="s">
        <v>168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923</v>
      </c>
    </row>
    <row r="126" spans="1:65" s="2" customFormat="1" ht="60">
      <c r="A126" s="35"/>
      <c r="B126" s="36"/>
      <c r="C126" s="174" t="s">
        <v>118</v>
      </c>
      <c r="D126" s="174" t="s">
        <v>168</v>
      </c>
      <c r="E126" s="175" t="s">
        <v>499</v>
      </c>
      <c r="F126" s="176" t="s">
        <v>500</v>
      </c>
      <c r="G126" s="177" t="s">
        <v>203</v>
      </c>
      <c r="H126" s="178">
        <v>67.79</v>
      </c>
      <c r="I126" s="179"/>
      <c r="J126" s="180">
        <f>ROUND(I126*H126,2)</f>
        <v>0</v>
      </c>
      <c r="K126" s="176" t="s">
        <v>172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924</v>
      </c>
    </row>
    <row r="127" spans="2:51" s="14" customFormat="1" ht="11.25">
      <c r="B127" s="198"/>
      <c r="C127" s="199"/>
      <c r="D127" s="189" t="s">
        <v>175</v>
      </c>
      <c r="E127" s="200" t="s">
        <v>19</v>
      </c>
      <c r="F127" s="201" t="s">
        <v>925</v>
      </c>
      <c r="G127" s="199"/>
      <c r="H127" s="202">
        <v>67.79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175</v>
      </c>
      <c r="AU127" s="208" t="s">
        <v>81</v>
      </c>
      <c r="AV127" s="14" t="s">
        <v>81</v>
      </c>
      <c r="AW127" s="14" t="s">
        <v>33</v>
      </c>
      <c r="AX127" s="14" t="s">
        <v>79</v>
      </c>
      <c r="AY127" s="208" t="s">
        <v>166</v>
      </c>
    </row>
    <row r="128" spans="1:65" s="2" customFormat="1" ht="44.25" customHeight="1">
      <c r="A128" s="35"/>
      <c r="B128" s="36"/>
      <c r="C128" s="174" t="s">
        <v>8</v>
      </c>
      <c r="D128" s="174" t="s">
        <v>168</v>
      </c>
      <c r="E128" s="175" t="s">
        <v>503</v>
      </c>
      <c r="F128" s="176" t="s">
        <v>504</v>
      </c>
      <c r="G128" s="177" t="s">
        <v>203</v>
      </c>
      <c r="H128" s="178">
        <v>67.79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926</v>
      </c>
    </row>
    <row r="129" spans="1:65" s="2" customFormat="1" ht="44.25" customHeight="1">
      <c r="A129" s="35"/>
      <c r="B129" s="36"/>
      <c r="C129" s="174" t="s">
        <v>123</v>
      </c>
      <c r="D129" s="174" t="s">
        <v>168</v>
      </c>
      <c r="E129" s="175" t="s">
        <v>238</v>
      </c>
      <c r="F129" s="176" t="s">
        <v>239</v>
      </c>
      <c r="G129" s="177" t="s">
        <v>240</v>
      </c>
      <c r="H129" s="178">
        <v>135.58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927</v>
      </c>
    </row>
    <row r="130" spans="2:51" s="14" customFormat="1" ht="11.25">
      <c r="B130" s="198"/>
      <c r="C130" s="199"/>
      <c r="D130" s="189" t="s">
        <v>175</v>
      </c>
      <c r="E130" s="200" t="s">
        <v>19</v>
      </c>
      <c r="F130" s="201" t="s">
        <v>928</v>
      </c>
      <c r="G130" s="199"/>
      <c r="H130" s="202">
        <v>135.58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175</v>
      </c>
      <c r="AU130" s="208" t="s">
        <v>81</v>
      </c>
      <c r="AV130" s="14" t="s">
        <v>81</v>
      </c>
      <c r="AW130" s="14" t="s">
        <v>33</v>
      </c>
      <c r="AX130" s="14" t="s">
        <v>79</v>
      </c>
      <c r="AY130" s="208" t="s">
        <v>166</v>
      </c>
    </row>
    <row r="131" spans="1:65" s="2" customFormat="1" ht="36">
      <c r="A131" s="35"/>
      <c r="B131" s="36"/>
      <c r="C131" s="174" t="s">
        <v>126</v>
      </c>
      <c r="D131" s="174" t="s">
        <v>168</v>
      </c>
      <c r="E131" s="175" t="s">
        <v>243</v>
      </c>
      <c r="F131" s="176" t="s">
        <v>244</v>
      </c>
      <c r="G131" s="177" t="s">
        <v>203</v>
      </c>
      <c r="H131" s="178">
        <v>67.79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929</v>
      </c>
    </row>
    <row r="132" spans="1:65" s="2" customFormat="1" ht="44.25" customHeight="1">
      <c r="A132" s="35"/>
      <c r="B132" s="36"/>
      <c r="C132" s="174" t="s">
        <v>129</v>
      </c>
      <c r="D132" s="174" t="s">
        <v>168</v>
      </c>
      <c r="E132" s="175" t="s">
        <v>246</v>
      </c>
      <c r="F132" s="176" t="s">
        <v>247</v>
      </c>
      <c r="G132" s="177" t="s">
        <v>203</v>
      </c>
      <c r="H132" s="178">
        <v>575.47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930</v>
      </c>
    </row>
    <row r="133" spans="2:51" s="14" customFormat="1" ht="11.25">
      <c r="B133" s="198"/>
      <c r="C133" s="199"/>
      <c r="D133" s="189" t="s">
        <v>175</v>
      </c>
      <c r="E133" s="200" t="s">
        <v>19</v>
      </c>
      <c r="F133" s="201" t="s">
        <v>931</v>
      </c>
      <c r="G133" s="199"/>
      <c r="H133" s="202">
        <v>575.47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175</v>
      </c>
      <c r="AU133" s="208" t="s">
        <v>81</v>
      </c>
      <c r="AV133" s="14" t="s">
        <v>81</v>
      </c>
      <c r="AW133" s="14" t="s">
        <v>33</v>
      </c>
      <c r="AX133" s="14" t="s">
        <v>79</v>
      </c>
      <c r="AY133" s="208" t="s">
        <v>166</v>
      </c>
    </row>
    <row r="134" spans="1:65" s="2" customFormat="1" ht="66.75" customHeight="1">
      <c r="A134" s="35"/>
      <c r="B134" s="36"/>
      <c r="C134" s="174" t="s">
        <v>132</v>
      </c>
      <c r="D134" s="174" t="s">
        <v>168</v>
      </c>
      <c r="E134" s="175" t="s">
        <v>250</v>
      </c>
      <c r="F134" s="176" t="s">
        <v>251</v>
      </c>
      <c r="G134" s="177" t="s">
        <v>203</v>
      </c>
      <c r="H134" s="178">
        <v>50.841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932</v>
      </c>
    </row>
    <row r="135" spans="2:51" s="14" customFormat="1" ht="11.25">
      <c r="B135" s="198"/>
      <c r="C135" s="199"/>
      <c r="D135" s="189" t="s">
        <v>175</v>
      </c>
      <c r="E135" s="200" t="s">
        <v>19</v>
      </c>
      <c r="F135" s="201" t="s">
        <v>933</v>
      </c>
      <c r="G135" s="199"/>
      <c r="H135" s="202">
        <v>50.841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175</v>
      </c>
      <c r="AU135" s="208" t="s">
        <v>81</v>
      </c>
      <c r="AV135" s="14" t="s">
        <v>81</v>
      </c>
      <c r="AW135" s="14" t="s">
        <v>33</v>
      </c>
      <c r="AX135" s="14" t="s">
        <v>79</v>
      </c>
      <c r="AY135" s="208" t="s">
        <v>166</v>
      </c>
    </row>
    <row r="136" spans="1:65" s="2" customFormat="1" ht="16.5" customHeight="1">
      <c r="A136" s="35"/>
      <c r="B136" s="36"/>
      <c r="C136" s="220" t="s">
        <v>260</v>
      </c>
      <c r="D136" s="220" t="s">
        <v>254</v>
      </c>
      <c r="E136" s="221" t="s">
        <v>255</v>
      </c>
      <c r="F136" s="222" t="s">
        <v>256</v>
      </c>
      <c r="G136" s="223" t="s">
        <v>240</v>
      </c>
      <c r="H136" s="224">
        <v>101.68</v>
      </c>
      <c r="I136" s="225"/>
      <c r="J136" s="226">
        <f>ROUND(I136*H136,2)</f>
        <v>0</v>
      </c>
      <c r="K136" s="222" t="s">
        <v>172</v>
      </c>
      <c r="L136" s="227"/>
      <c r="M136" s="228" t="s">
        <v>19</v>
      </c>
      <c r="N136" s="229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210</v>
      </c>
      <c r="AT136" s="185" t="s">
        <v>254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934</v>
      </c>
    </row>
    <row r="137" spans="2:51" s="14" customFormat="1" ht="11.25">
      <c r="B137" s="198"/>
      <c r="C137" s="199"/>
      <c r="D137" s="189" t="s">
        <v>175</v>
      </c>
      <c r="E137" s="200" t="s">
        <v>19</v>
      </c>
      <c r="F137" s="201" t="s">
        <v>935</v>
      </c>
      <c r="G137" s="199"/>
      <c r="H137" s="202">
        <v>101.68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175</v>
      </c>
      <c r="AU137" s="208" t="s">
        <v>81</v>
      </c>
      <c r="AV137" s="14" t="s">
        <v>81</v>
      </c>
      <c r="AW137" s="14" t="s">
        <v>33</v>
      </c>
      <c r="AX137" s="14" t="s">
        <v>79</v>
      </c>
      <c r="AY137" s="208" t="s">
        <v>166</v>
      </c>
    </row>
    <row r="138" spans="2:63" s="12" customFormat="1" ht="22.9" customHeight="1">
      <c r="B138" s="158"/>
      <c r="C138" s="159"/>
      <c r="D138" s="160" t="s">
        <v>70</v>
      </c>
      <c r="E138" s="172" t="s">
        <v>183</v>
      </c>
      <c r="F138" s="172" t="s">
        <v>259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P139</f>
        <v>0</v>
      </c>
      <c r="Q138" s="166"/>
      <c r="R138" s="167">
        <f>R139</f>
        <v>0</v>
      </c>
      <c r="S138" s="166"/>
      <c r="T138" s="168">
        <f>T139</f>
        <v>0</v>
      </c>
      <c r="AR138" s="169" t="s">
        <v>79</v>
      </c>
      <c r="AT138" s="170" t="s">
        <v>70</v>
      </c>
      <c r="AU138" s="170" t="s">
        <v>79</v>
      </c>
      <c r="AY138" s="169" t="s">
        <v>166</v>
      </c>
      <c r="BK138" s="171">
        <f>BK139</f>
        <v>0</v>
      </c>
    </row>
    <row r="139" spans="1:65" s="2" customFormat="1" ht="24">
      <c r="A139" s="35"/>
      <c r="B139" s="36"/>
      <c r="C139" s="174" t="s">
        <v>7</v>
      </c>
      <c r="D139" s="174" t="s">
        <v>168</v>
      </c>
      <c r="E139" s="175" t="s">
        <v>261</v>
      </c>
      <c r="F139" s="176" t="s">
        <v>262</v>
      </c>
      <c r="G139" s="177" t="s">
        <v>194</v>
      </c>
      <c r="H139" s="178">
        <v>188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936</v>
      </c>
    </row>
    <row r="140" spans="2:63" s="12" customFormat="1" ht="22.9" customHeight="1">
      <c r="B140" s="158"/>
      <c r="C140" s="159"/>
      <c r="D140" s="160" t="s">
        <v>70</v>
      </c>
      <c r="E140" s="172" t="s">
        <v>173</v>
      </c>
      <c r="F140" s="172" t="s">
        <v>264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SUM(P141:P146)</f>
        <v>0</v>
      </c>
      <c r="Q140" s="166"/>
      <c r="R140" s="167">
        <f>SUM(R141:R146)</f>
        <v>0.27774</v>
      </c>
      <c r="S140" s="166"/>
      <c r="T140" s="168">
        <f>SUM(T141:T146)</f>
        <v>0</v>
      </c>
      <c r="AR140" s="169" t="s">
        <v>79</v>
      </c>
      <c r="AT140" s="170" t="s">
        <v>70</v>
      </c>
      <c r="AU140" s="170" t="s">
        <v>79</v>
      </c>
      <c r="AY140" s="169" t="s">
        <v>166</v>
      </c>
      <c r="BK140" s="171">
        <f>SUM(BK141:BK146)</f>
        <v>0</v>
      </c>
    </row>
    <row r="141" spans="1:65" s="2" customFormat="1" ht="33" customHeight="1">
      <c r="A141" s="35"/>
      <c r="B141" s="36"/>
      <c r="C141" s="174" t="s">
        <v>269</v>
      </c>
      <c r="D141" s="174" t="s">
        <v>168</v>
      </c>
      <c r="E141" s="175" t="s">
        <v>265</v>
      </c>
      <c r="F141" s="176" t="s">
        <v>266</v>
      </c>
      <c r="G141" s="177" t="s">
        <v>203</v>
      </c>
      <c r="H141" s="178">
        <v>16.947</v>
      </c>
      <c r="I141" s="179"/>
      <c r="J141" s="180">
        <f>ROUND(I141*H141,2)</f>
        <v>0</v>
      </c>
      <c r="K141" s="176" t="s">
        <v>172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173</v>
      </c>
      <c r="AT141" s="185" t="s">
        <v>168</v>
      </c>
      <c r="AU141" s="185" t="s">
        <v>81</v>
      </c>
      <c r="AY141" s="18" t="s">
        <v>166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173</v>
      </c>
      <c r="BM141" s="185" t="s">
        <v>937</v>
      </c>
    </row>
    <row r="142" spans="2:51" s="14" customFormat="1" ht="11.25">
      <c r="B142" s="198"/>
      <c r="C142" s="199"/>
      <c r="D142" s="189" t="s">
        <v>175</v>
      </c>
      <c r="E142" s="200" t="s">
        <v>19</v>
      </c>
      <c r="F142" s="201" t="s">
        <v>938</v>
      </c>
      <c r="G142" s="199"/>
      <c r="H142" s="202">
        <v>16.947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175</v>
      </c>
      <c r="AU142" s="208" t="s">
        <v>81</v>
      </c>
      <c r="AV142" s="14" t="s">
        <v>81</v>
      </c>
      <c r="AW142" s="14" t="s">
        <v>33</v>
      </c>
      <c r="AX142" s="14" t="s">
        <v>79</v>
      </c>
      <c r="AY142" s="208" t="s">
        <v>166</v>
      </c>
    </row>
    <row r="143" spans="1:65" s="2" customFormat="1" ht="36">
      <c r="A143" s="35"/>
      <c r="B143" s="36"/>
      <c r="C143" s="174" t="s">
        <v>273</v>
      </c>
      <c r="D143" s="174" t="s">
        <v>168</v>
      </c>
      <c r="E143" s="175" t="s">
        <v>270</v>
      </c>
      <c r="F143" s="176" t="s">
        <v>271</v>
      </c>
      <c r="G143" s="177" t="s">
        <v>203</v>
      </c>
      <c r="H143" s="178">
        <v>0.5</v>
      </c>
      <c r="I143" s="179"/>
      <c r="J143" s="180">
        <f>ROUND(I143*H143,2)</f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939</v>
      </c>
    </row>
    <row r="144" spans="1:65" s="2" customFormat="1" ht="33" customHeight="1">
      <c r="A144" s="35"/>
      <c r="B144" s="36"/>
      <c r="C144" s="174" t="s">
        <v>277</v>
      </c>
      <c r="D144" s="174" t="s">
        <v>168</v>
      </c>
      <c r="E144" s="175" t="s">
        <v>274</v>
      </c>
      <c r="F144" s="176" t="s">
        <v>275</v>
      </c>
      <c r="G144" s="177" t="s">
        <v>203</v>
      </c>
      <c r="H144" s="178">
        <v>1</v>
      </c>
      <c r="I144" s="179"/>
      <c r="J144" s="180">
        <f>ROUND(I144*H144,2)</f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940</v>
      </c>
    </row>
    <row r="145" spans="1:65" s="2" customFormat="1" ht="24">
      <c r="A145" s="35"/>
      <c r="B145" s="36"/>
      <c r="C145" s="174" t="s">
        <v>281</v>
      </c>
      <c r="D145" s="174" t="s">
        <v>168</v>
      </c>
      <c r="E145" s="175" t="s">
        <v>278</v>
      </c>
      <c r="F145" s="176" t="s">
        <v>279</v>
      </c>
      <c r="G145" s="177" t="s">
        <v>171</v>
      </c>
      <c r="H145" s="178">
        <v>2</v>
      </c>
      <c r="I145" s="179"/>
      <c r="J145" s="180">
        <f>ROUND(I145*H145,2)</f>
        <v>0</v>
      </c>
      <c r="K145" s="176" t="s">
        <v>172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0.00639</v>
      </c>
      <c r="R145" s="183">
        <f>Q145*H145</f>
        <v>0.01278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173</v>
      </c>
      <c r="AT145" s="185" t="s">
        <v>168</v>
      </c>
      <c r="AU145" s="185" t="s">
        <v>81</v>
      </c>
      <c r="AY145" s="18" t="s">
        <v>166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173</v>
      </c>
      <c r="BM145" s="185" t="s">
        <v>941</v>
      </c>
    </row>
    <row r="146" spans="1:65" s="2" customFormat="1" ht="36">
      <c r="A146" s="35"/>
      <c r="B146" s="36"/>
      <c r="C146" s="174" t="s">
        <v>286</v>
      </c>
      <c r="D146" s="174" t="s">
        <v>168</v>
      </c>
      <c r="E146" s="175" t="s">
        <v>282</v>
      </c>
      <c r="F146" s="176" t="s">
        <v>283</v>
      </c>
      <c r="G146" s="177" t="s">
        <v>186</v>
      </c>
      <c r="H146" s="178">
        <v>3</v>
      </c>
      <c r="I146" s="179"/>
      <c r="J146" s="180">
        <f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0.08832</v>
      </c>
      <c r="R146" s="183">
        <f>Q146*H146</f>
        <v>0.26496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173</v>
      </c>
      <c r="BM146" s="185" t="s">
        <v>942</v>
      </c>
    </row>
    <row r="147" spans="2:63" s="12" customFormat="1" ht="22.9" customHeight="1">
      <c r="B147" s="158"/>
      <c r="C147" s="159"/>
      <c r="D147" s="160" t="s">
        <v>70</v>
      </c>
      <c r="E147" s="172" t="s">
        <v>191</v>
      </c>
      <c r="F147" s="172" t="s">
        <v>285</v>
      </c>
      <c r="G147" s="159"/>
      <c r="H147" s="159"/>
      <c r="I147" s="162"/>
      <c r="J147" s="173">
        <f>BK147</f>
        <v>0</v>
      </c>
      <c r="K147" s="159"/>
      <c r="L147" s="164"/>
      <c r="M147" s="165"/>
      <c r="N147" s="166"/>
      <c r="O147" s="166"/>
      <c r="P147" s="167">
        <f>SUM(P148:P151)</f>
        <v>0</v>
      </c>
      <c r="Q147" s="166"/>
      <c r="R147" s="167">
        <f>SUM(R148:R151)</f>
        <v>216.11075480000002</v>
      </c>
      <c r="S147" s="166"/>
      <c r="T147" s="168">
        <f>SUM(T148:T151)</f>
        <v>0</v>
      </c>
      <c r="AR147" s="169" t="s">
        <v>79</v>
      </c>
      <c r="AT147" s="170" t="s">
        <v>70</v>
      </c>
      <c r="AU147" s="170" t="s">
        <v>79</v>
      </c>
      <c r="AY147" s="169" t="s">
        <v>166</v>
      </c>
      <c r="BK147" s="171">
        <f>SUM(BK148:BK151)</f>
        <v>0</v>
      </c>
    </row>
    <row r="148" spans="1:65" s="2" customFormat="1" ht="36">
      <c r="A148" s="35"/>
      <c r="B148" s="36"/>
      <c r="C148" s="174" t="s">
        <v>292</v>
      </c>
      <c r="D148" s="174" t="s">
        <v>168</v>
      </c>
      <c r="E148" s="175" t="s">
        <v>287</v>
      </c>
      <c r="F148" s="176" t="s">
        <v>288</v>
      </c>
      <c r="G148" s="177" t="s">
        <v>171</v>
      </c>
      <c r="H148" s="178">
        <v>254.21</v>
      </c>
      <c r="I148" s="179"/>
      <c r="J148" s="180">
        <f>ROUND(I148*H148,2)</f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>O148*H148</f>
        <v>0</v>
      </c>
      <c r="Q148" s="183">
        <v>0.46</v>
      </c>
      <c r="R148" s="183">
        <f>Q148*H148</f>
        <v>116.93660000000001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173</v>
      </c>
      <c r="BM148" s="185" t="s">
        <v>943</v>
      </c>
    </row>
    <row r="149" spans="1:65" s="2" customFormat="1" ht="44.25" customHeight="1">
      <c r="A149" s="35"/>
      <c r="B149" s="36"/>
      <c r="C149" s="174" t="s">
        <v>296</v>
      </c>
      <c r="D149" s="174" t="s">
        <v>168</v>
      </c>
      <c r="E149" s="175" t="s">
        <v>293</v>
      </c>
      <c r="F149" s="176" t="s">
        <v>294</v>
      </c>
      <c r="G149" s="177" t="s">
        <v>171</v>
      </c>
      <c r="H149" s="178">
        <v>254.21</v>
      </c>
      <c r="I149" s="179"/>
      <c r="J149" s="180">
        <f>ROUND(I149*H149,2)</f>
        <v>0</v>
      </c>
      <c r="K149" s="176" t="s">
        <v>172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0.38</v>
      </c>
      <c r="R149" s="183">
        <f>Q149*H149</f>
        <v>96.5998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173</v>
      </c>
      <c r="AT149" s="185" t="s">
        <v>168</v>
      </c>
      <c r="AU149" s="185" t="s">
        <v>81</v>
      </c>
      <c r="AY149" s="18" t="s">
        <v>166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173</v>
      </c>
      <c r="BM149" s="185" t="s">
        <v>944</v>
      </c>
    </row>
    <row r="150" spans="1:65" s="2" customFormat="1" ht="44.25" customHeight="1">
      <c r="A150" s="35"/>
      <c r="B150" s="36"/>
      <c r="C150" s="174" t="s">
        <v>300</v>
      </c>
      <c r="D150" s="174" t="s">
        <v>168</v>
      </c>
      <c r="E150" s="175" t="s">
        <v>297</v>
      </c>
      <c r="F150" s="176" t="s">
        <v>298</v>
      </c>
      <c r="G150" s="177" t="s">
        <v>171</v>
      </c>
      <c r="H150" s="178">
        <v>6.13</v>
      </c>
      <c r="I150" s="179"/>
      <c r="J150" s="180">
        <f>ROUND(I150*H150,2)</f>
        <v>0</v>
      </c>
      <c r="K150" s="176" t="s">
        <v>172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0.26376</v>
      </c>
      <c r="R150" s="183">
        <f>Q150*H150</f>
        <v>1.6168487999999999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173</v>
      </c>
      <c r="AT150" s="185" t="s">
        <v>168</v>
      </c>
      <c r="AU150" s="185" t="s">
        <v>81</v>
      </c>
      <c r="AY150" s="18" t="s">
        <v>166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173</v>
      </c>
      <c r="BM150" s="185" t="s">
        <v>945</v>
      </c>
    </row>
    <row r="151" spans="1:65" s="2" customFormat="1" ht="36">
      <c r="A151" s="35"/>
      <c r="B151" s="36"/>
      <c r="C151" s="174" t="s">
        <v>305</v>
      </c>
      <c r="D151" s="174" t="s">
        <v>168</v>
      </c>
      <c r="E151" s="175" t="s">
        <v>301</v>
      </c>
      <c r="F151" s="176" t="s">
        <v>302</v>
      </c>
      <c r="G151" s="177" t="s">
        <v>171</v>
      </c>
      <c r="H151" s="178">
        <v>6.13</v>
      </c>
      <c r="I151" s="179"/>
      <c r="J151" s="180">
        <f>ROUND(I151*H151,2)</f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0.1562</v>
      </c>
      <c r="R151" s="183">
        <f>Q151*H151</f>
        <v>0.957506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173</v>
      </c>
      <c r="BM151" s="185" t="s">
        <v>946</v>
      </c>
    </row>
    <row r="152" spans="2:63" s="12" customFormat="1" ht="22.9" customHeight="1">
      <c r="B152" s="158"/>
      <c r="C152" s="159"/>
      <c r="D152" s="160" t="s">
        <v>70</v>
      </c>
      <c r="E152" s="172" t="s">
        <v>210</v>
      </c>
      <c r="F152" s="172" t="s">
        <v>304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SUM(P153:P181)</f>
        <v>0</v>
      </c>
      <c r="Q152" s="166"/>
      <c r="R152" s="167">
        <f>SUM(R153:R181)</f>
        <v>11.1054284</v>
      </c>
      <c r="S152" s="166"/>
      <c r="T152" s="168">
        <f>SUM(T153:T181)</f>
        <v>0</v>
      </c>
      <c r="AR152" s="169" t="s">
        <v>79</v>
      </c>
      <c r="AT152" s="170" t="s">
        <v>70</v>
      </c>
      <c r="AU152" s="170" t="s">
        <v>79</v>
      </c>
      <c r="AY152" s="169" t="s">
        <v>166</v>
      </c>
      <c r="BK152" s="171">
        <f>SUM(BK153:BK181)</f>
        <v>0</v>
      </c>
    </row>
    <row r="153" spans="1:65" s="2" customFormat="1" ht="33" customHeight="1">
      <c r="A153" s="35"/>
      <c r="B153" s="36"/>
      <c r="C153" s="174" t="s">
        <v>310</v>
      </c>
      <c r="D153" s="174" t="s">
        <v>168</v>
      </c>
      <c r="E153" s="175" t="s">
        <v>306</v>
      </c>
      <c r="F153" s="176" t="s">
        <v>307</v>
      </c>
      <c r="G153" s="177" t="s">
        <v>194</v>
      </c>
      <c r="H153" s="178">
        <v>62.6</v>
      </c>
      <c r="I153" s="179"/>
      <c r="J153" s="180">
        <f>ROUND(I153*H153,2)</f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1E-05</v>
      </c>
      <c r="R153" s="183">
        <f>Q153*H153</f>
        <v>0.000626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173</v>
      </c>
      <c r="BM153" s="185" t="s">
        <v>947</v>
      </c>
    </row>
    <row r="154" spans="1:65" s="2" customFormat="1" ht="24">
      <c r="A154" s="35"/>
      <c r="B154" s="36"/>
      <c r="C154" s="220" t="s">
        <v>315</v>
      </c>
      <c r="D154" s="220" t="s">
        <v>254</v>
      </c>
      <c r="E154" s="221" t="s">
        <v>311</v>
      </c>
      <c r="F154" s="222" t="s">
        <v>312</v>
      </c>
      <c r="G154" s="223" t="s">
        <v>194</v>
      </c>
      <c r="H154" s="224">
        <v>63.539</v>
      </c>
      <c r="I154" s="225"/>
      <c r="J154" s="226">
        <f>ROUND(I154*H154,2)</f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>O154*H154</f>
        <v>0</v>
      </c>
      <c r="Q154" s="183">
        <v>0.0036</v>
      </c>
      <c r="R154" s="183">
        <f>Q154*H154</f>
        <v>0.2287404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173</v>
      </c>
      <c r="BM154" s="185" t="s">
        <v>948</v>
      </c>
    </row>
    <row r="155" spans="2:51" s="14" customFormat="1" ht="11.25">
      <c r="B155" s="198"/>
      <c r="C155" s="199"/>
      <c r="D155" s="189" t="s">
        <v>175</v>
      </c>
      <c r="E155" s="199"/>
      <c r="F155" s="201" t="s">
        <v>949</v>
      </c>
      <c r="G155" s="199"/>
      <c r="H155" s="202">
        <v>63.539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175</v>
      </c>
      <c r="AU155" s="208" t="s">
        <v>81</v>
      </c>
      <c r="AV155" s="14" t="s">
        <v>81</v>
      </c>
      <c r="AW155" s="14" t="s">
        <v>4</v>
      </c>
      <c r="AX155" s="14" t="s">
        <v>79</v>
      </c>
      <c r="AY155" s="208" t="s">
        <v>166</v>
      </c>
    </row>
    <row r="156" spans="1:65" s="2" customFormat="1" ht="33" customHeight="1">
      <c r="A156" s="35"/>
      <c r="B156" s="36"/>
      <c r="C156" s="174" t="s">
        <v>319</v>
      </c>
      <c r="D156" s="174" t="s">
        <v>168</v>
      </c>
      <c r="E156" s="175" t="s">
        <v>531</v>
      </c>
      <c r="F156" s="176" t="s">
        <v>532</v>
      </c>
      <c r="G156" s="177" t="s">
        <v>194</v>
      </c>
      <c r="H156" s="178">
        <v>125.7</v>
      </c>
      <c r="I156" s="179"/>
      <c r="J156" s="180">
        <f>ROUND(I156*H156,2)</f>
        <v>0</v>
      </c>
      <c r="K156" s="176" t="s">
        <v>172</v>
      </c>
      <c r="L156" s="40"/>
      <c r="M156" s="181" t="s">
        <v>19</v>
      </c>
      <c r="N156" s="182" t="s">
        <v>42</v>
      </c>
      <c r="O156" s="65"/>
      <c r="P156" s="183">
        <f>O156*H156</f>
        <v>0</v>
      </c>
      <c r="Q156" s="183">
        <v>2E-05</v>
      </c>
      <c r="R156" s="183">
        <f>Q156*H156</f>
        <v>0.002514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173</v>
      </c>
      <c r="AT156" s="185" t="s">
        <v>168</v>
      </c>
      <c r="AU156" s="185" t="s">
        <v>81</v>
      </c>
      <c r="AY156" s="18" t="s">
        <v>166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79</v>
      </c>
      <c r="BK156" s="186">
        <f>ROUND(I156*H156,2)</f>
        <v>0</v>
      </c>
      <c r="BL156" s="18" t="s">
        <v>173</v>
      </c>
      <c r="BM156" s="185" t="s">
        <v>950</v>
      </c>
    </row>
    <row r="157" spans="1:65" s="2" customFormat="1" ht="24">
      <c r="A157" s="35"/>
      <c r="B157" s="36"/>
      <c r="C157" s="220" t="s">
        <v>324</v>
      </c>
      <c r="D157" s="220" t="s">
        <v>254</v>
      </c>
      <c r="E157" s="221" t="s">
        <v>527</v>
      </c>
      <c r="F157" s="222" t="s">
        <v>528</v>
      </c>
      <c r="G157" s="223" t="s">
        <v>194</v>
      </c>
      <c r="H157" s="224">
        <v>127.586</v>
      </c>
      <c r="I157" s="225"/>
      <c r="J157" s="226">
        <f>ROUND(I157*H157,2)</f>
        <v>0</v>
      </c>
      <c r="K157" s="222" t="s">
        <v>172</v>
      </c>
      <c r="L157" s="227"/>
      <c r="M157" s="228" t="s">
        <v>19</v>
      </c>
      <c r="N157" s="229" t="s">
        <v>42</v>
      </c>
      <c r="O157" s="65"/>
      <c r="P157" s="183">
        <f>O157*H157</f>
        <v>0</v>
      </c>
      <c r="Q157" s="183">
        <v>0.008</v>
      </c>
      <c r="R157" s="183">
        <f>Q157*H157</f>
        <v>1.020688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210</v>
      </c>
      <c r="AT157" s="185" t="s">
        <v>254</v>
      </c>
      <c r="AU157" s="185" t="s">
        <v>81</v>
      </c>
      <c r="AY157" s="18" t="s">
        <v>166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79</v>
      </c>
      <c r="BK157" s="186">
        <f>ROUND(I157*H157,2)</f>
        <v>0</v>
      </c>
      <c r="BL157" s="18" t="s">
        <v>173</v>
      </c>
      <c r="BM157" s="185" t="s">
        <v>951</v>
      </c>
    </row>
    <row r="158" spans="2:51" s="14" customFormat="1" ht="11.25">
      <c r="B158" s="198"/>
      <c r="C158" s="199"/>
      <c r="D158" s="189" t="s">
        <v>175</v>
      </c>
      <c r="E158" s="199"/>
      <c r="F158" s="201" t="s">
        <v>952</v>
      </c>
      <c r="G158" s="199"/>
      <c r="H158" s="202">
        <v>127.586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175</v>
      </c>
      <c r="AU158" s="208" t="s">
        <v>81</v>
      </c>
      <c r="AV158" s="14" t="s">
        <v>81</v>
      </c>
      <c r="AW158" s="14" t="s">
        <v>4</v>
      </c>
      <c r="AX158" s="14" t="s">
        <v>79</v>
      </c>
      <c r="AY158" s="208" t="s">
        <v>166</v>
      </c>
    </row>
    <row r="159" spans="1:65" s="2" customFormat="1" ht="36">
      <c r="A159" s="35"/>
      <c r="B159" s="36"/>
      <c r="C159" s="174" t="s">
        <v>328</v>
      </c>
      <c r="D159" s="174" t="s">
        <v>168</v>
      </c>
      <c r="E159" s="175" t="s">
        <v>325</v>
      </c>
      <c r="F159" s="176" t="s">
        <v>326</v>
      </c>
      <c r="G159" s="177" t="s">
        <v>186</v>
      </c>
      <c r="H159" s="178">
        <v>9</v>
      </c>
      <c r="I159" s="179"/>
      <c r="J159" s="180">
        <f aca="true" t="shared" si="0" ref="J159:J181">ROUND(I159*H159,2)</f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aca="true" t="shared" si="1" ref="P159:P181">O159*H159</f>
        <v>0</v>
      </c>
      <c r="Q159" s="183">
        <v>0</v>
      </c>
      <c r="R159" s="183">
        <f aca="true" t="shared" si="2" ref="R159:R181">Q159*H159</f>
        <v>0</v>
      </c>
      <c r="S159" s="183">
        <v>0</v>
      </c>
      <c r="T159" s="184">
        <f aca="true" t="shared" si="3" ref="T159:T181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aca="true" t="shared" si="4" ref="BE159:BE181">IF(N159="základní",J159,0)</f>
        <v>0</v>
      </c>
      <c r="BF159" s="186">
        <f aca="true" t="shared" si="5" ref="BF159:BF181">IF(N159="snížená",J159,0)</f>
        <v>0</v>
      </c>
      <c r="BG159" s="186">
        <f aca="true" t="shared" si="6" ref="BG159:BG181">IF(N159="zákl. přenesená",J159,0)</f>
        <v>0</v>
      </c>
      <c r="BH159" s="186">
        <f aca="true" t="shared" si="7" ref="BH159:BH181">IF(N159="sníž. přenesená",J159,0)</f>
        <v>0</v>
      </c>
      <c r="BI159" s="186">
        <f aca="true" t="shared" si="8" ref="BI159:BI181">IF(N159="nulová",J159,0)</f>
        <v>0</v>
      </c>
      <c r="BJ159" s="18" t="s">
        <v>79</v>
      </c>
      <c r="BK159" s="186">
        <f aca="true" t="shared" si="9" ref="BK159:BK181">ROUND(I159*H159,2)</f>
        <v>0</v>
      </c>
      <c r="BL159" s="18" t="s">
        <v>173</v>
      </c>
      <c r="BM159" s="185" t="s">
        <v>953</v>
      </c>
    </row>
    <row r="160" spans="1:65" s="2" customFormat="1" ht="16.5" customHeight="1">
      <c r="A160" s="35"/>
      <c r="B160" s="36"/>
      <c r="C160" s="220" t="s">
        <v>332</v>
      </c>
      <c r="D160" s="220" t="s">
        <v>254</v>
      </c>
      <c r="E160" s="221" t="s">
        <v>329</v>
      </c>
      <c r="F160" s="222" t="s">
        <v>330</v>
      </c>
      <c r="G160" s="223" t="s">
        <v>186</v>
      </c>
      <c r="H160" s="224">
        <v>9</v>
      </c>
      <c r="I160" s="225"/>
      <c r="J160" s="226">
        <f t="shared" si="0"/>
        <v>0</v>
      </c>
      <c r="K160" s="222" t="s">
        <v>172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0.00029</v>
      </c>
      <c r="R160" s="183">
        <f t="shared" si="2"/>
        <v>0.00261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954</v>
      </c>
    </row>
    <row r="161" spans="1:65" s="2" customFormat="1" ht="36">
      <c r="A161" s="35"/>
      <c r="B161" s="36"/>
      <c r="C161" s="174" t="s">
        <v>336</v>
      </c>
      <c r="D161" s="174" t="s">
        <v>168</v>
      </c>
      <c r="E161" s="175" t="s">
        <v>539</v>
      </c>
      <c r="F161" s="176" t="s">
        <v>540</v>
      </c>
      <c r="G161" s="177" t="s">
        <v>186</v>
      </c>
      <c r="H161" s="178">
        <v>12</v>
      </c>
      <c r="I161" s="179"/>
      <c r="J161" s="180">
        <f t="shared" si="0"/>
        <v>0</v>
      </c>
      <c r="K161" s="176" t="s">
        <v>172</v>
      </c>
      <c r="L161" s="40"/>
      <c r="M161" s="181" t="s">
        <v>19</v>
      </c>
      <c r="N161" s="182" t="s">
        <v>42</v>
      </c>
      <c r="O161" s="65"/>
      <c r="P161" s="183">
        <f t="shared" si="1"/>
        <v>0</v>
      </c>
      <c r="Q161" s="183">
        <v>0</v>
      </c>
      <c r="R161" s="183">
        <f t="shared" si="2"/>
        <v>0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173</v>
      </c>
      <c r="AT161" s="185" t="s">
        <v>168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955</v>
      </c>
    </row>
    <row r="162" spans="1:65" s="2" customFormat="1" ht="16.5" customHeight="1">
      <c r="A162" s="35"/>
      <c r="B162" s="36"/>
      <c r="C162" s="220" t="s">
        <v>340</v>
      </c>
      <c r="D162" s="220" t="s">
        <v>254</v>
      </c>
      <c r="E162" s="221" t="s">
        <v>542</v>
      </c>
      <c r="F162" s="222" t="s">
        <v>543</v>
      </c>
      <c r="G162" s="223" t="s">
        <v>186</v>
      </c>
      <c r="H162" s="224">
        <v>6</v>
      </c>
      <c r="I162" s="225"/>
      <c r="J162" s="226">
        <f t="shared" si="0"/>
        <v>0</v>
      </c>
      <c r="K162" s="222" t="s">
        <v>172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0.005</v>
      </c>
      <c r="R162" s="183">
        <f t="shared" si="2"/>
        <v>0.03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956</v>
      </c>
    </row>
    <row r="163" spans="1:65" s="2" customFormat="1" ht="16.5" customHeight="1">
      <c r="A163" s="35"/>
      <c r="B163" s="36"/>
      <c r="C163" s="220" t="s">
        <v>344</v>
      </c>
      <c r="D163" s="220" t="s">
        <v>254</v>
      </c>
      <c r="E163" s="221" t="s">
        <v>341</v>
      </c>
      <c r="F163" s="222" t="s">
        <v>342</v>
      </c>
      <c r="G163" s="223" t="s">
        <v>186</v>
      </c>
      <c r="H163" s="224">
        <v>6</v>
      </c>
      <c r="I163" s="225"/>
      <c r="J163" s="226">
        <f t="shared" si="0"/>
        <v>0</v>
      </c>
      <c r="K163" s="222" t="s">
        <v>172</v>
      </c>
      <c r="L163" s="227"/>
      <c r="M163" s="228" t="s">
        <v>19</v>
      </c>
      <c r="N163" s="229" t="s">
        <v>42</v>
      </c>
      <c r="O163" s="65"/>
      <c r="P163" s="183">
        <f t="shared" si="1"/>
        <v>0</v>
      </c>
      <c r="Q163" s="183">
        <v>0.0008</v>
      </c>
      <c r="R163" s="183">
        <f t="shared" si="2"/>
        <v>0.0048000000000000004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957</v>
      </c>
    </row>
    <row r="164" spans="1:65" s="2" customFormat="1" ht="21.75" customHeight="1">
      <c r="A164" s="35"/>
      <c r="B164" s="36"/>
      <c r="C164" s="174" t="s">
        <v>348</v>
      </c>
      <c r="D164" s="174" t="s">
        <v>168</v>
      </c>
      <c r="E164" s="175" t="s">
        <v>345</v>
      </c>
      <c r="F164" s="176" t="s">
        <v>346</v>
      </c>
      <c r="G164" s="177" t="s">
        <v>194</v>
      </c>
      <c r="H164" s="178">
        <v>62.6</v>
      </c>
      <c r="I164" s="179"/>
      <c r="J164" s="180">
        <f t="shared" si="0"/>
        <v>0</v>
      </c>
      <c r="K164" s="176" t="s">
        <v>172</v>
      </c>
      <c r="L164" s="40"/>
      <c r="M164" s="181" t="s">
        <v>19</v>
      </c>
      <c r="N164" s="182" t="s">
        <v>42</v>
      </c>
      <c r="O164" s="65"/>
      <c r="P164" s="183">
        <f t="shared" si="1"/>
        <v>0</v>
      </c>
      <c r="Q164" s="183">
        <v>0</v>
      </c>
      <c r="R164" s="183">
        <f t="shared" si="2"/>
        <v>0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173</v>
      </c>
      <c r="AT164" s="185" t="s">
        <v>168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958</v>
      </c>
    </row>
    <row r="165" spans="1:65" s="2" customFormat="1" ht="24">
      <c r="A165" s="35"/>
      <c r="B165" s="36"/>
      <c r="C165" s="174" t="s">
        <v>352</v>
      </c>
      <c r="D165" s="174" t="s">
        <v>168</v>
      </c>
      <c r="E165" s="175" t="s">
        <v>349</v>
      </c>
      <c r="F165" s="176" t="s">
        <v>350</v>
      </c>
      <c r="G165" s="177" t="s">
        <v>194</v>
      </c>
      <c r="H165" s="178">
        <v>125.7</v>
      </c>
      <c r="I165" s="179"/>
      <c r="J165" s="180">
        <f t="shared" si="0"/>
        <v>0</v>
      </c>
      <c r="K165" s="176" t="s">
        <v>172</v>
      </c>
      <c r="L165" s="40"/>
      <c r="M165" s="181" t="s">
        <v>19</v>
      </c>
      <c r="N165" s="182" t="s">
        <v>42</v>
      </c>
      <c r="O165" s="65"/>
      <c r="P165" s="183">
        <f t="shared" si="1"/>
        <v>0</v>
      </c>
      <c r="Q165" s="183">
        <v>0</v>
      </c>
      <c r="R165" s="183">
        <f t="shared" si="2"/>
        <v>0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173</v>
      </c>
      <c r="AT165" s="185" t="s">
        <v>168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959</v>
      </c>
    </row>
    <row r="166" spans="1:65" s="2" customFormat="1" ht="24">
      <c r="A166" s="35"/>
      <c r="B166" s="36"/>
      <c r="C166" s="174" t="s">
        <v>356</v>
      </c>
      <c r="D166" s="174" t="s">
        <v>168</v>
      </c>
      <c r="E166" s="175" t="s">
        <v>353</v>
      </c>
      <c r="F166" s="176" t="s">
        <v>354</v>
      </c>
      <c r="G166" s="177" t="s">
        <v>186</v>
      </c>
      <c r="H166" s="178">
        <v>6</v>
      </c>
      <c r="I166" s="179"/>
      <c r="J166" s="180">
        <f t="shared" si="0"/>
        <v>0</v>
      </c>
      <c r="K166" s="176" t="s">
        <v>172</v>
      </c>
      <c r="L166" s="40"/>
      <c r="M166" s="181" t="s">
        <v>19</v>
      </c>
      <c r="N166" s="182" t="s">
        <v>42</v>
      </c>
      <c r="O166" s="65"/>
      <c r="P166" s="183">
        <f t="shared" si="1"/>
        <v>0</v>
      </c>
      <c r="Q166" s="183">
        <v>0.01019</v>
      </c>
      <c r="R166" s="183">
        <f t="shared" si="2"/>
        <v>0.06114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173</v>
      </c>
      <c r="AT166" s="185" t="s">
        <v>168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960</v>
      </c>
    </row>
    <row r="167" spans="1:65" s="2" customFormat="1" ht="16.5" customHeight="1">
      <c r="A167" s="35"/>
      <c r="B167" s="36"/>
      <c r="C167" s="220" t="s">
        <v>360</v>
      </c>
      <c r="D167" s="220" t="s">
        <v>254</v>
      </c>
      <c r="E167" s="221" t="s">
        <v>357</v>
      </c>
      <c r="F167" s="222" t="s">
        <v>358</v>
      </c>
      <c r="G167" s="223" t="s">
        <v>186</v>
      </c>
      <c r="H167" s="224">
        <v>6</v>
      </c>
      <c r="I167" s="225"/>
      <c r="J167" s="226">
        <f t="shared" si="0"/>
        <v>0</v>
      </c>
      <c r="K167" s="222" t="s">
        <v>172</v>
      </c>
      <c r="L167" s="227"/>
      <c r="M167" s="228" t="s">
        <v>19</v>
      </c>
      <c r="N167" s="229" t="s">
        <v>42</v>
      </c>
      <c r="O167" s="65"/>
      <c r="P167" s="183">
        <f t="shared" si="1"/>
        <v>0</v>
      </c>
      <c r="Q167" s="183">
        <v>0.526</v>
      </c>
      <c r="R167" s="183">
        <f t="shared" si="2"/>
        <v>3.156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961</v>
      </c>
    </row>
    <row r="168" spans="1:65" s="2" customFormat="1" ht="24">
      <c r="A168" s="35"/>
      <c r="B168" s="36"/>
      <c r="C168" s="174" t="s">
        <v>364</v>
      </c>
      <c r="D168" s="174" t="s">
        <v>168</v>
      </c>
      <c r="E168" s="175" t="s">
        <v>365</v>
      </c>
      <c r="F168" s="176" t="s">
        <v>366</v>
      </c>
      <c r="G168" s="177" t="s">
        <v>186</v>
      </c>
      <c r="H168" s="178">
        <v>3</v>
      </c>
      <c r="I168" s="179"/>
      <c r="J168" s="180">
        <f t="shared" si="0"/>
        <v>0</v>
      </c>
      <c r="K168" s="176" t="s">
        <v>172</v>
      </c>
      <c r="L168" s="40"/>
      <c r="M168" s="181" t="s">
        <v>19</v>
      </c>
      <c r="N168" s="182" t="s">
        <v>42</v>
      </c>
      <c r="O168" s="65"/>
      <c r="P168" s="183">
        <f t="shared" si="1"/>
        <v>0</v>
      </c>
      <c r="Q168" s="183">
        <v>0.01248</v>
      </c>
      <c r="R168" s="183">
        <f t="shared" si="2"/>
        <v>0.03744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173</v>
      </c>
      <c r="AT168" s="185" t="s">
        <v>168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962</v>
      </c>
    </row>
    <row r="169" spans="1:65" s="2" customFormat="1" ht="24">
      <c r="A169" s="35"/>
      <c r="B169" s="36"/>
      <c r="C169" s="220" t="s">
        <v>368</v>
      </c>
      <c r="D169" s="220" t="s">
        <v>254</v>
      </c>
      <c r="E169" s="221" t="s">
        <v>369</v>
      </c>
      <c r="F169" s="222" t="s">
        <v>370</v>
      </c>
      <c r="G169" s="223" t="s">
        <v>186</v>
      </c>
      <c r="H169" s="224">
        <v>3</v>
      </c>
      <c r="I169" s="225"/>
      <c r="J169" s="226">
        <f t="shared" si="0"/>
        <v>0</v>
      </c>
      <c r="K169" s="222" t="s">
        <v>172</v>
      </c>
      <c r="L169" s="227"/>
      <c r="M169" s="228" t="s">
        <v>19</v>
      </c>
      <c r="N169" s="229" t="s">
        <v>42</v>
      </c>
      <c r="O169" s="65"/>
      <c r="P169" s="183">
        <f t="shared" si="1"/>
        <v>0</v>
      </c>
      <c r="Q169" s="183">
        <v>0.548</v>
      </c>
      <c r="R169" s="183">
        <f t="shared" si="2"/>
        <v>1.6440000000000001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210</v>
      </c>
      <c r="AT169" s="185" t="s">
        <v>254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963</v>
      </c>
    </row>
    <row r="170" spans="1:65" s="2" customFormat="1" ht="24">
      <c r="A170" s="35"/>
      <c r="B170" s="36"/>
      <c r="C170" s="174" t="s">
        <v>372</v>
      </c>
      <c r="D170" s="174" t="s">
        <v>168</v>
      </c>
      <c r="E170" s="175" t="s">
        <v>373</v>
      </c>
      <c r="F170" s="176" t="s">
        <v>561</v>
      </c>
      <c r="G170" s="177" t="s">
        <v>186</v>
      </c>
      <c r="H170" s="178">
        <v>3</v>
      </c>
      <c r="I170" s="179"/>
      <c r="J170" s="180">
        <f t="shared" si="0"/>
        <v>0</v>
      </c>
      <c r="K170" s="176" t="s">
        <v>172</v>
      </c>
      <c r="L170" s="40"/>
      <c r="M170" s="181" t="s">
        <v>19</v>
      </c>
      <c r="N170" s="182" t="s">
        <v>42</v>
      </c>
      <c r="O170" s="65"/>
      <c r="P170" s="183">
        <f t="shared" si="1"/>
        <v>0</v>
      </c>
      <c r="Q170" s="183">
        <v>0.02854</v>
      </c>
      <c r="R170" s="183">
        <f t="shared" si="2"/>
        <v>0.08562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173</v>
      </c>
      <c r="AT170" s="185" t="s">
        <v>168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964</v>
      </c>
    </row>
    <row r="171" spans="1:65" s="2" customFormat="1" ht="16.5" customHeight="1">
      <c r="A171" s="35"/>
      <c r="B171" s="36"/>
      <c r="C171" s="220" t="s">
        <v>376</v>
      </c>
      <c r="D171" s="220" t="s">
        <v>254</v>
      </c>
      <c r="E171" s="221" t="s">
        <v>571</v>
      </c>
      <c r="F171" s="222" t="s">
        <v>572</v>
      </c>
      <c r="G171" s="223" t="s">
        <v>186</v>
      </c>
      <c r="H171" s="224">
        <v>1</v>
      </c>
      <c r="I171" s="225"/>
      <c r="J171" s="226">
        <f t="shared" si="0"/>
        <v>0</v>
      </c>
      <c r="K171" s="222" t="s">
        <v>19</v>
      </c>
      <c r="L171" s="227"/>
      <c r="M171" s="228" t="s">
        <v>19</v>
      </c>
      <c r="N171" s="229" t="s">
        <v>42</v>
      </c>
      <c r="O171" s="65"/>
      <c r="P171" s="183">
        <f t="shared" si="1"/>
        <v>0</v>
      </c>
      <c r="Q171" s="183">
        <v>1.032</v>
      </c>
      <c r="R171" s="183">
        <f t="shared" si="2"/>
        <v>1.032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210</v>
      </c>
      <c r="AT171" s="185" t="s">
        <v>254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965</v>
      </c>
    </row>
    <row r="172" spans="1:65" s="2" customFormat="1" ht="16.5" customHeight="1">
      <c r="A172" s="35"/>
      <c r="B172" s="36"/>
      <c r="C172" s="220" t="s">
        <v>380</v>
      </c>
      <c r="D172" s="220" t="s">
        <v>254</v>
      </c>
      <c r="E172" s="221" t="s">
        <v>568</v>
      </c>
      <c r="F172" s="222" t="s">
        <v>569</v>
      </c>
      <c r="G172" s="223" t="s">
        <v>186</v>
      </c>
      <c r="H172" s="224">
        <v>1</v>
      </c>
      <c r="I172" s="225"/>
      <c r="J172" s="226">
        <f t="shared" si="0"/>
        <v>0</v>
      </c>
      <c r="K172" s="222" t="s">
        <v>19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1.032</v>
      </c>
      <c r="R172" s="183">
        <f t="shared" si="2"/>
        <v>1.032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966</v>
      </c>
    </row>
    <row r="173" spans="1:65" s="2" customFormat="1" ht="16.5" customHeight="1">
      <c r="A173" s="35"/>
      <c r="B173" s="36"/>
      <c r="C173" s="220" t="s">
        <v>384</v>
      </c>
      <c r="D173" s="220" t="s">
        <v>254</v>
      </c>
      <c r="E173" s="221" t="s">
        <v>673</v>
      </c>
      <c r="F173" s="222" t="s">
        <v>674</v>
      </c>
      <c r="G173" s="223" t="s">
        <v>186</v>
      </c>
      <c r="H173" s="224">
        <v>1</v>
      </c>
      <c r="I173" s="225"/>
      <c r="J173" s="226">
        <f t="shared" si="0"/>
        <v>0</v>
      </c>
      <c r="K173" s="222" t="s">
        <v>19</v>
      </c>
      <c r="L173" s="227"/>
      <c r="M173" s="228" t="s">
        <v>19</v>
      </c>
      <c r="N173" s="229" t="s">
        <v>42</v>
      </c>
      <c r="O173" s="65"/>
      <c r="P173" s="183">
        <f t="shared" si="1"/>
        <v>0</v>
      </c>
      <c r="Q173" s="183">
        <v>1.032</v>
      </c>
      <c r="R173" s="183">
        <f t="shared" si="2"/>
        <v>1.032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210</v>
      </c>
      <c r="AT173" s="185" t="s">
        <v>254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967</v>
      </c>
    </row>
    <row r="174" spans="1:65" s="2" customFormat="1" ht="24">
      <c r="A174" s="35"/>
      <c r="B174" s="36"/>
      <c r="C174" s="174" t="s">
        <v>388</v>
      </c>
      <c r="D174" s="174" t="s">
        <v>168</v>
      </c>
      <c r="E174" s="175" t="s">
        <v>389</v>
      </c>
      <c r="F174" s="176" t="s">
        <v>390</v>
      </c>
      <c r="G174" s="177" t="s">
        <v>186</v>
      </c>
      <c r="H174" s="178">
        <v>5</v>
      </c>
      <c r="I174" s="179"/>
      <c r="J174" s="180">
        <f t="shared" si="0"/>
        <v>0</v>
      </c>
      <c r="K174" s="176" t="s">
        <v>172</v>
      </c>
      <c r="L174" s="40"/>
      <c r="M174" s="181" t="s">
        <v>19</v>
      </c>
      <c r="N174" s="182" t="s">
        <v>42</v>
      </c>
      <c r="O174" s="65"/>
      <c r="P174" s="183">
        <f t="shared" si="1"/>
        <v>0</v>
      </c>
      <c r="Q174" s="183">
        <v>0.03927</v>
      </c>
      <c r="R174" s="183">
        <f t="shared" si="2"/>
        <v>0.19635</v>
      </c>
      <c r="S174" s="183">
        <v>0</v>
      </c>
      <c r="T174" s="18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173</v>
      </c>
      <c r="AT174" s="185" t="s">
        <v>168</v>
      </c>
      <c r="AU174" s="185" t="s">
        <v>81</v>
      </c>
      <c r="AY174" s="18" t="s">
        <v>166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18" t="s">
        <v>79</v>
      </c>
      <c r="BK174" s="186">
        <f t="shared" si="9"/>
        <v>0</v>
      </c>
      <c r="BL174" s="18" t="s">
        <v>173</v>
      </c>
      <c r="BM174" s="185" t="s">
        <v>968</v>
      </c>
    </row>
    <row r="175" spans="1:65" s="2" customFormat="1" ht="24">
      <c r="A175" s="35"/>
      <c r="B175" s="36"/>
      <c r="C175" s="220" t="s">
        <v>392</v>
      </c>
      <c r="D175" s="220" t="s">
        <v>254</v>
      </c>
      <c r="E175" s="221" t="s">
        <v>397</v>
      </c>
      <c r="F175" s="222" t="s">
        <v>398</v>
      </c>
      <c r="G175" s="223" t="s">
        <v>186</v>
      </c>
      <c r="H175" s="224">
        <v>4</v>
      </c>
      <c r="I175" s="225"/>
      <c r="J175" s="226">
        <f t="shared" si="0"/>
        <v>0</v>
      </c>
      <c r="K175" s="222" t="s">
        <v>172</v>
      </c>
      <c r="L175" s="227"/>
      <c r="M175" s="228" t="s">
        <v>19</v>
      </c>
      <c r="N175" s="229" t="s">
        <v>42</v>
      </c>
      <c r="O175" s="65"/>
      <c r="P175" s="183">
        <f t="shared" si="1"/>
        <v>0</v>
      </c>
      <c r="Q175" s="183">
        <v>0.081</v>
      </c>
      <c r="R175" s="183">
        <f t="shared" si="2"/>
        <v>0.324</v>
      </c>
      <c r="S175" s="183">
        <v>0</v>
      </c>
      <c r="T175" s="18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210</v>
      </c>
      <c r="AT175" s="185" t="s">
        <v>254</v>
      </c>
      <c r="AU175" s="185" t="s">
        <v>81</v>
      </c>
      <c r="AY175" s="18" t="s">
        <v>166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18" t="s">
        <v>79</v>
      </c>
      <c r="BK175" s="186">
        <f t="shared" si="9"/>
        <v>0</v>
      </c>
      <c r="BL175" s="18" t="s">
        <v>173</v>
      </c>
      <c r="BM175" s="185" t="s">
        <v>969</v>
      </c>
    </row>
    <row r="176" spans="1:65" s="2" customFormat="1" ht="16.5" customHeight="1">
      <c r="A176" s="35"/>
      <c r="B176" s="36"/>
      <c r="C176" s="220" t="s">
        <v>396</v>
      </c>
      <c r="D176" s="220" t="s">
        <v>254</v>
      </c>
      <c r="E176" s="221" t="s">
        <v>406</v>
      </c>
      <c r="F176" s="222" t="s">
        <v>407</v>
      </c>
      <c r="G176" s="223" t="s">
        <v>403</v>
      </c>
      <c r="H176" s="224">
        <v>1</v>
      </c>
      <c r="I176" s="225"/>
      <c r="J176" s="226">
        <f t="shared" si="0"/>
        <v>0</v>
      </c>
      <c r="K176" s="222" t="s">
        <v>19</v>
      </c>
      <c r="L176" s="227"/>
      <c r="M176" s="228" t="s">
        <v>19</v>
      </c>
      <c r="N176" s="229" t="s">
        <v>42</v>
      </c>
      <c r="O176" s="65"/>
      <c r="P176" s="183">
        <f t="shared" si="1"/>
        <v>0</v>
      </c>
      <c r="Q176" s="183">
        <v>0.04</v>
      </c>
      <c r="R176" s="183">
        <f t="shared" si="2"/>
        <v>0.04</v>
      </c>
      <c r="S176" s="183">
        <v>0</v>
      </c>
      <c r="T176" s="18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210</v>
      </c>
      <c r="AT176" s="185" t="s">
        <v>254</v>
      </c>
      <c r="AU176" s="185" t="s">
        <v>81</v>
      </c>
      <c r="AY176" s="18" t="s">
        <v>166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18" t="s">
        <v>79</v>
      </c>
      <c r="BK176" s="186">
        <f t="shared" si="9"/>
        <v>0</v>
      </c>
      <c r="BL176" s="18" t="s">
        <v>173</v>
      </c>
      <c r="BM176" s="185" t="s">
        <v>970</v>
      </c>
    </row>
    <row r="177" spans="1:65" s="2" customFormat="1" ht="16.5" customHeight="1">
      <c r="A177" s="35"/>
      <c r="B177" s="36"/>
      <c r="C177" s="220" t="s">
        <v>400</v>
      </c>
      <c r="D177" s="220" t="s">
        <v>254</v>
      </c>
      <c r="E177" s="221" t="s">
        <v>414</v>
      </c>
      <c r="F177" s="222" t="s">
        <v>415</v>
      </c>
      <c r="G177" s="223" t="s">
        <v>403</v>
      </c>
      <c r="H177" s="224">
        <v>9</v>
      </c>
      <c r="I177" s="225"/>
      <c r="J177" s="226">
        <f t="shared" si="0"/>
        <v>0</v>
      </c>
      <c r="K177" s="222" t="s">
        <v>19</v>
      </c>
      <c r="L177" s="227"/>
      <c r="M177" s="228" t="s">
        <v>19</v>
      </c>
      <c r="N177" s="229" t="s">
        <v>42</v>
      </c>
      <c r="O177" s="65"/>
      <c r="P177" s="183">
        <f t="shared" si="1"/>
        <v>0</v>
      </c>
      <c r="Q177" s="183">
        <v>0</v>
      </c>
      <c r="R177" s="183">
        <f t="shared" si="2"/>
        <v>0</v>
      </c>
      <c r="S177" s="183">
        <v>0</v>
      </c>
      <c r="T177" s="18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210</v>
      </c>
      <c r="AT177" s="185" t="s">
        <v>254</v>
      </c>
      <c r="AU177" s="185" t="s">
        <v>81</v>
      </c>
      <c r="AY177" s="18" t="s">
        <v>166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18" t="s">
        <v>79</v>
      </c>
      <c r="BK177" s="186">
        <f t="shared" si="9"/>
        <v>0</v>
      </c>
      <c r="BL177" s="18" t="s">
        <v>173</v>
      </c>
      <c r="BM177" s="185" t="s">
        <v>971</v>
      </c>
    </row>
    <row r="178" spans="1:65" s="2" customFormat="1" ht="36">
      <c r="A178" s="35"/>
      <c r="B178" s="36"/>
      <c r="C178" s="174" t="s">
        <v>405</v>
      </c>
      <c r="D178" s="174" t="s">
        <v>168</v>
      </c>
      <c r="E178" s="175" t="s">
        <v>418</v>
      </c>
      <c r="F178" s="176" t="s">
        <v>419</v>
      </c>
      <c r="G178" s="177" t="s">
        <v>186</v>
      </c>
      <c r="H178" s="178">
        <v>6</v>
      </c>
      <c r="I178" s="179"/>
      <c r="J178" s="180">
        <f t="shared" si="0"/>
        <v>0</v>
      </c>
      <c r="K178" s="176" t="s">
        <v>172</v>
      </c>
      <c r="L178" s="40"/>
      <c r="M178" s="181" t="s">
        <v>19</v>
      </c>
      <c r="N178" s="182" t="s">
        <v>42</v>
      </c>
      <c r="O178" s="65"/>
      <c r="P178" s="183">
        <f t="shared" si="1"/>
        <v>0</v>
      </c>
      <c r="Q178" s="183">
        <v>0.05803</v>
      </c>
      <c r="R178" s="183">
        <f t="shared" si="2"/>
        <v>0.34818</v>
      </c>
      <c r="S178" s="183">
        <v>0</v>
      </c>
      <c r="T178" s="18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173</v>
      </c>
      <c r="AT178" s="185" t="s">
        <v>168</v>
      </c>
      <c r="AU178" s="185" t="s">
        <v>81</v>
      </c>
      <c r="AY178" s="18" t="s">
        <v>166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18" t="s">
        <v>79</v>
      </c>
      <c r="BK178" s="186">
        <f t="shared" si="9"/>
        <v>0</v>
      </c>
      <c r="BL178" s="18" t="s">
        <v>173</v>
      </c>
      <c r="BM178" s="185" t="s">
        <v>972</v>
      </c>
    </row>
    <row r="179" spans="1:65" s="2" customFormat="1" ht="24">
      <c r="A179" s="35"/>
      <c r="B179" s="36"/>
      <c r="C179" s="174" t="s">
        <v>409</v>
      </c>
      <c r="D179" s="174" t="s">
        <v>168</v>
      </c>
      <c r="E179" s="175" t="s">
        <v>422</v>
      </c>
      <c r="F179" s="176" t="s">
        <v>423</v>
      </c>
      <c r="G179" s="177" t="s">
        <v>186</v>
      </c>
      <c r="H179" s="178">
        <v>3</v>
      </c>
      <c r="I179" s="179"/>
      <c r="J179" s="180">
        <f t="shared" si="0"/>
        <v>0</v>
      </c>
      <c r="K179" s="176" t="s">
        <v>172</v>
      </c>
      <c r="L179" s="40"/>
      <c r="M179" s="181" t="s">
        <v>19</v>
      </c>
      <c r="N179" s="182" t="s">
        <v>42</v>
      </c>
      <c r="O179" s="65"/>
      <c r="P179" s="183">
        <f t="shared" si="1"/>
        <v>0</v>
      </c>
      <c r="Q179" s="183">
        <v>0.21734</v>
      </c>
      <c r="R179" s="183">
        <f t="shared" si="2"/>
        <v>0.65202</v>
      </c>
      <c r="S179" s="183">
        <v>0</v>
      </c>
      <c r="T179" s="18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173</v>
      </c>
      <c r="AT179" s="185" t="s">
        <v>168</v>
      </c>
      <c r="AU179" s="185" t="s">
        <v>81</v>
      </c>
      <c r="AY179" s="18" t="s">
        <v>166</v>
      </c>
      <c r="BE179" s="186">
        <f t="shared" si="4"/>
        <v>0</v>
      </c>
      <c r="BF179" s="186">
        <f t="shared" si="5"/>
        <v>0</v>
      </c>
      <c r="BG179" s="186">
        <f t="shared" si="6"/>
        <v>0</v>
      </c>
      <c r="BH179" s="186">
        <f t="shared" si="7"/>
        <v>0</v>
      </c>
      <c r="BI179" s="186">
        <f t="shared" si="8"/>
        <v>0</v>
      </c>
      <c r="BJ179" s="18" t="s">
        <v>79</v>
      </c>
      <c r="BK179" s="186">
        <f t="shared" si="9"/>
        <v>0</v>
      </c>
      <c r="BL179" s="18" t="s">
        <v>173</v>
      </c>
      <c r="BM179" s="185" t="s">
        <v>973</v>
      </c>
    </row>
    <row r="180" spans="1:65" s="2" customFormat="1" ht="24">
      <c r="A180" s="35"/>
      <c r="B180" s="36"/>
      <c r="C180" s="220" t="s">
        <v>413</v>
      </c>
      <c r="D180" s="220" t="s">
        <v>254</v>
      </c>
      <c r="E180" s="221" t="s">
        <v>426</v>
      </c>
      <c r="F180" s="222" t="s">
        <v>427</v>
      </c>
      <c r="G180" s="223" t="s">
        <v>186</v>
      </c>
      <c r="H180" s="224">
        <v>3</v>
      </c>
      <c r="I180" s="225"/>
      <c r="J180" s="226">
        <f t="shared" si="0"/>
        <v>0</v>
      </c>
      <c r="K180" s="222" t="s">
        <v>172</v>
      </c>
      <c r="L180" s="227"/>
      <c r="M180" s="228" t="s">
        <v>19</v>
      </c>
      <c r="N180" s="229" t="s">
        <v>42</v>
      </c>
      <c r="O180" s="65"/>
      <c r="P180" s="183">
        <f t="shared" si="1"/>
        <v>0</v>
      </c>
      <c r="Q180" s="183">
        <v>0.05</v>
      </c>
      <c r="R180" s="183">
        <f t="shared" si="2"/>
        <v>0.15000000000000002</v>
      </c>
      <c r="S180" s="183">
        <v>0</v>
      </c>
      <c r="T180" s="18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210</v>
      </c>
      <c r="AT180" s="185" t="s">
        <v>254</v>
      </c>
      <c r="AU180" s="185" t="s">
        <v>81</v>
      </c>
      <c r="AY180" s="18" t="s">
        <v>166</v>
      </c>
      <c r="BE180" s="186">
        <f t="shared" si="4"/>
        <v>0</v>
      </c>
      <c r="BF180" s="186">
        <f t="shared" si="5"/>
        <v>0</v>
      </c>
      <c r="BG180" s="186">
        <f t="shared" si="6"/>
        <v>0</v>
      </c>
      <c r="BH180" s="186">
        <f t="shared" si="7"/>
        <v>0</v>
      </c>
      <c r="BI180" s="186">
        <f t="shared" si="8"/>
        <v>0</v>
      </c>
      <c r="BJ180" s="18" t="s">
        <v>79</v>
      </c>
      <c r="BK180" s="186">
        <f t="shared" si="9"/>
        <v>0</v>
      </c>
      <c r="BL180" s="18" t="s">
        <v>173</v>
      </c>
      <c r="BM180" s="185" t="s">
        <v>974</v>
      </c>
    </row>
    <row r="181" spans="1:65" s="2" customFormat="1" ht="21.75" customHeight="1">
      <c r="A181" s="35"/>
      <c r="B181" s="36"/>
      <c r="C181" s="174" t="s">
        <v>417</v>
      </c>
      <c r="D181" s="174" t="s">
        <v>168</v>
      </c>
      <c r="E181" s="175" t="s">
        <v>430</v>
      </c>
      <c r="F181" s="176" t="s">
        <v>431</v>
      </c>
      <c r="G181" s="177" t="s">
        <v>194</v>
      </c>
      <c r="H181" s="178">
        <v>190</v>
      </c>
      <c r="I181" s="179"/>
      <c r="J181" s="180">
        <f t="shared" si="0"/>
        <v>0</v>
      </c>
      <c r="K181" s="176" t="s">
        <v>172</v>
      </c>
      <c r="L181" s="40"/>
      <c r="M181" s="181" t="s">
        <v>19</v>
      </c>
      <c r="N181" s="182" t="s">
        <v>42</v>
      </c>
      <c r="O181" s="65"/>
      <c r="P181" s="183">
        <f t="shared" si="1"/>
        <v>0</v>
      </c>
      <c r="Q181" s="183">
        <v>0.00013</v>
      </c>
      <c r="R181" s="183">
        <f t="shared" si="2"/>
        <v>0.024699999999999996</v>
      </c>
      <c r="S181" s="183">
        <v>0</v>
      </c>
      <c r="T181" s="18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173</v>
      </c>
      <c r="AT181" s="185" t="s">
        <v>168</v>
      </c>
      <c r="AU181" s="185" t="s">
        <v>81</v>
      </c>
      <c r="AY181" s="18" t="s">
        <v>166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18" t="s">
        <v>79</v>
      </c>
      <c r="BK181" s="186">
        <f t="shared" si="9"/>
        <v>0</v>
      </c>
      <c r="BL181" s="18" t="s">
        <v>173</v>
      </c>
      <c r="BM181" s="185" t="s">
        <v>975</v>
      </c>
    </row>
    <row r="182" spans="2:63" s="12" customFormat="1" ht="22.9" customHeight="1">
      <c r="B182" s="158"/>
      <c r="C182" s="159"/>
      <c r="D182" s="160" t="s">
        <v>70</v>
      </c>
      <c r="E182" s="172" t="s">
        <v>439</v>
      </c>
      <c r="F182" s="172" t="s">
        <v>440</v>
      </c>
      <c r="G182" s="159"/>
      <c r="H182" s="159"/>
      <c r="I182" s="162"/>
      <c r="J182" s="173">
        <f>BK182</f>
        <v>0</v>
      </c>
      <c r="K182" s="159"/>
      <c r="L182" s="164"/>
      <c r="M182" s="165"/>
      <c r="N182" s="166"/>
      <c r="O182" s="166"/>
      <c r="P182" s="167">
        <f>SUM(P183:P186)</f>
        <v>0</v>
      </c>
      <c r="Q182" s="166"/>
      <c r="R182" s="167">
        <f>SUM(R183:R186)</f>
        <v>0</v>
      </c>
      <c r="S182" s="166"/>
      <c r="T182" s="168">
        <f>SUM(T183:T186)</f>
        <v>0</v>
      </c>
      <c r="AR182" s="169" t="s">
        <v>79</v>
      </c>
      <c r="AT182" s="170" t="s">
        <v>70</v>
      </c>
      <c r="AU182" s="170" t="s">
        <v>79</v>
      </c>
      <c r="AY182" s="169" t="s">
        <v>166</v>
      </c>
      <c r="BK182" s="171">
        <f>SUM(BK183:BK186)</f>
        <v>0</v>
      </c>
    </row>
    <row r="183" spans="1:65" s="2" customFormat="1" ht="36">
      <c r="A183" s="35"/>
      <c r="B183" s="36"/>
      <c r="C183" s="174" t="s">
        <v>421</v>
      </c>
      <c r="D183" s="174" t="s">
        <v>168</v>
      </c>
      <c r="E183" s="175" t="s">
        <v>442</v>
      </c>
      <c r="F183" s="176" t="s">
        <v>443</v>
      </c>
      <c r="G183" s="177" t="s">
        <v>240</v>
      </c>
      <c r="H183" s="178">
        <v>149.374</v>
      </c>
      <c r="I183" s="179"/>
      <c r="J183" s="180">
        <f>ROUND(I183*H183,2)</f>
        <v>0</v>
      </c>
      <c r="K183" s="176" t="s">
        <v>172</v>
      </c>
      <c r="L183" s="40"/>
      <c r="M183" s="181" t="s">
        <v>19</v>
      </c>
      <c r="N183" s="182" t="s">
        <v>42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79</v>
      </c>
      <c r="BK183" s="186">
        <f>ROUND(I183*H183,2)</f>
        <v>0</v>
      </c>
      <c r="BL183" s="18" t="s">
        <v>173</v>
      </c>
      <c r="BM183" s="185" t="s">
        <v>976</v>
      </c>
    </row>
    <row r="184" spans="1:65" s="2" customFormat="1" ht="36">
      <c r="A184" s="35"/>
      <c r="B184" s="36"/>
      <c r="C184" s="174" t="s">
        <v>425</v>
      </c>
      <c r="D184" s="174" t="s">
        <v>168</v>
      </c>
      <c r="E184" s="175" t="s">
        <v>446</v>
      </c>
      <c r="F184" s="176" t="s">
        <v>447</v>
      </c>
      <c r="G184" s="177" t="s">
        <v>240</v>
      </c>
      <c r="H184" s="178">
        <v>1344.366</v>
      </c>
      <c r="I184" s="179"/>
      <c r="J184" s="180">
        <f>ROUND(I184*H184,2)</f>
        <v>0</v>
      </c>
      <c r="K184" s="176" t="s">
        <v>172</v>
      </c>
      <c r="L184" s="40"/>
      <c r="M184" s="181" t="s">
        <v>19</v>
      </c>
      <c r="N184" s="182" t="s">
        <v>42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173</v>
      </c>
      <c r="AT184" s="185" t="s">
        <v>168</v>
      </c>
      <c r="AU184" s="185" t="s">
        <v>81</v>
      </c>
      <c r="AY184" s="18" t="s">
        <v>166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79</v>
      </c>
      <c r="BK184" s="186">
        <f>ROUND(I184*H184,2)</f>
        <v>0</v>
      </c>
      <c r="BL184" s="18" t="s">
        <v>173</v>
      </c>
      <c r="BM184" s="185" t="s">
        <v>977</v>
      </c>
    </row>
    <row r="185" spans="2:51" s="14" customFormat="1" ht="11.25">
      <c r="B185" s="198"/>
      <c r="C185" s="199"/>
      <c r="D185" s="189" t="s">
        <v>175</v>
      </c>
      <c r="E185" s="200" t="s">
        <v>19</v>
      </c>
      <c r="F185" s="201" t="s">
        <v>978</v>
      </c>
      <c r="G185" s="199"/>
      <c r="H185" s="202">
        <v>1344.366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175</v>
      </c>
      <c r="AU185" s="208" t="s">
        <v>81</v>
      </c>
      <c r="AV185" s="14" t="s">
        <v>81</v>
      </c>
      <c r="AW185" s="14" t="s">
        <v>33</v>
      </c>
      <c r="AX185" s="14" t="s">
        <v>79</v>
      </c>
      <c r="AY185" s="208" t="s">
        <v>166</v>
      </c>
    </row>
    <row r="186" spans="1:65" s="2" customFormat="1" ht="44.25" customHeight="1">
      <c r="A186" s="35"/>
      <c r="B186" s="36"/>
      <c r="C186" s="174" t="s">
        <v>429</v>
      </c>
      <c r="D186" s="174" t="s">
        <v>168</v>
      </c>
      <c r="E186" s="175" t="s">
        <v>450</v>
      </c>
      <c r="F186" s="176" t="s">
        <v>239</v>
      </c>
      <c r="G186" s="177" t="s">
        <v>240</v>
      </c>
      <c r="H186" s="178">
        <v>149.374</v>
      </c>
      <c r="I186" s="179"/>
      <c r="J186" s="180">
        <f>ROUND(I186*H186,2)</f>
        <v>0</v>
      </c>
      <c r="K186" s="176" t="s">
        <v>172</v>
      </c>
      <c r="L186" s="40"/>
      <c r="M186" s="181" t="s">
        <v>19</v>
      </c>
      <c r="N186" s="182" t="s">
        <v>42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173</v>
      </c>
      <c r="AT186" s="185" t="s">
        <v>168</v>
      </c>
      <c r="AU186" s="185" t="s">
        <v>81</v>
      </c>
      <c r="AY186" s="18" t="s">
        <v>166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79</v>
      </c>
      <c r="BK186" s="186">
        <f>ROUND(I186*H186,2)</f>
        <v>0</v>
      </c>
      <c r="BL186" s="18" t="s">
        <v>173</v>
      </c>
      <c r="BM186" s="185" t="s">
        <v>979</v>
      </c>
    </row>
    <row r="187" spans="2:63" s="12" customFormat="1" ht="22.9" customHeight="1">
      <c r="B187" s="158"/>
      <c r="C187" s="159"/>
      <c r="D187" s="160" t="s">
        <v>70</v>
      </c>
      <c r="E187" s="172" t="s">
        <v>456</v>
      </c>
      <c r="F187" s="172" t="s">
        <v>457</v>
      </c>
      <c r="G187" s="159"/>
      <c r="H187" s="159"/>
      <c r="I187" s="162"/>
      <c r="J187" s="173">
        <f>BK187</f>
        <v>0</v>
      </c>
      <c r="K187" s="159"/>
      <c r="L187" s="164"/>
      <c r="M187" s="165"/>
      <c r="N187" s="166"/>
      <c r="O187" s="166"/>
      <c r="P187" s="167">
        <f>SUM(P188:P189)</f>
        <v>0</v>
      </c>
      <c r="Q187" s="166"/>
      <c r="R187" s="167">
        <f>SUM(R188:R189)</f>
        <v>0</v>
      </c>
      <c r="S187" s="166"/>
      <c r="T187" s="168">
        <f>SUM(T188:T189)</f>
        <v>0</v>
      </c>
      <c r="AR187" s="169" t="s">
        <v>79</v>
      </c>
      <c r="AT187" s="170" t="s">
        <v>70</v>
      </c>
      <c r="AU187" s="170" t="s">
        <v>79</v>
      </c>
      <c r="AY187" s="169" t="s">
        <v>166</v>
      </c>
      <c r="BK187" s="171">
        <f>SUM(BK188:BK189)</f>
        <v>0</v>
      </c>
    </row>
    <row r="188" spans="1:65" s="2" customFormat="1" ht="44.25" customHeight="1">
      <c r="A188" s="35"/>
      <c r="B188" s="36"/>
      <c r="C188" s="174" t="s">
        <v>434</v>
      </c>
      <c r="D188" s="174" t="s">
        <v>168</v>
      </c>
      <c r="E188" s="175" t="s">
        <v>459</v>
      </c>
      <c r="F188" s="176" t="s">
        <v>460</v>
      </c>
      <c r="G188" s="177" t="s">
        <v>240</v>
      </c>
      <c r="H188" s="178">
        <v>216.11</v>
      </c>
      <c r="I188" s="179"/>
      <c r="J188" s="180">
        <f>ROUND(I188*H188,2)</f>
        <v>0</v>
      </c>
      <c r="K188" s="176" t="s">
        <v>172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173</v>
      </c>
      <c r="AT188" s="185" t="s">
        <v>168</v>
      </c>
      <c r="AU188" s="185" t="s">
        <v>81</v>
      </c>
      <c r="AY188" s="18" t="s">
        <v>166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173</v>
      </c>
      <c r="BM188" s="185" t="s">
        <v>980</v>
      </c>
    </row>
    <row r="189" spans="1:65" s="2" customFormat="1" ht="48">
      <c r="A189" s="35"/>
      <c r="B189" s="36"/>
      <c r="C189" s="174" t="s">
        <v>441</v>
      </c>
      <c r="D189" s="174" t="s">
        <v>168</v>
      </c>
      <c r="E189" s="175" t="s">
        <v>463</v>
      </c>
      <c r="F189" s="176" t="s">
        <v>464</v>
      </c>
      <c r="G189" s="177" t="s">
        <v>240</v>
      </c>
      <c r="H189" s="178">
        <v>11.106</v>
      </c>
      <c r="I189" s="179"/>
      <c r="J189" s="180">
        <f>ROUND(I189*H189,2)</f>
        <v>0</v>
      </c>
      <c r="K189" s="176" t="s">
        <v>172</v>
      </c>
      <c r="L189" s="40"/>
      <c r="M189" s="230" t="s">
        <v>19</v>
      </c>
      <c r="N189" s="231" t="s">
        <v>42</v>
      </c>
      <c r="O189" s="232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173</v>
      </c>
      <c r="AT189" s="185" t="s">
        <v>168</v>
      </c>
      <c r="AU189" s="185" t="s">
        <v>81</v>
      </c>
      <c r="AY189" s="18" t="s">
        <v>166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79</v>
      </c>
      <c r="BK189" s="186">
        <f>ROUND(I189*H189,2)</f>
        <v>0</v>
      </c>
      <c r="BL189" s="18" t="s">
        <v>173</v>
      </c>
      <c r="BM189" s="185" t="s">
        <v>981</v>
      </c>
    </row>
    <row r="190" spans="1:31" s="2" customFormat="1" ht="6.95" customHeight="1">
      <c r="A190" s="35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Zpiq51Ag5/MQ1GtJFAfJx3vTkvtaFvSPWzSh6dCiqBt/pHfaFOrYw6LOXL2SP45yj+Xzw9yQbqIDnJcr7MedXw==" saltValue="t6YS/tKBBDLBBGsJ5TnXhuojk92OdXqTLfVE0mUtNlzdF5XA8tpLFH4XhBVtDy2cYCxI7xWoUzqswO4pb7uK1A==" spinCount="100000" sheet="1" objects="1" scenarios="1" formatColumns="0" formatRows="0" autoFilter="0"/>
  <autoFilter ref="C86:K18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982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ROUND((SUM(BE88:BE183)),2)</f>
        <v>0</v>
      </c>
      <c r="G33" s="35"/>
      <c r="H33" s="35"/>
      <c r="I33" s="119">
        <v>0.21</v>
      </c>
      <c r="J33" s="118">
        <f>ROUND(((SUM(BE88:BE183))*I33),2)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ROUND((SUM(BF88:BF183)),2)</f>
        <v>0</v>
      </c>
      <c r="G34" s="35"/>
      <c r="H34" s="35"/>
      <c r="I34" s="119">
        <v>0.15</v>
      </c>
      <c r="J34" s="118">
        <f>ROUND(((SUM(BF88:BF183))*I34),2)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ROUND((SUM(BG88:BG183)),2)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ROUND((SUM(BH88:BH183)),2)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ROUND((SUM(BI88:BI183)),2)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07 - Stoka E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J127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J129</f>
        <v>0</v>
      </c>
      <c r="K63" s="142"/>
      <c r="L63" s="146"/>
    </row>
    <row r="64" spans="2:12" s="10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4"/>
      <c r="J64" s="145">
        <f>J136</f>
        <v>0</v>
      </c>
      <c r="K64" s="142"/>
      <c r="L64" s="146"/>
    </row>
    <row r="65" spans="2:12" s="10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4"/>
      <c r="J65" s="145">
        <f>J141</f>
        <v>0</v>
      </c>
      <c r="K65" s="142"/>
      <c r="L65" s="146"/>
    </row>
    <row r="66" spans="2:12" s="10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J172</f>
        <v>0</v>
      </c>
      <c r="K66" s="142"/>
      <c r="L66" s="146"/>
    </row>
    <row r="67" spans="2:12" s="10" customFormat="1" ht="19.9" customHeight="1">
      <c r="B67" s="141"/>
      <c r="C67" s="142"/>
      <c r="D67" s="143" t="s">
        <v>149</v>
      </c>
      <c r="E67" s="144"/>
      <c r="F67" s="144"/>
      <c r="G67" s="144"/>
      <c r="H67" s="144"/>
      <c r="I67" s="144"/>
      <c r="J67" s="145">
        <f>J175</f>
        <v>0</v>
      </c>
      <c r="K67" s="142"/>
      <c r="L67" s="146"/>
    </row>
    <row r="68" spans="2:12" s="10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4"/>
      <c r="J68" s="145">
        <f>J181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63" t="str">
        <f>E7</f>
        <v>SO.01 Kanalizace</v>
      </c>
      <c r="F78" s="364"/>
      <c r="G78" s="364"/>
      <c r="H78" s="364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136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0" t="str">
        <f>E9</f>
        <v>07 - Stoka E</v>
      </c>
      <c r="F80" s="365"/>
      <c r="G80" s="365"/>
      <c r="H80" s="365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Rotava</v>
      </c>
      <c r="G82" s="37"/>
      <c r="H82" s="37"/>
      <c r="I82" s="30" t="s">
        <v>23</v>
      </c>
      <c r="J82" s="60" t="str">
        <f>IF(J12="","",J12)</f>
        <v>8. 1. 2021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Město Rotava Sídliště 721 Rotava</v>
      </c>
      <c r="G84" s="37"/>
      <c r="H84" s="37"/>
      <c r="I84" s="30" t="s">
        <v>31</v>
      </c>
      <c r="J84" s="33" t="str">
        <f>E21</f>
        <v>Bolvári Štefan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Bolvári Štefan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152</v>
      </c>
      <c r="D87" s="150" t="s">
        <v>56</v>
      </c>
      <c r="E87" s="150" t="s">
        <v>52</v>
      </c>
      <c r="F87" s="150" t="s">
        <v>53</v>
      </c>
      <c r="G87" s="150" t="s">
        <v>153</v>
      </c>
      <c r="H87" s="150" t="s">
        <v>154</v>
      </c>
      <c r="I87" s="150" t="s">
        <v>155</v>
      </c>
      <c r="J87" s="150" t="s">
        <v>140</v>
      </c>
      <c r="K87" s="151" t="s">
        <v>156</v>
      </c>
      <c r="L87" s="152"/>
      <c r="M87" s="69" t="s">
        <v>19</v>
      </c>
      <c r="N87" s="70" t="s">
        <v>41</v>
      </c>
      <c r="O87" s="70" t="s">
        <v>157</v>
      </c>
      <c r="P87" s="70" t="s">
        <v>158</v>
      </c>
      <c r="Q87" s="70" t="s">
        <v>159</v>
      </c>
      <c r="R87" s="70" t="s">
        <v>160</v>
      </c>
      <c r="S87" s="70" t="s">
        <v>161</v>
      </c>
      <c r="T87" s="71" t="s">
        <v>162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163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237.77134999999998</v>
      </c>
      <c r="S88" s="73"/>
      <c r="T88" s="156">
        <f>T89</f>
        <v>140.6272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70</v>
      </c>
      <c r="AU88" s="18" t="s">
        <v>141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70</v>
      </c>
      <c r="E89" s="161" t="s">
        <v>164</v>
      </c>
      <c r="F89" s="161" t="s">
        <v>165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P90+P127+P129+P136+P141+P172+P175+P181</f>
        <v>0</v>
      </c>
      <c r="Q89" s="166"/>
      <c r="R89" s="167">
        <f>R90+R127+R129+R136+R141+R172+R175+R181</f>
        <v>237.77134999999998</v>
      </c>
      <c r="S89" s="166"/>
      <c r="T89" s="168">
        <f>T90+T127+T129+T136+T141+T172+T175+T181</f>
        <v>140.6272</v>
      </c>
      <c r="AR89" s="169" t="s">
        <v>79</v>
      </c>
      <c r="AT89" s="170" t="s">
        <v>70</v>
      </c>
      <c r="AU89" s="170" t="s">
        <v>71</v>
      </c>
      <c r="AY89" s="169" t="s">
        <v>166</v>
      </c>
      <c r="BK89" s="171">
        <f>BK90+BK127+BK129+BK136+BK141+BK172+BK175+BK181</f>
        <v>0</v>
      </c>
    </row>
    <row r="90" spans="2:63" s="12" customFormat="1" ht="22.9" customHeight="1">
      <c r="B90" s="158"/>
      <c r="C90" s="159"/>
      <c r="D90" s="160" t="s">
        <v>70</v>
      </c>
      <c r="E90" s="172" t="s">
        <v>79</v>
      </c>
      <c r="F90" s="172" t="s">
        <v>167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SUM(P91:P126)</f>
        <v>0</v>
      </c>
      <c r="Q90" s="166"/>
      <c r="R90" s="167">
        <f>SUM(R91:R126)</f>
        <v>0.7832259999999999</v>
      </c>
      <c r="S90" s="166"/>
      <c r="T90" s="168">
        <f>SUM(T91:T126)</f>
        <v>140.6272</v>
      </c>
      <c r="AR90" s="169" t="s">
        <v>79</v>
      </c>
      <c r="AT90" s="170" t="s">
        <v>70</v>
      </c>
      <c r="AU90" s="170" t="s">
        <v>79</v>
      </c>
      <c r="AY90" s="169" t="s">
        <v>166</v>
      </c>
      <c r="BK90" s="171">
        <f>SUM(BK91:BK126)</f>
        <v>0</v>
      </c>
    </row>
    <row r="91" spans="1:65" s="2" customFormat="1" ht="66.75" customHeight="1">
      <c r="A91" s="35"/>
      <c r="B91" s="36"/>
      <c r="C91" s="174" t="s">
        <v>79</v>
      </c>
      <c r="D91" s="174" t="s">
        <v>168</v>
      </c>
      <c r="E91" s="175" t="s">
        <v>467</v>
      </c>
      <c r="F91" s="176" t="s">
        <v>468</v>
      </c>
      <c r="G91" s="177" t="s">
        <v>171</v>
      </c>
      <c r="H91" s="178">
        <v>162.54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0.58</v>
      </c>
      <c r="T91" s="184">
        <f>S91*H91</f>
        <v>94.27319999999999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983</v>
      </c>
    </row>
    <row r="92" spans="2:51" s="14" customFormat="1" ht="11.25">
      <c r="B92" s="198"/>
      <c r="C92" s="199"/>
      <c r="D92" s="189" t="s">
        <v>175</v>
      </c>
      <c r="E92" s="200" t="s">
        <v>19</v>
      </c>
      <c r="F92" s="201" t="s">
        <v>984</v>
      </c>
      <c r="G92" s="199"/>
      <c r="H92" s="202">
        <v>162.54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175</v>
      </c>
      <c r="AU92" s="208" t="s">
        <v>81</v>
      </c>
      <c r="AV92" s="14" t="s">
        <v>81</v>
      </c>
      <c r="AW92" s="14" t="s">
        <v>33</v>
      </c>
      <c r="AX92" s="14" t="s">
        <v>79</v>
      </c>
      <c r="AY92" s="208" t="s">
        <v>166</v>
      </c>
    </row>
    <row r="93" spans="1:65" s="2" customFormat="1" ht="55.5" customHeight="1">
      <c r="A93" s="35"/>
      <c r="B93" s="36"/>
      <c r="C93" s="174" t="s">
        <v>81</v>
      </c>
      <c r="D93" s="174" t="s">
        <v>168</v>
      </c>
      <c r="E93" s="175" t="s">
        <v>473</v>
      </c>
      <c r="F93" s="176" t="s">
        <v>474</v>
      </c>
      <c r="G93" s="177" t="s">
        <v>171</v>
      </c>
      <c r="H93" s="178">
        <v>210.7</v>
      </c>
      <c r="I93" s="179"/>
      <c r="J93" s="180">
        <f>ROUND(I93*H93,2)</f>
        <v>0</v>
      </c>
      <c r="K93" s="176" t="s">
        <v>172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0.22</v>
      </c>
      <c r="T93" s="184">
        <f>S93*H93</f>
        <v>46.354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173</v>
      </c>
      <c r="AT93" s="185" t="s">
        <v>168</v>
      </c>
      <c r="AU93" s="185" t="s">
        <v>81</v>
      </c>
      <c r="AY93" s="18" t="s">
        <v>166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173</v>
      </c>
      <c r="BM93" s="185" t="s">
        <v>985</v>
      </c>
    </row>
    <row r="94" spans="2:51" s="14" customFormat="1" ht="11.25">
      <c r="B94" s="198"/>
      <c r="C94" s="199"/>
      <c r="D94" s="189" t="s">
        <v>175</v>
      </c>
      <c r="E94" s="200" t="s">
        <v>19</v>
      </c>
      <c r="F94" s="201" t="s">
        <v>986</v>
      </c>
      <c r="G94" s="199"/>
      <c r="H94" s="202">
        <v>210.7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175</v>
      </c>
      <c r="AU94" s="208" t="s">
        <v>81</v>
      </c>
      <c r="AV94" s="14" t="s">
        <v>81</v>
      </c>
      <c r="AW94" s="14" t="s">
        <v>33</v>
      </c>
      <c r="AX94" s="14" t="s">
        <v>79</v>
      </c>
      <c r="AY94" s="208" t="s">
        <v>166</v>
      </c>
    </row>
    <row r="95" spans="1:65" s="2" customFormat="1" ht="36">
      <c r="A95" s="35"/>
      <c r="B95" s="36"/>
      <c r="C95" s="174" t="s">
        <v>183</v>
      </c>
      <c r="D95" s="174" t="s">
        <v>168</v>
      </c>
      <c r="E95" s="175" t="s">
        <v>184</v>
      </c>
      <c r="F95" s="176" t="s">
        <v>185</v>
      </c>
      <c r="G95" s="177" t="s">
        <v>186</v>
      </c>
      <c r="H95" s="178">
        <v>3</v>
      </c>
      <c r="I95" s="179"/>
      <c r="J95" s="180">
        <f>ROUND(I95*H95,2)</f>
        <v>0</v>
      </c>
      <c r="K95" s="176" t="s">
        <v>172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0.00065</v>
      </c>
      <c r="R95" s="183">
        <f>Q95*H95</f>
        <v>0.00195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173</v>
      </c>
      <c r="AT95" s="185" t="s">
        <v>168</v>
      </c>
      <c r="AU95" s="185" t="s">
        <v>81</v>
      </c>
      <c r="AY95" s="18" t="s">
        <v>166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173</v>
      </c>
      <c r="BM95" s="185" t="s">
        <v>987</v>
      </c>
    </row>
    <row r="96" spans="1:65" s="2" customFormat="1" ht="36">
      <c r="A96" s="35"/>
      <c r="B96" s="36"/>
      <c r="C96" s="174" t="s">
        <v>173</v>
      </c>
      <c r="D96" s="174" t="s">
        <v>168</v>
      </c>
      <c r="E96" s="175" t="s">
        <v>188</v>
      </c>
      <c r="F96" s="176" t="s">
        <v>189</v>
      </c>
      <c r="G96" s="177" t="s">
        <v>186</v>
      </c>
      <c r="H96" s="178">
        <v>3</v>
      </c>
      <c r="I96" s="179"/>
      <c r="J96" s="180">
        <f>ROUND(I96*H96,2)</f>
        <v>0</v>
      </c>
      <c r="K96" s="176" t="s">
        <v>172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173</v>
      </c>
      <c r="AT96" s="185" t="s">
        <v>168</v>
      </c>
      <c r="AU96" s="185" t="s">
        <v>81</v>
      </c>
      <c r="AY96" s="18" t="s">
        <v>166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173</v>
      </c>
      <c r="BM96" s="185" t="s">
        <v>988</v>
      </c>
    </row>
    <row r="97" spans="1:65" s="2" customFormat="1" ht="24">
      <c r="A97" s="35"/>
      <c r="B97" s="36"/>
      <c r="C97" s="174" t="s">
        <v>191</v>
      </c>
      <c r="D97" s="174" t="s">
        <v>168</v>
      </c>
      <c r="E97" s="175" t="s">
        <v>192</v>
      </c>
      <c r="F97" s="176" t="s">
        <v>193</v>
      </c>
      <c r="G97" s="177" t="s">
        <v>194</v>
      </c>
      <c r="H97" s="178">
        <v>242</v>
      </c>
      <c r="I97" s="179"/>
      <c r="J97" s="180">
        <f>ROUND(I97*H97,2)</f>
        <v>0</v>
      </c>
      <c r="K97" s="176" t="s">
        <v>172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0.00055</v>
      </c>
      <c r="R97" s="183">
        <f>Q97*H97</f>
        <v>0.1331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173</v>
      </c>
      <c r="AT97" s="185" t="s">
        <v>168</v>
      </c>
      <c r="AU97" s="185" t="s">
        <v>81</v>
      </c>
      <c r="AY97" s="18" t="s">
        <v>166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173</v>
      </c>
      <c r="BM97" s="185" t="s">
        <v>989</v>
      </c>
    </row>
    <row r="98" spans="1:65" s="2" customFormat="1" ht="24">
      <c r="A98" s="35"/>
      <c r="B98" s="36"/>
      <c r="C98" s="174" t="s">
        <v>196</v>
      </c>
      <c r="D98" s="174" t="s">
        <v>168</v>
      </c>
      <c r="E98" s="175" t="s">
        <v>197</v>
      </c>
      <c r="F98" s="176" t="s">
        <v>198</v>
      </c>
      <c r="G98" s="177" t="s">
        <v>194</v>
      </c>
      <c r="H98" s="178">
        <v>242</v>
      </c>
      <c r="I98" s="179"/>
      <c r="J98" s="180">
        <f>ROUND(I98*H98,2)</f>
        <v>0</v>
      </c>
      <c r="K98" s="176" t="s">
        <v>172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173</v>
      </c>
      <c r="AT98" s="185" t="s">
        <v>168</v>
      </c>
      <c r="AU98" s="185" t="s">
        <v>81</v>
      </c>
      <c r="AY98" s="18" t="s">
        <v>166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173</v>
      </c>
      <c r="BM98" s="185" t="s">
        <v>990</v>
      </c>
    </row>
    <row r="99" spans="1:65" s="2" customFormat="1" ht="48">
      <c r="A99" s="35"/>
      <c r="B99" s="36"/>
      <c r="C99" s="174" t="s">
        <v>200</v>
      </c>
      <c r="D99" s="174" t="s">
        <v>168</v>
      </c>
      <c r="E99" s="175" t="s">
        <v>201</v>
      </c>
      <c r="F99" s="176" t="s">
        <v>202</v>
      </c>
      <c r="G99" s="177" t="s">
        <v>203</v>
      </c>
      <c r="H99" s="178">
        <v>2.1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991</v>
      </c>
    </row>
    <row r="100" spans="2:51" s="13" customFormat="1" ht="11.25">
      <c r="B100" s="187"/>
      <c r="C100" s="188"/>
      <c r="D100" s="189" t="s">
        <v>175</v>
      </c>
      <c r="E100" s="190" t="s">
        <v>19</v>
      </c>
      <c r="F100" s="191" t="s">
        <v>992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175</v>
      </c>
      <c r="AU100" s="197" t="s">
        <v>81</v>
      </c>
      <c r="AV100" s="13" t="s">
        <v>79</v>
      </c>
      <c r="AW100" s="13" t="s">
        <v>33</v>
      </c>
      <c r="AX100" s="13" t="s">
        <v>71</v>
      </c>
      <c r="AY100" s="197" t="s">
        <v>166</v>
      </c>
    </row>
    <row r="101" spans="2:51" s="14" customFormat="1" ht="11.25">
      <c r="B101" s="198"/>
      <c r="C101" s="199"/>
      <c r="D101" s="189" t="s">
        <v>175</v>
      </c>
      <c r="E101" s="200" t="s">
        <v>19</v>
      </c>
      <c r="F101" s="201" t="s">
        <v>993</v>
      </c>
      <c r="G101" s="199"/>
      <c r="H101" s="202">
        <v>2.1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175</v>
      </c>
      <c r="AU101" s="208" t="s">
        <v>81</v>
      </c>
      <c r="AV101" s="14" t="s">
        <v>81</v>
      </c>
      <c r="AW101" s="14" t="s">
        <v>33</v>
      </c>
      <c r="AX101" s="14" t="s">
        <v>79</v>
      </c>
      <c r="AY101" s="208" t="s">
        <v>166</v>
      </c>
    </row>
    <row r="102" spans="1:65" s="2" customFormat="1" ht="48">
      <c r="A102" s="35"/>
      <c r="B102" s="36"/>
      <c r="C102" s="174" t="s">
        <v>210</v>
      </c>
      <c r="D102" s="174" t="s">
        <v>168</v>
      </c>
      <c r="E102" s="175" t="s">
        <v>486</v>
      </c>
      <c r="F102" s="176" t="s">
        <v>487</v>
      </c>
      <c r="G102" s="177" t="s">
        <v>203</v>
      </c>
      <c r="H102" s="178">
        <v>307.272</v>
      </c>
      <c r="I102" s="179"/>
      <c r="J102" s="180">
        <f>ROUND(I102*H102,2)</f>
        <v>0</v>
      </c>
      <c r="K102" s="176" t="s">
        <v>172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173</v>
      </c>
      <c r="AT102" s="185" t="s">
        <v>168</v>
      </c>
      <c r="AU102" s="185" t="s">
        <v>81</v>
      </c>
      <c r="AY102" s="18" t="s">
        <v>166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173</v>
      </c>
      <c r="BM102" s="185" t="s">
        <v>994</v>
      </c>
    </row>
    <row r="103" spans="2:51" s="13" customFormat="1" ht="11.25">
      <c r="B103" s="187"/>
      <c r="C103" s="188"/>
      <c r="D103" s="189" t="s">
        <v>175</v>
      </c>
      <c r="E103" s="190" t="s">
        <v>19</v>
      </c>
      <c r="F103" s="191" t="s">
        <v>205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175</v>
      </c>
      <c r="AU103" s="197" t="s">
        <v>81</v>
      </c>
      <c r="AV103" s="13" t="s">
        <v>79</v>
      </c>
      <c r="AW103" s="13" t="s">
        <v>33</v>
      </c>
      <c r="AX103" s="13" t="s">
        <v>71</v>
      </c>
      <c r="AY103" s="197" t="s">
        <v>166</v>
      </c>
    </row>
    <row r="104" spans="2:51" s="14" customFormat="1" ht="11.25">
      <c r="B104" s="198"/>
      <c r="C104" s="199"/>
      <c r="D104" s="189" t="s">
        <v>175</v>
      </c>
      <c r="E104" s="200" t="s">
        <v>19</v>
      </c>
      <c r="F104" s="201" t="s">
        <v>995</v>
      </c>
      <c r="G104" s="199"/>
      <c r="H104" s="202">
        <v>52.272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175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166</v>
      </c>
    </row>
    <row r="105" spans="2:51" s="13" customFormat="1" ht="11.25">
      <c r="B105" s="187"/>
      <c r="C105" s="188"/>
      <c r="D105" s="189" t="s">
        <v>175</v>
      </c>
      <c r="E105" s="190" t="s">
        <v>19</v>
      </c>
      <c r="F105" s="191" t="s">
        <v>992</v>
      </c>
      <c r="G105" s="188"/>
      <c r="H105" s="190" t="s">
        <v>19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175</v>
      </c>
      <c r="AU105" s="197" t="s">
        <v>81</v>
      </c>
      <c r="AV105" s="13" t="s">
        <v>79</v>
      </c>
      <c r="AW105" s="13" t="s">
        <v>33</v>
      </c>
      <c r="AX105" s="13" t="s">
        <v>71</v>
      </c>
      <c r="AY105" s="197" t="s">
        <v>166</v>
      </c>
    </row>
    <row r="106" spans="2:51" s="14" customFormat="1" ht="11.25">
      <c r="B106" s="198"/>
      <c r="C106" s="199"/>
      <c r="D106" s="189" t="s">
        <v>175</v>
      </c>
      <c r="E106" s="200" t="s">
        <v>19</v>
      </c>
      <c r="F106" s="201" t="s">
        <v>996</v>
      </c>
      <c r="G106" s="199"/>
      <c r="H106" s="202">
        <v>255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33</v>
      </c>
      <c r="AX106" s="14" t="s">
        <v>71</v>
      </c>
      <c r="AY106" s="208" t="s">
        <v>166</v>
      </c>
    </row>
    <row r="107" spans="2:51" s="15" customFormat="1" ht="11.25">
      <c r="B107" s="209"/>
      <c r="C107" s="210"/>
      <c r="D107" s="189" t="s">
        <v>175</v>
      </c>
      <c r="E107" s="211" t="s">
        <v>19</v>
      </c>
      <c r="F107" s="212" t="s">
        <v>209</v>
      </c>
      <c r="G107" s="210"/>
      <c r="H107" s="213">
        <v>307.272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175</v>
      </c>
      <c r="AU107" s="219" t="s">
        <v>81</v>
      </c>
      <c r="AV107" s="15" t="s">
        <v>173</v>
      </c>
      <c r="AW107" s="15" t="s">
        <v>33</v>
      </c>
      <c r="AX107" s="15" t="s">
        <v>79</v>
      </c>
      <c r="AY107" s="219" t="s">
        <v>166</v>
      </c>
    </row>
    <row r="108" spans="1:65" s="2" customFormat="1" ht="36">
      <c r="A108" s="35"/>
      <c r="B108" s="36"/>
      <c r="C108" s="174" t="s">
        <v>214</v>
      </c>
      <c r="D108" s="174" t="s">
        <v>168</v>
      </c>
      <c r="E108" s="175" t="s">
        <v>211</v>
      </c>
      <c r="F108" s="176" t="s">
        <v>212</v>
      </c>
      <c r="G108" s="177" t="s">
        <v>203</v>
      </c>
      <c r="H108" s="178">
        <v>4</v>
      </c>
      <c r="I108" s="179"/>
      <c r="J108" s="180">
        <f>ROUND(I108*H108,2)</f>
        <v>0</v>
      </c>
      <c r="K108" s="176" t="s">
        <v>172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173</v>
      </c>
      <c r="AT108" s="185" t="s">
        <v>168</v>
      </c>
      <c r="AU108" s="185" t="s">
        <v>81</v>
      </c>
      <c r="AY108" s="18" t="s">
        <v>166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173</v>
      </c>
      <c r="BM108" s="185" t="s">
        <v>997</v>
      </c>
    </row>
    <row r="109" spans="1:65" s="2" customFormat="1" ht="36">
      <c r="A109" s="35"/>
      <c r="B109" s="36"/>
      <c r="C109" s="174" t="s">
        <v>106</v>
      </c>
      <c r="D109" s="174" t="s">
        <v>168</v>
      </c>
      <c r="E109" s="175" t="s">
        <v>220</v>
      </c>
      <c r="F109" s="176" t="s">
        <v>221</v>
      </c>
      <c r="G109" s="177" t="s">
        <v>171</v>
      </c>
      <c r="H109" s="178">
        <v>762.56</v>
      </c>
      <c r="I109" s="179"/>
      <c r="J109" s="180">
        <f>ROUND(I109*H109,2)</f>
        <v>0</v>
      </c>
      <c r="K109" s="176" t="s">
        <v>172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0.00085</v>
      </c>
      <c r="R109" s="183">
        <f>Q109*H109</f>
        <v>0.6481759999999999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173</v>
      </c>
      <c r="AT109" s="185" t="s">
        <v>168</v>
      </c>
      <c r="AU109" s="185" t="s">
        <v>81</v>
      </c>
      <c r="AY109" s="18" t="s">
        <v>166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173</v>
      </c>
      <c r="BM109" s="185" t="s">
        <v>998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205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999</v>
      </c>
      <c r="G111" s="199"/>
      <c r="H111" s="202">
        <v>116.16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166</v>
      </c>
    </row>
    <row r="112" spans="2:51" s="13" customFormat="1" ht="11.25">
      <c r="B112" s="187"/>
      <c r="C112" s="188"/>
      <c r="D112" s="189" t="s">
        <v>175</v>
      </c>
      <c r="E112" s="190" t="s">
        <v>19</v>
      </c>
      <c r="F112" s="191" t="s">
        <v>207</v>
      </c>
      <c r="G112" s="188"/>
      <c r="H112" s="190" t="s">
        <v>19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175</v>
      </c>
      <c r="AU112" s="197" t="s">
        <v>81</v>
      </c>
      <c r="AV112" s="13" t="s">
        <v>79</v>
      </c>
      <c r="AW112" s="13" t="s">
        <v>33</v>
      </c>
      <c r="AX112" s="13" t="s">
        <v>71</v>
      </c>
      <c r="AY112" s="197" t="s">
        <v>166</v>
      </c>
    </row>
    <row r="113" spans="2:51" s="14" customFormat="1" ht="11.25">
      <c r="B113" s="198"/>
      <c r="C113" s="199"/>
      <c r="D113" s="189" t="s">
        <v>175</v>
      </c>
      <c r="E113" s="200" t="s">
        <v>19</v>
      </c>
      <c r="F113" s="201" t="s">
        <v>1000</v>
      </c>
      <c r="G113" s="199"/>
      <c r="H113" s="202">
        <v>646.4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175</v>
      </c>
      <c r="AU113" s="208" t="s">
        <v>81</v>
      </c>
      <c r="AV113" s="14" t="s">
        <v>81</v>
      </c>
      <c r="AW113" s="14" t="s">
        <v>33</v>
      </c>
      <c r="AX113" s="14" t="s">
        <v>71</v>
      </c>
      <c r="AY113" s="208" t="s">
        <v>166</v>
      </c>
    </row>
    <row r="114" spans="2:51" s="15" customFormat="1" ht="11.25">
      <c r="B114" s="209"/>
      <c r="C114" s="210"/>
      <c r="D114" s="189" t="s">
        <v>175</v>
      </c>
      <c r="E114" s="211" t="s">
        <v>19</v>
      </c>
      <c r="F114" s="212" t="s">
        <v>209</v>
      </c>
      <c r="G114" s="210"/>
      <c r="H114" s="213">
        <v>762.56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175</v>
      </c>
      <c r="AU114" s="219" t="s">
        <v>81</v>
      </c>
      <c r="AV114" s="15" t="s">
        <v>173</v>
      </c>
      <c r="AW114" s="15" t="s">
        <v>33</v>
      </c>
      <c r="AX114" s="15" t="s">
        <v>79</v>
      </c>
      <c r="AY114" s="219" t="s">
        <v>166</v>
      </c>
    </row>
    <row r="115" spans="1:65" s="2" customFormat="1" ht="44.25" customHeight="1">
      <c r="A115" s="35"/>
      <c r="B115" s="36"/>
      <c r="C115" s="174" t="s">
        <v>109</v>
      </c>
      <c r="D115" s="174" t="s">
        <v>168</v>
      </c>
      <c r="E115" s="175" t="s">
        <v>227</v>
      </c>
      <c r="F115" s="176" t="s">
        <v>228</v>
      </c>
      <c r="G115" s="177" t="s">
        <v>171</v>
      </c>
      <c r="H115" s="178">
        <v>762.56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1001</v>
      </c>
    </row>
    <row r="116" spans="1:65" s="2" customFormat="1" ht="60">
      <c r="A116" s="35"/>
      <c r="B116" s="36"/>
      <c r="C116" s="174" t="s">
        <v>112</v>
      </c>
      <c r="D116" s="174" t="s">
        <v>168</v>
      </c>
      <c r="E116" s="175" t="s">
        <v>499</v>
      </c>
      <c r="F116" s="176" t="s">
        <v>500</v>
      </c>
      <c r="G116" s="177" t="s">
        <v>203</v>
      </c>
      <c r="H116" s="178">
        <v>43.35</v>
      </c>
      <c r="I116" s="179"/>
      <c r="J116" s="180">
        <f>ROUND(I116*H116,2)</f>
        <v>0</v>
      </c>
      <c r="K116" s="176" t="s">
        <v>172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173</v>
      </c>
      <c r="AT116" s="185" t="s">
        <v>168</v>
      </c>
      <c r="AU116" s="185" t="s">
        <v>81</v>
      </c>
      <c r="AY116" s="18" t="s">
        <v>166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173</v>
      </c>
      <c r="BM116" s="185" t="s">
        <v>1002</v>
      </c>
    </row>
    <row r="117" spans="2:51" s="14" customFormat="1" ht="11.25">
      <c r="B117" s="198"/>
      <c r="C117" s="199"/>
      <c r="D117" s="189" t="s">
        <v>175</v>
      </c>
      <c r="E117" s="200" t="s">
        <v>19</v>
      </c>
      <c r="F117" s="201" t="s">
        <v>1003</v>
      </c>
      <c r="G117" s="199"/>
      <c r="H117" s="202">
        <v>43.35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175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166</v>
      </c>
    </row>
    <row r="118" spans="1:65" s="2" customFormat="1" ht="44.25" customHeight="1">
      <c r="A118" s="35"/>
      <c r="B118" s="36"/>
      <c r="C118" s="174" t="s">
        <v>115</v>
      </c>
      <c r="D118" s="174" t="s">
        <v>168</v>
      </c>
      <c r="E118" s="175" t="s">
        <v>503</v>
      </c>
      <c r="F118" s="176" t="s">
        <v>504</v>
      </c>
      <c r="G118" s="177" t="s">
        <v>203</v>
      </c>
      <c r="H118" s="178">
        <v>43.35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1004</v>
      </c>
    </row>
    <row r="119" spans="1:65" s="2" customFormat="1" ht="44.25" customHeight="1">
      <c r="A119" s="35"/>
      <c r="B119" s="36"/>
      <c r="C119" s="174" t="s">
        <v>118</v>
      </c>
      <c r="D119" s="174" t="s">
        <v>168</v>
      </c>
      <c r="E119" s="175" t="s">
        <v>238</v>
      </c>
      <c r="F119" s="176" t="s">
        <v>239</v>
      </c>
      <c r="G119" s="177" t="s">
        <v>240</v>
      </c>
      <c r="H119" s="178">
        <v>86.7</v>
      </c>
      <c r="I119" s="179"/>
      <c r="J119" s="180">
        <f>ROUND(I119*H119,2)</f>
        <v>0</v>
      </c>
      <c r="K119" s="176" t="s">
        <v>172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173</v>
      </c>
      <c r="AT119" s="185" t="s">
        <v>168</v>
      </c>
      <c r="AU119" s="185" t="s">
        <v>81</v>
      </c>
      <c r="AY119" s="18" t="s">
        <v>166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173</v>
      </c>
      <c r="BM119" s="185" t="s">
        <v>1005</v>
      </c>
    </row>
    <row r="120" spans="1:65" s="2" customFormat="1" ht="36">
      <c r="A120" s="35"/>
      <c r="B120" s="36"/>
      <c r="C120" s="174" t="s">
        <v>8</v>
      </c>
      <c r="D120" s="174" t="s">
        <v>168</v>
      </c>
      <c r="E120" s="175" t="s">
        <v>243</v>
      </c>
      <c r="F120" s="176" t="s">
        <v>244</v>
      </c>
      <c r="G120" s="177" t="s">
        <v>203</v>
      </c>
      <c r="H120" s="178">
        <v>43.35</v>
      </c>
      <c r="I120" s="179"/>
      <c r="J120" s="180">
        <f>ROUND(I120*H120,2)</f>
        <v>0</v>
      </c>
      <c r="K120" s="176" t="s">
        <v>172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173</v>
      </c>
      <c r="AT120" s="185" t="s">
        <v>168</v>
      </c>
      <c r="AU120" s="185" t="s">
        <v>81</v>
      </c>
      <c r="AY120" s="18" t="s">
        <v>166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173</v>
      </c>
      <c r="BM120" s="185" t="s">
        <v>1006</v>
      </c>
    </row>
    <row r="121" spans="1:65" s="2" customFormat="1" ht="44.25" customHeight="1">
      <c r="A121" s="35"/>
      <c r="B121" s="36"/>
      <c r="C121" s="174" t="s">
        <v>123</v>
      </c>
      <c r="D121" s="174" t="s">
        <v>168</v>
      </c>
      <c r="E121" s="175" t="s">
        <v>246</v>
      </c>
      <c r="F121" s="176" t="s">
        <v>247</v>
      </c>
      <c r="G121" s="177" t="s">
        <v>203</v>
      </c>
      <c r="H121" s="178">
        <v>266.02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1007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1008</v>
      </c>
      <c r="G122" s="199"/>
      <c r="H122" s="202">
        <v>266.02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79</v>
      </c>
      <c r="AY122" s="208" t="s">
        <v>166</v>
      </c>
    </row>
    <row r="123" spans="1:65" s="2" customFormat="1" ht="66.75" customHeight="1">
      <c r="A123" s="35"/>
      <c r="B123" s="36"/>
      <c r="C123" s="174" t="s">
        <v>126</v>
      </c>
      <c r="D123" s="174" t="s">
        <v>168</v>
      </c>
      <c r="E123" s="175" t="s">
        <v>250</v>
      </c>
      <c r="F123" s="176" t="s">
        <v>251</v>
      </c>
      <c r="G123" s="177" t="s">
        <v>203</v>
      </c>
      <c r="H123" s="178">
        <v>32.508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1009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1010</v>
      </c>
      <c r="G124" s="199"/>
      <c r="H124" s="202">
        <v>32.508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16.5" customHeight="1">
      <c r="A125" s="35"/>
      <c r="B125" s="36"/>
      <c r="C125" s="220" t="s">
        <v>129</v>
      </c>
      <c r="D125" s="220" t="s">
        <v>254</v>
      </c>
      <c r="E125" s="221" t="s">
        <v>255</v>
      </c>
      <c r="F125" s="222" t="s">
        <v>256</v>
      </c>
      <c r="G125" s="223" t="s">
        <v>240</v>
      </c>
      <c r="H125" s="224">
        <v>65.016</v>
      </c>
      <c r="I125" s="225"/>
      <c r="J125" s="226">
        <f>ROUND(I125*H125,2)</f>
        <v>0</v>
      </c>
      <c r="K125" s="222" t="s">
        <v>172</v>
      </c>
      <c r="L125" s="227"/>
      <c r="M125" s="228" t="s">
        <v>19</v>
      </c>
      <c r="N125" s="229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210</v>
      </c>
      <c r="AT125" s="185" t="s">
        <v>254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1011</v>
      </c>
    </row>
    <row r="126" spans="2:51" s="14" customFormat="1" ht="11.25">
      <c r="B126" s="198"/>
      <c r="C126" s="199"/>
      <c r="D126" s="189" t="s">
        <v>175</v>
      </c>
      <c r="E126" s="200" t="s">
        <v>19</v>
      </c>
      <c r="F126" s="201" t="s">
        <v>1012</v>
      </c>
      <c r="G126" s="199"/>
      <c r="H126" s="202">
        <v>65.016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175</v>
      </c>
      <c r="AU126" s="208" t="s">
        <v>81</v>
      </c>
      <c r="AV126" s="14" t="s">
        <v>81</v>
      </c>
      <c r="AW126" s="14" t="s">
        <v>33</v>
      </c>
      <c r="AX126" s="14" t="s">
        <v>79</v>
      </c>
      <c r="AY126" s="208" t="s">
        <v>166</v>
      </c>
    </row>
    <row r="127" spans="2:63" s="12" customFormat="1" ht="22.9" customHeight="1">
      <c r="B127" s="158"/>
      <c r="C127" s="159"/>
      <c r="D127" s="160" t="s">
        <v>70</v>
      </c>
      <c r="E127" s="172" t="s">
        <v>183</v>
      </c>
      <c r="F127" s="172" t="s">
        <v>259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P128</f>
        <v>0</v>
      </c>
      <c r="Q127" s="166"/>
      <c r="R127" s="167">
        <f>R128</f>
        <v>0</v>
      </c>
      <c r="S127" s="166"/>
      <c r="T127" s="168">
        <f>T128</f>
        <v>0</v>
      </c>
      <c r="AR127" s="169" t="s">
        <v>79</v>
      </c>
      <c r="AT127" s="170" t="s">
        <v>70</v>
      </c>
      <c r="AU127" s="170" t="s">
        <v>79</v>
      </c>
      <c r="AY127" s="169" t="s">
        <v>166</v>
      </c>
      <c r="BK127" s="171">
        <f>BK128</f>
        <v>0</v>
      </c>
    </row>
    <row r="128" spans="1:65" s="2" customFormat="1" ht="24">
      <c r="A128" s="35"/>
      <c r="B128" s="36"/>
      <c r="C128" s="174" t="s">
        <v>132</v>
      </c>
      <c r="D128" s="174" t="s">
        <v>168</v>
      </c>
      <c r="E128" s="175" t="s">
        <v>261</v>
      </c>
      <c r="F128" s="176" t="s">
        <v>262</v>
      </c>
      <c r="G128" s="177" t="s">
        <v>194</v>
      </c>
      <c r="H128" s="178">
        <v>120.4</v>
      </c>
      <c r="I128" s="179"/>
      <c r="J128" s="180">
        <f>ROUND(I128*H128,2)</f>
        <v>0</v>
      </c>
      <c r="K128" s="176" t="s">
        <v>172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173</v>
      </c>
      <c r="AT128" s="185" t="s">
        <v>168</v>
      </c>
      <c r="AU128" s="185" t="s">
        <v>81</v>
      </c>
      <c r="AY128" s="18" t="s">
        <v>166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173</v>
      </c>
      <c r="BM128" s="185" t="s">
        <v>1013</v>
      </c>
    </row>
    <row r="129" spans="2:63" s="12" customFormat="1" ht="22.9" customHeight="1">
      <c r="B129" s="158"/>
      <c r="C129" s="159"/>
      <c r="D129" s="160" t="s">
        <v>70</v>
      </c>
      <c r="E129" s="172" t="s">
        <v>173</v>
      </c>
      <c r="F129" s="172" t="s">
        <v>264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SUM(P130:P135)</f>
        <v>0</v>
      </c>
      <c r="Q129" s="166"/>
      <c r="R129" s="167">
        <f>SUM(R130:R135)</f>
        <v>0.27774</v>
      </c>
      <c r="S129" s="166"/>
      <c r="T129" s="168">
        <f>SUM(T130:T135)</f>
        <v>0</v>
      </c>
      <c r="AR129" s="169" t="s">
        <v>79</v>
      </c>
      <c r="AT129" s="170" t="s">
        <v>70</v>
      </c>
      <c r="AU129" s="170" t="s">
        <v>79</v>
      </c>
      <c r="AY129" s="169" t="s">
        <v>166</v>
      </c>
      <c r="BK129" s="171">
        <f>SUM(BK130:BK135)</f>
        <v>0</v>
      </c>
    </row>
    <row r="130" spans="1:65" s="2" customFormat="1" ht="33" customHeight="1">
      <c r="A130" s="35"/>
      <c r="B130" s="36"/>
      <c r="C130" s="174" t="s">
        <v>260</v>
      </c>
      <c r="D130" s="174" t="s">
        <v>168</v>
      </c>
      <c r="E130" s="175" t="s">
        <v>265</v>
      </c>
      <c r="F130" s="176" t="s">
        <v>266</v>
      </c>
      <c r="G130" s="177" t="s">
        <v>203</v>
      </c>
      <c r="H130" s="178">
        <v>10.836</v>
      </c>
      <c r="I130" s="179"/>
      <c r="J130" s="180">
        <f>ROUND(I130*H130,2)</f>
        <v>0</v>
      </c>
      <c r="K130" s="176" t="s">
        <v>172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173</v>
      </c>
      <c r="AT130" s="185" t="s">
        <v>168</v>
      </c>
      <c r="AU130" s="185" t="s">
        <v>81</v>
      </c>
      <c r="AY130" s="18" t="s">
        <v>166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173</v>
      </c>
      <c r="BM130" s="185" t="s">
        <v>1014</v>
      </c>
    </row>
    <row r="131" spans="2:51" s="14" customFormat="1" ht="11.25">
      <c r="B131" s="198"/>
      <c r="C131" s="199"/>
      <c r="D131" s="189" t="s">
        <v>175</v>
      </c>
      <c r="E131" s="200" t="s">
        <v>19</v>
      </c>
      <c r="F131" s="201" t="s">
        <v>1015</v>
      </c>
      <c r="G131" s="199"/>
      <c r="H131" s="202">
        <v>10.836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175</v>
      </c>
      <c r="AU131" s="208" t="s">
        <v>81</v>
      </c>
      <c r="AV131" s="14" t="s">
        <v>81</v>
      </c>
      <c r="AW131" s="14" t="s">
        <v>33</v>
      </c>
      <c r="AX131" s="14" t="s">
        <v>79</v>
      </c>
      <c r="AY131" s="208" t="s">
        <v>166</v>
      </c>
    </row>
    <row r="132" spans="1:65" s="2" customFormat="1" ht="36">
      <c r="A132" s="35"/>
      <c r="B132" s="36"/>
      <c r="C132" s="174" t="s">
        <v>7</v>
      </c>
      <c r="D132" s="174" t="s">
        <v>168</v>
      </c>
      <c r="E132" s="175" t="s">
        <v>270</v>
      </c>
      <c r="F132" s="176" t="s">
        <v>271</v>
      </c>
      <c r="G132" s="177" t="s">
        <v>203</v>
      </c>
      <c r="H132" s="178">
        <v>0.5</v>
      </c>
      <c r="I132" s="179"/>
      <c r="J132" s="180">
        <f>ROUND(I132*H132,2)</f>
        <v>0</v>
      </c>
      <c r="K132" s="176" t="s">
        <v>172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173</v>
      </c>
      <c r="AT132" s="185" t="s">
        <v>168</v>
      </c>
      <c r="AU132" s="185" t="s">
        <v>81</v>
      </c>
      <c r="AY132" s="18" t="s">
        <v>166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173</v>
      </c>
      <c r="BM132" s="185" t="s">
        <v>1016</v>
      </c>
    </row>
    <row r="133" spans="1:65" s="2" customFormat="1" ht="33" customHeight="1">
      <c r="A133" s="35"/>
      <c r="B133" s="36"/>
      <c r="C133" s="174" t="s">
        <v>269</v>
      </c>
      <c r="D133" s="174" t="s">
        <v>168</v>
      </c>
      <c r="E133" s="175" t="s">
        <v>274</v>
      </c>
      <c r="F133" s="176" t="s">
        <v>275</v>
      </c>
      <c r="G133" s="177" t="s">
        <v>203</v>
      </c>
      <c r="H133" s="178">
        <v>1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1017</v>
      </c>
    </row>
    <row r="134" spans="1:65" s="2" customFormat="1" ht="24">
      <c r="A134" s="35"/>
      <c r="B134" s="36"/>
      <c r="C134" s="174" t="s">
        <v>273</v>
      </c>
      <c r="D134" s="174" t="s">
        <v>168</v>
      </c>
      <c r="E134" s="175" t="s">
        <v>278</v>
      </c>
      <c r="F134" s="176" t="s">
        <v>279</v>
      </c>
      <c r="G134" s="177" t="s">
        <v>171</v>
      </c>
      <c r="H134" s="178">
        <v>2</v>
      </c>
      <c r="I134" s="179"/>
      <c r="J134" s="180">
        <f>ROUND(I134*H134,2)</f>
        <v>0</v>
      </c>
      <c r="K134" s="176" t="s">
        <v>172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0.00639</v>
      </c>
      <c r="R134" s="183">
        <f>Q134*H134</f>
        <v>0.01278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173</v>
      </c>
      <c r="AT134" s="185" t="s">
        <v>168</v>
      </c>
      <c r="AU134" s="185" t="s">
        <v>81</v>
      </c>
      <c r="AY134" s="18" t="s">
        <v>166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173</v>
      </c>
      <c r="BM134" s="185" t="s">
        <v>1018</v>
      </c>
    </row>
    <row r="135" spans="1:65" s="2" customFormat="1" ht="36">
      <c r="A135" s="35"/>
      <c r="B135" s="36"/>
      <c r="C135" s="174" t="s">
        <v>277</v>
      </c>
      <c r="D135" s="174" t="s">
        <v>168</v>
      </c>
      <c r="E135" s="175" t="s">
        <v>282</v>
      </c>
      <c r="F135" s="176" t="s">
        <v>283</v>
      </c>
      <c r="G135" s="177" t="s">
        <v>186</v>
      </c>
      <c r="H135" s="178">
        <v>3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0.08832</v>
      </c>
      <c r="R135" s="183">
        <f>Q135*H135</f>
        <v>0.26496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1019</v>
      </c>
    </row>
    <row r="136" spans="2:63" s="12" customFormat="1" ht="22.9" customHeight="1">
      <c r="B136" s="158"/>
      <c r="C136" s="159"/>
      <c r="D136" s="160" t="s">
        <v>70</v>
      </c>
      <c r="E136" s="172" t="s">
        <v>191</v>
      </c>
      <c r="F136" s="172" t="s">
        <v>285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SUM(P137:P140)</f>
        <v>0</v>
      </c>
      <c r="Q136" s="166"/>
      <c r="R136" s="167">
        <f>SUM(R137:R140)</f>
        <v>224.943572</v>
      </c>
      <c r="S136" s="166"/>
      <c r="T136" s="168">
        <f>SUM(T137:T140)</f>
        <v>0</v>
      </c>
      <c r="AR136" s="169" t="s">
        <v>79</v>
      </c>
      <c r="AT136" s="170" t="s">
        <v>70</v>
      </c>
      <c r="AU136" s="170" t="s">
        <v>79</v>
      </c>
      <c r="AY136" s="169" t="s">
        <v>166</v>
      </c>
      <c r="BK136" s="171">
        <f>SUM(BK137:BK140)</f>
        <v>0</v>
      </c>
    </row>
    <row r="137" spans="1:65" s="2" customFormat="1" ht="36">
      <c r="A137" s="35"/>
      <c r="B137" s="36"/>
      <c r="C137" s="174" t="s">
        <v>281</v>
      </c>
      <c r="D137" s="174" t="s">
        <v>168</v>
      </c>
      <c r="E137" s="175" t="s">
        <v>287</v>
      </c>
      <c r="F137" s="176" t="s">
        <v>288</v>
      </c>
      <c r="G137" s="177" t="s">
        <v>171</v>
      </c>
      <c r="H137" s="178">
        <v>162.45</v>
      </c>
      <c r="I137" s="179"/>
      <c r="J137" s="180">
        <f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0.46</v>
      </c>
      <c r="R137" s="183">
        <f>Q137*H137</f>
        <v>74.727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1020</v>
      </c>
    </row>
    <row r="138" spans="1:65" s="2" customFormat="1" ht="44.25" customHeight="1">
      <c r="A138" s="35"/>
      <c r="B138" s="36"/>
      <c r="C138" s="174" t="s">
        <v>286</v>
      </c>
      <c r="D138" s="174" t="s">
        <v>168</v>
      </c>
      <c r="E138" s="175" t="s">
        <v>293</v>
      </c>
      <c r="F138" s="176" t="s">
        <v>294</v>
      </c>
      <c r="G138" s="177" t="s">
        <v>171</v>
      </c>
      <c r="H138" s="178">
        <v>162.45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0.38</v>
      </c>
      <c r="R138" s="183">
        <f>Q138*H138</f>
        <v>61.730999999999995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1021</v>
      </c>
    </row>
    <row r="139" spans="1:65" s="2" customFormat="1" ht="44.25" customHeight="1">
      <c r="A139" s="35"/>
      <c r="B139" s="36"/>
      <c r="C139" s="174" t="s">
        <v>292</v>
      </c>
      <c r="D139" s="174" t="s">
        <v>168</v>
      </c>
      <c r="E139" s="175" t="s">
        <v>297</v>
      </c>
      <c r="F139" s="176" t="s">
        <v>298</v>
      </c>
      <c r="G139" s="177" t="s">
        <v>171</v>
      </c>
      <c r="H139" s="178">
        <v>210.7</v>
      </c>
      <c r="I139" s="179"/>
      <c r="J139" s="180">
        <f>ROUND(I139*H139,2)</f>
        <v>0</v>
      </c>
      <c r="K139" s="176" t="s">
        <v>172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0.26376</v>
      </c>
      <c r="R139" s="183">
        <f>Q139*H139</f>
        <v>55.574231999999995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173</v>
      </c>
      <c r="AT139" s="185" t="s">
        <v>168</v>
      </c>
      <c r="AU139" s="185" t="s">
        <v>81</v>
      </c>
      <c r="AY139" s="18" t="s">
        <v>166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173</v>
      </c>
      <c r="BM139" s="185" t="s">
        <v>1022</v>
      </c>
    </row>
    <row r="140" spans="1:65" s="2" customFormat="1" ht="36">
      <c r="A140" s="35"/>
      <c r="B140" s="36"/>
      <c r="C140" s="174" t="s">
        <v>296</v>
      </c>
      <c r="D140" s="174" t="s">
        <v>168</v>
      </c>
      <c r="E140" s="175" t="s">
        <v>301</v>
      </c>
      <c r="F140" s="176" t="s">
        <v>302</v>
      </c>
      <c r="G140" s="177" t="s">
        <v>171</v>
      </c>
      <c r="H140" s="178">
        <v>210.7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0.1562</v>
      </c>
      <c r="R140" s="183">
        <f>Q140*H140</f>
        <v>32.91134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1023</v>
      </c>
    </row>
    <row r="141" spans="2:63" s="12" customFormat="1" ht="22.9" customHeight="1">
      <c r="B141" s="158"/>
      <c r="C141" s="159"/>
      <c r="D141" s="160" t="s">
        <v>70</v>
      </c>
      <c r="E141" s="172" t="s">
        <v>210</v>
      </c>
      <c r="F141" s="172" t="s">
        <v>304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SUM(P142:P171)</f>
        <v>0</v>
      </c>
      <c r="Q141" s="166"/>
      <c r="R141" s="167">
        <f>SUM(R142:R171)</f>
        <v>11.766812</v>
      </c>
      <c r="S141" s="166"/>
      <c r="T141" s="168">
        <f>SUM(T142:T171)</f>
        <v>0</v>
      </c>
      <c r="AR141" s="169" t="s">
        <v>79</v>
      </c>
      <c r="AT141" s="170" t="s">
        <v>70</v>
      </c>
      <c r="AU141" s="170" t="s">
        <v>79</v>
      </c>
      <c r="AY141" s="169" t="s">
        <v>166</v>
      </c>
      <c r="BK141" s="171">
        <f>SUM(BK142:BK171)</f>
        <v>0</v>
      </c>
    </row>
    <row r="142" spans="1:65" s="2" customFormat="1" ht="33" customHeight="1">
      <c r="A142" s="35"/>
      <c r="B142" s="36"/>
      <c r="C142" s="174" t="s">
        <v>300</v>
      </c>
      <c r="D142" s="174" t="s">
        <v>168</v>
      </c>
      <c r="E142" s="175" t="s">
        <v>306</v>
      </c>
      <c r="F142" s="176" t="s">
        <v>307</v>
      </c>
      <c r="G142" s="177" t="s">
        <v>194</v>
      </c>
      <c r="H142" s="178">
        <v>17.6</v>
      </c>
      <c r="I142" s="179"/>
      <c r="J142" s="180">
        <f aca="true" t="shared" si="0" ref="J142:J171">ROUND(I142*H142,2)</f>
        <v>0</v>
      </c>
      <c r="K142" s="176" t="s">
        <v>172</v>
      </c>
      <c r="L142" s="40"/>
      <c r="M142" s="181" t="s">
        <v>19</v>
      </c>
      <c r="N142" s="182" t="s">
        <v>42</v>
      </c>
      <c r="O142" s="65"/>
      <c r="P142" s="183">
        <f aca="true" t="shared" si="1" ref="P142:P171">O142*H142</f>
        <v>0</v>
      </c>
      <c r="Q142" s="183">
        <v>1E-05</v>
      </c>
      <c r="R142" s="183">
        <f aca="true" t="shared" si="2" ref="R142:R171">Q142*H142</f>
        <v>0.00017600000000000002</v>
      </c>
      <c r="S142" s="183">
        <v>0</v>
      </c>
      <c r="T142" s="184">
        <f aca="true" t="shared" si="3" ref="T142:T171"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173</v>
      </c>
      <c r="AT142" s="185" t="s">
        <v>168</v>
      </c>
      <c r="AU142" s="185" t="s">
        <v>81</v>
      </c>
      <c r="AY142" s="18" t="s">
        <v>166</v>
      </c>
      <c r="BE142" s="186">
        <f aca="true" t="shared" si="4" ref="BE142:BE171">IF(N142="základní",J142,0)</f>
        <v>0</v>
      </c>
      <c r="BF142" s="186">
        <f aca="true" t="shared" si="5" ref="BF142:BF171">IF(N142="snížená",J142,0)</f>
        <v>0</v>
      </c>
      <c r="BG142" s="186">
        <f aca="true" t="shared" si="6" ref="BG142:BG171">IF(N142="zákl. přenesená",J142,0)</f>
        <v>0</v>
      </c>
      <c r="BH142" s="186">
        <f aca="true" t="shared" si="7" ref="BH142:BH171">IF(N142="sníž. přenesená",J142,0)</f>
        <v>0</v>
      </c>
      <c r="BI142" s="186">
        <f aca="true" t="shared" si="8" ref="BI142:BI171">IF(N142="nulová",J142,0)</f>
        <v>0</v>
      </c>
      <c r="BJ142" s="18" t="s">
        <v>79</v>
      </c>
      <c r="BK142" s="186">
        <f aca="true" t="shared" si="9" ref="BK142:BK171">ROUND(I142*H142,2)</f>
        <v>0</v>
      </c>
      <c r="BL142" s="18" t="s">
        <v>173</v>
      </c>
      <c r="BM142" s="185" t="s">
        <v>1024</v>
      </c>
    </row>
    <row r="143" spans="1:65" s="2" customFormat="1" ht="24">
      <c r="A143" s="35"/>
      <c r="B143" s="36"/>
      <c r="C143" s="220" t="s">
        <v>305</v>
      </c>
      <c r="D143" s="220" t="s">
        <v>254</v>
      </c>
      <c r="E143" s="221" t="s">
        <v>311</v>
      </c>
      <c r="F143" s="222" t="s">
        <v>312</v>
      </c>
      <c r="G143" s="223" t="s">
        <v>194</v>
      </c>
      <c r="H143" s="224">
        <v>18</v>
      </c>
      <c r="I143" s="225"/>
      <c r="J143" s="226">
        <f t="shared" si="0"/>
        <v>0</v>
      </c>
      <c r="K143" s="222" t="s">
        <v>172</v>
      </c>
      <c r="L143" s="227"/>
      <c r="M143" s="228" t="s">
        <v>19</v>
      </c>
      <c r="N143" s="229" t="s">
        <v>42</v>
      </c>
      <c r="O143" s="65"/>
      <c r="P143" s="183">
        <f t="shared" si="1"/>
        <v>0</v>
      </c>
      <c r="Q143" s="183">
        <v>0.0036</v>
      </c>
      <c r="R143" s="183">
        <f t="shared" si="2"/>
        <v>0.0648</v>
      </c>
      <c r="S143" s="183">
        <v>0</v>
      </c>
      <c r="T143" s="18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210</v>
      </c>
      <c r="AT143" s="185" t="s">
        <v>254</v>
      </c>
      <c r="AU143" s="185" t="s">
        <v>81</v>
      </c>
      <c r="AY143" s="18" t="s">
        <v>166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18" t="s">
        <v>79</v>
      </c>
      <c r="BK143" s="186">
        <f t="shared" si="9"/>
        <v>0</v>
      </c>
      <c r="BL143" s="18" t="s">
        <v>173</v>
      </c>
      <c r="BM143" s="185" t="s">
        <v>1025</v>
      </c>
    </row>
    <row r="144" spans="1:65" s="2" customFormat="1" ht="33" customHeight="1">
      <c r="A144" s="35"/>
      <c r="B144" s="36"/>
      <c r="C144" s="174" t="s">
        <v>310</v>
      </c>
      <c r="D144" s="174" t="s">
        <v>168</v>
      </c>
      <c r="E144" s="175" t="s">
        <v>531</v>
      </c>
      <c r="F144" s="176" t="s">
        <v>532</v>
      </c>
      <c r="G144" s="177" t="s">
        <v>194</v>
      </c>
      <c r="H144" s="178">
        <v>102.8</v>
      </c>
      <c r="I144" s="179"/>
      <c r="J144" s="180">
        <f t="shared" si="0"/>
        <v>0</v>
      </c>
      <c r="K144" s="176" t="s">
        <v>172</v>
      </c>
      <c r="L144" s="40"/>
      <c r="M144" s="181" t="s">
        <v>19</v>
      </c>
      <c r="N144" s="182" t="s">
        <v>42</v>
      </c>
      <c r="O144" s="65"/>
      <c r="P144" s="183">
        <f t="shared" si="1"/>
        <v>0</v>
      </c>
      <c r="Q144" s="183">
        <v>2E-05</v>
      </c>
      <c r="R144" s="183">
        <f t="shared" si="2"/>
        <v>0.002056</v>
      </c>
      <c r="S144" s="183">
        <v>0</v>
      </c>
      <c r="T144" s="18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173</v>
      </c>
      <c r="AT144" s="185" t="s">
        <v>168</v>
      </c>
      <c r="AU144" s="185" t="s">
        <v>81</v>
      </c>
      <c r="AY144" s="18" t="s">
        <v>166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18" t="s">
        <v>79</v>
      </c>
      <c r="BK144" s="186">
        <f t="shared" si="9"/>
        <v>0</v>
      </c>
      <c r="BL144" s="18" t="s">
        <v>173</v>
      </c>
      <c r="BM144" s="185" t="s">
        <v>1026</v>
      </c>
    </row>
    <row r="145" spans="1:65" s="2" customFormat="1" ht="24">
      <c r="A145" s="35"/>
      <c r="B145" s="36"/>
      <c r="C145" s="220" t="s">
        <v>315</v>
      </c>
      <c r="D145" s="220" t="s">
        <v>254</v>
      </c>
      <c r="E145" s="221" t="s">
        <v>527</v>
      </c>
      <c r="F145" s="222" t="s">
        <v>528</v>
      </c>
      <c r="G145" s="223" t="s">
        <v>194</v>
      </c>
      <c r="H145" s="224">
        <v>104.5</v>
      </c>
      <c r="I145" s="225"/>
      <c r="J145" s="226">
        <f t="shared" si="0"/>
        <v>0</v>
      </c>
      <c r="K145" s="222" t="s">
        <v>172</v>
      </c>
      <c r="L145" s="227"/>
      <c r="M145" s="228" t="s">
        <v>19</v>
      </c>
      <c r="N145" s="229" t="s">
        <v>42</v>
      </c>
      <c r="O145" s="65"/>
      <c r="P145" s="183">
        <f t="shared" si="1"/>
        <v>0</v>
      </c>
      <c r="Q145" s="183">
        <v>0.008</v>
      </c>
      <c r="R145" s="183">
        <f t="shared" si="2"/>
        <v>0.836</v>
      </c>
      <c r="S145" s="183">
        <v>0</v>
      </c>
      <c r="T145" s="18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210</v>
      </c>
      <c r="AT145" s="185" t="s">
        <v>254</v>
      </c>
      <c r="AU145" s="185" t="s">
        <v>81</v>
      </c>
      <c r="AY145" s="18" t="s">
        <v>166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18" t="s">
        <v>79</v>
      </c>
      <c r="BK145" s="186">
        <f t="shared" si="9"/>
        <v>0</v>
      </c>
      <c r="BL145" s="18" t="s">
        <v>173</v>
      </c>
      <c r="BM145" s="185" t="s">
        <v>1027</v>
      </c>
    </row>
    <row r="146" spans="1:65" s="2" customFormat="1" ht="36">
      <c r="A146" s="35"/>
      <c r="B146" s="36"/>
      <c r="C146" s="174" t="s">
        <v>319</v>
      </c>
      <c r="D146" s="174" t="s">
        <v>168</v>
      </c>
      <c r="E146" s="175" t="s">
        <v>325</v>
      </c>
      <c r="F146" s="176" t="s">
        <v>326</v>
      </c>
      <c r="G146" s="177" t="s">
        <v>186</v>
      </c>
      <c r="H146" s="178">
        <v>3</v>
      </c>
      <c r="I146" s="179"/>
      <c r="J146" s="180">
        <f t="shared" si="0"/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 t="shared" si="1"/>
        <v>0</v>
      </c>
      <c r="Q146" s="183">
        <v>0</v>
      </c>
      <c r="R146" s="183">
        <f t="shared" si="2"/>
        <v>0</v>
      </c>
      <c r="S146" s="183">
        <v>0</v>
      </c>
      <c r="T146" s="18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18" t="s">
        <v>79</v>
      </c>
      <c r="BK146" s="186">
        <f t="shared" si="9"/>
        <v>0</v>
      </c>
      <c r="BL146" s="18" t="s">
        <v>173</v>
      </c>
      <c r="BM146" s="185" t="s">
        <v>1028</v>
      </c>
    </row>
    <row r="147" spans="1:65" s="2" customFormat="1" ht="16.5" customHeight="1">
      <c r="A147" s="35"/>
      <c r="B147" s="36"/>
      <c r="C147" s="220" t="s">
        <v>324</v>
      </c>
      <c r="D147" s="220" t="s">
        <v>254</v>
      </c>
      <c r="E147" s="221" t="s">
        <v>329</v>
      </c>
      <c r="F147" s="222" t="s">
        <v>330</v>
      </c>
      <c r="G147" s="223" t="s">
        <v>186</v>
      </c>
      <c r="H147" s="224">
        <v>3</v>
      </c>
      <c r="I147" s="225"/>
      <c r="J147" s="226">
        <f t="shared" si="0"/>
        <v>0</v>
      </c>
      <c r="K147" s="222" t="s">
        <v>172</v>
      </c>
      <c r="L147" s="227"/>
      <c r="M147" s="228" t="s">
        <v>19</v>
      </c>
      <c r="N147" s="229" t="s">
        <v>42</v>
      </c>
      <c r="O147" s="65"/>
      <c r="P147" s="183">
        <f t="shared" si="1"/>
        <v>0</v>
      </c>
      <c r="Q147" s="183">
        <v>0.00029</v>
      </c>
      <c r="R147" s="183">
        <f t="shared" si="2"/>
        <v>0.00087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210</v>
      </c>
      <c r="AT147" s="185" t="s">
        <v>254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1029</v>
      </c>
    </row>
    <row r="148" spans="1:65" s="2" customFormat="1" ht="36">
      <c r="A148" s="35"/>
      <c r="B148" s="36"/>
      <c r="C148" s="174" t="s">
        <v>328</v>
      </c>
      <c r="D148" s="174" t="s">
        <v>168</v>
      </c>
      <c r="E148" s="175" t="s">
        <v>539</v>
      </c>
      <c r="F148" s="176" t="s">
        <v>540</v>
      </c>
      <c r="G148" s="177" t="s">
        <v>186</v>
      </c>
      <c r="H148" s="178">
        <v>4</v>
      </c>
      <c r="I148" s="179"/>
      <c r="J148" s="180">
        <f t="shared" si="0"/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 t="shared" si="1"/>
        <v>0</v>
      </c>
      <c r="Q148" s="183">
        <v>0</v>
      </c>
      <c r="R148" s="183">
        <f t="shared" si="2"/>
        <v>0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1030</v>
      </c>
    </row>
    <row r="149" spans="1:65" s="2" customFormat="1" ht="16.5" customHeight="1">
      <c r="A149" s="35"/>
      <c r="B149" s="36"/>
      <c r="C149" s="220" t="s">
        <v>332</v>
      </c>
      <c r="D149" s="220" t="s">
        <v>254</v>
      </c>
      <c r="E149" s="221" t="s">
        <v>542</v>
      </c>
      <c r="F149" s="222" t="s">
        <v>543</v>
      </c>
      <c r="G149" s="223" t="s">
        <v>186</v>
      </c>
      <c r="H149" s="224">
        <v>2</v>
      </c>
      <c r="I149" s="225"/>
      <c r="J149" s="226">
        <f t="shared" si="0"/>
        <v>0</v>
      </c>
      <c r="K149" s="222" t="s">
        <v>172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0.005</v>
      </c>
      <c r="R149" s="183">
        <f t="shared" si="2"/>
        <v>0.01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1031</v>
      </c>
    </row>
    <row r="150" spans="1:65" s="2" customFormat="1" ht="16.5" customHeight="1">
      <c r="A150" s="35"/>
      <c r="B150" s="36"/>
      <c r="C150" s="220" t="s">
        <v>336</v>
      </c>
      <c r="D150" s="220" t="s">
        <v>254</v>
      </c>
      <c r="E150" s="221" t="s">
        <v>341</v>
      </c>
      <c r="F150" s="222" t="s">
        <v>342</v>
      </c>
      <c r="G150" s="223" t="s">
        <v>186</v>
      </c>
      <c r="H150" s="224">
        <v>2</v>
      </c>
      <c r="I150" s="225"/>
      <c r="J150" s="226">
        <f t="shared" si="0"/>
        <v>0</v>
      </c>
      <c r="K150" s="222" t="s">
        <v>172</v>
      </c>
      <c r="L150" s="227"/>
      <c r="M150" s="228" t="s">
        <v>19</v>
      </c>
      <c r="N150" s="229" t="s">
        <v>42</v>
      </c>
      <c r="O150" s="65"/>
      <c r="P150" s="183">
        <f t="shared" si="1"/>
        <v>0</v>
      </c>
      <c r="Q150" s="183">
        <v>0.0008</v>
      </c>
      <c r="R150" s="183">
        <f t="shared" si="2"/>
        <v>0.0016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210</v>
      </c>
      <c r="AT150" s="185" t="s">
        <v>254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1032</v>
      </c>
    </row>
    <row r="151" spans="1:65" s="2" customFormat="1" ht="21.75" customHeight="1">
      <c r="A151" s="35"/>
      <c r="B151" s="36"/>
      <c r="C151" s="174" t="s">
        <v>340</v>
      </c>
      <c r="D151" s="174" t="s">
        <v>168</v>
      </c>
      <c r="E151" s="175" t="s">
        <v>345</v>
      </c>
      <c r="F151" s="176" t="s">
        <v>346</v>
      </c>
      <c r="G151" s="177" t="s">
        <v>194</v>
      </c>
      <c r="H151" s="178">
        <v>15</v>
      </c>
      <c r="I151" s="179"/>
      <c r="J151" s="180">
        <f t="shared" si="0"/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1033</v>
      </c>
    </row>
    <row r="152" spans="1:65" s="2" customFormat="1" ht="24">
      <c r="A152" s="35"/>
      <c r="B152" s="36"/>
      <c r="C152" s="174" t="s">
        <v>344</v>
      </c>
      <c r="D152" s="174" t="s">
        <v>168</v>
      </c>
      <c r="E152" s="175" t="s">
        <v>349</v>
      </c>
      <c r="F152" s="176" t="s">
        <v>350</v>
      </c>
      <c r="G152" s="177" t="s">
        <v>194</v>
      </c>
      <c r="H152" s="178">
        <v>102.8</v>
      </c>
      <c r="I152" s="179"/>
      <c r="J152" s="180">
        <f t="shared" si="0"/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 t="shared" si="1"/>
        <v>0</v>
      </c>
      <c r="Q152" s="183">
        <v>0</v>
      </c>
      <c r="R152" s="183">
        <f t="shared" si="2"/>
        <v>0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1034</v>
      </c>
    </row>
    <row r="153" spans="1:65" s="2" customFormat="1" ht="24">
      <c r="A153" s="35"/>
      <c r="B153" s="36"/>
      <c r="C153" s="174" t="s">
        <v>348</v>
      </c>
      <c r="D153" s="174" t="s">
        <v>168</v>
      </c>
      <c r="E153" s="175" t="s">
        <v>353</v>
      </c>
      <c r="F153" s="176" t="s">
        <v>354</v>
      </c>
      <c r="G153" s="177" t="s">
        <v>186</v>
      </c>
      <c r="H153" s="178">
        <v>7</v>
      </c>
      <c r="I153" s="179"/>
      <c r="J153" s="180">
        <f t="shared" si="0"/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 t="shared" si="1"/>
        <v>0</v>
      </c>
      <c r="Q153" s="183">
        <v>0.01019</v>
      </c>
      <c r="R153" s="183">
        <f t="shared" si="2"/>
        <v>0.07132999999999999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1035</v>
      </c>
    </row>
    <row r="154" spans="1:65" s="2" customFormat="1" ht="16.5" customHeight="1">
      <c r="A154" s="35"/>
      <c r="B154" s="36"/>
      <c r="C154" s="220" t="s">
        <v>352</v>
      </c>
      <c r="D154" s="220" t="s">
        <v>254</v>
      </c>
      <c r="E154" s="221" t="s">
        <v>357</v>
      </c>
      <c r="F154" s="222" t="s">
        <v>358</v>
      </c>
      <c r="G154" s="223" t="s">
        <v>186</v>
      </c>
      <c r="H154" s="224">
        <v>2</v>
      </c>
      <c r="I154" s="225"/>
      <c r="J154" s="226">
        <f t="shared" si="0"/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0.526</v>
      </c>
      <c r="R154" s="183">
        <f t="shared" si="2"/>
        <v>1.052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1036</v>
      </c>
    </row>
    <row r="155" spans="1:65" s="2" customFormat="1" ht="16.5" customHeight="1">
      <c r="A155" s="35"/>
      <c r="B155" s="36"/>
      <c r="C155" s="220" t="s">
        <v>356</v>
      </c>
      <c r="D155" s="220" t="s">
        <v>254</v>
      </c>
      <c r="E155" s="221" t="s">
        <v>361</v>
      </c>
      <c r="F155" s="222" t="s">
        <v>362</v>
      </c>
      <c r="G155" s="223" t="s">
        <v>186</v>
      </c>
      <c r="H155" s="224">
        <v>2</v>
      </c>
      <c r="I155" s="225"/>
      <c r="J155" s="226">
        <f t="shared" si="0"/>
        <v>0</v>
      </c>
      <c r="K155" s="222" t="s">
        <v>172</v>
      </c>
      <c r="L155" s="227"/>
      <c r="M155" s="228" t="s">
        <v>19</v>
      </c>
      <c r="N155" s="229" t="s">
        <v>42</v>
      </c>
      <c r="O155" s="65"/>
      <c r="P155" s="183">
        <f t="shared" si="1"/>
        <v>0</v>
      </c>
      <c r="Q155" s="183">
        <v>0.262</v>
      </c>
      <c r="R155" s="183">
        <f t="shared" si="2"/>
        <v>0.524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210</v>
      </c>
      <c r="AT155" s="185" t="s">
        <v>254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1037</v>
      </c>
    </row>
    <row r="156" spans="1:65" s="2" customFormat="1" ht="16.5" customHeight="1">
      <c r="A156" s="35"/>
      <c r="B156" s="36"/>
      <c r="C156" s="220" t="s">
        <v>360</v>
      </c>
      <c r="D156" s="220" t="s">
        <v>254</v>
      </c>
      <c r="E156" s="221" t="s">
        <v>553</v>
      </c>
      <c r="F156" s="222" t="s">
        <v>554</v>
      </c>
      <c r="G156" s="223" t="s">
        <v>186</v>
      </c>
      <c r="H156" s="224">
        <v>3</v>
      </c>
      <c r="I156" s="225"/>
      <c r="J156" s="226">
        <f t="shared" si="0"/>
        <v>0</v>
      </c>
      <c r="K156" s="222" t="s">
        <v>172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1.054</v>
      </c>
      <c r="R156" s="183">
        <f t="shared" si="2"/>
        <v>3.162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1038</v>
      </c>
    </row>
    <row r="157" spans="1:65" s="2" customFormat="1" ht="24">
      <c r="A157" s="35"/>
      <c r="B157" s="36"/>
      <c r="C157" s="174" t="s">
        <v>364</v>
      </c>
      <c r="D157" s="174" t="s">
        <v>168</v>
      </c>
      <c r="E157" s="175" t="s">
        <v>365</v>
      </c>
      <c r="F157" s="176" t="s">
        <v>366</v>
      </c>
      <c r="G157" s="177" t="s">
        <v>186</v>
      </c>
      <c r="H157" s="178">
        <v>3</v>
      </c>
      <c r="I157" s="179"/>
      <c r="J157" s="180">
        <f t="shared" si="0"/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t="shared" si="1"/>
        <v>0</v>
      </c>
      <c r="Q157" s="183">
        <v>0.01248</v>
      </c>
      <c r="R157" s="183">
        <f t="shared" si="2"/>
        <v>0.03744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1039</v>
      </c>
    </row>
    <row r="158" spans="1:65" s="2" customFormat="1" ht="24">
      <c r="A158" s="35"/>
      <c r="B158" s="36"/>
      <c r="C158" s="220" t="s">
        <v>368</v>
      </c>
      <c r="D158" s="220" t="s">
        <v>254</v>
      </c>
      <c r="E158" s="221" t="s">
        <v>369</v>
      </c>
      <c r="F158" s="222" t="s">
        <v>370</v>
      </c>
      <c r="G158" s="223" t="s">
        <v>186</v>
      </c>
      <c r="H158" s="224">
        <v>3</v>
      </c>
      <c r="I158" s="225"/>
      <c r="J158" s="226">
        <f t="shared" si="0"/>
        <v>0</v>
      </c>
      <c r="K158" s="222" t="s">
        <v>172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0.548</v>
      </c>
      <c r="R158" s="183">
        <f t="shared" si="2"/>
        <v>1.6440000000000001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1040</v>
      </c>
    </row>
    <row r="159" spans="1:65" s="2" customFormat="1" ht="24">
      <c r="A159" s="35"/>
      <c r="B159" s="36"/>
      <c r="C159" s="174" t="s">
        <v>372</v>
      </c>
      <c r="D159" s="174" t="s">
        <v>168</v>
      </c>
      <c r="E159" s="175" t="s">
        <v>373</v>
      </c>
      <c r="F159" s="176" t="s">
        <v>561</v>
      </c>
      <c r="G159" s="177" t="s">
        <v>186</v>
      </c>
      <c r="H159" s="178">
        <v>3</v>
      </c>
      <c r="I159" s="179"/>
      <c r="J159" s="180">
        <f t="shared" si="0"/>
        <v>0</v>
      </c>
      <c r="K159" s="176" t="s">
        <v>172</v>
      </c>
      <c r="L159" s="40"/>
      <c r="M159" s="181" t="s">
        <v>19</v>
      </c>
      <c r="N159" s="182" t="s">
        <v>42</v>
      </c>
      <c r="O159" s="65"/>
      <c r="P159" s="183">
        <f t="shared" si="1"/>
        <v>0</v>
      </c>
      <c r="Q159" s="183">
        <v>0.02854</v>
      </c>
      <c r="R159" s="183">
        <f t="shared" si="2"/>
        <v>0.08562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173</v>
      </c>
      <c r="AT159" s="185" t="s">
        <v>168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1041</v>
      </c>
    </row>
    <row r="160" spans="1:65" s="2" customFormat="1" ht="16.5" customHeight="1">
      <c r="A160" s="35"/>
      <c r="B160" s="36"/>
      <c r="C160" s="220" t="s">
        <v>376</v>
      </c>
      <c r="D160" s="220" t="s">
        <v>254</v>
      </c>
      <c r="E160" s="221" t="s">
        <v>568</v>
      </c>
      <c r="F160" s="222" t="s">
        <v>569</v>
      </c>
      <c r="G160" s="223" t="s">
        <v>186</v>
      </c>
      <c r="H160" s="224">
        <v>1</v>
      </c>
      <c r="I160" s="225"/>
      <c r="J160" s="226">
        <f t="shared" si="0"/>
        <v>0</v>
      </c>
      <c r="K160" s="222" t="s">
        <v>19</v>
      </c>
      <c r="L160" s="227"/>
      <c r="M160" s="228" t="s">
        <v>19</v>
      </c>
      <c r="N160" s="229" t="s">
        <v>42</v>
      </c>
      <c r="O160" s="65"/>
      <c r="P160" s="183">
        <f t="shared" si="1"/>
        <v>0</v>
      </c>
      <c r="Q160" s="183">
        <v>1.032</v>
      </c>
      <c r="R160" s="183">
        <f t="shared" si="2"/>
        <v>1.032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210</v>
      </c>
      <c r="AT160" s="185" t="s">
        <v>254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1042</v>
      </c>
    </row>
    <row r="161" spans="1:65" s="2" customFormat="1" ht="16.5" customHeight="1">
      <c r="A161" s="35"/>
      <c r="B161" s="36"/>
      <c r="C161" s="220" t="s">
        <v>380</v>
      </c>
      <c r="D161" s="220" t="s">
        <v>254</v>
      </c>
      <c r="E161" s="221" t="s">
        <v>574</v>
      </c>
      <c r="F161" s="222" t="s">
        <v>575</v>
      </c>
      <c r="G161" s="223" t="s">
        <v>186</v>
      </c>
      <c r="H161" s="224">
        <v>1</v>
      </c>
      <c r="I161" s="225"/>
      <c r="J161" s="226">
        <f t="shared" si="0"/>
        <v>0</v>
      </c>
      <c r="K161" s="222" t="s">
        <v>19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1.032</v>
      </c>
      <c r="R161" s="183">
        <f t="shared" si="2"/>
        <v>1.032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1043</v>
      </c>
    </row>
    <row r="162" spans="1:65" s="2" customFormat="1" ht="16.5" customHeight="1">
      <c r="A162" s="35"/>
      <c r="B162" s="36"/>
      <c r="C162" s="220" t="s">
        <v>384</v>
      </c>
      <c r="D162" s="220" t="s">
        <v>254</v>
      </c>
      <c r="E162" s="221" t="s">
        <v>580</v>
      </c>
      <c r="F162" s="222" t="s">
        <v>581</v>
      </c>
      <c r="G162" s="223" t="s">
        <v>186</v>
      </c>
      <c r="H162" s="224">
        <v>1</v>
      </c>
      <c r="I162" s="225"/>
      <c r="J162" s="226">
        <f t="shared" si="0"/>
        <v>0</v>
      </c>
      <c r="K162" s="222" t="s">
        <v>19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0.85</v>
      </c>
      <c r="R162" s="183">
        <f t="shared" si="2"/>
        <v>0.85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1044</v>
      </c>
    </row>
    <row r="163" spans="1:65" s="2" customFormat="1" ht="24">
      <c r="A163" s="35"/>
      <c r="B163" s="36"/>
      <c r="C163" s="174" t="s">
        <v>388</v>
      </c>
      <c r="D163" s="174" t="s">
        <v>168</v>
      </c>
      <c r="E163" s="175" t="s">
        <v>389</v>
      </c>
      <c r="F163" s="176" t="s">
        <v>390</v>
      </c>
      <c r="G163" s="177" t="s">
        <v>186</v>
      </c>
      <c r="H163" s="178">
        <v>4</v>
      </c>
      <c r="I163" s="179"/>
      <c r="J163" s="180">
        <f t="shared" si="0"/>
        <v>0</v>
      </c>
      <c r="K163" s="176" t="s">
        <v>172</v>
      </c>
      <c r="L163" s="40"/>
      <c r="M163" s="181" t="s">
        <v>19</v>
      </c>
      <c r="N163" s="182" t="s">
        <v>42</v>
      </c>
      <c r="O163" s="65"/>
      <c r="P163" s="183">
        <f t="shared" si="1"/>
        <v>0</v>
      </c>
      <c r="Q163" s="183">
        <v>0.03927</v>
      </c>
      <c r="R163" s="183">
        <f t="shared" si="2"/>
        <v>0.15708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173</v>
      </c>
      <c r="AT163" s="185" t="s">
        <v>168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1045</v>
      </c>
    </row>
    <row r="164" spans="1:65" s="2" customFormat="1" ht="24">
      <c r="A164" s="35"/>
      <c r="B164" s="36"/>
      <c r="C164" s="220" t="s">
        <v>392</v>
      </c>
      <c r="D164" s="220" t="s">
        <v>254</v>
      </c>
      <c r="E164" s="221" t="s">
        <v>397</v>
      </c>
      <c r="F164" s="222" t="s">
        <v>398</v>
      </c>
      <c r="G164" s="223" t="s">
        <v>186</v>
      </c>
      <c r="H164" s="224">
        <v>1</v>
      </c>
      <c r="I164" s="225"/>
      <c r="J164" s="226">
        <f t="shared" si="0"/>
        <v>0</v>
      </c>
      <c r="K164" s="222" t="s">
        <v>172</v>
      </c>
      <c r="L164" s="227"/>
      <c r="M164" s="228" t="s">
        <v>19</v>
      </c>
      <c r="N164" s="229" t="s">
        <v>42</v>
      </c>
      <c r="O164" s="65"/>
      <c r="P164" s="183">
        <f t="shared" si="1"/>
        <v>0</v>
      </c>
      <c r="Q164" s="183">
        <v>0.081</v>
      </c>
      <c r="R164" s="183">
        <f t="shared" si="2"/>
        <v>0.081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210</v>
      </c>
      <c r="AT164" s="185" t="s">
        <v>254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1046</v>
      </c>
    </row>
    <row r="165" spans="1:65" s="2" customFormat="1" ht="16.5" customHeight="1">
      <c r="A165" s="35"/>
      <c r="B165" s="36"/>
      <c r="C165" s="220" t="s">
        <v>396</v>
      </c>
      <c r="D165" s="220" t="s">
        <v>254</v>
      </c>
      <c r="E165" s="221" t="s">
        <v>401</v>
      </c>
      <c r="F165" s="222" t="s">
        <v>402</v>
      </c>
      <c r="G165" s="223" t="s">
        <v>403</v>
      </c>
      <c r="H165" s="224">
        <v>1</v>
      </c>
      <c r="I165" s="225"/>
      <c r="J165" s="226">
        <f t="shared" si="0"/>
        <v>0</v>
      </c>
      <c r="K165" s="222" t="s">
        <v>19</v>
      </c>
      <c r="L165" s="227"/>
      <c r="M165" s="228" t="s">
        <v>19</v>
      </c>
      <c r="N165" s="229" t="s">
        <v>42</v>
      </c>
      <c r="O165" s="65"/>
      <c r="P165" s="183">
        <f t="shared" si="1"/>
        <v>0</v>
      </c>
      <c r="Q165" s="183">
        <v>0.051</v>
      </c>
      <c r="R165" s="183">
        <f t="shared" si="2"/>
        <v>0.051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1047</v>
      </c>
    </row>
    <row r="166" spans="1:65" s="2" customFormat="1" ht="16.5" customHeight="1">
      <c r="A166" s="35"/>
      <c r="B166" s="36"/>
      <c r="C166" s="220" t="s">
        <v>400</v>
      </c>
      <c r="D166" s="220" t="s">
        <v>254</v>
      </c>
      <c r="E166" s="221" t="s">
        <v>406</v>
      </c>
      <c r="F166" s="222" t="s">
        <v>407</v>
      </c>
      <c r="G166" s="223" t="s">
        <v>403</v>
      </c>
      <c r="H166" s="224">
        <v>2</v>
      </c>
      <c r="I166" s="225"/>
      <c r="J166" s="226">
        <f t="shared" si="0"/>
        <v>0</v>
      </c>
      <c r="K166" s="222" t="s">
        <v>19</v>
      </c>
      <c r="L166" s="227"/>
      <c r="M166" s="228" t="s">
        <v>19</v>
      </c>
      <c r="N166" s="229" t="s">
        <v>42</v>
      </c>
      <c r="O166" s="65"/>
      <c r="P166" s="183">
        <f t="shared" si="1"/>
        <v>0</v>
      </c>
      <c r="Q166" s="183">
        <v>0.04</v>
      </c>
      <c r="R166" s="183">
        <f t="shared" si="2"/>
        <v>0.08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210</v>
      </c>
      <c r="AT166" s="185" t="s">
        <v>254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1048</v>
      </c>
    </row>
    <row r="167" spans="1:65" s="2" customFormat="1" ht="16.5" customHeight="1">
      <c r="A167" s="35"/>
      <c r="B167" s="36"/>
      <c r="C167" s="220" t="s">
        <v>405</v>
      </c>
      <c r="D167" s="220" t="s">
        <v>254</v>
      </c>
      <c r="E167" s="221" t="s">
        <v>414</v>
      </c>
      <c r="F167" s="222" t="s">
        <v>415</v>
      </c>
      <c r="G167" s="223" t="s">
        <v>403</v>
      </c>
      <c r="H167" s="224">
        <v>10</v>
      </c>
      <c r="I167" s="225"/>
      <c r="J167" s="226">
        <f t="shared" si="0"/>
        <v>0</v>
      </c>
      <c r="K167" s="222" t="s">
        <v>19</v>
      </c>
      <c r="L167" s="227"/>
      <c r="M167" s="228" t="s">
        <v>19</v>
      </c>
      <c r="N167" s="229" t="s">
        <v>42</v>
      </c>
      <c r="O167" s="65"/>
      <c r="P167" s="183">
        <f t="shared" si="1"/>
        <v>0</v>
      </c>
      <c r="Q167" s="183">
        <v>0</v>
      </c>
      <c r="R167" s="183">
        <f t="shared" si="2"/>
        <v>0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1049</v>
      </c>
    </row>
    <row r="168" spans="1:65" s="2" customFormat="1" ht="36">
      <c r="A168" s="35"/>
      <c r="B168" s="36"/>
      <c r="C168" s="174" t="s">
        <v>409</v>
      </c>
      <c r="D168" s="174" t="s">
        <v>168</v>
      </c>
      <c r="E168" s="175" t="s">
        <v>418</v>
      </c>
      <c r="F168" s="176" t="s">
        <v>419</v>
      </c>
      <c r="G168" s="177" t="s">
        <v>186</v>
      </c>
      <c r="H168" s="178">
        <v>3</v>
      </c>
      <c r="I168" s="179"/>
      <c r="J168" s="180">
        <f t="shared" si="0"/>
        <v>0</v>
      </c>
      <c r="K168" s="176" t="s">
        <v>172</v>
      </c>
      <c r="L168" s="40"/>
      <c r="M168" s="181" t="s">
        <v>19</v>
      </c>
      <c r="N168" s="182" t="s">
        <v>42</v>
      </c>
      <c r="O168" s="65"/>
      <c r="P168" s="183">
        <f t="shared" si="1"/>
        <v>0</v>
      </c>
      <c r="Q168" s="183">
        <v>0.05803</v>
      </c>
      <c r="R168" s="183">
        <f t="shared" si="2"/>
        <v>0.17409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173</v>
      </c>
      <c r="AT168" s="185" t="s">
        <v>168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1050</v>
      </c>
    </row>
    <row r="169" spans="1:65" s="2" customFormat="1" ht="24">
      <c r="A169" s="35"/>
      <c r="B169" s="36"/>
      <c r="C169" s="174" t="s">
        <v>413</v>
      </c>
      <c r="D169" s="174" t="s">
        <v>168</v>
      </c>
      <c r="E169" s="175" t="s">
        <v>422</v>
      </c>
      <c r="F169" s="176" t="s">
        <v>423</v>
      </c>
      <c r="G169" s="177" t="s">
        <v>186</v>
      </c>
      <c r="H169" s="178">
        <v>3</v>
      </c>
      <c r="I169" s="179"/>
      <c r="J169" s="180">
        <f t="shared" si="0"/>
        <v>0</v>
      </c>
      <c r="K169" s="176" t="s">
        <v>172</v>
      </c>
      <c r="L169" s="40"/>
      <c r="M169" s="181" t="s">
        <v>19</v>
      </c>
      <c r="N169" s="182" t="s">
        <v>42</v>
      </c>
      <c r="O169" s="65"/>
      <c r="P169" s="183">
        <f t="shared" si="1"/>
        <v>0</v>
      </c>
      <c r="Q169" s="183">
        <v>0.21734</v>
      </c>
      <c r="R169" s="183">
        <f t="shared" si="2"/>
        <v>0.65202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173</v>
      </c>
      <c r="AT169" s="185" t="s">
        <v>168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1051</v>
      </c>
    </row>
    <row r="170" spans="1:65" s="2" customFormat="1" ht="24">
      <c r="A170" s="35"/>
      <c r="B170" s="36"/>
      <c r="C170" s="220" t="s">
        <v>417</v>
      </c>
      <c r="D170" s="220" t="s">
        <v>254</v>
      </c>
      <c r="E170" s="221" t="s">
        <v>426</v>
      </c>
      <c r="F170" s="222" t="s">
        <v>427</v>
      </c>
      <c r="G170" s="223" t="s">
        <v>186</v>
      </c>
      <c r="H170" s="224">
        <v>3</v>
      </c>
      <c r="I170" s="225"/>
      <c r="J170" s="226">
        <f t="shared" si="0"/>
        <v>0</v>
      </c>
      <c r="K170" s="222" t="s">
        <v>172</v>
      </c>
      <c r="L170" s="227"/>
      <c r="M170" s="228" t="s">
        <v>19</v>
      </c>
      <c r="N170" s="229" t="s">
        <v>42</v>
      </c>
      <c r="O170" s="65"/>
      <c r="P170" s="183">
        <f t="shared" si="1"/>
        <v>0</v>
      </c>
      <c r="Q170" s="183">
        <v>0.05</v>
      </c>
      <c r="R170" s="183">
        <f t="shared" si="2"/>
        <v>0.15000000000000002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210</v>
      </c>
      <c r="AT170" s="185" t="s">
        <v>254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1052</v>
      </c>
    </row>
    <row r="171" spans="1:65" s="2" customFormat="1" ht="21.75" customHeight="1">
      <c r="A171" s="35"/>
      <c r="B171" s="36"/>
      <c r="C171" s="174" t="s">
        <v>421</v>
      </c>
      <c r="D171" s="174" t="s">
        <v>168</v>
      </c>
      <c r="E171" s="175" t="s">
        <v>430</v>
      </c>
      <c r="F171" s="176" t="s">
        <v>431</v>
      </c>
      <c r="G171" s="177" t="s">
        <v>194</v>
      </c>
      <c r="H171" s="178">
        <v>121</v>
      </c>
      <c r="I171" s="179"/>
      <c r="J171" s="180">
        <f t="shared" si="0"/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t="shared" si="1"/>
        <v>0</v>
      </c>
      <c r="Q171" s="183">
        <v>0.00013</v>
      </c>
      <c r="R171" s="183">
        <f t="shared" si="2"/>
        <v>0.015729999999999997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1053</v>
      </c>
    </row>
    <row r="172" spans="2:63" s="12" customFormat="1" ht="22.9" customHeight="1">
      <c r="B172" s="158"/>
      <c r="C172" s="159"/>
      <c r="D172" s="160" t="s">
        <v>70</v>
      </c>
      <c r="E172" s="172" t="s">
        <v>214</v>
      </c>
      <c r="F172" s="172" t="s">
        <v>433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SUM(P173:P174)</f>
        <v>0</v>
      </c>
      <c r="Q172" s="166"/>
      <c r="R172" s="167">
        <f>SUM(R173:R174)</f>
        <v>0</v>
      </c>
      <c r="S172" s="166"/>
      <c r="T172" s="168">
        <f>SUM(T173:T174)</f>
        <v>0</v>
      </c>
      <c r="AR172" s="169" t="s">
        <v>79</v>
      </c>
      <c r="AT172" s="170" t="s">
        <v>70</v>
      </c>
      <c r="AU172" s="170" t="s">
        <v>79</v>
      </c>
      <c r="AY172" s="169" t="s">
        <v>166</v>
      </c>
      <c r="BK172" s="171">
        <f>SUM(BK173:BK174)</f>
        <v>0</v>
      </c>
    </row>
    <row r="173" spans="1:65" s="2" customFormat="1" ht="24">
      <c r="A173" s="35"/>
      <c r="B173" s="36"/>
      <c r="C173" s="174" t="s">
        <v>425</v>
      </c>
      <c r="D173" s="174" t="s">
        <v>168</v>
      </c>
      <c r="E173" s="175" t="s">
        <v>435</v>
      </c>
      <c r="F173" s="176" t="s">
        <v>436</v>
      </c>
      <c r="G173" s="177" t="s">
        <v>194</v>
      </c>
      <c r="H173" s="178">
        <v>240.8</v>
      </c>
      <c r="I173" s="179"/>
      <c r="J173" s="180">
        <f>ROUND(I173*H173,2)</f>
        <v>0</v>
      </c>
      <c r="K173" s="176" t="s">
        <v>172</v>
      </c>
      <c r="L173" s="40"/>
      <c r="M173" s="181" t="s">
        <v>19</v>
      </c>
      <c r="N173" s="182" t="s">
        <v>42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79</v>
      </c>
      <c r="BK173" s="186">
        <f>ROUND(I173*H173,2)</f>
        <v>0</v>
      </c>
      <c r="BL173" s="18" t="s">
        <v>173</v>
      </c>
      <c r="BM173" s="185" t="s">
        <v>1054</v>
      </c>
    </row>
    <row r="174" spans="2:51" s="14" customFormat="1" ht="11.25">
      <c r="B174" s="198"/>
      <c r="C174" s="199"/>
      <c r="D174" s="189" t="s">
        <v>175</v>
      </c>
      <c r="E174" s="200" t="s">
        <v>19</v>
      </c>
      <c r="F174" s="201" t="s">
        <v>1055</v>
      </c>
      <c r="G174" s="199"/>
      <c r="H174" s="202">
        <v>240.8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175</v>
      </c>
      <c r="AU174" s="208" t="s">
        <v>81</v>
      </c>
      <c r="AV174" s="14" t="s">
        <v>81</v>
      </c>
      <c r="AW174" s="14" t="s">
        <v>33</v>
      </c>
      <c r="AX174" s="14" t="s">
        <v>79</v>
      </c>
      <c r="AY174" s="208" t="s">
        <v>166</v>
      </c>
    </row>
    <row r="175" spans="2:63" s="12" customFormat="1" ht="22.9" customHeight="1">
      <c r="B175" s="158"/>
      <c r="C175" s="159"/>
      <c r="D175" s="160" t="s">
        <v>70</v>
      </c>
      <c r="E175" s="172" t="s">
        <v>439</v>
      </c>
      <c r="F175" s="172" t="s">
        <v>440</v>
      </c>
      <c r="G175" s="159"/>
      <c r="H175" s="159"/>
      <c r="I175" s="162"/>
      <c r="J175" s="173">
        <f>BK175</f>
        <v>0</v>
      </c>
      <c r="K175" s="159"/>
      <c r="L175" s="164"/>
      <c r="M175" s="165"/>
      <c r="N175" s="166"/>
      <c r="O175" s="166"/>
      <c r="P175" s="167">
        <f>SUM(P176:P180)</f>
        <v>0</v>
      </c>
      <c r="Q175" s="166"/>
      <c r="R175" s="167">
        <f>SUM(R176:R180)</f>
        <v>0</v>
      </c>
      <c r="S175" s="166"/>
      <c r="T175" s="168">
        <f>SUM(T176:T180)</f>
        <v>0</v>
      </c>
      <c r="AR175" s="169" t="s">
        <v>79</v>
      </c>
      <c r="AT175" s="170" t="s">
        <v>70</v>
      </c>
      <c r="AU175" s="170" t="s">
        <v>79</v>
      </c>
      <c r="AY175" s="169" t="s">
        <v>166</v>
      </c>
      <c r="BK175" s="171">
        <f>SUM(BK176:BK180)</f>
        <v>0</v>
      </c>
    </row>
    <row r="176" spans="1:65" s="2" customFormat="1" ht="36">
      <c r="A176" s="35"/>
      <c r="B176" s="36"/>
      <c r="C176" s="174" t="s">
        <v>429</v>
      </c>
      <c r="D176" s="174" t="s">
        <v>168</v>
      </c>
      <c r="E176" s="175" t="s">
        <v>442</v>
      </c>
      <c r="F176" s="176" t="s">
        <v>443</v>
      </c>
      <c r="G176" s="177" t="s">
        <v>240</v>
      </c>
      <c r="H176" s="178">
        <v>140.63</v>
      </c>
      <c r="I176" s="179"/>
      <c r="J176" s="180">
        <f>ROUND(I176*H176,2)</f>
        <v>0</v>
      </c>
      <c r="K176" s="176" t="s">
        <v>172</v>
      </c>
      <c r="L176" s="40"/>
      <c r="M176" s="181" t="s">
        <v>19</v>
      </c>
      <c r="N176" s="182" t="s">
        <v>42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173</v>
      </c>
      <c r="AT176" s="185" t="s">
        <v>168</v>
      </c>
      <c r="AU176" s="185" t="s">
        <v>81</v>
      </c>
      <c r="AY176" s="18" t="s">
        <v>166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79</v>
      </c>
      <c r="BK176" s="186">
        <f>ROUND(I176*H176,2)</f>
        <v>0</v>
      </c>
      <c r="BL176" s="18" t="s">
        <v>173</v>
      </c>
      <c r="BM176" s="185" t="s">
        <v>1056</v>
      </c>
    </row>
    <row r="177" spans="1:65" s="2" customFormat="1" ht="36">
      <c r="A177" s="35"/>
      <c r="B177" s="36"/>
      <c r="C177" s="174" t="s">
        <v>434</v>
      </c>
      <c r="D177" s="174" t="s">
        <v>168</v>
      </c>
      <c r="E177" s="175" t="s">
        <v>446</v>
      </c>
      <c r="F177" s="176" t="s">
        <v>447</v>
      </c>
      <c r="G177" s="177" t="s">
        <v>240</v>
      </c>
      <c r="H177" s="178">
        <v>1265.67</v>
      </c>
      <c r="I177" s="179"/>
      <c r="J177" s="180">
        <f>ROUND(I177*H177,2)</f>
        <v>0</v>
      </c>
      <c r="K177" s="176" t="s">
        <v>172</v>
      </c>
      <c r="L177" s="40"/>
      <c r="M177" s="181" t="s">
        <v>19</v>
      </c>
      <c r="N177" s="182" t="s">
        <v>42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173</v>
      </c>
      <c r="AT177" s="185" t="s">
        <v>168</v>
      </c>
      <c r="AU177" s="185" t="s">
        <v>81</v>
      </c>
      <c r="AY177" s="18" t="s">
        <v>166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79</v>
      </c>
      <c r="BK177" s="186">
        <f>ROUND(I177*H177,2)</f>
        <v>0</v>
      </c>
      <c r="BL177" s="18" t="s">
        <v>173</v>
      </c>
      <c r="BM177" s="185" t="s">
        <v>1057</v>
      </c>
    </row>
    <row r="178" spans="2:51" s="14" customFormat="1" ht="11.25">
      <c r="B178" s="198"/>
      <c r="C178" s="199"/>
      <c r="D178" s="189" t="s">
        <v>175</v>
      </c>
      <c r="E178" s="200" t="s">
        <v>19</v>
      </c>
      <c r="F178" s="201" t="s">
        <v>1058</v>
      </c>
      <c r="G178" s="199"/>
      <c r="H178" s="202">
        <v>1265.67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175</v>
      </c>
      <c r="AU178" s="208" t="s">
        <v>81</v>
      </c>
      <c r="AV178" s="14" t="s">
        <v>81</v>
      </c>
      <c r="AW178" s="14" t="s">
        <v>33</v>
      </c>
      <c r="AX178" s="14" t="s">
        <v>79</v>
      </c>
      <c r="AY178" s="208" t="s">
        <v>166</v>
      </c>
    </row>
    <row r="179" spans="1:65" s="2" customFormat="1" ht="44.25" customHeight="1">
      <c r="A179" s="35"/>
      <c r="B179" s="36"/>
      <c r="C179" s="174" t="s">
        <v>441</v>
      </c>
      <c r="D179" s="174" t="s">
        <v>168</v>
      </c>
      <c r="E179" s="175" t="s">
        <v>450</v>
      </c>
      <c r="F179" s="176" t="s">
        <v>239</v>
      </c>
      <c r="G179" s="177" t="s">
        <v>240</v>
      </c>
      <c r="H179" s="178">
        <v>94.27</v>
      </c>
      <c r="I179" s="179"/>
      <c r="J179" s="180">
        <f>ROUND(I179*H179,2)</f>
        <v>0</v>
      </c>
      <c r="K179" s="176" t="s">
        <v>172</v>
      </c>
      <c r="L179" s="40"/>
      <c r="M179" s="181" t="s">
        <v>19</v>
      </c>
      <c r="N179" s="182" t="s">
        <v>42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173</v>
      </c>
      <c r="AT179" s="185" t="s">
        <v>168</v>
      </c>
      <c r="AU179" s="185" t="s">
        <v>81</v>
      </c>
      <c r="AY179" s="18" t="s">
        <v>166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79</v>
      </c>
      <c r="BK179" s="186">
        <f>ROUND(I179*H179,2)</f>
        <v>0</v>
      </c>
      <c r="BL179" s="18" t="s">
        <v>173</v>
      </c>
      <c r="BM179" s="185" t="s">
        <v>1059</v>
      </c>
    </row>
    <row r="180" spans="1:65" s="2" customFormat="1" ht="44.25" customHeight="1">
      <c r="A180" s="35"/>
      <c r="B180" s="36"/>
      <c r="C180" s="174" t="s">
        <v>445</v>
      </c>
      <c r="D180" s="174" t="s">
        <v>168</v>
      </c>
      <c r="E180" s="175" t="s">
        <v>453</v>
      </c>
      <c r="F180" s="176" t="s">
        <v>454</v>
      </c>
      <c r="G180" s="177" t="s">
        <v>240</v>
      </c>
      <c r="H180" s="178">
        <v>46.35</v>
      </c>
      <c r="I180" s="179"/>
      <c r="J180" s="180">
        <f>ROUND(I180*H180,2)</f>
        <v>0</v>
      </c>
      <c r="K180" s="176" t="s">
        <v>172</v>
      </c>
      <c r="L180" s="40"/>
      <c r="M180" s="181" t="s">
        <v>19</v>
      </c>
      <c r="N180" s="182" t="s">
        <v>42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173</v>
      </c>
      <c r="AT180" s="185" t="s">
        <v>168</v>
      </c>
      <c r="AU180" s="185" t="s">
        <v>81</v>
      </c>
      <c r="AY180" s="18" t="s">
        <v>166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79</v>
      </c>
      <c r="BK180" s="186">
        <f>ROUND(I180*H180,2)</f>
        <v>0</v>
      </c>
      <c r="BL180" s="18" t="s">
        <v>173</v>
      </c>
      <c r="BM180" s="185" t="s">
        <v>1060</v>
      </c>
    </row>
    <row r="181" spans="2:63" s="12" customFormat="1" ht="22.9" customHeight="1">
      <c r="B181" s="158"/>
      <c r="C181" s="159"/>
      <c r="D181" s="160" t="s">
        <v>70</v>
      </c>
      <c r="E181" s="172" t="s">
        <v>456</v>
      </c>
      <c r="F181" s="172" t="s">
        <v>457</v>
      </c>
      <c r="G181" s="159"/>
      <c r="H181" s="159"/>
      <c r="I181" s="162"/>
      <c r="J181" s="173">
        <f>BK181</f>
        <v>0</v>
      </c>
      <c r="K181" s="159"/>
      <c r="L181" s="164"/>
      <c r="M181" s="165"/>
      <c r="N181" s="166"/>
      <c r="O181" s="166"/>
      <c r="P181" s="167">
        <f>SUM(P182:P183)</f>
        <v>0</v>
      </c>
      <c r="Q181" s="166"/>
      <c r="R181" s="167">
        <f>SUM(R182:R183)</f>
        <v>0</v>
      </c>
      <c r="S181" s="166"/>
      <c r="T181" s="168">
        <f>SUM(T182:T183)</f>
        <v>0</v>
      </c>
      <c r="AR181" s="169" t="s">
        <v>79</v>
      </c>
      <c r="AT181" s="170" t="s">
        <v>70</v>
      </c>
      <c r="AU181" s="170" t="s">
        <v>79</v>
      </c>
      <c r="AY181" s="169" t="s">
        <v>166</v>
      </c>
      <c r="BK181" s="171">
        <f>SUM(BK182:BK183)</f>
        <v>0</v>
      </c>
    </row>
    <row r="182" spans="1:65" s="2" customFormat="1" ht="44.25" customHeight="1">
      <c r="A182" s="35"/>
      <c r="B182" s="36"/>
      <c r="C182" s="174" t="s">
        <v>449</v>
      </c>
      <c r="D182" s="174" t="s">
        <v>168</v>
      </c>
      <c r="E182" s="175" t="s">
        <v>459</v>
      </c>
      <c r="F182" s="176" t="s">
        <v>460</v>
      </c>
      <c r="G182" s="177" t="s">
        <v>240</v>
      </c>
      <c r="H182" s="178">
        <v>224.94</v>
      </c>
      <c r="I182" s="179"/>
      <c r="J182" s="180">
        <f>ROUND(I182*H182,2)</f>
        <v>0</v>
      </c>
      <c r="K182" s="176" t="s">
        <v>172</v>
      </c>
      <c r="L182" s="40"/>
      <c r="M182" s="181" t="s">
        <v>19</v>
      </c>
      <c r="N182" s="182" t="s">
        <v>42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173</v>
      </c>
      <c r="AT182" s="185" t="s">
        <v>168</v>
      </c>
      <c r="AU182" s="185" t="s">
        <v>81</v>
      </c>
      <c r="AY182" s="18" t="s">
        <v>166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79</v>
      </c>
      <c r="BK182" s="186">
        <f>ROUND(I182*H182,2)</f>
        <v>0</v>
      </c>
      <c r="BL182" s="18" t="s">
        <v>173</v>
      </c>
      <c r="BM182" s="185" t="s">
        <v>1061</v>
      </c>
    </row>
    <row r="183" spans="1:65" s="2" customFormat="1" ht="48">
      <c r="A183" s="35"/>
      <c r="B183" s="36"/>
      <c r="C183" s="174" t="s">
        <v>452</v>
      </c>
      <c r="D183" s="174" t="s">
        <v>168</v>
      </c>
      <c r="E183" s="175" t="s">
        <v>463</v>
      </c>
      <c r="F183" s="176" t="s">
        <v>464</v>
      </c>
      <c r="G183" s="177" t="s">
        <v>240</v>
      </c>
      <c r="H183" s="178">
        <v>11.77</v>
      </c>
      <c r="I183" s="179"/>
      <c r="J183" s="180">
        <f>ROUND(I183*H183,2)</f>
        <v>0</v>
      </c>
      <c r="K183" s="176" t="s">
        <v>172</v>
      </c>
      <c r="L183" s="40"/>
      <c r="M183" s="230" t="s">
        <v>19</v>
      </c>
      <c r="N183" s="231" t="s">
        <v>42</v>
      </c>
      <c r="O183" s="232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173</v>
      </c>
      <c r="AT183" s="185" t="s">
        <v>168</v>
      </c>
      <c r="AU183" s="185" t="s">
        <v>81</v>
      </c>
      <c r="AY183" s="18" t="s">
        <v>166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79</v>
      </c>
      <c r="BK183" s="186">
        <f>ROUND(I183*H183,2)</f>
        <v>0</v>
      </c>
      <c r="BL183" s="18" t="s">
        <v>173</v>
      </c>
      <c r="BM183" s="185" t="s">
        <v>1062</v>
      </c>
    </row>
    <row r="184" spans="1:31" s="2" customFormat="1" ht="6.95" customHeight="1">
      <c r="A184" s="35"/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algorithmName="SHA-512" hashValue="/kkRDyO7PR/5PS+n0A6u97N+DscJZE0Hl6golMYAOJXu8WsOnm6L3uUzbB713tucGh1F5UYNUiZhintWtlWreQ==" saltValue="gysdGKOggg1Ysx5NgAN6xu90i1iRG3XOEbKFDWGwB103vXwVPimhjPcIkfOWbG7tQN7PpnSlqhX/Fn+HTYOWaw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5" customHeight="1">
      <c r="B4" s="21"/>
      <c r="D4" s="104" t="s">
        <v>135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6" t="str">
        <f>'Rekapitulace stavby'!K6</f>
        <v>SO.01 Kanalizace</v>
      </c>
      <c r="F7" s="357"/>
      <c r="G7" s="357"/>
      <c r="H7" s="357"/>
      <c r="L7" s="21"/>
    </row>
    <row r="8" spans="1:31" s="2" customFormat="1" ht="12" customHeight="1">
      <c r="A8" s="35"/>
      <c r="B8" s="40"/>
      <c r="C8" s="35"/>
      <c r="D8" s="106" t="s">
        <v>136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8" t="s">
        <v>1063</v>
      </c>
      <c r="F9" s="359"/>
      <c r="G9" s="359"/>
      <c r="H9" s="35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8. 1. 2021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0" t="str">
        <f>'Rekapitulace stavby'!E14</f>
        <v>Vyplň údaj</v>
      </c>
      <c r="F18" s="361"/>
      <c r="G18" s="361"/>
      <c r="H18" s="361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2" t="s">
        <v>19</v>
      </c>
      <c r="F27" s="362"/>
      <c r="G27" s="362"/>
      <c r="H27" s="36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ROUND((SUM(BE85:BE175)),2)</f>
        <v>0</v>
      </c>
      <c r="G33" s="35"/>
      <c r="H33" s="35"/>
      <c r="I33" s="119">
        <v>0.21</v>
      </c>
      <c r="J33" s="118">
        <f>ROUND(((SUM(BE85:BE175))*I33),2)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ROUND((SUM(BF85:BF175)),2)</f>
        <v>0</v>
      </c>
      <c r="G34" s="35"/>
      <c r="H34" s="35"/>
      <c r="I34" s="119">
        <v>0.15</v>
      </c>
      <c r="J34" s="118">
        <f>ROUND(((SUM(BF85:BF175))*I34),2)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ROUND((SUM(BG85:BG175)),2)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ROUND((SUM(BH85:BH175)),2)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ROUND((SUM(BI85:BI175)),2)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138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3" t="str">
        <f>E7</f>
        <v>SO.01 Kanalizace</v>
      </c>
      <c r="F48" s="364"/>
      <c r="G48" s="364"/>
      <c r="H48" s="36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136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08 - Stoka E1</v>
      </c>
      <c r="F50" s="365"/>
      <c r="G50" s="365"/>
      <c r="H50" s="36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Rotava</v>
      </c>
      <c r="G52" s="37"/>
      <c r="H52" s="37"/>
      <c r="I52" s="30" t="s">
        <v>23</v>
      </c>
      <c r="J52" s="60" t="str">
        <f>IF(J12="","",J12)</f>
        <v>8. 1. 2021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Rotava Sídliště 721 Rotava</v>
      </c>
      <c r="G54" s="37"/>
      <c r="H54" s="37"/>
      <c r="I54" s="30" t="s">
        <v>31</v>
      </c>
      <c r="J54" s="33" t="str">
        <f>E21</f>
        <v>Bolvári Štefan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Bolvári Štefan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139</v>
      </c>
      <c r="D57" s="132"/>
      <c r="E57" s="132"/>
      <c r="F57" s="132"/>
      <c r="G57" s="132"/>
      <c r="H57" s="132"/>
      <c r="I57" s="132"/>
      <c r="J57" s="133" t="s">
        <v>140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141</v>
      </c>
    </row>
    <row r="60" spans="2:12" s="9" customFormat="1" ht="24.95" customHeight="1">
      <c r="B60" s="135"/>
      <c r="C60" s="136"/>
      <c r="D60" s="137" t="s">
        <v>142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4"/>
      <c r="J62" s="145">
        <f>J130</f>
        <v>0</v>
      </c>
      <c r="K62" s="142"/>
      <c r="L62" s="146"/>
    </row>
    <row r="63" spans="2:12" s="10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4"/>
      <c r="J63" s="145">
        <f>J132</f>
        <v>0</v>
      </c>
      <c r="K63" s="142"/>
      <c r="L63" s="146"/>
    </row>
    <row r="64" spans="2:12" s="10" customFormat="1" ht="19.9" customHeight="1">
      <c r="B64" s="141"/>
      <c r="C64" s="142"/>
      <c r="D64" s="143" t="s">
        <v>147</v>
      </c>
      <c r="E64" s="144"/>
      <c r="F64" s="144"/>
      <c r="G64" s="144"/>
      <c r="H64" s="144"/>
      <c r="I64" s="144"/>
      <c r="J64" s="145">
        <f>J139</f>
        <v>0</v>
      </c>
      <c r="K64" s="142"/>
      <c r="L64" s="146"/>
    </row>
    <row r="65" spans="2:12" s="10" customFormat="1" ht="19.9" customHeight="1">
      <c r="B65" s="141"/>
      <c r="C65" s="142"/>
      <c r="D65" s="143" t="s">
        <v>150</v>
      </c>
      <c r="E65" s="144"/>
      <c r="F65" s="144"/>
      <c r="G65" s="144"/>
      <c r="H65" s="144"/>
      <c r="I65" s="144"/>
      <c r="J65" s="145">
        <f>J174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151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63" t="str">
        <f>E7</f>
        <v>SO.01 Kanalizace</v>
      </c>
      <c r="F75" s="364"/>
      <c r="G75" s="364"/>
      <c r="H75" s="364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136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0" t="str">
        <f>E9</f>
        <v>08 - Stoka E1</v>
      </c>
      <c r="F77" s="365"/>
      <c r="G77" s="365"/>
      <c r="H77" s="365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Rotava</v>
      </c>
      <c r="G79" s="37"/>
      <c r="H79" s="37"/>
      <c r="I79" s="30" t="s">
        <v>23</v>
      </c>
      <c r="J79" s="60" t="str">
        <f>IF(J12="","",J12)</f>
        <v>8. 1. 2021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Město Rotava Sídliště 721 Rotava</v>
      </c>
      <c r="G81" s="37"/>
      <c r="H81" s="37"/>
      <c r="I81" s="30" t="s">
        <v>31</v>
      </c>
      <c r="J81" s="33" t="str">
        <f>E21</f>
        <v>Bolvári Štefan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29</v>
      </c>
      <c r="D82" s="37"/>
      <c r="E82" s="37"/>
      <c r="F82" s="28" t="str">
        <f>IF(E18="","",E18)</f>
        <v>Vyplň údaj</v>
      </c>
      <c r="G82" s="37"/>
      <c r="H82" s="37"/>
      <c r="I82" s="30" t="s">
        <v>34</v>
      </c>
      <c r="J82" s="33" t="str">
        <f>E24</f>
        <v>Bolvári Štefan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152</v>
      </c>
      <c r="D84" s="150" t="s">
        <v>56</v>
      </c>
      <c r="E84" s="150" t="s">
        <v>52</v>
      </c>
      <c r="F84" s="150" t="s">
        <v>53</v>
      </c>
      <c r="G84" s="150" t="s">
        <v>153</v>
      </c>
      <c r="H84" s="150" t="s">
        <v>154</v>
      </c>
      <c r="I84" s="150" t="s">
        <v>155</v>
      </c>
      <c r="J84" s="150" t="s">
        <v>140</v>
      </c>
      <c r="K84" s="151" t="s">
        <v>156</v>
      </c>
      <c r="L84" s="152"/>
      <c r="M84" s="69" t="s">
        <v>19</v>
      </c>
      <c r="N84" s="70" t="s">
        <v>41</v>
      </c>
      <c r="O84" s="70" t="s">
        <v>157</v>
      </c>
      <c r="P84" s="70" t="s">
        <v>158</v>
      </c>
      <c r="Q84" s="70" t="s">
        <v>159</v>
      </c>
      <c r="R84" s="70" t="s">
        <v>160</v>
      </c>
      <c r="S84" s="70" t="s">
        <v>161</v>
      </c>
      <c r="T84" s="71" t="s">
        <v>162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163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</f>
        <v>0</v>
      </c>
      <c r="Q85" s="73"/>
      <c r="R85" s="155">
        <f>R86</f>
        <v>12.051934000000003</v>
      </c>
      <c r="S85" s="73"/>
      <c r="T85" s="156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70</v>
      </c>
      <c r="AU85" s="18" t="s">
        <v>141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70</v>
      </c>
      <c r="E86" s="161" t="s">
        <v>164</v>
      </c>
      <c r="F86" s="161" t="s">
        <v>165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P87+P130+P132+P139+P174</f>
        <v>0</v>
      </c>
      <c r="Q86" s="166"/>
      <c r="R86" s="167">
        <f>R87+R130+R132+R139+R174</f>
        <v>12.051934000000003</v>
      </c>
      <c r="S86" s="166"/>
      <c r="T86" s="168">
        <f>T87+T130+T132+T139+T174</f>
        <v>0</v>
      </c>
      <c r="AR86" s="169" t="s">
        <v>79</v>
      </c>
      <c r="AT86" s="170" t="s">
        <v>70</v>
      </c>
      <c r="AU86" s="170" t="s">
        <v>71</v>
      </c>
      <c r="AY86" s="169" t="s">
        <v>166</v>
      </c>
      <c r="BK86" s="171">
        <f>BK87+BK130+BK132+BK139+BK174</f>
        <v>0</v>
      </c>
    </row>
    <row r="87" spans="2:63" s="12" customFormat="1" ht="22.9" customHeight="1">
      <c r="B87" s="158"/>
      <c r="C87" s="159"/>
      <c r="D87" s="160" t="s">
        <v>70</v>
      </c>
      <c r="E87" s="172" t="s">
        <v>79</v>
      </c>
      <c r="F87" s="172" t="s">
        <v>167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SUM(P88:P129)</f>
        <v>0</v>
      </c>
      <c r="Q87" s="166"/>
      <c r="R87" s="167">
        <f>SUM(R88:R129)</f>
        <v>0.977454</v>
      </c>
      <c r="S87" s="166"/>
      <c r="T87" s="168">
        <f>SUM(T88:T129)</f>
        <v>0</v>
      </c>
      <c r="AR87" s="169" t="s">
        <v>79</v>
      </c>
      <c r="AT87" s="170" t="s">
        <v>70</v>
      </c>
      <c r="AU87" s="170" t="s">
        <v>79</v>
      </c>
      <c r="AY87" s="169" t="s">
        <v>166</v>
      </c>
      <c r="BK87" s="171">
        <f>SUM(BK88:BK129)</f>
        <v>0</v>
      </c>
    </row>
    <row r="88" spans="1:65" s="2" customFormat="1" ht="36">
      <c r="A88" s="35"/>
      <c r="B88" s="36"/>
      <c r="C88" s="174" t="s">
        <v>79</v>
      </c>
      <c r="D88" s="174" t="s">
        <v>168</v>
      </c>
      <c r="E88" s="175" t="s">
        <v>184</v>
      </c>
      <c r="F88" s="176" t="s">
        <v>185</v>
      </c>
      <c r="G88" s="177" t="s">
        <v>186</v>
      </c>
      <c r="H88" s="178">
        <v>1</v>
      </c>
      <c r="I88" s="179"/>
      <c r="J88" s="180">
        <f>ROUND(I88*H88,2)</f>
        <v>0</v>
      </c>
      <c r="K88" s="176" t="s">
        <v>172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0.00065</v>
      </c>
      <c r="R88" s="183">
        <f>Q88*H88</f>
        <v>0.00065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173</v>
      </c>
      <c r="AT88" s="185" t="s">
        <v>168</v>
      </c>
      <c r="AU88" s="185" t="s">
        <v>81</v>
      </c>
      <c r="AY88" s="18" t="s">
        <v>166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173</v>
      </c>
      <c r="BM88" s="185" t="s">
        <v>1064</v>
      </c>
    </row>
    <row r="89" spans="1:65" s="2" customFormat="1" ht="36">
      <c r="A89" s="35"/>
      <c r="B89" s="36"/>
      <c r="C89" s="174" t="s">
        <v>81</v>
      </c>
      <c r="D89" s="174" t="s">
        <v>168</v>
      </c>
      <c r="E89" s="175" t="s">
        <v>188</v>
      </c>
      <c r="F89" s="176" t="s">
        <v>189</v>
      </c>
      <c r="G89" s="177" t="s">
        <v>186</v>
      </c>
      <c r="H89" s="178">
        <v>1</v>
      </c>
      <c r="I89" s="179"/>
      <c r="J89" s="180">
        <f>ROUND(I89*H89,2)</f>
        <v>0</v>
      </c>
      <c r="K89" s="176" t="s">
        <v>172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173</v>
      </c>
      <c r="AT89" s="185" t="s">
        <v>168</v>
      </c>
      <c r="AU89" s="185" t="s">
        <v>81</v>
      </c>
      <c r="AY89" s="18" t="s">
        <v>166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173</v>
      </c>
      <c r="BM89" s="185" t="s">
        <v>1065</v>
      </c>
    </row>
    <row r="90" spans="1:65" s="2" customFormat="1" ht="24">
      <c r="A90" s="35"/>
      <c r="B90" s="36"/>
      <c r="C90" s="174" t="s">
        <v>183</v>
      </c>
      <c r="D90" s="174" t="s">
        <v>168</v>
      </c>
      <c r="E90" s="175" t="s">
        <v>192</v>
      </c>
      <c r="F90" s="176" t="s">
        <v>193</v>
      </c>
      <c r="G90" s="177" t="s">
        <v>194</v>
      </c>
      <c r="H90" s="178">
        <v>300</v>
      </c>
      <c r="I90" s="179"/>
      <c r="J90" s="180">
        <f>ROUND(I90*H90,2)</f>
        <v>0</v>
      </c>
      <c r="K90" s="176" t="s">
        <v>172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0.00055</v>
      </c>
      <c r="R90" s="183">
        <f>Q90*H90</f>
        <v>0.165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173</v>
      </c>
      <c r="AT90" s="185" t="s">
        <v>168</v>
      </c>
      <c r="AU90" s="185" t="s">
        <v>81</v>
      </c>
      <c r="AY90" s="18" t="s">
        <v>166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173</v>
      </c>
      <c r="BM90" s="185" t="s">
        <v>1066</v>
      </c>
    </row>
    <row r="91" spans="1:65" s="2" customFormat="1" ht="24">
      <c r="A91" s="35"/>
      <c r="B91" s="36"/>
      <c r="C91" s="174" t="s">
        <v>173</v>
      </c>
      <c r="D91" s="174" t="s">
        <v>168</v>
      </c>
      <c r="E91" s="175" t="s">
        <v>197</v>
      </c>
      <c r="F91" s="176" t="s">
        <v>198</v>
      </c>
      <c r="G91" s="177" t="s">
        <v>194</v>
      </c>
      <c r="H91" s="178">
        <v>300</v>
      </c>
      <c r="I91" s="179"/>
      <c r="J91" s="180">
        <f>ROUND(I91*H91,2)</f>
        <v>0</v>
      </c>
      <c r="K91" s="176" t="s">
        <v>172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173</v>
      </c>
      <c r="AT91" s="185" t="s">
        <v>168</v>
      </c>
      <c r="AU91" s="185" t="s">
        <v>81</v>
      </c>
      <c r="AY91" s="18" t="s">
        <v>166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173</v>
      </c>
      <c r="BM91" s="185" t="s">
        <v>1067</v>
      </c>
    </row>
    <row r="92" spans="1:65" s="2" customFormat="1" ht="24">
      <c r="A92" s="35"/>
      <c r="B92" s="36"/>
      <c r="C92" s="174" t="s">
        <v>191</v>
      </c>
      <c r="D92" s="174" t="s">
        <v>168</v>
      </c>
      <c r="E92" s="175" t="s">
        <v>707</v>
      </c>
      <c r="F92" s="176" t="s">
        <v>708</v>
      </c>
      <c r="G92" s="177" t="s">
        <v>171</v>
      </c>
      <c r="H92" s="178">
        <v>358.6</v>
      </c>
      <c r="I92" s="179"/>
      <c r="J92" s="180">
        <f>ROUND(I92*H92,2)</f>
        <v>0</v>
      </c>
      <c r="K92" s="176" t="s">
        <v>172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173</v>
      </c>
      <c r="AT92" s="185" t="s">
        <v>168</v>
      </c>
      <c r="AU92" s="185" t="s">
        <v>81</v>
      </c>
      <c r="AY92" s="18" t="s">
        <v>166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173</v>
      </c>
      <c r="BM92" s="185" t="s">
        <v>1068</v>
      </c>
    </row>
    <row r="93" spans="2:51" s="14" customFormat="1" ht="11.25">
      <c r="B93" s="198"/>
      <c r="C93" s="199"/>
      <c r="D93" s="189" t="s">
        <v>175</v>
      </c>
      <c r="E93" s="200" t="s">
        <v>19</v>
      </c>
      <c r="F93" s="201" t="s">
        <v>1069</v>
      </c>
      <c r="G93" s="199"/>
      <c r="H93" s="202">
        <v>358.6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175</v>
      </c>
      <c r="AU93" s="208" t="s">
        <v>81</v>
      </c>
      <c r="AV93" s="14" t="s">
        <v>81</v>
      </c>
      <c r="AW93" s="14" t="s">
        <v>33</v>
      </c>
      <c r="AX93" s="14" t="s">
        <v>79</v>
      </c>
      <c r="AY93" s="208" t="s">
        <v>166</v>
      </c>
    </row>
    <row r="94" spans="1:65" s="2" customFormat="1" ht="48">
      <c r="A94" s="35"/>
      <c r="B94" s="36"/>
      <c r="C94" s="174" t="s">
        <v>196</v>
      </c>
      <c r="D94" s="174" t="s">
        <v>168</v>
      </c>
      <c r="E94" s="175" t="s">
        <v>201</v>
      </c>
      <c r="F94" s="176" t="s">
        <v>202</v>
      </c>
      <c r="G94" s="177" t="s">
        <v>203</v>
      </c>
      <c r="H94" s="178">
        <v>53.748</v>
      </c>
      <c r="I94" s="179"/>
      <c r="J94" s="180">
        <f>ROUND(I94*H94,2)</f>
        <v>0</v>
      </c>
      <c r="K94" s="176" t="s">
        <v>172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173</v>
      </c>
      <c r="AT94" s="185" t="s">
        <v>168</v>
      </c>
      <c r="AU94" s="185" t="s">
        <v>81</v>
      </c>
      <c r="AY94" s="18" t="s">
        <v>166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173</v>
      </c>
      <c r="BM94" s="185" t="s">
        <v>1070</v>
      </c>
    </row>
    <row r="95" spans="2:51" s="14" customFormat="1" ht="11.25">
      <c r="B95" s="198"/>
      <c r="C95" s="199"/>
      <c r="D95" s="189" t="s">
        <v>175</v>
      </c>
      <c r="E95" s="200" t="s">
        <v>19</v>
      </c>
      <c r="F95" s="201" t="s">
        <v>1071</v>
      </c>
      <c r="G95" s="199"/>
      <c r="H95" s="202">
        <v>11.948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175</v>
      </c>
      <c r="AU95" s="208" t="s">
        <v>81</v>
      </c>
      <c r="AV95" s="14" t="s">
        <v>81</v>
      </c>
      <c r="AW95" s="14" t="s">
        <v>33</v>
      </c>
      <c r="AX95" s="14" t="s">
        <v>71</v>
      </c>
      <c r="AY95" s="208" t="s">
        <v>166</v>
      </c>
    </row>
    <row r="96" spans="2:51" s="13" customFormat="1" ht="11.25">
      <c r="B96" s="187"/>
      <c r="C96" s="188"/>
      <c r="D96" s="189" t="s">
        <v>175</v>
      </c>
      <c r="E96" s="190" t="s">
        <v>19</v>
      </c>
      <c r="F96" s="191" t="s">
        <v>1072</v>
      </c>
      <c r="G96" s="188"/>
      <c r="H96" s="190" t="s">
        <v>19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175</v>
      </c>
      <c r="AU96" s="197" t="s">
        <v>81</v>
      </c>
      <c r="AV96" s="13" t="s">
        <v>79</v>
      </c>
      <c r="AW96" s="13" t="s">
        <v>33</v>
      </c>
      <c r="AX96" s="13" t="s">
        <v>71</v>
      </c>
      <c r="AY96" s="197" t="s">
        <v>166</v>
      </c>
    </row>
    <row r="97" spans="2:51" s="14" customFormat="1" ht="11.25">
      <c r="B97" s="198"/>
      <c r="C97" s="199"/>
      <c r="D97" s="189" t="s">
        <v>175</v>
      </c>
      <c r="E97" s="200" t="s">
        <v>19</v>
      </c>
      <c r="F97" s="201" t="s">
        <v>1073</v>
      </c>
      <c r="G97" s="199"/>
      <c r="H97" s="202">
        <v>41.8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175</v>
      </c>
      <c r="AU97" s="208" t="s">
        <v>81</v>
      </c>
      <c r="AV97" s="14" t="s">
        <v>81</v>
      </c>
      <c r="AW97" s="14" t="s">
        <v>33</v>
      </c>
      <c r="AX97" s="14" t="s">
        <v>71</v>
      </c>
      <c r="AY97" s="208" t="s">
        <v>166</v>
      </c>
    </row>
    <row r="98" spans="2:51" s="15" customFormat="1" ht="11.25">
      <c r="B98" s="209"/>
      <c r="C98" s="210"/>
      <c r="D98" s="189" t="s">
        <v>175</v>
      </c>
      <c r="E98" s="211" t="s">
        <v>19</v>
      </c>
      <c r="F98" s="212" t="s">
        <v>209</v>
      </c>
      <c r="G98" s="210"/>
      <c r="H98" s="213">
        <v>53.748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175</v>
      </c>
      <c r="AU98" s="219" t="s">
        <v>81</v>
      </c>
      <c r="AV98" s="15" t="s">
        <v>173</v>
      </c>
      <c r="AW98" s="15" t="s">
        <v>33</v>
      </c>
      <c r="AX98" s="15" t="s">
        <v>79</v>
      </c>
      <c r="AY98" s="219" t="s">
        <v>166</v>
      </c>
    </row>
    <row r="99" spans="1:65" s="2" customFormat="1" ht="48">
      <c r="A99" s="35"/>
      <c r="B99" s="36"/>
      <c r="C99" s="174" t="s">
        <v>200</v>
      </c>
      <c r="D99" s="174" t="s">
        <v>168</v>
      </c>
      <c r="E99" s="175" t="s">
        <v>1074</v>
      </c>
      <c r="F99" s="176" t="s">
        <v>1075</v>
      </c>
      <c r="G99" s="177" t="s">
        <v>203</v>
      </c>
      <c r="H99" s="178">
        <v>386.294</v>
      </c>
      <c r="I99" s="179"/>
      <c r="J99" s="180">
        <f>ROUND(I99*H99,2)</f>
        <v>0</v>
      </c>
      <c r="K99" s="176" t="s">
        <v>172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173</v>
      </c>
      <c r="AT99" s="185" t="s">
        <v>168</v>
      </c>
      <c r="AU99" s="185" t="s">
        <v>81</v>
      </c>
      <c r="AY99" s="18" t="s">
        <v>166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173</v>
      </c>
      <c r="BM99" s="185" t="s">
        <v>1076</v>
      </c>
    </row>
    <row r="100" spans="2:51" s="14" customFormat="1" ht="11.25">
      <c r="B100" s="198"/>
      <c r="C100" s="199"/>
      <c r="D100" s="189" t="s">
        <v>175</v>
      </c>
      <c r="E100" s="200" t="s">
        <v>19</v>
      </c>
      <c r="F100" s="201" t="s">
        <v>1077</v>
      </c>
      <c r="G100" s="199"/>
      <c r="H100" s="202">
        <v>66.294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175</v>
      </c>
      <c r="AU100" s="208" t="s">
        <v>81</v>
      </c>
      <c r="AV100" s="14" t="s">
        <v>81</v>
      </c>
      <c r="AW100" s="14" t="s">
        <v>33</v>
      </c>
      <c r="AX100" s="14" t="s">
        <v>71</v>
      </c>
      <c r="AY100" s="208" t="s">
        <v>166</v>
      </c>
    </row>
    <row r="101" spans="2:51" s="13" customFormat="1" ht="11.25">
      <c r="B101" s="187"/>
      <c r="C101" s="188"/>
      <c r="D101" s="189" t="s">
        <v>175</v>
      </c>
      <c r="E101" s="190" t="s">
        <v>19</v>
      </c>
      <c r="F101" s="191" t="s">
        <v>207</v>
      </c>
      <c r="G101" s="188"/>
      <c r="H101" s="190" t="s">
        <v>19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175</v>
      </c>
      <c r="AU101" s="197" t="s">
        <v>81</v>
      </c>
      <c r="AV101" s="13" t="s">
        <v>79</v>
      </c>
      <c r="AW101" s="13" t="s">
        <v>33</v>
      </c>
      <c r="AX101" s="13" t="s">
        <v>71</v>
      </c>
      <c r="AY101" s="197" t="s">
        <v>166</v>
      </c>
    </row>
    <row r="102" spans="2:51" s="14" customFormat="1" ht="11.25">
      <c r="B102" s="198"/>
      <c r="C102" s="199"/>
      <c r="D102" s="189" t="s">
        <v>175</v>
      </c>
      <c r="E102" s="200" t="s">
        <v>19</v>
      </c>
      <c r="F102" s="201" t="s">
        <v>1078</v>
      </c>
      <c r="G102" s="199"/>
      <c r="H102" s="202">
        <v>320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175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166</v>
      </c>
    </row>
    <row r="103" spans="2:51" s="15" customFormat="1" ht="11.25">
      <c r="B103" s="209"/>
      <c r="C103" s="210"/>
      <c r="D103" s="189" t="s">
        <v>175</v>
      </c>
      <c r="E103" s="211" t="s">
        <v>19</v>
      </c>
      <c r="F103" s="212" t="s">
        <v>209</v>
      </c>
      <c r="G103" s="210"/>
      <c r="H103" s="213">
        <v>386.294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175</v>
      </c>
      <c r="AU103" s="219" t="s">
        <v>81</v>
      </c>
      <c r="AV103" s="15" t="s">
        <v>173</v>
      </c>
      <c r="AW103" s="15" t="s">
        <v>33</v>
      </c>
      <c r="AX103" s="15" t="s">
        <v>79</v>
      </c>
      <c r="AY103" s="219" t="s">
        <v>166</v>
      </c>
    </row>
    <row r="104" spans="1:65" s="2" customFormat="1" ht="36">
      <c r="A104" s="35"/>
      <c r="B104" s="36"/>
      <c r="C104" s="174" t="s">
        <v>210</v>
      </c>
      <c r="D104" s="174" t="s">
        <v>168</v>
      </c>
      <c r="E104" s="175" t="s">
        <v>215</v>
      </c>
      <c r="F104" s="176" t="s">
        <v>216</v>
      </c>
      <c r="G104" s="177" t="s">
        <v>171</v>
      </c>
      <c r="H104" s="178">
        <v>87.8</v>
      </c>
      <c r="I104" s="179"/>
      <c r="J104" s="180">
        <f>ROUND(I104*H104,2)</f>
        <v>0</v>
      </c>
      <c r="K104" s="176" t="s">
        <v>172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0.00084</v>
      </c>
      <c r="R104" s="183">
        <f>Q104*H104</f>
        <v>0.073752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173</v>
      </c>
      <c r="AT104" s="185" t="s">
        <v>168</v>
      </c>
      <c r="AU104" s="185" t="s">
        <v>81</v>
      </c>
      <c r="AY104" s="18" t="s">
        <v>166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173</v>
      </c>
      <c r="BM104" s="185" t="s">
        <v>1079</v>
      </c>
    </row>
    <row r="105" spans="2:51" s="13" customFormat="1" ht="11.25">
      <c r="B105" s="187"/>
      <c r="C105" s="188"/>
      <c r="D105" s="189" t="s">
        <v>175</v>
      </c>
      <c r="E105" s="190" t="s">
        <v>19</v>
      </c>
      <c r="F105" s="191" t="s">
        <v>1080</v>
      </c>
      <c r="G105" s="188"/>
      <c r="H105" s="190" t="s">
        <v>19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175</v>
      </c>
      <c r="AU105" s="197" t="s">
        <v>81</v>
      </c>
      <c r="AV105" s="13" t="s">
        <v>79</v>
      </c>
      <c r="AW105" s="13" t="s">
        <v>33</v>
      </c>
      <c r="AX105" s="13" t="s">
        <v>71</v>
      </c>
      <c r="AY105" s="197" t="s">
        <v>166</v>
      </c>
    </row>
    <row r="106" spans="2:51" s="14" customFormat="1" ht="11.25">
      <c r="B106" s="198"/>
      <c r="C106" s="199"/>
      <c r="D106" s="189" t="s">
        <v>175</v>
      </c>
      <c r="E106" s="200" t="s">
        <v>19</v>
      </c>
      <c r="F106" s="201" t="s">
        <v>1081</v>
      </c>
      <c r="G106" s="199"/>
      <c r="H106" s="202">
        <v>87.8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175</v>
      </c>
      <c r="AU106" s="208" t="s">
        <v>81</v>
      </c>
      <c r="AV106" s="14" t="s">
        <v>81</v>
      </c>
      <c r="AW106" s="14" t="s">
        <v>33</v>
      </c>
      <c r="AX106" s="14" t="s">
        <v>79</v>
      </c>
      <c r="AY106" s="208" t="s">
        <v>166</v>
      </c>
    </row>
    <row r="107" spans="1:65" s="2" customFormat="1" ht="36">
      <c r="A107" s="35"/>
      <c r="B107" s="36"/>
      <c r="C107" s="174" t="s">
        <v>214</v>
      </c>
      <c r="D107" s="174" t="s">
        <v>168</v>
      </c>
      <c r="E107" s="175" t="s">
        <v>220</v>
      </c>
      <c r="F107" s="176" t="s">
        <v>221</v>
      </c>
      <c r="G107" s="177" t="s">
        <v>171</v>
      </c>
      <c r="H107" s="178">
        <v>855.64</v>
      </c>
      <c r="I107" s="179"/>
      <c r="J107" s="180">
        <f>ROUND(I107*H107,2)</f>
        <v>0</v>
      </c>
      <c r="K107" s="176" t="s">
        <v>172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0.00085</v>
      </c>
      <c r="R107" s="183">
        <f>Q107*H107</f>
        <v>0.727294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173</v>
      </c>
      <c r="AT107" s="185" t="s">
        <v>168</v>
      </c>
      <c r="AU107" s="185" t="s">
        <v>81</v>
      </c>
      <c r="AY107" s="18" t="s">
        <v>166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173</v>
      </c>
      <c r="BM107" s="185" t="s">
        <v>1082</v>
      </c>
    </row>
    <row r="108" spans="2:51" s="13" customFormat="1" ht="11.25">
      <c r="B108" s="187"/>
      <c r="C108" s="188"/>
      <c r="D108" s="189" t="s">
        <v>175</v>
      </c>
      <c r="E108" s="190" t="s">
        <v>19</v>
      </c>
      <c r="F108" s="191" t="s">
        <v>205</v>
      </c>
      <c r="G108" s="188"/>
      <c r="H108" s="190" t="s">
        <v>19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175</v>
      </c>
      <c r="AU108" s="197" t="s">
        <v>81</v>
      </c>
      <c r="AV108" s="13" t="s">
        <v>79</v>
      </c>
      <c r="AW108" s="13" t="s">
        <v>33</v>
      </c>
      <c r="AX108" s="13" t="s">
        <v>71</v>
      </c>
      <c r="AY108" s="197" t="s">
        <v>166</v>
      </c>
    </row>
    <row r="109" spans="2:51" s="14" customFormat="1" ht="11.25">
      <c r="B109" s="198"/>
      <c r="C109" s="199"/>
      <c r="D109" s="189" t="s">
        <v>175</v>
      </c>
      <c r="E109" s="200" t="s">
        <v>19</v>
      </c>
      <c r="F109" s="201" t="s">
        <v>1083</v>
      </c>
      <c r="G109" s="199"/>
      <c r="H109" s="202">
        <v>181.54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175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166</v>
      </c>
    </row>
    <row r="110" spans="2:51" s="13" customFormat="1" ht="11.25">
      <c r="B110" s="187"/>
      <c r="C110" s="188"/>
      <c r="D110" s="189" t="s">
        <v>175</v>
      </c>
      <c r="E110" s="190" t="s">
        <v>19</v>
      </c>
      <c r="F110" s="191" t="s">
        <v>207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175</v>
      </c>
      <c r="AU110" s="197" t="s">
        <v>81</v>
      </c>
      <c r="AV110" s="13" t="s">
        <v>79</v>
      </c>
      <c r="AW110" s="13" t="s">
        <v>33</v>
      </c>
      <c r="AX110" s="13" t="s">
        <v>71</v>
      </c>
      <c r="AY110" s="197" t="s">
        <v>166</v>
      </c>
    </row>
    <row r="111" spans="2:51" s="14" customFormat="1" ht="11.25">
      <c r="B111" s="198"/>
      <c r="C111" s="199"/>
      <c r="D111" s="189" t="s">
        <v>175</v>
      </c>
      <c r="E111" s="200" t="s">
        <v>19</v>
      </c>
      <c r="F111" s="201" t="s">
        <v>1084</v>
      </c>
      <c r="G111" s="199"/>
      <c r="H111" s="202">
        <v>674.1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175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166</v>
      </c>
    </row>
    <row r="112" spans="2:51" s="15" customFormat="1" ht="11.25">
      <c r="B112" s="209"/>
      <c r="C112" s="210"/>
      <c r="D112" s="189" t="s">
        <v>175</v>
      </c>
      <c r="E112" s="211" t="s">
        <v>19</v>
      </c>
      <c r="F112" s="212" t="s">
        <v>209</v>
      </c>
      <c r="G112" s="210"/>
      <c r="H112" s="213">
        <v>855.64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175</v>
      </c>
      <c r="AU112" s="219" t="s">
        <v>81</v>
      </c>
      <c r="AV112" s="15" t="s">
        <v>173</v>
      </c>
      <c r="AW112" s="15" t="s">
        <v>33</v>
      </c>
      <c r="AX112" s="15" t="s">
        <v>79</v>
      </c>
      <c r="AY112" s="219" t="s">
        <v>166</v>
      </c>
    </row>
    <row r="113" spans="1:65" s="2" customFormat="1" ht="44.25" customHeight="1">
      <c r="A113" s="35"/>
      <c r="B113" s="36"/>
      <c r="C113" s="174" t="s">
        <v>106</v>
      </c>
      <c r="D113" s="174" t="s">
        <v>168</v>
      </c>
      <c r="E113" s="175" t="s">
        <v>224</v>
      </c>
      <c r="F113" s="176" t="s">
        <v>225</v>
      </c>
      <c r="G113" s="177" t="s">
        <v>171</v>
      </c>
      <c r="H113" s="178">
        <v>87.8</v>
      </c>
      <c r="I113" s="179"/>
      <c r="J113" s="180">
        <f>ROUND(I113*H113,2)</f>
        <v>0</v>
      </c>
      <c r="K113" s="176" t="s">
        <v>172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173</v>
      </c>
      <c r="AT113" s="185" t="s">
        <v>168</v>
      </c>
      <c r="AU113" s="185" t="s">
        <v>81</v>
      </c>
      <c r="AY113" s="18" t="s">
        <v>166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173</v>
      </c>
      <c r="BM113" s="185" t="s">
        <v>1085</v>
      </c>
    </row>
    <row r="114" spans="1:65" s="2" customFormat="1" ht="44.25" customHeight="1">
      <c r="A114" s="35"/>
      <c r="B114" s="36"/>
      <c r="C114" s="174" t="s">
        <v>109</v>
      </c>
      <c r="D114" s="174" t="s">
        <v>168</v>
      </c>
      <c r="E114" s="175" t="s">
        <v>227</v>
      </c>
      <c r="F114" s="176" t="s">
        <v>228</v>
      </c>
      <c r="G114" s="177" t="s">
        <v>171</v>
      </c>
      <c r="H114" s="178">
        <v>855.64</v>
      </c>
      <c r="I114" s="179"/>
      <c r="J114" s="180">
        <f>ROUND(I114*H114,2)</f>
        <v>0</v>
      </c>
      <c r="K114" s="176" t="s">
        <v>172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173</v>
      </c>
      <c r="AT114" s="185" t="s">
        <v>168</v>
      </c>
      <c r="AU114" s="185" t="s">
        <v>81</v>
      </c>
      <c r="AY114" s="18" t="s">
        <v>166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173</v>
      </c>
      <c r="BM114" s="185" t="s">
        <v>1086</v>
      </c>
    </row>
    <row r="115" spans="1:65" s="2" customFormat="1" ht="60">
      <c r="A115" s="35"/>
      <c r="B115" s="36"/>
      <c r="C115" s="174" t="s">
        <v>112</v>
      </c>
      <c r="D115" s="174" t="s">
        <v>168</v>
      </c>
      <c r="E115" s="175" t="s">
        <v>499</v>
      </c>
      <c r="F115" s="176" t="s">
        <v>500</v>
      </c>
      <c r="G115" s="177" t="s">
        <v>203</v>
      </c>
      <c r="H115" s="178">
        <v>64.55</v>
      </c>
      <c r="I115" s="179"/>
      <c r="J115" s="180">
        <f>ROUND(I115*H115,2)</f>
        <v>0</v>
      </c>
      <c r="K115" s="176" t="s">
        <v>172</v>
      </c>
      <c r="L115" s="40"/>
      <c r="M115" s="181" t="s">
        <v>19</v>
      </c>
      <c r="N115" s="182" t="s">
        <v>42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173</v>
      </c>
      <c r="AT115" s="185" t="s">
        <v>168</v>
      </c>
      <c r="AU115" s="185" t="s">
        <v>81</v>
      </c>
      <c r="AY115" s="18" t="s">
        <v>166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173</v>
      </c>
      <c r="BM115" s="185" t="s">
        <v>1087</v>
      </c>
    </row>
    <row r="116" spans="2:51" s="14" customFormat="1" ht="11.25">
      <c r="B116" s="198"/>
      <c r="C116" s="199"/>
      <c r="D116" s="189" t="s">
        <v>175</v>
      </c>
      <c r="E116" s="200" t="s">
        <v>19</v>
      </c>
      <c r="F116" s="201" t="s">
        <v>1088</v>
      </c>
      <c r="G116" s="199"/>
      <c r="H116" s="202">
        <v>64.55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175</v>
      </c>
      <c r="AU116" s="208" t="s">
        <v>81</v>
      </c>
      <c r="AV116" s="14" t="s">
        <v>81</v>
      </c>
      <c r="AW116" s="14" t="s">
        <v>33</v>
      </c>
      <c r="AX116" s="14" t="s">
        <v>79</v>
      </c>
      <c r="AY116" s="208" t="s">
        <v>166</v>
      </c>
    </row>
    <row r="117" spans="1:65" s="2" customFormat="1" ht="44.25" customHeight="1">
      <c r="A117" s="35"/>
      <c r="B117" s="36"/>
      <c r="C117" s="174" t="s">
        <v>115</v>
      </c>
      <c r="D117" s="174" t="s">
        <v>168</v>
      </c>
      <c r="E117" s="175" t="s">
        <v>503</v>
      </c>
      <c r="F117" s="176" t="s">
        <v>504</v>
      </c>
      <c r="G117" s="177" t="s">
        <v>203</v>
      </c>
      <c r="H117" s="178">
        <v>64.55</v>
      </c>
      <c r="I117" s="179"/>
      <c r="J117" s="180">
        <f>ROUND(I117*H117,2)</f>
        <v>0</v>
      </c>
      <c r="K117" s="176" t="s">
        <v>172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173</v>
      </c>
      <c r="AT117" s="185" t="s">
        <v>168</v>
      </c>
      <c r="AU117" s="185" t="s">
        <v>81</v>
      </c>
      <c r="AY117" s="18" t="s">
        <v>166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173</v>
      </c>
      <c r="BM117" s="185" t="s">
        <v>1089</v>
      </c>
    </row>
    <row r="118" spans="1:65" s="2" customFormat="1" ht="44.25" customHeight="1">
      <c r="A118" s="35"/>
      <c r="B118" s="36"/>
      <c r="C118" s="174" t="s">
        <v>118</v>
      </c>
      <c r="D118" s="174" t="s">
        <v>168</v>
      </c>
      <c r="E118" s="175" t="s">
        <v>238</v>
      </c>
      <c r="F118" s="176" t="s">
        <v>239</v>
      </c>
      <c r="G118" s="177" t="s">
        <v>240</v>
      </c>
      <c r="H118" s="178">
        <v>129.1</v>
      </c>
      <c r="I118" s="179"/>
      <c r="J118" s="180">
        <f>ROUND(I118*H118,2)</f>
        <v>0</v>
      </c>
      <c r="K118" s="176" t="s">
        <v>172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173</v>
      </c>
      <c r="AT118" s="185" t="s">
        <v>168</v>
      </c>
      <c r="AU118" s="185" t="s">
        <v>81</v>
      </c>
      <c r="AY118" s="18" t="s">
        <v>166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173</v>
      </c>
      <c r="BM118" s="185" t="s">
        <v>1090</v>
      </c>
    </row>
    <row r="119" spans="2:51" s="14" customFormat="1" ht="11.25">
      <c r="B119" s="198"/>
      <c r="C119" s="199"/>
      <c r="D119" s="189" t="s">
        <v>175</v>
      </c>
      <c r="E119" s="200" t="s">
        <v>19</v>
      </c>
      <c r="F119" s="201" t="s">
        <v>1091</v>
      </c>
      <c r="G119" s="199"/>
      <c r="H119" s="202">
        <v>129.1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175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166</v>
      </c>
    </row>
    <row r="120" spans="1:65" s="2" customFormat="1" ht="36">
      <c r="A120" s="35"/>
      <c r="B120" s="36"/>
      <c r="C120" s="174" t="s">
        <v>8</v>
      </c>
      <c r="D120" s="174" t="s">
        <v>168</v>
      </c>
      <c r="E120" s="175" t="s">
        <v>243</v>
      </c>
      <c r="F120" s="176" t="s">
        <v>244</v>
      </c>
      <c r="G120" s="177" t="s">
        <v>203</v>
      </c>
      <c r="H120" s="178">
        <v>64.55</v>
      </c>
      <c r="I120" s="179"/>
      <c r="J120" s="180">
        <f>ROUND(I120*H120,2)</f>
        <v>0</v>
      </c>
      <c r="K120" s="176" t="s">
        <v>172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173</v>
      </c>
      <c r="AT120" s="185" t="s">
        <v>168</v>
      </c>
      <c r="AU120" s="185" t="s">
        <v>81</v>
      </c>
      <c r="AY120" s="18" t="s">
        <v>166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173</v>
      </c>
      <c r="BM120" s="185" t="s">
        <v>1092</v>
      </c>
    </row>
    <row r="121" spans="1:65" s="2" customFormat="1" ht="44.25" customHeight="1">
      <c r="A121" s="35"/>
      <c r="B121" s="36"/>
      <c r="C121" s="174" t="s">
        <v>123</v>
      </c>
      <c r="D121" s="174" t="s">
        <v>168</v>
      </c>
      <c r="E121" s="175" t="s">
        <v>246</v>
      </c>
      <c r="F121" s="176" t="s">
        <v>247</v>
      </c>
      <c r="G121" s="177" t="s">
        <v>203</v>
      </c>
      <c r="H121" s="178">
        <v>375.49</v>
      </c>
      <c r="I121" s="179"/>
      <c r="J121" s="180">
        <f>ROUND(I121*H121,2)</f>
        <v>0</v>
      </c>
      <c r="K121" s="176" t="s">
        <v>172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173</v>
      </c>
      <c r="AT121" s="185" t="s">
        <v>168</v>
      </c>
      <c r="AU121" s="185" t="s">
        <v>81</v>
      </c>
      <c r="AY121" s="18" t="s">
        <v>166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173</v>
      </c>
      <c r="BM121" s="185" t="s">
        <v>1093</v>
      </c>
    </row>
    <row r="122" spans="2:51" s="14" customFormat="1" ht="11.25">
      <c r="B122" s="198"/>
      <c r="C122" s="199"/>
      <c r="D122" s="189" t="s">
        <v>175</v>
      </c>
      <c r="E122" s="200" t="s">
        <v>19</v>
      </c>
      <c r="F122" s="201" t="s">
        <v>1094</v>
      </c>
      <c r="G122" s="199"/>
      <c r="H122" s="202">
        <v>375.49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175</v>
      </c>
      <c r="AU122" s="208" t="s">
        <v>81</v>
      </c>
      <c r="AV122" s="14" t="s">
        <v>81</v>
      </c>
      <c r="AW122" s="14" t="s">
        <v>33</v>
      </c>
      <c r="AX122" s="14" t="s">
        <v>79</v>
      </c>
      <c r="AY122" s="208" t="s">
        <v>166</v>
      </c>
    </row>
    <row r="123" spans="1:65" s="2" customFormat="1" ht="66.75" customHeight="1">
      <c r="A123" s="35"/>
      <c r="B123" s="36"/>
      <c r="C123" s="174" t="s">
        <v>126</v>
      </c>
      <c r="D123" s="174" t="s">
        <v>168</v>
      </c>
      <c r="E123" s="175" t="s">
        <v>250</v>
      </c>
      <c r="F123" s="176" t="s">
        <v>251</v>
      </c>
      <c r="G123" s="177" t="s">
        <v>203</v>
      </c>
      <c r="H123" s="178">
        <v>48.411</v>
      </c>
      <c r="I123" s="179"/>
      <c r="J123" s="180">
        <f>ROUND(I123*H123,2)</f>
        <v>0</v>
      </c>
      <c r="K123" s="176" t="s">
        <v>172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173</v>
      </c>
      <c r="AT123" s="185" t="s">
        <v>168</v>
      </c>
      <c r="AU123" s="185" t="s">
        <v>81</v>
      </c>
      <c r="AY123" s="18" t="s">
        <v>166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173</v>
      </c>
      <c r="BM123" s="185" t="s">
        <v>1095</v>
      </c>
    </row>
    <row r="124" spans="2:51" s="14" customFormat="1" ht="11.25">
      <c r="B124" s="198"/>
      <c r="C124" s="199"/>
      <c r="D124" s="189" t="s">
        <v>175</v>
      </c>
      <c r="E124" s="200" t="s">
        <v>19</v>
      </c>
      <c r="F124" s="201" t="s">
        <v>1096</v>
      </c>
      <c r="G124" s="199"/>
      <c r="H124" s="202">
        <v>48.411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175</v>
      </c>
      <c r="AU124" s="208" t="s">
        <v>81</v>
      </c>
      <c r="AV124" s="14" t="s">
        <v>81</v>
      </c>
      <c r="AW124" s="14" t="s">
        <v>33</v>
      </c>
      <c r="AX124" s="14" t="s">
        <v>79</v>
      </c>
      <c r="AY124" s="208" t="s">
        <v>166</v>
      </c>
    </row>
    <row r="125" spans="1:65" s="2" customFormat="1" ht="16.5" customHeight="1">
      <c r="A125" s="35"/>
      <c r="B125" s="36"/>
      <c r="C125" s="220" t="s">
        <v>129</v>
      </c>
      <c r="D125" s="220" t="s">
        <v>254</v>
      </c>
      <c r="E125" s="221" t="s">
        <v>255</v>
      </c>
      <c r="F125" s="222" t="s">
        <v>256</v>
      </c>
      <c r="G125" s="223" t="s">
        <v>240</v>
      </c>
      <c r="H125" s="224">
        <v>129.1</v>
      </c>
      <c r="I125" s="225"/>
      <c r="J125" s="226">
        <f>ROUND(I125*H125,2)</f>
        <v>0</v>
      </c>
      <c r="K125" s="222" t="s">
        <v>172</v>
      </c>
      <c r="L125" s="227"/>
      <c r="M125" s="228" t="s">
        <v>19</v>
      </c>
      <c r="N125" s="229" t="s">
        <v>42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210</v>
      </c>
      <c r="AT125" s="185" t="s">
        <v>254</v>
      </c>
      <c r="AU125" s="185" t="s">
        <v>81</v>
      </c>
      <c r="AY125" s="18" t="s">
        <v>166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173</v>
      </c>
      <c r="BM125" s="185" t="s">
        <v>1097</v>
      </c>
    </row>
    <row r="126" spans="1:65" s="2" customFormat="1" ht="16.5" customHeight="1">
      <c r="A126" s="35"/>
      <c r="B126" s="36"/>
      <c r="C126" s="174" t="s">
        <v>132</v>
      </c>
      <c r="D126" s="174" t="s">
        <v>168</v>
      </c>
      <c r="E126" s="175" t="s">
        <v>740</v>
      </c>
      <c r="F126" s="176" t="s">
        <v>741</v>
      </c>
      <c r="G126" s="177" t="s">
        <v>171</v>
      </c>
      <c r="H126" s="178">
        <v>358.6</v>
      </c>
      <c r="I126" s="179"/>
      <c r="J126" s="180">
        <f>ROUND(I126*H126,2)</f>
        <v>0</v>
      </c>
      <c r="K126" s="176" t="s">
        <v>19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173</v>
      </c>
      <c r="AT126" s="185" t="s">
        <v>168</v>
      </c>
      <c r="AU126" s="185" t="s">
        <v>81</v>
      </c>
      <c r="AY126" s="18" t="s">
        <v>166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173</v>
      </c>
      <c r="BM126" s="185" t="s">
        <v>1098</v>
      </c>
    </row>
    <row r="127" spans="1:65" s="2" customFormat="1" ht="16.5" customHeight="1">
      <c r="A127" s="35"/>
      <c r="B127" s="36"/>
      <c r="C127" s="220" t="s">
        <v>260</v>
      </c>
      <c r="D127" s="220" t="s">
        <v>254</v>
      </c>
      <c r="E127" s="221" t="s">
        <v>743</v>
      </c>
      <c r="F127" s="222" t="s">
        <v>744</v>
      </c>
      <c r="G127" s="223" t="s">
        <v>745</v>
      </c>
      <c r="H127" s="224">
        <v>10.758</v>
      </c>
      <c r="I127" s="225"/>
      <c r="J127" s="226">
        <f>ROUND(I127*H127,2)</f>
        <v>0</v>
      </c>
      <c r="K127" s="222" t="s">
        <v>172</v>
      </c>
      <c r="L127" s="227"/>
      <c r="M127" s="228" t="s">
        <v>19</v>
      </c>
      <c r="N127" s="229" t="s">
        <v>42</v>
      </c>
      <c r="O127" s="65"/>
      <c r="P127" s="183">
        <f>O127*H127</f>
        <v>0</v>
      </c>
      <c r="Q127" s="183">
        <v>0.001</v>
      </c>
      <c r="R127" s="183">
        <f>Q127*H127</f>
        <v>0.010758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210</v>
      </c>
      <c r="AT127" s="185" t="s">
        <v>254</v>
      </c>
      <c r="AU127" s="185" t="s">
        <v>81</v>
      </c>
      <c r="AY127" s="18" t="s">
        <v>166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79</v>
      </c>
      <c r="BK127" s="186">
        <f>ROUND(I127*H127,2)</f>
        <v>0</v>
      </c>
      <c r="BL127" s="18" t="s">
        <v>173</v>
      </c>
      <c r="BM127" s="185" t="s">
        <v>1099</v>
      </c>
    </row>
    <row r="128" spans="2:51" s="14" customFormat="1" ht="11.25">
      <c r="B128" s="198"/>
      <c r="C128" s="199"/>
      <c r="D128" s="189" t="s">
        <v>175</v>
      </c>
      <c r="E128" s="200" t="s">
        <v>19</v>
      </c>
      <c r="F128" s="201" t="s">
        <v>1100</v>
      </c>
      <c r="G128" s="199"/>
      <c r="H128" s="202">
        <v>10.758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175</v>
      </c>
      <c r="AU128" s="208" t="s">
        <v>81</v>
      </c>
      <c r="AV128" s="14" t="s">
        <v>81</v>
      </c>
      <c r="AW128" s="14" t="s">
        <v>33</v>
      </c>
      <c r="AX128" s="14" t="s">
        <v>79</v>
      </c>
      <c r="AY128" s="208" t="s">
        <v>166</v>
      </c>
    </row>
    <row r="129" spans="1:65" s="2" customFormat="1" ht="36">
      <c r="A129" s="35"/>
      <c r="B129" s="36"/>
      <c r="C129" s="174" t="s">
        <v>7</v>
      </c>
      <c r="D129" s="174" t="s">
        <v>168</v>
      </c>
      <c r="E129" s="175" t="s">
        <v>747</v>
      </c>
      <c r="F129" s="176" t="s">
        <v>748</v>
      </c>
      <c r="G129" s="177" t="s">
        <v>171</v>
      </c>
      <c r="H129" s="178">
        <v>358.6</v>
      </c>
      <c r="I129" s="179"/>
      <c r="J129" s="180">
        <f>ROUND(I129*H129,2)</f>
        <v>0</v>
      </c>
      <c r="K129" s="176" t="s">
        <v>172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173</v>
      </c>
      <c r="AT129" s="185" t="s">
        <v>168</v>
      </c>
      <c r="AU129" s="185" t="s">
        <v>81</v>
      </c>
      <c r="AY129" s="18" t="s">
        <v>166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173</v>
      </c>
      <c r="BM129" s="185" t="s">
        <v>1101</v>
      </c>
    </row>
    <row r="130" spans="2:63" s="12" customFormat="1" ht="22.9" customHeight="1">
      <c r="B130" s="158"/>
      <c r="C130" s="159"/>
      <c r="D130" s="160" t="s">
        <v>70</v>
      </c>
      <c r="E130" s="172" t="s">
        <v>183</v>
      </c>
      <c r="F130" s="172" t="s">
        <v>259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P131</f>
        <v>0</v>
      </c>
      <c r="Q130" s="166"/>
      <c r="R130" s="167">
        <f>R131</f>
        <v>0</v>
      </c>
      <c r="S130" s="166"/>
      <c r="T130" s="168">
        <f>T131</f>
        <v>0</v>
      </c>
      <c r="AR130" s="169" t="s">
        <v>79</v>
      </c>
      <c r="AT130" s="170" t="s">
        <v>70</v>
      </c>
      <c r="AU130" s="170" t="s">
        <v>79</v>
      </c>
      <c r="AY130" s="169" t="s">
        <v>166</v>
      </c>
      <c r="BK130" s="171">
        <f>BK131</f>
        <v>0</v>
      </c>
    </row>
    <row r="131" spans="1:65" s="2" customFormat="1" ht="24">
      <c r="A131" s="35"/>
      <c r="B131" s="36"/>
      <c r="C131" s="174" t="s">
        <v>269</v>
      </c>
      <c r="D131" s="174" t="s">
        <v>168</v>
      </c>
      <c r="E131" s="175" t="s">
        <v>261</v>
      </c>
      <c r="F131" s="176" t="s">
        <v>262</v>
      </c>
      <c r="G131" s="177" t="s">
        <v>194</v>
      </c>
      <c r="H131" s="178">
        <v>179</v>
      </c>
      <c r="I131" s="179"/>
      <c r="J131" s="180">
        <f>ROUND(I131*H131,2)</f>
        <v>0</v>
      </c>
      <c r="K131" s="176" t="s">
        <v>172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173</v>
      </c>
      <c r="AT131" s="185" t="s">
        <v>168</v>
      </c>
      <c r="AU131" s="185" t="s">
        <v>81</v>
      </c>
      <c r="AY131" s="18" t="s">
        <v>166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173</v>
      </c>
      <c r="BM131" s="185" t="s">
        <v>1102</v>
      </c>
    </row>
    <row r="132" spans="2:63" s="12" customFormat="1" ht="22.9" customHeight="1">
      <c r="B132" s="158"/>
      <c r="C132" s="159"/>
      <c r="D132" s="160" t="s">
        <v>70</v>
      </c>
      <c r="E132" s="172" t="s">
        <v>173</v>
      </c>
      <c r="F132" s="172" t="s">
        <v>264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SUM(P133:P138)</f>
        <v>0</v>
      </c>
      <c r="Q132" s="166"/>
      <c r="R132" s="167">
        <f>SUM(R133:R138)</f>
        <v>0.274545</v>
      </c>
      <c r="S132" s="166"/>
      <c r="T132" s="168">
        <f>SUM(T133:T138)</f>
        <v>0</v>
      </c>
      <c r="AR132" s="169" t="s">
        <v>79</v>
      </c>
      <c r="AT132" s="170" t="s">
        <v>70</v>
      </c>
      <c r="AU132" s="170" t="s">
        <v>79</v>
      </c>
      <c r="AY132" s="169" t="s">
        <v>166</v>
      </c>
      <c r="BK132" s="171">
        <f>SUM(BK133:BK138)</f>
        <v>0</v>
      </c>
    </row>
    <row r="133" spans="1:65" s="2" customFormat="1" ht="33" customHeight="1">
      <c r="A133" s="35"/>
      <c r="B133" s="36"/>
      <c r="C133" s="174" t="s">
        <v>273</v>
      </c>
      <c r="D133" s="174" t="s">
        <v>168</v>
      </c>
      <c r="E133" s="175" t="s">
        <v>265</v>
      </c>
      <c r="F133" s="176" t="s">
        <v>751</v>
      </c>
      <c r="G133" s="177" t="s">
        <v>203</v>
      </c>
      <c r="H133" s="178">
        <v>16.137</v>
      </c>
      <c r="I133" s="179"/>
      <c r="J133" s="180">
        <f>ROUND(I133*H133,2)</f>
        <v>0</v>
      </c>
      <c r="K133" s="176" t="s">
        <v>172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173</v>
      </c>
      <c r="AT133" s="185" t="s">
        <v>168</v>
      </c>
      <c r="AU133" s="185" t="s">
        <v>81</v>
      </c>
      <c r="AY133" s="18" t="s">
        <v>166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173</v>
      </c>
      <c r="BM133" s="185" t="s">
        <v>1103</v>
      </c>
    </row>
    <row r="134" spans="2:51" s="14" customFormat="1" ht="11.25">
      <c r="B134" s="198"/>
      <c r="C134" s="199"/>
      <c r="D134" s="189" t="s">
        <v>175</v>
      </c>
      <c r="E134" s="200" t="s">
        <v>19</v>
      </c>
      <c r="F134" s="201" t="s">
        <v>1104</v>
      </c>
      <c r="G134" s="199"/>
      <c r="H134" s="202">
        <v>16.137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175</v>
      </c>
      <c r="AU134" s="208" t="s">
        <v>81</v>
      </c>
      <c r="AV134" s="14" t="s">
        <v>81</v>
      </c>
      <c r="AW134" s="14" t="s">
        <v>33</v>
      </c>
      <c r="AX134" s="14" t="s">
        <v>79</v>
      </c>
      <c r="AY134" s="208" t="s">
        <v>166</v>
      </c>
    </row>
    <row r="135" spans="1:65" s="2" customFormat="1" ht="36">
      <c r="A135" s="35"/>
      <c r="B135" s="36"/>
      <c r="C135" s="174" t="s">
        <v>277</v>
      </c>
      <c r="D135" s="174" t="s">
        <v>168</v>
      </c>
      <c r="E135" s="175" t="s">
        <v>270</v>
      </c>
      <c r="F135" s="176" t="s">
        <v>271</v>
      </c>
      <c r="G135" s="177" t="s">
        <v>203</v>
      </c>
      <c r="H135" s="178">
        <v>0.5</v>
      </c>
      <c r="I135" s="179"/>
      <c r="J135" s="180">
        <f>ROUND(I135*H135,2)</f>
        <v>0</v>
      </c>
      <c r="K135" s="176" t="s">
        <v>172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173</v>
      </c>
      <c r="AT135" s="185" t="s">
        <v>168</v>
      </c>
      <c r="AU135" s="185" t="s">
        <v>81</v>
      </c>
      <c r="AY135" s="18" t="s">
        <v>166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173</v>
      </c>
      <c r="BM135" s="185" t="s">
        <v>1105</v>
      </c>
    </row>
    <row r="136" spans="1:65" s="2" customFormat="1" ht="33" customHeight="1">
      <c r="A136" s="35"/>
      <c r="B136" s="36"/>
      <c r="C136" s="174" t="s">
        <v>281</v>
      </c>
      <c r="D136" s="174" t="s">
        <v>168</v>
      </c>
      <c r="E136" s="175" t="s">
        <v>274</v>
      </c>
      <c r="F136" s="176" t="s">
        <v>275</v>
      </c>
      <c r="G136" s="177" t="s">
        <v>203</v>
      </c>
      <c r="H136" s="178">
        <v>0.5</v>
      </c>
      <c r="I136" s="179"/>
      <c r="J136" s="180">
        <f>ROUND(I136*H136,2)</f>
        <v>0</v>
      </c>
      <c r="K136" s="176" t="s">
        <v>172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173</v>
      </c>
      <c r="AT136" s="185" t="s">
        <v>168</v>
      </c>
      <c r="AU136" s="185" t="s">
        <v>81</v>
      </c>
      <c r="AY136" s="18" t="s">
        <v>166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173</v>
      </c>
      <c r="BM136" s="185" t="s">
        <v>1106</v>
      </c>
    </row>
    <row r="137" spans="1:65" s="2" customFormat="1" ht="24">
      <c r="A137" s="35"/>
      <c r="B137" s="36"/>
      <c r="C137" s="174" t="s">
        <v>286</v>
      </c>
      <c r="D137" s="174" t="s">
        <v>168</v>
      </c>
      <c r="E137" s="175" t="s">
        <v>278</v>
      </c>
      <c r="F137" s="176" t="s">
        <v>279</v>
      </c>
      <c r="G137" s="177" t="s">
        <v>171</v>
      </c>
      <c r="H137" s="178">
        <v>1.5</v>
      </c>
      <c r="I137" s="179"/>
      <c r="J137" s="180">
        <f>ROUND(I137*H137,2)</f>
        <v>0</v>
      </c>
      <c r="K137" s="176" t="s">
        <v>172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0.00639</v>
      </c>
      <c r="R137" s="183">
        <f>Q137*H137</f>
        <v>0.009585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173</v>
      </c>
      <c r="AT137" s="185" t="s">
        <v>168</v>
      </c>
      <c r="AU137" s="185" t="s">
        <v>81</v>
      </c>
      <c r="AY137" s="18" t="s">
        <v>166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173</v>
      </c>
      <c r="BM137" s="185" t="s">
        <v>1107</v>
      </c>
    </row>
    <row r="138" spans="1:65" s="2" customFormat="1" ht="36">
      <c r="A138" s="35"/>
      <c r="B138" s="36"/>
      <c r="C138" s="174" t="s">
        <v>292</v>
      </c>
      <c r="D138" s="174" t="s">
        <v>168</v>
      </c>
      <c r="E138" s="175" t="s">
        <v>282</v>
      </c>
      <c r="F138" s="176" t="s">
        <v>283</v>
      </c>
      <c r="G138" s="177" t="s">
        <v>186</v>
      </c>
      <c r="H138" s="178">
        <v>3</v>
      </c>
      <c r="I138" s="179"/>
      <c r="J138" s="180">
        <f>ROUND(I138*H138,2)</f>
        <v>0</v>
      </c>
      <c r="K138" s="176" t="s">
        <v>172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0.08832</v>
      </c>
      <c r="R138" s="183">
        <f>Q138*H138</f>
        <v>0.26496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173</v>
      </c>
      <c r="AT138" s="185" t="s">
        <v>168</v>
      </c>
      <c r="AU138" s="185" t="s">
        <v>81</v>
      </c>
      <c r="AY138" s="18" t="s">
        <v>166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173</v>
      </c>
      <c r="BM138" s="185" t="s">
        <v>1108</v>
      </c>
    </row>
    <row r="139" spans="2:63" s="12" customFormat="1" ht="22.9" customHeight="1">
      <c r="B139" s="158"/>
      <c r="C139" s="159"/>
      <c r="D139" s="160" t="s">
        <v>70</v>
      </c>
      <c r="E139" s="172" t="s">
        <v>210</v>
      </c>
      <c r="F139" s="172" t="s">
        <v>304</v>
      </c>
      <c r="G139" s="159"/>
      <c r="H139" s="159"/>
      <c r="I139" s="162"/>
      <c r="J139" s="173">
        <f>BK139</f>
        <v>0</v>
      </c>
      <c r="K139" s="159"/>
      <c r="L139" s="164"/>
      <c r="M139" s="165"/>
      <c r="N139" s="166"/>
      <c r="O139" s="166"/>
      <c r="P139" s="167">
        <f>SUM(P140:P173)</f>
        <v>0</v>
      </c>
      <c r="Q139" s="166"/>
      <c r="R139" s="167">
        <f>SUM(R140:R173)</f>
        <v>10.799935000000003</v>
      </c>
      <c r="S139" s="166"/>
      <c r="T139" s="168">
        <f>SUM(T140:T173)</f>
        <v>0</v>
      </c>
      <c r="AR139" s="169" t="s">
        <v>79</v>
      </c>
      <c r="AT139" s="170" t="s">
        <v>70</v>
      </c>
      <c r="AU139" s="170" t="s">
        <v>79</v>
      </c>
      <c r="AY139" s="169" t="s">
        <v>166</v>
      </c>
      <c r="BK139" s="171">
        <f>SUM(BK140:BK173)</f>
        <v>0</v>
      </c>
    </row>
    <row r="140" spans="1:65" s="2" customFormat="1" ht="33" customHeight="1">
      <c r="A140" s="35"/>
      <c r="B140" s="36"/>
      <c r="C140" s="174" t="s">
        <v>296</v>
      </c>
      <c r="D140" s="174" t="s">
        <v>168</v>
      </c>
      <c r="E140" s="175" t="s">
        <v>306</v>
      </c>
      <c r="F140" s="176" t="s">
        <v>307</v>
      </c>
      <c r="G140" s="177" t="s">
        <v>194</v>
      </c>
      <c r="H140" s="178">
        <v>31.3</v>
      </c>
      <c r="I140" s="179"/>
      <c r="J140" s="180">
        <f>ROUND(I140*H140,2)</f>
        <v>0</v>
      </c>
      <c r="K140" s="176" t="s">
        <v>172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1E-05</v>
      </c>
      <c r="R140" s="183">
        <f>Q140*H140</f>
        <v>0.000313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173</v>
      </c>
      <c r="AT140" s="185" t="s">
        <v>168</v>
      </c>
      <c r="AU140" s="185" t="s">
        <v>81</v>
      </c>
      <c r="AY140" s="18" t="s">
        <v>166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173</v>
      </c>
      <c r="BM140" s="185" t="s">
        <v>1109</v>
      </c>
    </row>
    <row r="141" spans="1:65" s="2" customFormat="1" ht="24">
      <c r="A141" s="35"/>
      <c r="B141" s="36"/>
      <c r="C141" s="220" t="s">
        <v>300</v>
      </c>
      <c r="D141" s="220" t="s">
        <v>254</v>
      </c>
      <c r="E141" s="221" t="s">
        <v>311</v>
      </c>
      <c r="F141" s="222" t="s">
        <v>312</v>
      </c>
      <c r="G141" s="223" t="s">
        <v>194</v>
      </c>
      <c r="H141" s="224">
        <v>31.77</v>
      </c>
      <c r="I141" s="225"/>
      <c r="J141" s="226">
        <f>ROUND(I141*H141,2)</f>
        <v>0</v>
      </c>
      <c r="K141" s="222" t="s">
        <v>172</v>
      </c>
      <c r="L141" s="227"/>
      <c r="M141" s="228" t="s">
        <v>19</v>
      </c>
      <c r="N141" s="229" t="s">
        <v>42</v>
      </c>
      <c r="O141" s="65"/>
      <c r="P141" s="183">
        <f>O141*H141</f>
        <v>0</v>
      </c>
      <c r="Q141" s="183">
        <v>0.0036</v>
      </c>
      <c r="R141" s="183">
        <f>Q141*H141</f>
        <v>0.114372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210</v>
      </c>
      <c r="AT141" s="185" t="s">
        <v>254</v>
      </c>
      <c r="AU141" s="185" t="s">
        <v>81</v>
      </c>
      <c r="AY141" s="18" t="s">
        <v>166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173</v>
      </c>
      <c r="BM141" s="185" t="s">
        <v>1110</v>
      </c>
    </row>
    <row r="142" spans="2:51" s="14" customFormat="1" ht="11.25">
      <c r="B142" s="198"/>
      <c r="C142" s="199"/>
      <c r="D142" s="189" t="s">
        <v>175</v>
      </c>
      <c r="E142" s="200" t="s">
        <v>19</v>
      </c>
      <c r="F142" s="201" t="s">
        <v>1111</v>
      </c>
      <c r="G142" s="199"/>
      <c r="H142" s="202">
        <v>31.77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175</v>
      </c>
      <c r="AU142" s="208" t="s">
        <v>81</v>
      </c>
      <c r="AV142" s="14" t="s">
        <v>81</v>
      </c>
      <c r="AW142" s="14" t="s">
        <v>33</v>
      </c>
      <c r="AX142" s="14" t="s">
        <v>79</v>
      </c>
      <c r="AY142" s="208" t="s">
        <v>166</v>
      </c>
    </row>
    <row r="143" spans="1:65" s="2" customFormat="1" ht="33" customHeight="1">
      <c r="A143" s="35"/>
      <c r="B143" s="36"/>
      <c r="C143" s="174" t="s">
        <v>305</v>
      </c>
      <c r="D143" s="174" t="s">
        <v>168</v>
      </c>
      <c r="E143" s="175" t="s">
        <v>531</v>
      </c>
      <c r="F143" s="176" t="s">
        <v>532</v>
      </c>
      <c r="G143" s="177" t="s">
        <v>194</v>
      </c>
      <c r="H143" s="178">
        <v>148</v>
      </c>
      <c r="I143" s="179"/>
      <c r="J143" s="180">
        <f>ROUND(I143*H143,2)</f>
        <v>0</v>
      </c>
      <c r="K143" s="176" t="s">
        <v>172</v>
      </c>
      <c r="L143" s="40"/>
      <c r="M143" s="181" t="s">
        <v>19</v>
      </c>
      <c r="N143" s="182" t="s">
        <v>42</v>
      </c>
      <c r="O143" s="65"/>
      <c r="P143" s="183">
        <f>O143*H143</f>
        <v>0</v>
      </c>
      <c r="Q143" s="183">
        <v>2E-05</v>
      </c>
      <c r="R143" s="183">
        <f>Q143*H143</f>
        <v>0.0029600000000000004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173</v>
      </c>
      <c r="AT143" s="185" t="s">
        <v>168</v>
      </c>
      <c r="AU143" s="185" t="s">
        <v>81</v>
      </c>
      <c r="AY143" s="18" t="s">
        <v>166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79</v>
      </c>
      <c r="BK143" s="186">
        <f>ROUND(I143*H143,2)</f>
        <v>0</v>
      </c>
      <c r="BL143" s="18" t="s">
        <v>173</v>
      </c>
      <c r="BM143" s="185" t="s">
        <v>1112</v>
      </c>
    </row>
    <row r="144" spans="1:65" s="2" customFormat="1" ht="24">
      <c r="A144" s="35"/>
      <c r="B144" s="36"/>
      <c r="C144" s="220" t="s">
        <v>310</v>
      </c>
      <c r="D144" s="220" t="s">
        <v>254</v>
      </c>
      <c r="E144" s="221" t="s">
        <v>527</v>
      </c>
      <c r="F144" s="222" t="s">
        <v>528</v>
      </c>
      <c r="G144" s="223" t="s">
        <v>194</v>
      </c>
      <c r="H144" s="224">
        <v>150.22</v>
      </c>
      <c r="I144" s="225"/>
      <c r="J144" s="226">
        <f>ROUND(I144*H144,2)</f>
        <v>0</v>
      </c>
      <c r="K144" s="222" t="s">
        <v>172</v>
      </c>
      <c r="L144" s="227"/>
      <c r="M144" s="228" t="s">
        <v>19</v>
      </c>
      <c r="N144" s="229" t="s">
        <v>42</v>
      </c>
      <c r="O144" s="65"/>
      <c r="P144" s="183">
        <f>O144*H144</f>
        <v>0</v>
      </c>
      <c r="Q144" s="183">
        <v>0.008</v>
      </c>
      <c r="R144" s="183">
        <f>Q144*H144</f>
        <v>1.20176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210</v>
      </c>
      <c r="AT144" s="185" t="s">
        <v>254</v>
      </c>
      <c r="AU144" s="185" t="s">
        <v>81</v>
      </c>
      <c r="AY144" s="18" t="s">
        <v>166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79</v>
      </c>
      <c r="BK144" s="186">
        <f>ROUND(I144*H144,2)</f>
        <v>0</v>
      </c>
      <c r="BL144" s="18" t="s">
        <v>173</v>
      </c>
      <c r="BM144" s="185" t="s">
        <v>1113</v>
      </c>
    </row>
    <row r="145" spans="2:51" s="14" customFormat="1" ht="11.25">
      <c r="B145" s="198"/>
      <c r="C145" s="199"/>
      <c r="D145" s="189" t="s">
        <v>175</v>
      </c>
      <c r="E145" s="200" t="s">
        <v>19</v>
      </c>
      <c r="F145" s="201" t="s">
        <v>1114</v>
      </c>
      <c r="G145" s="199"/>
      <c r="H145" s="202">
        <v>150.22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175</v>
      </c>
      <c r="AU145" s="208" t="s">
        <v>81</v>
      </c>
      <c r="AV145" s="14" t="s">
        <v>81</v>
      </c>
      <c r="AW145" s="14" t="s">
        <v>33</v>
      </c>
      <c r="AX145" s="14" t="s">
        <v>79</v>
      </c>
      <c r="AY145" s="208" t="s">
        <v>166</v>
      </c>
    </row>
    <row r="146" spans="1:65" s="2" customFormat="1" ht="36">
      <c r="A146" s="35"/>
      <c r="B146" s="36"/>
      <c r="C146" s="174" t="s">
        <v>315</v>
      </c>
      <c r="D146" s="174" t="s">
        <v>168</v>
      </c>
      <c r="E146" s="175" t="s">
        <v>325</v>
      </c>
      <c r="F146" s="176" t="s">
        <v>326</v>
      </c>
      <c r="G146" s="177" t="s">
        <v>186</v>
      </c>
      <c r="H146" s="178">
        <v>5</v>
      </c>
      <c r="I146" s="179"/>
      <c r="J146" s="180">
        <f aca="true" t="shared" si="0" ref="J146:J173">ROUND(I146*H146,2)</f>
        <v>0</v>
      </c>
      <c r="K146" s="176" t="s">
        <v>172</v>
      </c>
      <c r="L146" s="40"/>
      <c r="M146" s="181" t="s">
        <v>19</v>
      </c>
      <c r="N146" s="182" t="s">
        <v>42</v>
      </c>
      <c r="O146" s="65"/>
      <c r="P146" s="183">
        <f aca="true" t="shared" si="1" ref="P146:P173">O146*H146</f>
        <v>0</v>
      </c>
      <c r="Q146" s="183">
        <v>0</v>
      </c>
      <c r="R146" s="183">
        <f aca="true" t="shared" si="2" ref="R146:R173">Q146*H146</f>
        <v>0</v>
      </c>
      <c r="S146" s="183">
        <v>0</v>
      </c>
      <c r="T146" s="184">
        <f aca="true" t="shared" si="3" ref="T146:T173"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173</v>
      </c>
      <c r="AT146" s="185" t="s">
        <v>168</v>
      </c>
      <c r="AU146" s="185" t="s">
        <v>81</v>
      </c>
      <c r="AY146" s="18" t="s">
        <v>166</v>
      </c>
      <c r="BE146" s="186">
        <f aca="true" t="shared" si="4" ref="BE146:BE173">IF(N146="základní",J146,0)</f>
        <v>0</v>
      </c>
      <c r="BF146" s="186">
        <f aca="true" t="shared" si="5" ref="BF146:BF173">IF(N146="snížená",J146,0)</f>
        <v>0</v>
      </c>
      <c r="BG146" s="186">
        <f aca="true" t="shared" si="6" ref="BG146:BG173">IF(N146="zákl. přenesená",J146,0)</f>
        <v>0</v>
      </c>
      <c r="BH146" s="186">
        <f aca="true" t="shared" si="7" ref="BH146:BH173">IF(N146="sníž. přenesená",J146,0)</f>
        <v>0</v>
      </c>
      <c r="BI146" s="186">
        <f aca="true" t="shared" si="8" ref="BI146:BI173">IF(N146="nulová",J146,0)</f>
        <v>0</v>
      </c>
      <c r="BJ146" s="18" t="s">
        <v>79</v>
      </c>
      <c r="BK146" s="186">
        <f aca="true" t="shared" si="9" ref="BK146:BK173">ROUND(I146*H146,2)</f>
        <v>0</v>
      </c>
      <c r="BL146" s="18" t="s">
        <v>173</v>
      </c>
      <c r="BM146" s="185" t="s">
        <v>1115</v>
      </c>
    </row>
    <row r="147" spans="1:65" s="2" customFormat="1" ht="16.5" customHeight="1">
      <c r="A147" s="35"/>
      <c r="B147" s="36"/>
      <c r="C147" s="220" t="s">
        <v>319</v>
      </c>
      <c r="D147" s="220" t="s">
        <v>254</v>
      </c>
      <c r="E147" s="221" t="s">
        <v>329</v>
      </c>
      <c r="F147" s="222" t="s">
        <v>330</v>
      </c>
      <c r="G147" s="223" t="s">
        <v>186</v>
      </c>
      <c r="H147" s="224">
        <v>5</v>
      </c>
      <c r="I147" s="225"/>
      <c r="J147" s="226">
        <f t="shared" si="0"/>
        <v>0</v>
      </c>
      <c r="K147" s="222" t="s">
        <v>172</v>
      </c>
      <c r="L147" s="227"/>
      <c r="M147" s="228" t="s">
        <v>19</v>
      </c>
      <c r="N147" s="229" t="s">
        <v>42</v>
      </c>
      <c r="O147" s="65"/>
      <c r="P147" s="183">
        <f t="shared" si="1"/>
        <v>0</v>
      </c>
      <c r="Q147" s="183">
        <v>0.00029</v>
      </c>
      <c r="R147" s="183">
        <f t="shared" si="2"/>
        <v>0.00145</v>
      </c>
      <c r="S147" s="183">
        <v>0</v>
      </c>
      <c r="T147" s="18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210</v>
      </c>
      <c r="AT147" s="185" t="s">
        <v>254</v>
      </c>
      <c r="AU147" s="185" t="s">
        <v>81</v>
      </c>
      <c r="AY147" s="18" t="s">
        <v>166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18" t="s">
        <v>79</v>
      </c>
      <c r="BK147" s="186">
        <f t="shared" si="9"/>
        <v>0</v>
      </c>
      <c r="BL147" s="18" t="s">
        <v>173</v>
      </c>
      <c r="BM147" s="185" t="s">
        <v>1116</v>
      </c>
    </row>
    <row r="148" spans="1:65" s="2" customFormat="1" ht="36">
      <c r="A148" s="35"/>
      <c r="B148" s="36"/>
      <c r="C148" s="174" t="s">
        <v>324</v>
      </c>
      <c r="D148" s="174" t="s">
        <v>168</v>
      </c>
      <c r="E148" s="175" t="s">
        <v>539</v>
      </c>
      <c r="F148" s="176" t="s">
        <v>540</v>
      </c>
      <c r="G148" s="177" t="s">
        <v>186</v>
      </c>
      <c r="H148" s="178">
        <v>8</v>
      </c>
      <c r="I148" s="179"/>
      <c r="J148" s="180">
        <f t="shared" si="0"/>
        <v>0</v>
      </c>
      <c r="K148" s="176" t="s">
        <v>172</v>
      </c>
      <c r="L148" s="40"/>
      <c r="M148" s="181" t="s">
        <v>19</v>
      </c>
      <c r="N148" s="182" t="s">
        <v>42</v>
      </c>
      <c r="O148" s="65"/>
      <c r="P148" s="183">
        <f t="shared" si="1"/>
        <v>0</v>
      </c>
      <c r="Q148" s="183">
        <v>0</v>
      </c>
      <c r="R148" s="183">
        <f t="shared" si="2"/>
        <v>0</v>
      </c>
      <c r="S148" s="183">
        <v>0</v>
      </c>
      <c r="T148" s="18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173</v>
      </c>
      <c r="AT148" s="185" t="s">
        <v>168</v>
      </c>
      <c r="AU148" s="185" t="s">
        <v>81</v>
      </c>
      <c r="AY148" s="18" t="s">
        <v>166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18" t="s">
        <v>79</v>
      </c>
      <c r="BK148" s="186">
        <f t="shared" si="9"/>
        <v>0</v>
      </c>
      <c r="BL148" s="18" t="s">
        <v>173</v>
      </c>
      <c r="BM148" s="185" t="s">
        <v>1117</v>
      </c>
    </row>
    <row r="149" spans="1:65" s="2" customFormat="1" ht="16.5" customHeight="1">
      <c r="A149" s="35"/>
      <c r="B149" s="36"/>
      <c r="C149" s="220" t="s">
        <v>328</v>
      </c>
      <c r="D149" s="220" t="s">
        <v>254</v>
      </c>
      <c r="E149" s="221" t="s">
        <v>341</v>
      </c>
      <c r="F149" s="222" t="s">
        <v>342</v>
      </c>
      <c r="G149" s="223" t="s">
        <v>186</v>
      </c>
      <c r="H149" s="224">
        <v>4</v>
      </c>
      <c r="I149" s="225"/>
      <c r="J149" s="226">
        <f t="shared" si="0"/>
        <v>0</v>
      </c>
      <c r="K149" s="222" t="s">
        <v>172</v>
      </c>
      <c r="L149" s="227"/>
      <c r="M149" s="228" t="s">
        <v>19</v>
      </c>
      <c r="N149" s="229" t="s">
        <v>42</v>
      </c>
      <c r="O149" s="65"/>
      <c r="P149" s="183">
        <f t="shared" si="1"/>
        <v>0</v>
      </c>
      <c r="Q149" s="183">
        <v>0.0008</v>
      </c>
      <c r="R149" s="183">
        <f t="shared" si="2"/>
        <v>0.0032</v>
      </c>
      <c r="S149" s="183">
        <v>0</v>
      </c>
      <c r="T149" s="18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210</v>
      </c>
      <c r="AT149" s="185" t="s">
        <v>254</v>
      </c>
      <c r="AU149" s="185" t="s">
        <v>81</v>
      </c>
      <c r="AY149" s="18" t="s">
        <v>166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18" t="s">
        <v>79</v>
      </c>
      <c r="BK149" s="186">
        <f t="shared" si="9"/>
        <v>0</v>
      </c>
      <c r="BL149" s="18" t="s">
        <v>173</v>
      </c>
      <c r="BM149" s="185" t="s">
        <v>1118</v>
      </c>
    </row>
    <row r="150" spans="1:65" s="2" customFormat="1" ht="16.5" customHeight="1">
      <c r="A150" s="35"/>
      <c r="B150" s="36"/>
      <c r="C150" s="220" t="s">
        <v>332</v>
      </c>
      <c r="D150" s="220" t="s">
        <v>254</v>
      </c>
      <c r="E150" s="221" t="s">
        <v>542</v>
      </c>
      <c r="F150" s="222" t="s">
        <v>543</v>
      </c>
      <c r="G150" s="223" t="s">
        <v>186</v>
      </c>
      <c r="H150" s="224">
        <v>4</v>
      </c>
      <c r="I150" s="225"/>
      <c r="J150" s="226">
        <f t="shared" si="0"/>
        <v>0</v>
      </c>
      <c r="K150" s="222" t="s">
        <v>172</v>
      </c>
      <c r="L150" s="227"/>
      <c r="M150" s="228" t="s">
        <v>19</v>
      </c>
      <c r="N150" s="229" t="s">
        <v>42</v>
      </c>
      <c r="O150" s="65"/>
      <c r="P150" s="183">
        <f t="shared" si="1"/>
        <v>0</v>
      </c>
      <c r="Q150" s="183">
        <v>0.005</v>
      </c>
      <c r="R150" s="183">
        <f t="shared" si="2"/>
        <v>0.02</v>
      </c>
      <c r="S150" s="183">
        <v>0</v>
      </c>
      <c r="T150" s="18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210</v>
      </c>
      <c r="AT150" s="185" t="s">
        <v>254</v>
      </c>
      <c r="AU150" s="185" t="s">
        <v>81</v>
      </c>
      <c r="AY150" s="18" t="s">
        <v>166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18" t="s">
        <v>79</v>
      </c>
      <c r="BK150" s="186">
        <f t="shared" si="9"/>
        <v>0</v>
      </c>
      <c r="BL150" s="18" t="s">
        <v>173</v>
      </c>
      <c r="BM150" s="185" t="s">
        <v>1119</v>
      </c>
    </row>
    <row r="151" spans="1:65" s="2" customFormat="1" ht="21.75" customHeight="1">
      <c r="A151" s="35"/>
      <c r="B151" s="36"/>
      <c r="C151" s="174" t="s">
        <v>336</v>
      </c>
      <c r="D151" s="174" t="s">
        <v>168</v>
      </c>
      <c r="E151" s="175" t="s">
        <v>345</v>
      </c>
      <c r="F151" s="176" t="s">
        <v>346</v>
      </c>
      <c r="G151" s="177" t="s">
        <v>194</v>
      </c>
      <c r="H151" s="178">
        <v>31.3</v>
      </c>
      <c r="I151" s="179"/>
      <c r="J151" s="180">
        <f t="shared" si="0"/>
        <v>0</v>
      </c>
      <c r="K151" s="176" t="s">
        <v>172</v>
      </c>
      <c r="L151" s="40"/>
      <c r="M151" s="181" t="s">
        <v>19</v>
      </c>
      <c r="N151" s="182" t="s">
        <v>42</v>
      </c>
      <c r="O151" s="65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173</v>
      </c>
      <c r="AT151" s="185" t="s">
        <v>168</v>
      </c>
      <c r="AU151" s="185" t="s">
        <v>81</v>
      </c>
      <c r="AY151" s="18" t="s">
        <v>166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18" t="s">
        <v>79</v>
      </c>
      <c r="BK151" s="186">
        <f t="shared" si="9"/>
        <v>0</v>
      </c>
      <c r="BL151" s="18" t="s">
        <v>173</v>
      </c>
      <c r="BM151" s="185" t="s">
        <v>1120</v>
      </c>
    </row>
    <row r="152" spans="1:65" s="2" customFormat="1" ht="24">
      <c r="A152" s="35"/>
      <c r="B152" s="36"/>
      <c r="C152" s="174" t="s">
        <v>340</v>
      </c>
      <c r="D152" s="174" t="s">
        <v>168</v>
      </c>
      <c r="E152" s="175" t="s">
        <v>349</v>
      </c>
      <c r="F152" s="176" t="s">
        <v>350</v>
      </c>
      <c r="G152" s="177" t="s">
        <v>194</v>
      </c>
      <c r="H152" s="178">
        <v>148</v>
      </c>
      <c r="I152" s="179"/>
      <c r="J152" s="180">
        <f t="shared" si="0"/>
        <v>0</v>
      </c>
      <c r="K152" s="176" t="s">
        <v>172</v>
      </c>
      <c r="L152" s="40"/>
      <c r="M152" s="181" t="s">
        <v>19</v>
      </c>
      <c r="N152" s="182" t="s">
        <v>42</v>
      </c>
      <c r="O152" s="65"/>
      <c r="P152" s="183">
        <f t="shared" si="1"/>
        <v>0</v>
      </c>
      <c r="Q152" s="183">
        <v>0</v>
      </c>
      <c r="R152" s="183">
        <f t="shared" si="2"/>
        <v>0</v>
      </c>
      <c r="S152" s="183">
        <v>0</v>
      </c>
      <c r="T152" s="18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173</v>
      </c>
      <c r="AT152" s="185" t="s">
        <v>168</v>
      </c>
      <c r="AU152" s="185" t="s">
        <v>81</v>
      </c>
      <c r="AY152" s="18" t="s">
        <v>166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18" t="s">
        <v>79</v>
      </c>
      <c r="BK152" s="186">
        <f t="shared" si="9"/>
        <v>0</v>
      </c>
      <c r="BL152" s="18" t="s">
        <v>173</v>
      </c>
      <c r="BM152" s="185" t="s">
        <v>1121</v>
      </c>
    </row>
    <row r="153" spans="1:65" s="2" customFormat="1" ht="24">
      <c r="A153" s="35"/>
      <c r="B153" s="36"/>
      <c r="C153" s="174" t="s">
        <v>344</v>
      </c>
      <c r="D153" s="174" t="s">
        <v>168</v>
      </c>
      <c r="E153" s="175" t="s">
        <v>353</v>
      </c>
      <c r="F153" s="176" t="s">
        <v>354</v>
      </c>
      <c r="G153" s="177" t="s">
        <v>186</v>
      </c>
      <c r="H153" s="178">
        <v>4</v>
      </c>
      <c r="I153" s="179"/>
      <c r="J153" s="180">
        <f t="shared" si="0"/>
        <v>0</v>
      </c>
      <c r="K153" s="176" t="s">
        <v>172</v>
      </c>
      <c r="L153" s="40"/>
      <c r="M153" s="181" t="s">
        <v>19</v>
      </c>
      <c r="N153" s="182" t="s">
        <v>42</v>
      </c>
      <c r="O153" s="65"/>
      <c r="P153" s="183">
        <f t="shared" si="1"/>
        <v>0</v>
      </c>
      <c r="Q153" s="183">
        <v>0.01019</v>
      </c>
      <c r="R153" s="183">
        <f t="shared" si="2"/>
        <v>0.04076</v>
      </c>
      <c r="S153" s="183">
        <v>0</v>
      </c>
      <c r="T153" s="18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173</v>
      </c>
      <c r="AT153" s="185" t="s">
        <v>168</v>
      </c>
      <c r="AU153" s="185" t="s">
        <v>81</v>
      </c>
      <c r="AY153" s="18" t="s">
        <v>166</v>
      </c>
      <c r="BE153" s="186">
        <f t="shared" si="4"/>
        <v>0</v>
      </c>
      <c r="BF153" s="186">
        <f t="shared" si="5"/>
        <v>0</v>
      </c>
      <c r="BG153" s="186">
        <f t="shared" si="6"/>
        <v>0</v>
      </c>
      <c r="BH153" s="186">
        <f t="shared" si="7"/>
        <v>0</v>
      </c>
      <c r="BI153" s="186">
        <f t="shared" si="8"/>
        <v>0</v>
      </c>
      <c r="BJ153" s="18" t="s">
        <v>79</v>
      </c>
      <c r="BK153" s="186">
        <f t="shared" si="9"/>
        <v>0</v>
      </c>
      <c r="BL153" s="18" t="s">
        <v>173</v>
      </c>
      <c r="BM153" s="185" t="s">
        <v>1122</v>
      </c>
    </row>
    <row r="154" spans="1:65" s="2" customFormat="1" ht="16.5" customHeight="1">
      <c r="A154" s="35"/>
      <c r="B154" s="36"/>
      <c r="C154" s="220" t="s">
        <v>348</v>
      </c>
      <c r="D154" s="220" t="s">
        <v>254</v>
      </c>
      <c r="E154" s="221" t="s">
        <v>357</v>
      </c>
      <c r="F154" s="222" t="s">
        <v>358</v>
      </c>
      <c r="G154" s="223" t="s">
        <v>186</v>
      </c>
      <c r="H154" s="224">
        <v>1</v>
      </c>
      <c r="I154" s="225"/>
      <c r="J154" s="226">
        <f t="shared" si="0"/>
        <v>0</v>
      </c>
      <c r="K154" s="222" t="s">
        <v>172</v>
      </c>
      <c r="L154" s="227"/>
      <c r="M154" s="228" t="s">
        <v>19</v>
      </c>
      <c r="N154" s="229" t="s">
        <v>42</v>
      </c>
      <c r="O154" s="65"/>
      <c r="P154" s="183">
        <f t="shared" si="1"/>
        <v>0</v>
      </c>
      <c r="Q154" s="183">
        <v>0.526</v>
      </c>
      <c r="R154" s="183">
        <f t="shared" si="2"/>
        <v>0.526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210</v>
      </c>
      <c r="AT154" s="185" t="s">
        <v>254</v>
      </c>
      <c r="AU154" s="185" t="s">
        <v>81</v>
      </c>
      <c r="AY154" s="18" t="s">
        <v>166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79</v>
      </c>
      <c r="BK154" s="186">
        <f t="shared" si="9"/>
        <v>0</v>
      </c>
      <c r="BL154" s="18" t="s">
        <v>173</v>
      </c>
      <c r="BM154" s="185" t="s">
        <v>1123</v>
      </c>
    </row>
    <row r="155" spans="1:65" s="2" customFormat="1" ht="16.5" customHeight="1">
      <c r="A155" s="35"/>
      <c r="B155" s="36"/>
      <c r="C155" s="220" t="s">
        <v>352</v>
      </c>
      <c r="D155" s="220" t="s">
        <v>254</v>
      </c>
      <c r="E155" s="221" t="s">
        <v>553</v>
      </c>
      <c r="F155" s="222" t="s">
        <v>554</v>
      </c>
      <c r="G155" s="223" t="s">
        <v>186</v>
      </c>
      <c r="H155" s="224">
        <v>2</v>
      </c>
      <c r="I155" s="225"/>
      <c r="J155" s="226">
        <f t="shared" si="0"/>
        <v>0</v>
      </c>
      <c r="K155" s="222" t="s">
        <v>172</v>
      </c>
      <c r="L155" s="227"/>
      <c r="M155" s="228" t="s">
        <v>19</v>
      </c>
      <c r="N155" s="229" t="s">
        <v>42</v>
      </c>
      <c r="O155" s="65"/>
      <c r="P155" s="183">
        <f t="shared" si="1"/>
        <v>0</v>
      </c>
      <c r="Q155" s="183">
        <v>1.054</v>
      </c>
      <c r="R155" s="183">
        <f t="shared" si="2"/>
        <v>2.108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210</v>
      </c>
      <c r="AT155" s="185" t="s">
        <v>254</v>
      </c>
      <c r="AU155" s="185" t="s">
        <v>81</v>
      </c>
      <c r="AY155" s="18" t="s">
        <v>166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79</v>
      </c>
      <c r="BK155" s="186">
        <f t="shared" si="9"/>
        <v>0</v>
      </c>
      <c r="BL155" s="18" t="s">
        <v>173</v>
      </c>
      <c r="BM155" s="185" t="s">
        <v>1124</v>
      </c>
    </row>
    <row r="156" spans="1:65" s="2" customFormat="1" ht="16.5" customHeight="1">
      <c r="A156" s="35"/>
      <c r="B156" s="36"/>
      <c r="C156" s="220" t="s">
        <v>356</v>
      </c>
      <c r="D156" s="220" t="s">
        <v>254</v>
      </c>
      <c r="E156" s="221" t="s">
        <v>361</v>
      </c>
      <c r="F156" s="222" t="s">
        <v>362</v>
      </c>
      <c r="G156" s="223" t="s">
        <v>186</v>
      </c>
      <c r="H156" s="224">
        <v>1</v>
      </c>
      <c r="I156" s="225"/>
      <c r="J156" s="226">
        <f t="shared" si="0"/>
        <v>0</v>
      </c>
      <c r="K156" s="222" t="s">
        <v>172</v>
      </c>
      <c r="L156" s="227"/>
      <c r="M156" s="228" t="s">
        <v>19</v>
      </c>
      <c r="N156" s="229" t="s">
        <v>42</v>
      </c>
      <c r="O156" s="65"/>
      <c r="P156" s="183">
        <f t="shared" si="1"/>
        <v>0</v>
      </c>
      <c r="Q156" s="183">
        <v>0.262</v>
      </c>
      <c r="R156" s="183">
        <f t="shared" si="2"/>
        <v>0.262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210</v>
      </c>
      <c r="AT156" s="185" t="s">
        <v>254</v>
      </c>
      <c r="AU156" s="185" t="s">
        <v>81</v>
      </c>
      <c r="AY156" s="18" t="s">
        <v>166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79</v>
      </c>
      <c r="BK156" s="186">
        <f t="shared" si="9"/>
        <v>0</v>
      </c>
      <c r="BL156" s="18" t="s">
        <v>173</v>
      </c>
      <c r="BM156" s="185" t="s">
        <v>1125</v>
      </c>
    </row>
    <row r="157" spans="1:65" s="2" customFormat="1" ht="24">
      <c r="A157" s="35"/>
      <c r="B157" s="36"/>
      <c r="C157" s="174" t="s">
        <v>360</v>
      </c>
      <c r="D157" s="174" t="s">
        <v>168</v>
      </c>
      <c r="E157" s="175" t="s">
        <v>365</v>
      </c>
      <c r="F157" s="176" t="s">
        <v>366</v>
      </c>
      <c r="G157" s="177" t="s">
        <v>186</v>
      </c>
      <c r="H157" s="178">
        <v>3</v>
      </c>
      <c r="I157" s="179"/>
      <c r="J157" s="180">
        <f t="shared" si="0"/>
        <v>0</v>
      </c>
      <c r="K157" s="176" t="s">
        <v>172</v>
      </c>
      <c r="L157" s="40"/>
      <c r="M157" s="181" t="s">
        <v>19</v>
      </c>
      <c r="N157" s="182" t="s">
        <v>42</v>
      </c>
      <c r="O157" s="65"/>
      <c r="P157" s="183">
        <f t="shared" si="1"/>
        <v>0</v>
      </c>
      <c r="Q157" s="183">
        <v>0.01248</v>
      </c>
      <c r="R157" s="183">
        <f t="shared" si="2"/>
        <v>0.03744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173</v>
      </c>
      <c r="AT157" s="185" t="s">
        <v>168</v>
      </c>
      <c r="AU157" s="185" t="s">
        <v>81</v>
      </c>
      <c r="AY157" s="18" t="s">
        <v>166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79</v>
      </c>
      <c r="BK157" s="186">
        <f t="shared" si="9"/>
        <v>0</v>
      </c>
      <c r="BL157" s="18" t="s">
        <v>173</v>
      </c>
      <c r="BM157" s="185" t="s">
        <v>1126</v>
      </c>
    </row>
    <row r="158" spans="1:65" s="2" customFormat="1" ht="24">
      <c r="A158" s="35"/>
      <c r="B158" s="36"/>
      <c r="C158" s="220" t="s">
        <v>364</v>
      </c>
      <c r="D158" s="220" t="s">
        <v>254</v>
      </c>
      <c r="E158" s="221" t="s">
        <v>369</v>
      </c>
      <c r="F158" s="222" t="s">
        <v>370</v>
      </c>
      <c r="G158" s="223" t="s">
        <v>186</v>
      </c>
      <c r="H158" s="224">
        <v>2</v>
      </c>
      <c r="I158" s="225"/>
      <c r="J158" s="226">
        <f t="shared" si="0"/>
        <v>0</v>
      </c>
      <c r="K158" s="222" t="s">
        <v>172</v>
      </c>
      <c r="L158" s="227"/>
      <c r="M158" s="228" t="s">
        <v>19</v>
      </c>
      <c r="N158" s="229" t="s">
        <v>42</v>
      </c>
      <c r="O158" s="65"/>
      <c r="P158" s="183">
        <f t="shared" si="1"/>
        <v>0</v>
      </c>
      <c r="Q158" s="183">
        <v>0.548</v>
      </c>
      <c r="R158" s="183">
        <f t="shared" si="2"/>
        <v>1.096</v>
      </c>
      <c r="S158" s="183">
        <v>0</v>
      </c>
      <c r="T158" s="18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210</v>
      </c>
      <c r="AT158" s="185" t="s">
        <v>254</v>
      </c>
      <c r="AU158" s="185" t="s">
        <v>81</v>
      </c>
      <c r="AY158" s="18" t="s">
        <v>166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79</v>
      </c>
      <c r="BK158" s="186">
        <f t="shared" si="9"/>
        <v>0</v>
      </c>
      <c r="BL158" s="18" t="s">
        <v>173</v>
      </c>
      <c r="BM158" s="185" t="s">
        <v>1127</v>
      </c>
    </row>
    <row r="159" spans="1:65" s="2" customFormat="1" ht="24">
      <c r="A159" s="35"/>
      <c r="B159" s="36"/>
      <c r="C159" s="220" t="s">
        <v>368</v>
      </c>
      <c r="D159" s="220" t="s">
        <v>254</v>
      </c>
      <c r="E159" s="221" t="s">
        <v>777</v>
      </c>
      <c r="F159" s="222" t="s">
        <v>778</v>
      </c>
      <c r="G159" s="223" t="s">
        <v>186</v>
      </c>
      <c r="H159" s="224">
        <v>1</v>
      </c>
      <c r="I159" s="225"/>
      <c r="J159" s="226">
        <f t="shared" si="0"/>
        <v>0</v>
      </c>
      <c r="K159" s="222" t="s">
        <v>172</v>
      </c>
      <c r="L159" s="227"/>
      <c r="M159" s="228" t="s">
        <v>19</v>
      </c>
      <c r="N159" s="229" t="s">
        <v>42</v>
      </c>
      <c r="O159" s="65"/>
      <c r="P159" s="183">
        <f t="shared" si="1"/>
        <v>0</v>
      </c>
      <c r="Q159" s="183">
        <v>0.449</v>
      </c>
      <c r="R159" s="183">
        <f t="shared" si="2"/>
        <v>0.449</v>
      </c>
      <c r="S159" s="183">
        <v>0</v>
      </c>
      <c r="T159" s="18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210</v>
      </c>
      <c r="AT159" s="185" t="s">
        <v>254</v>
      </c>
      <c r="AU159" s="185" t="s">
        <v>81</v>
      </c>
      <c r="AY159" s="18" t="s">
        <v>166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18" t="s">
        <v>79</v>
      </c>
      <c r="BK159" s="186">
        <f t="shared" si="9"/>
        <v>0</v>
      </c>
      <c r="BL159" s="18" t="s">
        <v>173</v>
      </c>
      <c r="BM159" s="185" t="s">
        <v>1128</v>
      </c>
    </row>
    <row r="160" spans="1:65" s="2" customFormat="1" ht="24">
      <c r="A160" s="35"/>
      <c r="B160" s="36"/>
      <c r="C160" s="174" t="s">
        <v>372</v>
      </c>
      <c r="D160" s="174" t="s">
        <v>168</v>
      </c>
      <c r="E160" s="175" t="s">
        <v>373</v>
      </c>
      <c r="F160" s="176" t="s">
        <v>374</v>
      </c>
      <c r="G160" s="177" t="s">
        <v>186</v>
      </c>
      <c r="H160" s="178">
        <v>3</v>
      </c>
      <c r="I160" s="179"/>
      <c r="J160" s="180">
        <f t="shared" si="0"/>
        <v>0</v>
      </c>
      <c r="K160" s="176" t="s">
        <v>172</v>
      </c>
      <c r="L160" s="40"/>
      <c r="M160" s="181" t="s">
        <v>19</v>
      </c>
      <c r="N160" s="182" t="s">
        <v>42</v>
      </c>
      <c r="O160" s="65"/>
      <c r="P160" s="183">
        <f t="shared" si="1"/>
        <v>0</v>
      </c>
      <c r="Q160" s="183">
        <v>0.02854</v>
      </c>
      <c r="R160" s="183">
        <f t="shared" si="2"/>
        <v>0.08562</v>
      </c>
      <c r="S160" s="183">
        <v>0</v>
      </c>
      <c r="T160" s="18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173</v>
      </c>
      <c r="AT160" s="185" t="s">
        <v>168</v>
      </c>
      <c r="AU160" s="185" t="s">
        <v>81</v>
      </c>
      <c r="AY160" s="18" t="s">
        <v>166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18" t="s">
        <v>79</v>
      </c>
      <c r="BK160" s="186">
        <f t="shared" si="9"/>
        <v>0</v>
      </c>
      <c r="BL160" s="18" t="s">
        <v>173</v>
      </c>
      <c r="BM160" s="185" t="s">
        <v>1129</v>
      </c>
    </row>
    <row r="161" spans="1:65" s="2" customFormat="1" ht="16.5" customHeight="1">
      <c r="A161" s="35"/>
      <c r="B161" s="36"/>
      <c r="C161" s="220" t="s">
        <v>376</v>
      </c>
      <c r="D161" s="220" t="s">
        <v>254</v>
      </c>
      <c r="E161" s="221" t="s">
        <v>571</v>
      </c>
      <c r="F161" s="222" t="s">
        <v>572</v>
      </c>
      <c r="G161" s="223" t="s">
        <v>186</v>
      </c>
      <c r="H161" s="224">
        <v>1</v>
      </c>
      <c r="I161" s="225"/>
      <c r="J161" s="226">
        <f t="shared" si="0"/>
        <v>0</v>
      </c>
      <c r="K161" s="222" t="s">
        <v>19</v>
      </c>
      <c r="L161" s="227"/>
      <c r="M161" s="228" t="s">
        <v>19</v>
      </c>
      <c r="N161" s="229" t="s">
        <v>42</v>
      </c>
      <c r="O161" s="65"/>
      <c r="P161" s="183">
        <f t="shared" si="1"/>
        <v>0</v>
      </c>
      <c r="Q161" s="183">
        <v>1.032</v>
      </c>
      <c r="R161" s="183">
        <f t="shared" si="2"/>
        <v>1.032</v>
      </c>
      <c r="S161" s="183">
        <v>0</v>
      </c>
      <c r="T161" s="18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210</v>
      </c>
      <c r="AT161" s="185" t="s">
        <v>254</v>
      </c>
      <c r="AU161" s="185" t="s">
        <v>81</v>
      </c>
      <c r="AY161" s="18" t="s">
        <v>166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18" t="s">
        <v>79</v>
      </c>
      <c r="BK161" s="186">
        <f t="shared" si="9"/>
        <v>0</v>
      </c>
      <c r="BL161" s="18" t="s">
        <v>173</v>
      </c>
      <c r="BM161" s="185" t="s">
        <v>1130</v>
      </c>
    </row>
    <row r="162" spans="1:65" s="2" customFormat="1" ht="16.5" customHeight="1">
      <c r="A162" s="35"/>
      <c r="B162" s="36"/>
      <c r="C162" s="220" t="s">
        <v>380</v>
      </c>
      <c r="D162" s="220" t="s">
        <v>254</v>
      </c>
      <c r="E162" s="221" t="s">
        <v>568</v>
      </c>
      <c r="F162" s="222" t="s">
        <v>569</v>
      </c>
      <c r="G162" s="223" t="s">
        <v>186</v>
      </c>
      <c r="H162" s="224">
        <v>1</v>
      </c>
      <c r="I162" s="225"/>
      <c r="J162" s="226">
        <f t="shared" si="0"/>
        <v>0</v>
      </c>
      <c r="K162" s="222" t="s">
        <v>19</v>
      </c>
      <c r="L162" s="227"/>
      <c r="M162" s="228" t="s">
        <v>19</v>
      </c>
      <c r="N162" s="229" t="s">
        <v>42</v>
      </c>
      <c r="O162" s="65"/>
      <c r="P162" s="183">
        <f t="shared" si="1"/>
        <v>0</v>
      </c>
      <c r="Q162" s="183">
        <v>1.032</v>
      </c>
      <c r="R162" s="183">
        <f t="shared" si="2"/>
        <v>1.032</v>
      </c>
      <c r="S162" s="183">
        <v>0</v>
      </c>
      <c r="T162" s="18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210</v>
      </c>
      <c r="AT162" s="185" t="s">
        <v>254</v>
      </c>
      <c r="AU162" s="185" t="s">
        <v>81</v>
      </c>
      <c r="AY162" s="18" t="s">
        <v>166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18" t="s">
        <v>79</v>
      </c>
      <c r="BK162" s="186">
        <f t="shared" si="9"/>
        <v>0</v>
      </c>
      <c r="BL162" s="18" t="s">
        <v>173</v>
      </c>
      <c r="BM162" s="185" t="s">
        <v>1131</v>
      </c>
    </row>
    <row r="163" spans="1:65" s="2" customFormat="1" ht="16.5" customHeight="1">
      <c r="A163" s="35"/>
      <c r="B163" s="36"/>
      <c r="C163" s="220" t="s">
        <v>384</v>
      </c>
      <c r="D163" s="220" t="s">
        <v>254</v>
      </c>
      <c r="E163" s="221" t="s">
        <v>783</v>
      </c>
      <c r="F163" s="222" t="s">
        <v>784</v>
      </c>
      <c r="G163" s="223" t="s">
        <v>186</v>
      </c>
      <c r="H163" s="224">
        <v>1</v>
      </c>
      <c r="I163" s="225"/>
      <c r="J163" s="226">
        <f t="shared" si="0"/>
        <v>0</v>
      </c>
      <c r="K163" s="222" t="s">
        <v>19</v>
      </c>
      <c r="L163" s="227"/>
      <c r="M163" s="228" t="s">
        <v>19</v>
      </c>
      <c r="N163" s="229" t="s">
        <v>42</v>
      </c>
      <c r="O163" s="65"/>
      <c r="P163" s="183">
        <f t="shared" si="1"/>
        <v>0</v>
      </c>
      <c r="Q163" s="183">
        <v>1.032</v>
      </c>
      <c r="R163" s="183">
        <f t="shared" si="2"/>
        <v>1.032</v>
      </c>
      <c r="S163" s="183">
        <v>0</v>
      </c>
      <c r="T163" s="18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210</v>
      </c>
      <c r="AT163" s="185" t="s">
        <v>254</v>
      </c>
      <c r="AU163" s="185" t="s">
        <v>81</v>
      </c>
      <c r="AY163" s="18" t="s">
        <v>166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18" t="s">
        <v>79</v>
      </c>
      <c r="BK163" s="186">
        <f t="shared" si="9"/>
        <v>0</v>
      </c>
      <c r="BL163" s="18" t="s">
        <v>173</v>
      </c>
      <c r="BM163" s="185" t="s">
        <v>1132</v>
      </c>
    </row>
    <row r="164" spans="1:65" s="2" customFormat="1" ht="24">
      <c r="A164" s="35"/>
      <c r="B164" s="36"/>
      <c r="C164" s="174" t="s">
        <v>388</v>
      </c>
      <c r="D164" s="174" t="s">
        <v>168</v>
      </c>
      <c r="E164" s="175" t="s">
        <v>389</v>
      </c>
      <c r="F164" s="176" t="s">
        <v>390</v>
      </c>
      <c r="G164" s="177" t="s">
        <v>186</v>
      </c>
      <c r="H164" s="178">
        <v>6</v>
      </c>
      <c r="I164" s="179"/>
      <c r="J164" s="180">
        <f t="shared" si="0"/>
        <v>0</v>
      </c>
      <c r="K164" s="176" t="s">
        <v>172</v>
      </c>
      <c r="L164" s="40"/>
      <c r="M164" s="181" t="s">
        <v>19</v>
      </c>
      <c r="N164" s="182" t="s">
        <v>42</v>
      </c>
      <c r="O164" s="65"/>
      <c r="P164" s="183">
        <f t="shared" si="1"/>
        <v>0</v>
      </c>
      <c r="Q164" s="183">
        <v>0.03927</v>
      </c>
      <c r="R164" s="183">
        <f t="shared" si="2"/>
        <v>0.23562</v>
      </c>
      <c r="S164" s="183">
        <v>0</v>
      </c>
      <c r="T164" s="18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173</v>
      </c>
      <c r="AT164" s="185" t="s">
        <v>168</v>
      </c>
      <c r="AU164" s="185" t="s">
        <v>81</v>
      </c>
      <c r="AY164" s="18" t="s">
        <v>166</v>
      </c>
      <c r="BE164" s="186">
        <f t="shared" si="4"/>
        <v>0</v>
      </c>
      <c r="BF164" s="186">
        <f t="shared" si="5"/>
        <v>0</v>
      </c>
      <c r="BG164" s="186">
        <f t="shared" si="6"/>
        <v>0</v>
      </c>
      <c r="BH164" s="186">
        <f t="shared" si="7"/>
        <v>0</v>
      </c>
      <c r="BI164" s="186">
        <f t="shared" si="8"/>
        <v>0</v>
      </c>
      <c r="BJ164" s="18" t="s">
        <v>79</v>
      </c>
      <c r="BK164" s="186">
        <f t="shared" si="9"/>
        <v>0</v>
      </c>
      <c r="BL164" s="18" t="s">
        <v>173</v>
      </c>
      <c r="BM164" s="185" t="s">
        <v>1133</v>
      </c>
    </row>
    <row r="165" spans="1:65" s="2" customFormat="1" ht="24">
      <c r="A165" s="35"/>
      <c r="B165" s="36"/>
      <c r="C165" s="220" t="s">
        <v>392</v>
      </c>
      <c r="D165" s="220" t="s">
        <v>254</v>
      </c>
      <c r="E165" s="221" t="s">
        <v>397</v>
      </c>
      <c r="F165" s="222" t="s">
        <v>398</v>
      </c>
      <c r="G165" s="223" t="s">
        <v>186</v>
      </c>
      <c r="H165" s="224">
        <v>3</v>
      </c>
      <c r="I165" s="225"/>
      <c r="J165" s="226">
        <f t="shared" si="0"/>
        <v>0</v>
      </c>
      <c r="K165" s="222" t="s">
        <v>172</v>
      </c>
      <c r="L165" s="227"/>
      <c r="M165" s="228" t="s">
        <v>19</v>
      </c>
      <c r="N165" s="229" t="s">
        <v>42</v>
      </c>
      <c r="O165" s="65"/>
      <c r="P165" s="183">
        <f t="shared" si="1"/>
        <v>0</v>
      </c>
      <c r="Q165" s="183">
        <v>0.081</v>
      </c>
      <c r="R165" s="183">
        <f t="shared" si="2"/>
        <v>0.243</v>
      </c>
      <c r="S165" s="183">
        <v>0</v>
      </c>
      <c r="T165" s="18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210</v>
      </c>
      <c r="AT165" s="185" t="s">
        <v>254</v>
      </c>
      <c r="AU165" s="185" t="s">
        <v>81</v>
      </c>
      <c r="AY165" s="18" t="s">
        <v>166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18" t="s">
        <v>79</v>
      </c>
      <c r="BK165" s="186">
        <f t="shared" si="9"/>
        <v>0</v>
      </c>
      <c r="BL165" s="18" t="s">
        <v>173</v>
      </c>
      <c r="BM165" s="185" t="s">
        <v>1134</v>
      </c>
    </row>
    <row r="166" spans="1:65" s="2" customFormat="1" ht="16.5" customHeight="1">
      <c r="A166" s="35"/>
      <c r="B166" s="36"/>
      <c r="C166" s="220" t="s">
        <v>396</v>
      </c>
      <c r="D166" s="220" t="s">
        <v>254</v>
      </c>
      <c r="E166" s="221" t="s">
        <v>401</v>
      </c>
      <c r="F166" s="222" t="s">
        <v>402</v>
      </c>
      <c r="G166" s="223" t="s">
        <v>403</v>
      </c>
      <c r="H166" s="224">
        <v>1</v>
      </c>
      <c r="I166" s="225"/>
      <c r="J166" s="226">
        <f t="shared" si="0"/>
        <v>0</v>
      </c>
      <c r="K166" s="222" t="s">
        <v>19</v>
      </c>
      <c r="L166" s="227"/>
      <c r="M166" s="228" t="s">
        <v>19</v>
      </c>
      <c r="N166" s="229" t="s">
        <v>42</v>
      </c>
      <c r="O166" s="65"/>
      <c r="P166" s="183">
        <f t="shared" si="1"/>
        <v>0</v>
      </c>
      <c r="Q166" s="183">
        <v>0.051</v>
      </c>
      <c r="R166" s="183">
        <f t="shared" si="2"/>
        <v>0.051</v>
      </c>
      <c r="S166" s="183">
        <v>0</v>
      </c>
      <c r="T166" s="18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210</v>
      </c>
      <c r="AT166" s="185" t="s">
        <v>254</v>
      </c>
      <c r="AU166" s="185" t="s">
        <v>81</v>
      </c>
      <c r="AY166" s="18" t="s">
        <v>166</v>
      </c>
      <c r="BE166" s="186">
        <f t="shared" si="4"/>
        <v>0</v>
      </c>
      <c r="BF166" s="186">
        <f t="shared" si="5"/>
        <v>0</v>
      </c>
      <c r="BG166" s="186">
        <f t="shared" si="6"/>
        <v>0</v>
      </c>
      <c r="BH166" s="186">
        <f t="shared" si="7"/>
        <v>0</v>
      </c>
      <c r="BI166" s="186">
        <f t="shared" si="8"/>
        <v>0</v>
      </c>
      <c r="BJ166" s="18" t="s">
        <v>79</v>
      </c>
      <c r="BK166" s="186">
        <f t="shared" si="9"/>
        <v>0</v>
      </c>
      <c r="BL166" s="18" t="s">
        <v>173</v>
      </c>
      <c r="BM166" s="185" t="s">
        <v>1135</v>
      </c>
    </row>
    <row r="167" spans="1:65" s="2" customFormat="1" ht="16.5" customHeight="1">
      <c r="A167" s="35"/>
      <c r="B167" s="36"/>
      <c r="C167" s="220" t="s">
        <v>400</v>
      </c>
      <c r="D167" s="220" t="s">
        <v>254</v>
      </c>
      <c r="E167" s="221" t="s">
        <v>406</v>
      </c>
      <c r="F167" s="222" t="s">
        <v>407</v>
      </c>
      <c r="G167" s="223" t="s">
        <v>403</v>
      </c>
      <c r="H167" s="224">
        <v>1</v>
      </c>
      <c r="I167" s="225"/>
      <c r="J167" s="226">
        <f t="shared" si="0"/>
        <v>0</v>
      </c>
      <c r="K167" s="222" t="s">
        <v>19</v>
      </c>
      <c r="L167" s="227"/>
      <c r="M167" s="228" t="s">
        <v>19</v>
      </c>
      <c r="N167" s="229" t="s">
        <v>42</v>
      </c>
      <c r="O167" s="65"/>
      <c r="P167" s="183">
        <f t="shared" si="1"/>
        <v>0</v>
      </c>
      <c r="Q167" s="183">
        <v>0.04</v>
      </c>
      <c r="R167" s="183">
        <f t="shared" si="2"/>
        <v>0.04</v>
      </c>
      <c r="S167" s="183">
        <v>0</v>
      </c>
      <c r="T167" s="18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210</v>
      </c>
      <c r="AT167" s="185" t="s">
        <v>254</v>
      </c>
      <c r="AU167" s="185" t="s">
        <v>81</v>
      </c>
      <c r="AY167" s="18" t="s">
        <v>166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18" t="s">
        <v>79</v>
      </c>
      <c r="BK167" s="186">
        <f t="shared" si="9"/>
        <v>0</v>
      </c>
      <c r="BL167" s="18" t="s">
        <v>173</v>
      </c>
      <c r="BM167" s="185" t="s">
        <v>1136</v>
      </c>
    </row>
    <row r="168" spans="1:65" s="2" customFormat="1" ht="24">
      <c r="A168" s="35"/>
      <c r="B168" s="36"/>
      <c r="C168" s="220" t="s">
        <v>405</v>
      </c>
      <c r="D168" s="220" t="s">
        <v>254</v>
      </c>
      <c r="E168" s="221" t="s">
        <v>393</v>
      </c>
      <c r="F168" s="222" t="s">
        <v>394</v>
      </c>
      <c r="G168" s="223" t="s">
        <v>186</v>
      </c>
      <c r="H168" s="224">
        <v>1</v>
      </c>
      <c r="I168" s="225"/>
      <c r="J168" s="226">
        <f t="shared" si="0"/>
        <v>0</v>
      </c>
      <c r="K168" s="222" t="s">
        <v>172</v>
      </c>
      <c r="L168" s="227"/>
      <c r="M168" s="228" t="s">
        <v>19</v>
      </c>
      <c r="N168" s="229" t="s">
        <v>42</v>
      </c>
      <c r="O168" s="65"/>
      <c r="P168" s="183">
        <f t="shared" si="1"/>
        <v>0</v>
      </c>
      <c r="Q168" s="183">
        <v>0.07</v>
      </c>
      <c r="R168" s="183">
        <f t="shared" si="2"/>
        <v>0.07</v>
      </c>
      <c r="S168" s="183">
        <v>0</v>
      </c>
      <c r="T168" s="18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210</v>
      </c>
      <c r="AT168" s="185" t="s">
        <v>254</v>
      </c>
      <c r="AU168" s="185" t="s">
        <v>81</v>
      </c>
      <c r="AY168" s="18" t="s">
        <v>166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18" t="s">
        <v>79</v>
      </c>
      <c r="BK168" s="186">
        <f t="shared" si="9"/>
        <v>0</v>
      </c>
      <c r="BL168" s="18" t="s">
        <v>173</v>
      </c>
      <c r="BM168" s="185" t="s">
        <v>1137</v>
      </c>
    </row>
    <row r="169" spans="1:65" s="2" customFormat="1" ht="16.5" customHeight="1">
      <c r="A169" s="35"/>
      <c r="B169" s="36"/>
      <c r="C169" s="220" t="s">
        <v>409</v>
      </c>
      <c r="D169" s="220" t="s">
        <v>254</v>
      </c>
      <c r="E169" s="221" t="s">
        <v>414</v>
      </c>
      <c r="F169" s="222" t="s">
        <v>415</v>
      </c>
      <c r="G169" s="223" t="s">
        <v>403</v>
      </c>
      <c r="H169" s="224">
        <v>6</v>
      </c>
      <c r="I169" s="225"/>
      <c r="J169" s="226">
        <f t="shared" si="0"/>
        <v>0</v>
      </c>
      <c r="K169" s="222" t="s">
        <v>19</v>
      </c>
      <c r="L169" s="227"/>
      <c r="M169" s="228" t="s">
        <v>19</v>
      </c>
      <c r="N169" s="229" t="s">
        <v>42</v>
      </c>
      <c r="O169" s="65"/>
      <c r="P169" s="183">
        <f t="shared" si="1"/>
        <v>0</v>
      </c>
      <c r="Q169" s="183">
        <v>0</v>
      </c>
      <c r="R169" s="183">
        <f t="shared" si="2"/>
        <v>0</v>
      </c>
      <c r="S169" s="183">
        <v>0</v>
      </c>
      <c r="T169" s="18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210</v>
      </c>
      <c r="AT169" s="185" t="s">
        <v>254</v>
      </c>
      <c r="AU169" s="185" t="s">
        <v>81</v>
      </c>
      <c r="AY169" s="18" t="s">
        <v>166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18" t="s">
        <v>79</v>
      </c>
      <c r="BK169" s="186">
        <f t="shared" si="9"/>
        <v>0</v>
      </c>
      <c r="BL169" s="18" t="s">
        <v>173</v>
      </c>
      <c r="BM169" s="185" t="s">
        <v>1138</v>
      </c>
    </row>
    <row r="170" spans="1:65" s="2" customFormat="1" ht="36">
      <c r="A170" s="35"/>
      <c r="B170" s="36"/>
      <c r="C170" s="174" t="s">
        <v>413</v>
      </c>
      <c r="D170" s="174" t="s">
        <v>168</v>
      </c>
      <c r="E170" s="175" t="s">
        <v>418</v>
      </c>
      <c r="F170" s="176" t="s">
        <v>419</v>
      </c>
      <c r="G170" s="177" t="s">
        <v>186</v>
      </c>
      <c r="H170" s="178">
        <v>5</v>
      </c>
      <c r="I170" s="179"/>
      <c r="J170" s="180">
        <f t="shared" si="0"/>
        <v>0</v>
      </c>
      <c r="K170" s="176" t="s">
        <v>172</v>
      </c>
      <c r="L170" s="40"/>
      <c r="M170" s="181" t="s">
        <v>19</v>
      </c>
      <c r="N170" s="182" t="s">
        <v>42</v>
      </c>
      <c r="O170" s="65"/>
      <c r="P170" s="183">
        <f t="shared" si="1"/>
        <v>0</v>
      </c>
      <c r="Q170" s="183">
        <v>0.05803</v>
      </c>
      <c r="R170" s="183">
        <f t="shared" si="2"/>
        <v>0.29015</v>
      </c>
      <c r="S170" s="183">
        <v>0</v>
      </c>
      <c r="T170" s="18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173</v>
      </c>
      <c r="AT170" s="185" t="s">
        <v>168</v>
      </c>
      <c r="AU170" s="185" t="s">
        <v>81</v>
      </c>
      <c r="AY170" s="18" t="s">
        <v>166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18" t="s">
        <v>79</v>
      </c>
      <c r="BK170" s="186">
        <f t="shared" si="9"/>
        <v>0</v>
      </c>
      <c r="BL170" s="18" t="s">
        <v>173</v>
      </c>
      <c r="BM170" s="185" t="s">
        <v>1139</v>
      </c>
    </row>
    <row r="171" spans="1:65" s="2" customFormat="1" ht="24">
      <c r="A171" s="35"/>
      <c r="B171" s="36"/>
      <c r="C171" s="174" t="s">
        <v>417</v>
      </c>
      <c r="D171" s="174" t="s">
        <v>168</v>
      </c>
      <c r="E171" s="175" t="s">
        <v>422</v>
      </c>
      <c r="F171" s="176" t="s">
        <v>423</v>
      </c>
      <c r="G171" s="177" t="s">
        <v>186</v>
      </c>
      <c r="H171" s="178">
        <v>3</v>
      </c>
      <c r="I171" s="179"/>
      <c r="J171" s="180">
        <f t="shared" si="0"/>
        <v>0</v>
      </c>
      <c r="K171" s="176" t="s">
        <v>172</v>
      </c>
      <c r="L171" s="40"/>
      <c r="M171" s="181" t="s">
        <v>19</v>
      </c>
      <c r="N171" s="182" t="s">
        <v>42</v>
      </c>
      <c r="O171" s="65"/>
      <c r="P171" s="183">
        <f t="shared" si="1"/>
        <v>0</v>
      </c>
      <c r="Q171" s="183">
        <v>0.21734</v>
      </c>
      <c r="R171" s="183">
        <f t="shared" si="2"/>
        <v>0.65202</v>
      </c>
      <c r="S171" s="183">
        <v>0</v>
      </c>
      <c r="T171" s="18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173</v>
      </c>
      <c r="AT171" s="185" t="s">
        <v>168</v>
      </c>
      <c r="AU171" s="185" t="s">
        <v>81</v>
      </c>
      <c r="AY171" s="18" t="s">
        <v>166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18" t="s">
        <v>79</v>
      </c>
      <c r="BK171" s="186">
        <f t="shared" si="9"/>
        <v>0</v>
      </c>
      <c r="BL171" s="18" t="s">
        <v>173</v>
      </c>
      <c r="BM171" s="185" t="s">
        <v>1140</v>
      </c>
    </row>
    <row r="172" spans="1:65" s="2" customFormat="1" ht="24">
      <c r="A172" s="35"/>
      <c r="B172" s="36"/>
      <c r="C172" s="220" t="s">
        <v>421</v>
      </c>
      <c r="D172" s="220" t="s">
        <v>254</v>
      </c>
      <c r="E172" s="221" t="s">
        <v>426</v>
      </c>
      <c r="F172" s="222" t="s">
        <v>427</v>
      </c>
      <c r="G172" s="223" t="s">
        <v>186</v>
      </c>
      <c r="H172" s="224">
        <v>3</v>
      </c>
      <c r="I172" s="225"/>
      <c r="J172" s="226">
        <f t="shared" si="0"/>
        <v>0</v>
      </c>
      <c r="K172" s="222" t="s">
        <v>172</v>
      </c>
      <c r="L172" s="227"/>
      <c r="M172" s="228" t="s">
        <v>19</v>
      </c>
      <c r="N172" s="229" t="s">
        <v>42</v>
      </c>
      <c r="O172" s="65"/>
      <c r="P172" s="183">
        <f t="shared" si="1"/>
        <v>0</v>
      </c>
      <c r="Q172" s="183">
        <v>0.05</v>
      </c>
      <c r="R172" s="183">
        <f t="shared" si="2"/>
        <v>0.15000000000000002</v>
      </c>
      <c r="S172" s="183">
        <v>0</v>
      </c>
      <c r="T172" s="18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210</v>
      </c>
      <c r="AT172" s="185" t="s">
        <v>254</v>
      </c>
      <c r="AU172" s="185" t="s">
        <v>81</v>
      </c>
      <c r="AY172" s="18" t="s">
        <v>166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18" t="s">
        <v>79</v>
      </c>
      <c r="BK172" s="186">
        <f t="shared" si="9"/>
        <v>0</v>
      </c>
      <c r="BL172" s="18" t="s">
        <v>173</v>
      </c>
      <c r="BM172" s="185" t="s">
        <v>1141</v>
      </c>
    </row>
    <row r="173" spans="1:65" s="2" customFormat="1" ht="21.75" customHeight="1">
      <c r="A173" s="35"/>
      <c r="B173" s="36"/>
      <c r="C173" s="174" t="s">
        <v>425</v>
      </c>
      <c r="D173" s="174" t="s">
        <v>168</v>
      </c>
      <c r="E173" s="175" t="s">
        <v>430</v>
      </c>
      <c r="F173" s="176" t="s">
        <v>431</v>
      </c>
      <c r="G173" s="177" t="s">
        <v>194</v>
      </c>
      <c r="H173" s="178">
        <v>179</v>
      </c>
      <c r="I173" s="179"/>
      <c r="J173" s="180">
        <f t="shared" si="0"/>
        <v>0</v>
      </c>
      <c r="K173" s="176" t="s">
        <v>172</v>
      </c>
      <c r="L173" s="40"/>
      <c r="M173" s="181" t="s">
        <v>19</v>
      </c>
      <c r="N173" s="182" t="s">
        <v>42</v>
      </c>
      <c r="O173" s="65"/>
      <c r="P173" s="183">
        <f t="shared" si="1"/>
        <v>0</v>
      </c>
      <c r="Q173" s="183">
        <v>0.00013</v>
      </c>
      <c r="R173" s="183">
        <f t="shared" si="2"/>
        <v>0.02327</v>
      </c>
      <c r="S173" s="183">
        <v>0</v>
      </c>
      <c r="T173" s="18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173</v>
      </c>
      <c r="AT173" s="185" t="s">
        <v>168</v>
      </c>
      <c r="AU173" s="185" t="s">
        <v>81</v>
      </c>
      <c r="AY173" s="18" t="s">
        <v>166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18" t="s">
        <v>79</v>
      </c>
      <c r="BK173" s="186">
        <f t="shared" si="9"/>
        <v>0</v>
      </c>
      <c r="BL173" s="18" t="s">
        <v>173</v>
      </c>
      <c r="BM173" s="185" t="s">
        <v>1142</v>
      </c>
    </row>
    <row r="174" spans="2:63" s="12" customFormat="1" ht="22.9" customHeight="1">
      <c r="B174" s="158"/>
      <c r="C174" s="159"/>
      <c r="D174" s="160" t="s">
        <v>70</v>
      </c>
      <c r="E174" s="172" t="s">
        <v>456</v>
      </c>
      <c r="F174" s="172" t="s">
        <v>457</v>
      </c>
      <c r="G174" s="159"/>
      <c r="H174" s="159"/>
      <c r="I174" s="162"/>
      <c r="J174" s="173">
        <f>BK174</f>
        <v>0</v>
      </c>
      <c r="K174" s="159"/>
      <c r="L174" s="164"/>
      <c r="M174" s="165"/>
      <c r="N174" s="166"/>
      <c r="O174" s="166"/>
      <c r="P174" s="167">
        <f>P175</f>
        <v>0</v>
      </c>
      <c r="Q174" s="166"/>
      <c r="R174" s="167">
        <f>R175</f>
        <v>0</v>
      </c>
      <c r="S174" s="166"/>
      <c r="T174" s="168">
        <f>T175</f>
        <v>0</v>
      </c>
      <c r="AR174" s="169" t="s">
        <v>79</v>
      </c>
      <c r="AT174" s="170" t="s">
        <v>70</v>
      </c>
      <c r="AU174" s="170" t="s">
        <v>79</v>
      </c>
      <c r="AY174" s="169" t="s">
        <v>166</v>
      </c>
      <c r="BK174" s="171">
        <f>BK175</f>
        <v>0</v>
      </c>
    </row>
    <row r="175" spans="1:65" s="2" customFormat="1" ht="48">
      <c r="A175" s="35"/>
      <c r="B175" s="36"/>
      <c r="C175" s="174" t="s">
        <v>429</v>
      </c>
      <c r="D175" s="174" t="s">
        <v>168</v>
      </c>
      <c r="E175" s="175" t="s">
        <v>463</v>
      </c>
      <c r="F175" s="176" t="s">
        <v>464</v>
      </c>
      <c r="G175" s="177" t="s">
        <v>240</v>
      </c>
      <c r="H175" s="178">
        <v>12.052</v>
      </c>
      <c r="I175" s="179"/>
      <c r="J175" s="180">
        <f>ROUND(I175*H175,2)</f>
        <v>0</v>
      </c>
      <c r="K175" s="176" t="s">
        <v>172</v>
      </c>
      <c r="L175" s="40"/>
      <c r="M175" s="230" t="s">
        <v>19</v>
      </c>
      <c r="N175" s="231" t="s">
        <v>42</v>
      </c>
      <c r="O175" s="232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173</v>
      </c>
      <c r="AT175" s="185" t="s">
        <v>168</v>
      </c>
      <c r="AU175" s="185" t="s">
        <v>81</v>
      </c>
      <c r="AY175" s="18" t="s">
        <v>166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79</v>
      </c>
      <c r="BK175" s="186">
        <f>ROUND(I175*H175,2)</f>
        <v>0</v>
      </c>
      <c r="BL175" s="18" t="s">
        <v>173</v>
      </c>
      <c r="BM175" s="185" t="s">
        <v>1143</v>
      </c>
    </row>
    <row r="176" spans="1:31" s="2" customFormat="1" ht="6.95" customHeight="1">
      <c r="A176" s="35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0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algorithmName="SHA-512" hashValue="G5vl2VeAhNn4CPZzIrrT9a//n4eIw6CN5cOeLYQOUvjMruhlhSKxvv9vT1DpM4pofbDX4WbnfxjFDNxCxchYqw==" saltValue="9TdMc2wgoBOP5wTE8hqJ64tG48hNba+S9jb6giHKF04WpTMDodTFdZmlkBWF9SJlT7Ge8Xw23s/C4ZdEvQGcUA==" spinCount="100000" sheet="1" objects="1" scenarios="1" formatColumns="0" formatRows="0" autoFilter="0"/>
  <autoFilter ref="C84:K17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Bolvári</dc:creator>
  <cp:keywords/>
  <dc:description/>
  <cp:lastModifiedBy>Frybova</cp:lastModifiedBy>
  <dcterms:created xsi:type="dcterms:W3CDTF">2021-05-12T09:13:37Z</dcterms:created>
  <dcterms:modified xsi:type="dcterms:W3CDTF">2021-05-12T12:52:56Z</dcterms:modified>
  <cp:category/>
  <cp:version/>
  <cp:contentType/>
  <cp:contentStatus/>
</cp:coreProperties>
</file>