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328"/>
  <workbookPr defaultThemeVersion="166925"/>
  <bookViews>
    <workbookView xWindow="65427" yWindow="65427" windowWidth="34995" windowHeight="19318" activeTab="1"/>
  </bookViews>
  <sheets>
    <sheet name="Rekapitulace" sheetId="4" r:id="rId1"/>
    <sheet name="List1" sheetId="7" r:id="rId2"/>
  </sheets>
  <definedNames>
    <definedName name="_xlnm.Print_Area" localSheetId="1">'List1'!$A$1:$I$309</definedName>
    <definedName name="_xlnm.Print_Area" localSheetId="0">'Rekapitulace'!$A$1:$D$11</definedName>
    <definedName name="_xlnm.Print_Titles" localSheetId="1">'List1'!$4:$7</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<sst xmlns="http://schemas.openxmlformats.org/spreadsheetml/2006/main" count="610" uniqueCount="284">
  <si>
    <t>3</t>
  </si>
  <si>
    <t>Stavba:</t>
  </si>
  <si>
    <t>2</t>
  </si>
  <si>
    <t>Poř. číslo</t>
  </si>
  <si>
    <t>Kód položky</t>
  </si>
  <si>
    <t>Název položky</t>
  </si>
  <si>
    <t>MJ</t>
  </si>
  <si>
    <t>Množství</t>
  </si>
  <si>
    <t>Jednotková</t>
  </si>
  <si>
    <t>Celkem</t>
  </si>
  <si>
    <t>1</t>
  </si>
  <si>
    <t>14</t>
  </si>
  <si>
    <t>15</t>
  </si>
  <si>
    <t>16</t>
  </si>
  <si>
    <t>17</t>
  </si>
  <si>
    <t>18</t>
  </si>
  <si>
    <t>19</t>
  </si>
  <si>
    <t>22</t>
  </si>
  <si>
    <t>23</t>
  </si>
  <si>
    <t>24</t>
  </si>
  <si>
    <t>25</t>
  </si>
  <si>
    <t>26</t>
  </si>
  <si>
    <t>27</t>
  </si>
  <si>
    <t>28</t>
  </si>
  <si>
    <t>29</t>
  </si>
  <si>
    <t>Cena</t>
  </si>
  <si>
    <t>Rekonstrukce lávky přes Ohři ve Starém Sedle</t>
  </si>
  <si>
    <t xml:space="preserve">PODKLADNÍ A VÝPLŇOVÉ VRSTVY Z PROSTÉHO BETONU C12/15 </t>
  </si>
  <si>
    <t xml:space="preserve">M3 </t>
  </si>
  <si>
    <t xml:space="preserve">MOSTNÍ OPĚRY A KŘÍDLA ZE ŽELEZOVÉHO BETONU DO C30/37 </t>
  </si>
  <si>
    <t xml:space="preserve">ZÁKLADY ZE ŽELEZOBETONU DO C30/37 </t>
  </si>
  <si>
    <t xml:space="preserve">VÝZTUŽ MOSTNÍCH OPĚR A KŘÍDEL Z OCELI 10505, B500B </t>
  </si>
  <si>
    <t xml:space="preserve">T </t>
  </si>
  <si>
    <t xml:space="preserve">VÝZTUŽ ZÁKLADŮ Z OCELI 10505, B500B </t>
  </si>
  <si>
    <t xml:space="preserve">42194B </t>
  </si>
  <si>
    <t xml:space="preserve">MOSTNÍ NOSNÉ DESKOVÉ KONSTR Z OCELI S 355 </t>
  </si>
  <si>
    <t xml:space="preserve">ZÁBRADLÍ Z DÍLCŮ KOVOVÝCH ŽÁROVĚ STŘÍKANÉ KOVEM S NÁTĚREM </t>
  </si>
  <si>
    <t xml:space="preserve">KG </t>
  </si>
  <si>
    <t xml:space="preserve">MOSTNÍ PILÍŘE A STATIVA ZE ŽELEZOVÉHO BETONU DO C30/37 </t>
  </si>
  <si>
    <t xml:space="preserve">VÝZTUŽ MOSTNÍCH PILÍŘŮ A STATIV Z OCELI 10505, B500B </t>
  </si>
  <si>
    <t xml:space="preserve">MOSTNÍ LOŽISKA ELASTOMEROVÁ PRO ZATÍŽ DO 1,0MN </t>
  </si>
  <si>
    <t xml:space="preserve">KUS </t>
  </si>
  <si>
    <t>4ks</t>
  </si>
  <si>
    <t xml:space="preserve">23217A </t>
  </si>
  <si>
    <t xml:space="preserve">ŠTĚTOVÉ STĚNY BERANĚNÉ Z KOVOVÝCH DÍLCŮ DOČASNÉ (PLOCHA) </t>
  </si>
  <si>
    <t xml:space="preserve">M2 </t>
  </si>
  <si>
    <t xml:space="preserve">23717A </t>
  </si>
  <si>
    <t xml:space="preserve">ODSTRANĚNÍ ŠTĚTOVÝCH STĚN Z KOVOVÝCH DÍLCŮ V PLOŠE </t>
  </si>
  <si>
    <t>viz pol.č. 23217A</t>
  </si>
  <si>
    <t xml:space="preserve">ROVNANINA Z LOMOVÉHO KAMENE </t>
  </si>
  <si>
    <t>LB opěra, výška po břehu 4,0m, délka 12,0m, tl.0,80m
PB opěra, výška po břehu 4,0m, délka 12,0m, tl.0,80m</t>
  </si>
  <si>
    <t xml:space="preserve">POHOZ DNA A SVAHŮ Z KAMENIVA DRCENÉHO </t>
  </si>
  <si>
    <t>pohoz břehů nad rovnaninou fr 32/63</t>
  </si>
  <si>
    <t>LB opěra, výška po břehu 4,0m, délka 6,0m, tl.0,30m
PB opěra, výška po břehu 4,0m, délka 6,0m, tl.0,30m</t>
  </si>
  <si>
    <t xml:space="preserve">BOURÁNÍ KONSTRUKCÍ ZE ŽELEZOBETONU S ODVOZEM DO 20KM </t>
  </si>
  <si>
    <t xml:space="preserve">BOURÁNÍ KONSTRUKCÍ ZE DŘEVA S ODVOZEM DO 20KM </t>
  </si>
  <si>
    <t>lávka</t>
  </si>
  <si>
    <t xml:space="preserve">DEMONTÁŽ KONSTRUKCÍ KOVOVÝCH S ODVOZEM DO 20KM </t>
  </si>
  <si>
    <t xml:space="preserve">BOURÁNÍ KONSTRUKCÍ Z KAMENE NA MC S ODVOZEM DO 1KM </t>
  </si>
  <si>
    <t>4,4*0,5*2,0</t>
  </si>
  <si>
    <t>stojka pylonu, odhad 200kg, 6ks = 200*6
lana průměr 30mm,6kg/m, dl.50m, 6ks = 6*50*6
úhelníky+drobný a spojovací materiál 1000kg</t>
  </si>
  <si>
    <t>příčník vazbový 100/120/2400-15ks
příčník mezilehlý 100/120/1870-17ks
sloupek 100/120/1140-30ks
vzpěra 20/100/1300-60ks
podélné prvky 0,081m2*50m</t>
  </si>
  <si>
    <t xml:space="preserve">HLOUBENÍ JAM ZAPAŽ I NEPAŽ TŘ. I, ODVOZ DO 20KM </t>
  </si>
  <si>
    <t xml:space="preserve">ZÁSYP JAM A RÝH ZEMINOU SE ZHUTNĚNÍM </t>
  </si>
  <si>
    <t xml:space="preserve">VOZOVKOVÉ VRSTVY Z MECHANICKY ZPEVNĚNÉHO KAMENIVA TL. DO 150MM </t>
  </si>
  <si>
    <t xml:space="preserve">VOZOVKOVÉ VRSTVY ZE ŠTĚRKODRTI TL. DO 250MM </t>
  </si>
  <si>
    <t xml:space="preserve">VOZOVKOVÉ VRSTVY Z MECH ZPEV ZEMINY TL. DO 100MM </t>
  </si>
  <si>
    <t>LB - plocha 26,5m2
PB - plocha 24,1m2</t>
  </si>
  <si>
    <t xml:space="preserve">ÚPRAVA POVRCHŮ SROVNÁNÍM ÚZEMÍ V TL DO 0,25M </t>
  </si>
  <si>
    <t>LB - plocha 140,0m2
PB - plocha 132,0m2</t>
  </si>
  <si>
    <t xml:space="preserve">POPLATKY ZA LIKVIDACŮ ODPADŮ NEKONTAMINOVANÝCH - 17 05 04 VYTĚŽENÉ ZEMINY A HORNINY - I. TŘÍDA TĚŽITELNOSTI </t>
  </si>
  <si>
    <t xml:space="preserve">POPLATKY ZA LIKVIDACŮ ODPADŮ NEKONTAMINOVANÝCH - 17 01 01 BETON Z DEMOLIC OBJEKTŮ, ZÁKLADŮ TV </t>
  </si>
  <si>
    <t xml:space="preserve">POPLATKY ZA LIKVIDACŮ ODPADŮ NEKONTAMINOVANÝCH - 17 02 01 DŘEVO PO STAVEBNÍM POUŽITÍ, Z DEMOLIC </t>
  </si>
  <si>
    <t>viz pol.č.131738, 2,0t/m3</t>
  </si>
  <si>
    <t>viz pol.č.966168, 2,5t/m3</t>
  </si>
  <si>
    <t>viz pol.č.966178, 0,6t/m3</t>
  </si>
  <si>
    <t>Cenová
soustava</t>
  </si>
  <si>
    <t>OTSKP 2018</t>
  </si>
  <si>
    <t>015111</t>
  </si>
  <si>
    <t>015140</t>
  </si>
  <si>
    <t>015170</t>
  </si>
  <si>
    <t>CELKEM</t>
  </si>
  <si>
    <t>Cena bez DPH:</t>
  </si>
  <si>
    <t>DPH:</t>
  </si>
  <si>
    <t>Cena s DPH:</t>
  </si>
  <si>
    <t>Stavba: Rekonstrukce lávky přes Ohři ve Starém Sedle</t>
  </si>
  <si>
    <t>Název</t>
  </si>
  <si>
    <t>CENA bez DPH
[Kč]</t>
  </si>
  <si>
    <t>DPH (21%)
[Kč]</t>
  </si>
  <si>
    <t>CENA s DPH
[Kč]</t>
  </si>
  <si>
    <t>lávka, lana+pylony na pilíři a opěrách</t>
  </si>
  <si>
    <t>140 kg/m3 z pol.č.333325</t>
  </si>
  <si>
    <t>MOBILIÁŘ - DŘEVĚNÉ LAVIČKY</t>
  </si>
  <si>
    <t>KUS</t>
  </si>
  <si>
    <t>Parková lavička s litinovou konstrukcí bočnic s práškovým lakováním (komaxit) a dubovými prkny tl.45mm. Délka lavičky 1,9m, včetně betonových prahů tl.0,2m pod bočnicemi</t>
  </si>
  <si>
    <t xml:space="preserve">MOBILIÁŘ - KOVOVÉ KOŠE NA ODPADKY </t>
  </si>
  <si>
    <t>DOPRAVNÍ ZNAČKY ZÁKLADNÍ VELIKOSTI OCELOVÉ NEREFLEXNÍ - DOD A MONTÁŽ</t>
  </si>
  <si>
    <t>trvalé dopravní značení</t>
  </si>
  <si>
    <t>C9a - 1 kus
C9b - 1 kus</t>
  </si>
  <si>
    <t>DOPRAVNÍ ZNAČKY ZÁKLAD VELIKOSTI OCEL NEREFLEXNÍ - MONTÁŽ S PŘEMÍST</t>
  </si>
  <si>
    <t>DOPRAVNÍ ZNAČKY ZÁKLADNÍ VELIKOSTI OCELOVÉ NEREFLEXNÍ - DEMONTÁŽ</t>
  </si>
  <si>
    <t>DOPRAV ZNAČKY ZÁKLAD VEL OCEL NEREFLEXNÍ - NÁJEMNÉ</t>
  </si>
  <si>
    <t>KSDEN</t>
  </si>
  <si>
    <t>DIO, předpoklad 90 dní</t>
  </si>
  <si>
    <t>DOPRAVNÍ ZÁBRANY Z2 S FÓLIÍ TŘ 1 - MONTÁŽ S PŘESUNEM</t>
  </si>
  <si>
    <t>DOPRAVNÍ ZÁBRANY Z2 S FÓLIÍ TŘ 1 - DEMONTÁŽ</t>
  </si>
  <si>
    <t>DOPRAVNÍ ZÁBRANY Z2 - NÁJEMNÉ</t>
  </si>
  <si>
    <t>4ks*90=360</t>
  </si>
  <si>
    <t>10ks*90=900</t>
  </si>
  <si>
    <t>viz 914112</t>
  </si>
  <si>
    <t>DOPRAVNÍ ZNAČKY ZVĚTŠENÉ VELIKOSTI OCELOVÉ - MONTÁŽ S PŘEMÍSTĚNÍM</t>
  </si>
  <si>
    <t>DOPRAVNÍ ZNAČKY ZVĚTŠENÉ VELIKOSTI OCELOVÉ - DEMONTÁŽ</t>
  </si>
  <si>
    <t>DOPRAV ZNAČKY ZVĚTŠ VEL OCEL - NÁJEMNÉ</t>
  </si>
  <si>
    <t>4ks - 2*"vjezd a výjezd vozidel stavby", 2*"POZOR-změna přednosti v jízdě"</t>
  </si>
  <si>
    <t>viz 914212</t>
  </si>
  <si>
    <t>30</t>
  </si>
  <si>
    <t>31</t>
  </si>
  <si>
    <t>32</t>
  </si>
  <si>
    <t>33</t>
  </si>
  <si>
    <t>34</t>
  </si>
  <si>
    <t>35</t>
  </si>
  <si>
    <t>36</t>
  </si>
  <si>
    <t>37</t>
  </si>
  <si>
    <t>38</t>
  </si>
  <si>
    <t>39</t>
  </si>
  <si>
    <t>1 ks</t>
  </si>
  <si>
    <t xml:space="preserve">HLOUBENÍ JAM ZAPAŽ I NEPAŽ TŘ. I, ODVOZ DO 1KM </t>
  </si>
  <si>
    <t>viz 131731</t>
  </si>
  <si>
    <t>SOUPIS PRACÍ</t>
  </si>
  <si>
    <t>PODROBNÁ SPECIFIKACE POLOŽEK VIZ WWW.TRIDNIKY.CZ, POKUD NENÍ VZOREC VÝPOČTU, HODNOTA PŘEVZATA Z VÝKRESU NEBO ODMĚŘENÁ Z AUTOCADU</t>
  </si>
  <si>
    <t>02911</t>
  </si>
  <si>
    <t>OSTATNÍ POŽADAVKY - GEODETICKÉ ZAMĚŘENÍ</t>
  </si>
  <si>
    <t xml:space="preserve">KUS       </t>
  </si>
  <si>
    <t>vytyčení stavby v rozsahu projektové dokumentace s napojením na S-JTSK a Bpv, vytyčení sítí, zaměření skutečného provedení stavby jako podklad pro zpracování DSPS</t>
  </si>
  <si>
    <t>029412</t>
  </si>
  <si>
    <t>OSTATNÍ POŽADAVKY - VYPRACOVÁNÍ MOSTNÍHO LISTU</t>
  </si>
  <si>
    <t>02943</t>
  </si>
  <si>
    <t>OSTATNÍ POŽADAVKY - VYPRACOVÁNÍ RDS</t>
  </si>
  <si>
    <t xml:space="preserve">KPL       </t>
  </si>
  <si>
    <t>dokumentace vypracovana v počtu 6 paré v tištěné formě + 1 el. forma na CD</t>
  </si>
  <si>
    <t>02944</t>
  </si>
  <si>
    <t>OSTAT POŽADAVKY - DOKUMENTACE SKUTEČ PROVEDENÍ V DIGIT FORMĚ</t>
  </si>
  <si>
    <t>02945</t>
  </si>
  <si>
    <t>OSTAT POŽADAVKY - GEOMETRICKÝ PLÁN</t>
  </si>
  <si>
    <t>vypracování geometrického oddělovacího plánu pro trvalé zábory, vypracování v 6 vyhotoveních</t>
  </si>
  <si>
    <t>02950</t>
  </si>
  <si>
    <t>OSTATNÍ POŽADAVKY - POSUDKY, KONTROLY, REVIZNÍ ZPRÁVY</t>
  </si>
  <si>
    <t>vypracování 1. hlavní mostní prohlídky po rekonstrukci vč. zajištění zpřístupnění konstrukce</t>
  </si>
  <si>
    <t>02991</t>
  </si>
  <si>
    <t>OSTATNÍ POŽADAVKY - INFORMAČNÍ TABULE</t>
  </si>
  <si>
    <t>základní informační tabule o stavbě</t>
  </si>
  <si>
    <t>Varianta
položky</t>
  </si>
  <si>
    <t>02960</t>
  </si>
  <si>
    <t>OSTATNÍ POŽADAVKY - ODBORNÝ DOZOR</t>
  </si>
  <si>
    <t>Ověření geologie základové spáry odborně způsobilým geologem v oboru inženýrská geologie</t>
  </si>
  <si>
    <t xml:space="preserve">Popis: </t>
  </si>
  <si>
    <t xml:space="preserve">Výměra: </t>
  </si>
  <si>
    <t xml:space="preserve">Techn.spec.: </t>
  </si>
  <si>
    <t>- dílenská dokumentace, včetně technologického předpisu spojování,
- dodání materiálu v požadované kvalitě a výroba konstrukce (včetně pomůcek, přípravků a prostředků pro výrobu) bez ohledu na náročnost a její hmotnost,
- dodání spojovacího materiálu,
- zřízení montážních a dilatačních spojů, spar, včetně potřebných úprav, vložek, opracování, očištění a ošetření,
- podpěr. konstr. a lešení všech druhů pro montáž konstrukcí i doplňkových, včetně požadovaných otvorů, ochranných a bezpečnostních opatření a základů pro tyto konstrukce a lešení,
- montáž konstrukce na staveništi, včetně montážních prostředků a pomůcek a zednických výpomocí,
- výplň, těsnění a tmelení spar a spojů,
- všechny druhy ocelového kotvení,
- dílenskou přejímku a montážní prohlídku, včetně požadovaných dokladů,
- zřízení kotevních otvorů nebo jam, nejsou-li částí jiné konstrukce,
- osazení kotvení nebo přímo částí konstrukce do podpůrné konstrukce nebo do zeminy,
- výplň kotevních otvorů (příp. podlití patních desek) maltou, betonem nebo jinou speciální hmotou, vyplnění jam zeminou,
- veškeré druhy protikorozní ochrany a nátěry konstrukcí,
- zvláštní spojovací prostředky, rozebíratelnost konstrukce,
- ochranná opatření před účinky bludných proudů
- ochranu před přepětím</t>
  </si>
  <si>
    <t>Položka zahrnuje veškerý materiál, výrobky a polotovary, včetně mimostaveništní a vnitrostaveništní dopravy (rovněž přesuny), včetně naložení a složení, případně s uložením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</si>
  <si>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1. Položka obsahuje:
– veškeré poplatky provozovateli skládky, recyklační linky nebo jiného zařízení na zpracování nebo likvidaci odpadů související s převzetím, uložením, zpracováním nebo likvidací odpadu
2. Položka neobsahuje:
– náklady spojené s dopravou odpadu z místa stavby na místo převzetí provozovatelem skládky, recyklační linky nebo jiného zařízení na zpracování nebo likvidaci odpadů
3. Způsob měření:
Tunou se rozumí hmotnost odpadu vytříděného v souladu se zákonem č. 185/2001 Sb., o nakládání s odpady, v platném znění.</t>
  </si>
  <si>
    <t>zahrnuje veškeré náklady spojené s objednatelem požadovanými pracemi</t>
  </si>
  <si>
    <t>komplet za dobu celé stavby</t>
  </si>
  <si>
    <t>položka zahrnuje:
- přípravu podkladů, vyhotovení žádosti pro vklad na katastrální úřad
- polní práce spojené s vyhotovením geometrického plánu
- výpočetní a grafické kancelářské práce
- úřední ověření výsledného elaborátu
- schválení návrhu vkladu do katastru nemovitostí příslušným katastrálním úřadem</t>
  </si>
  <si>
    <t>zahrnuje veškeré náklady spojené s objednatelem požadovaným dozorem</t>
  </si>
  <si>
    <t>položka zahrnuje:
- dodání a osazení informačních tabulí v předepsaném provedení a množství s obsahem předepsaným zadavatelem
- veškeré nosné a upevňovací konstrukce
- základové konstrukce včetně nutných zemních prací
- demontáž a odvoz po skončení platnosti
- případně nutné opravy poškozených čátí během platnosti</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</si>
  <si>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</si>
  <si>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</si>
  <si>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položka zahrnuje srovnání výškových rozdílů terénu</t>
  </si>
  <si>
    <t>- zřízení stěny
- opotřebení štětovnic, případně jejich ošetřování, řezání, nastavování a další úpravy
- kleštiny, převázky. a další pomocné a doplňkové konstrukce
- nastražení a zaberanění štětovnic do jakékoliv třídy horniny
- veškerou dopravu, nájem, provoz a přemístění beranících zařízení a dalších mechanismů
- lešení a podpěrné konstrukce pro práci a manipulaci beranících zařízení a dalších mechanismů
- beranící plošiny vč. zemních prací, zpevnění, odvodnění a pod.
- při provádění z lodi náklady na prám nebo lodi
- těsnění stěny, je-li nutné
- kotvení stěny, je-li nutné nebo vzepření, případně rozepření
- vodící piloty nebo stabilizační hrázky
- zhotovení koutových štětovnic
- dílenská dokumentace, včetně technologického předpisu spojování,
- dodání spojovacího materiálu,
- zřízení montážních a dilatačních spojů, spar, včetně potřebných úprav, vložek, opracování, očištění a ošetření,
- jakákoliv doprava a manipulace dílců a montážních sestav, včetně dopravy konstrukce z výrobny na stavbu,
- montážní dokumentace včetně technologického předpisu montáže,
- výplň, těsnění a tmelení spar a spojů,
- veškeré druhy opracování povrchů, včetně úprav pod nátěry a pod izolaci,
- veškeré druhy dílenských základů a základních nátěrů a povlaků,
- všechny druhy ocelového kotvení,</t>
  </si>
  <si>
    <t>položka zahrnuje odstranění stěn včetně odvozu a uložení na skládku</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</si>
  <si>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</si>
  <si>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t>
  </si>
  <si>
    <t>- dílenská dokumentace, včetně technologického předpisu spojování,
- dodání materiálu v požadované kvalitě a výroba konstrukce (včetně pomůcek, přípravků a prostředků pro výrobu) bez ohledu na náročnost a její hmotnost,
- dodání spojovacího materiálu,
- zřízení montážních a dilatačních spojů, spar, včetně potřebných úprav, vložek, opracování, očištění a ošetření,
- podpěr. konstr. a lešení všech druhů pro montáž konstrukcí i doplňkových, včetně požadovaných otvorů, ochranných a bezpečnostních opatření a základů pro tyto konstrukce a lešení,
- montáž konstrukce na staveništi, včetně montážních prostředků a pomůcek a zednických výpomocí,
- výplň, těsnění a tmelení spar a spojů,
- všechny druhy ocelového kotvení,
- dílenskou přejímku a montážní prohlídku, včetně požadovaných dokladů,
- zřízení kotevních otvorů nebo jam, nejsou-li částí jiné konstrukce,
- osazení kotvení nebo přímo částí konstrukce do podpůrné konstrukce nebo do zeminy,
- výplň kotevních otvorů (příp. podlití patních desek) maltou, betonem nebo jinou speciální hmotou, vyplnění jam zeminou,
- veškeré druhy protikorozní ochrany a nátěry konstrukcí,
- zvláštní spojovací prostředky, rozebíratelnost konstrukce,
- ochranná opatření před účinky bludných proudů
- ochranu před přepětím.</t>
  </si>
  <si>
    <t>- výrobní dokumentaci, jde-li o ložisko individuálně vyráběné
- dodání kompletních ložisek požadované kvality
- přípravu, očištění a úpravy úložných ploch
- osazení ložisek podle předepsaného technologického předpisu bez ohledu na způsob uložení a kotvení
- uložení do malty jakéhokoliv druhu včetně dodávky této malty
- uložení na plastické vložky nebo maltu včetně dodávky této vložky nebo malty
- uložení na vrstvu plastbetonové malty nebo podobné vrstvy jako ochranu proti průchodu bludných proudů
- vyplnění kotevních otvorů
- lešení a podpěrné konstrukce
- tmelení, těsnění a výplně spar
- nastavení ložisek a odborná prohlídka
- dočasné zpevnění nebo naopak dočasné uvolnění ložisek
- opatření ložisek znakem výrobce a typovým číslem
- úpravy, očištění a ošetření okolí ložisek
- přiměřeným způsobem je nutné zahrnout ustanovení pro TMCH 94 pro kovové konstrukce.</t>
  </si>
  <si>
    <t>položka zahrnuje:
- dodávku a vyrovnání lomového kamene předepsané frakce do předepsaného tvaru včetně mimostaveništní a vnitrostaveništní dopravy
není-li v zadávací dokumentaci uvedeno jinak, jedná se o nakupovaný materiál</t>
  </si>
  <si>
    <t>položka zahrnuje dodávku předepsaného kameniva, mimostaveništní a vnitrostaveništní dopravu a jeho uložení
není-li v zadávací dokumentaci uvedeno jinak, jedná se o nakupovaný materiál</t>
  </si>
  <si>
    <t>- dodání kameniva předepsané kvality a zrnitosti
- rozprostření a zhutnění vrstvy v předepsané tloušťce
- zřízení vrstvy bez rozlišení šířky, pokládání vrstvy po etapách
- nezahrnuje postřiky, nátěry</t>
  </si>
  <si>
    <t>položka zahrnuje:
- dodávku a montáž značek v požadovaném provedení</t>
  </si>
  <si>
    <t>položka zahrnuje:
- dopravu demontované značky z dočasné skládky
- osazení a montáž značky na místě určeném projektem
- nutnou opravu poškozených částí
nezahrnuje dodávku značky</t>
  </si>
  <si>
    <t>položka zahrnuje sazbu za pronájem dopravních značek a zařízení, počet jednotek je určen jako součin počtu značek a počtu dní použití</t>
  </si>
  <si>
    <t>Položka zahrnuje odstranění, demontáž a odklizení materiálu s odvozem na předepsané místo</t>
  </si>
  <si>
    <t>položka zahrnuje:
- přemístění zařízení z dočasné skládky a jeho osazení a montáž na místě určeném projektem
- údržbu po celou dobu trvání funkce, náhradu zničených nebo ztracených kusů, nutnou opravu poškozených částí</t>
  </si>
  <si>
    <t>Položka zahrnuje odstranění, demontáž a odklizení zařízení s odvozem na předepsané místo</t>
  </si>
  <si>
    <t>položka zahrnuje sazbu za pronájem zařízení. Počet měrných jednotek se určí jako součin počtu zařízení a počtu dní použití.</t>
  </si>
  <si>
    <t>Položka zahrnuje:
- montáž, osazení a dodávku kompletního zařízení, předepsaného zadávací dokumentací
- mimostavništní a vnitrostaveništní dopravu
- nezbytné zemní práce a základové konstrukce
- předepsanou povrchovou úpravu (nátěry a pod.)
Pozn.: materiál uvedený v textu představuje rozhodující podíl ve výrobku</t>
  </si>
  <si>
    <t>položka zahrnuje:
- rozbourání konstrukce bez ohledu na použitou technologii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t>
  </si>
  <si>
    <t>položka zahrnuje:
- rozebrání konstrukce bez ohledu na použitou technologii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t>
  </si>
  <si>
    <t xml:space="preserve">OČIŠTĚNÍ ZDIVA OTRYSKÁNÍM TLAKOVOU VODOU DO 1000 BARŮ </t>
  </si>
  <si>
    <t>obvod pilíře 15,90m, výška 4,05m</t>
  </si>
  <si>
    <t>položka zahrnuje očištění předepsaným způsobem včetně odklizení vzniklého odpadu</t>
  </si>
  <si>
    <t>SPÁROVÁNÍ STARÉHO ZDIVA CEMENTOVOU MALTOU</t>
  </si>
  <si>
    <t>sanace a oživení kamenného zdiva pilíře, tlak bude přizpůsoben dle účinku</t>
  </si>
  <si>
    <t>podkladní beton opěr</t>
  </si>
  <si>
    <t>komunikace na předpolích</t>
  </si>
  <si>
    <t>VRTY PRO KOTVENÍ A INJEKTÁŽ TŘ V NA POVRCHU D DO 35MM</t>
  </si>
  <si>
    <t>M</t>
  </si>
  <si>
    <t>položka zahrnuje:
přemístění, montáž a demontáž vrtných souprav
svislou dopravu zeminy z vrtu
vodorovnou dopravu zeminy bez uložení na skládku
případně nutné pažení dočasné (včetně odpažení) i trvalé</t>
  </si>
  <si>
    <t>vrty do železobetonu na pilíři pro kotevní tyče M30, průměr vrtu 35mm</t>
  </si>
  <si>
    <t>10ks - 2*B1, 2*B30, 2*C9a, 2*C9b, 1*IP10a, 1*(B1+E13)</t>
  </si>
  <si>
    <t>hloubka vrtu 350mm, 4ks</t>
  </si>
  <si>
    <t>štětovnice na rubu výkopu opěr, pružný průřezový modul Wy,el=min.1600cm3/m, (např.VL604,VL605,IIIn,…)</t>
  </si>
  <si>
    <t>NÁTĚRY OS-C</t>
  </si>
  <si>
    <t>LB opěra 2,500
PB opěra 2,500
LB opěra-podkladek pod drenáží: 0,25*1,00*7,00=1,75
PB opěra-podkladek pod drenáží: 0,25*1,00*7,00=1,75</t>
  </si>
  <si>
    <t>TRATIVODY KOMPLET Z TRUB Z PLAST HMOT DN DO 150MM</t>
  </si>
  <si>
    <t>příčná drenáž za opěrou</t>
  </si>
  <si>
    <t>Položka platí pro kompletní konstrukce trativodů a zahrnuje zejména:
- výkop rýhy předepsaného tvaru v dané třídě těžitelnosti, výplň, zásyp trativodu včetně dopravy, uložení přebytečného materiálu, dodávky předepsaného materiálu pro výplň a zásyp
- zřízení spojovací vrstvy
- zřízení podkladu a lože trativodu z předepsaného materiálu
- dodávka a uložení trativodu předepsaného materiálu a profilu
- obsyp trativodu předepsaným materiálem
- ukončení trativodu zaústěním do potrubí nebo vodoteče, případně vybudování ukončujícího objektu (kapličky) dle VL
- veškerý materiál, výrobky a polotovary, včetně mimostaveništní a vnitrostaveništní dopravy
- nezahrnuje opláštění z geotextilie, fólie</t>
  </si>
  <si>
    <t>LB 8m
PB 8m</t>
  </si>
  <si>
    <t>M2</t>
  </si>
  <si>
    <t>DRENÁŽNÍ VRSTVY Z GEOTEXTILIE</t>
  </si>
  <si>
    <t>Položka zahrnuje:
- dodávku předepsané geotextilie (včetně nutných přesahů) pro drenážní vrstvu, včetně mimostaveništní a vnitrostaveništní dopravy
- provedení drenážní vrstvy předepsaných rozměrů a předepsaného tvaru</t>
  </si>
  <si>
    <t>VOZOVKOVÉ VÝZTUŽNÉ VRSTVY Z FÓLIE</t>
  </si>
  <si>
    <t>těsnící vrstva za rubem opěr, geomembrána, pevnost min. 20 kn/m, protažení min. 20% v obou směrech, uložena ve vrstvě štěrkopísku tl. 150+150 mm, včetně vrstev štěrkopísku</t>
  </si>
  <si>
    <t>LB - plocha 12,00m2
PB - plocha 12,00m2</t>
  </si>
  <si>
    <t>- dodání fólie v požadované kvalitě a v množství včetně přesahů (přesahy započteny v jednotkové ceně)
- očištění podkladu
- pokládka fólie dle předepsaného technologického předpisu</t>
  </si>
  <si>
    <t>pilíř-podstavec z kamenných kvádrů, materiál bude využit na stavbě po dohodě s investorem</t>
  </si>
  <si>
    <t>BOURÁNÍ KONSTRUKCÍ Z KAMENE NA SUCHO S ODVOZEM DO 1KM</t>
  </si>
  <si>
    <t>bourání kamenných opěr, materiál bude využit na stavbě po dohodě s investorem</t>
  </si>
  <si>
    <t>předpoklad 70% zůstává na stavbě na zpětný zásyp, 30% odvoz na skládku</t>
  </si>
  <si>
    <t>238,0m3</t>
  </si>
  <si>
    <t>121101</t>
  </si>
  <si>
    <t>SEJMUTÍ ORNICE NEBO LESNÍ PŮDY S ODVOZEM DO 1KM</t>
  </si>
  <si>
    <t>položka zahrnuje sejmutí ornice bez ohledu na tloušťku vrstvy a její vodorovnou dopravu
nezahrnuje uložení na trvalou skládku</t>
  </si>
  <si>
    <t>M3</t>
  </si>
  <si>
    <t>sejmutí lesní půdy tl.150mm v ploše upravení terénu viz koordinační situace</t>
  </si>
  <si>
    <t>112018</t>
  </si>
  <si>
    <t>KÁCENÍ STROMŮ D KMENE DO 0,5M S ODSTRANĚNÍM PAŘEZŮ, ODVOZ DO 20KM</t>
  </si>
  <si>
    <t>Kácení stromů se měří v [ks] poražených stromů (průměr stromů se měří v místě řezu) a zahrnuje zejména:
- poražení stromu a osekání větví
- spálení větví na hromadách nebo štěpkování
- dopravu a uložení kmenů, případné další práce s nimi dle pokynů zadávací dokumentace
Odstranění pařezů se měří v [ks] vytrhaných nebo vykopaných pařezů a zahrnuje zejména:
- vytrhání nebo vykopání pařezů
- veškeré zemní práce spojené s odstraněním pařezů
- dopravu a uložení pařezů, případně další práce s nimi dle pokynů zadávací dokumentace
- zásyp jam po pařezech</t>
  </si>
  <si>
    <t>LB - 8ks (číslo 20-27)
PB - 11ks (číslo 1-7,11,14,18,19)</t>
  </si>
  <si>
    <t>označení viz dendrologický průzkum</t>
  </si>
  <si>
    <t xml:space="preserve">ROZPROSTŘENÍ ORNICE VE SVAHU V TL DO 0,15M </t>
  </si>
  <si>
    <t>zpětné rozprostření lesní půdy</t>
  </si>
  <si>
    <t>18222</t>
  </si>
  <si>
    <t>ZALOŽENÍ TRÁVNÍKU RUČNÍM VÝSEVEM</t>
  </si>
  <si>
    <t>osetí rozprostřené lesní půdy travním semenem na ochranu půdy</t>
  </si>
  <si>
    <t>18241</t>
  </si>
  <si>
    <t>Zahrnuje dodání předepsané travní směsi, její výsev na ornici, zalévání, první pokosení, to vše bez ohledu na sklon terénu</t>
  </si>
  <si>
    <t>42</t>
  </si>
  <si>
    <t>43</t>
  </si>
  <si>
    <t>44</t>
  </si>
  <si>
    <t>45</t>
  </si>
  <si>
    <t>46</t>
  </si>
  <si>
    <t>47</t>
  </si>
  <si>
    <t>48</t>
  </si>
  <si>
    <t>49</t>
  </si>
  <si>
    <t>50</t>
  </si>
  <si>
    <t>51</t>
  </si>
  <si>
    <t>52</t>
  </si>
  <si>
    <t>53</t>
  </si>
  <si>
    <t>54</t>
  </si>
  <si>
    <t>56</t>
  </si>
  <si>
    <t>57</t>
  </si>
  <si>
    <t>58</t>
  </si>
  <si>
    <t>59</t>
  </si>
  <si>
    <t>60</t>
  </si>
  <si>
    <t>předpoklad 70% zůstává na stavbě na zpětný zásyp, 30% odvoz na skládku, výpočet objemu zemního tělesa proveden v programu Autocad Civil 3D</t>
  </si>
  <si>
    <t>LB opěra celkem:  229,0m3
PB opěra celkem: 171,0m3
(229+171)*70%=280,0m3</t>
  </si>
  <si>
    <t>viz 131731,(229+171)*70%=120,0m3</t>
  </si>
  <si>
    <t>LB opěra, dl.18,00m, hl. 8,00
PB opěra, dl.18,00m, hl. 8,00</t>
  </si>
  <si>
    <t>OSTATNÍ KOVOVÉ DOPLŇK KONSTRUKCE</t>
  </si>
  <si>
    <t>T</t>
  </si>
  <si>
    <t>- položky doplňkových konstrukcí zahrnují vedle vlastních zámečnických výrobků i rámy, rošty, lišty, kování, podpěrné, závěsné, upevňovací prvky, spojovací a těsnící materiál, pomocný materiál,
kompletní povrchovou úpravu, u doplňkových stavebních konstrukcí je zahrnuto drobné zasklení nebo jiná předepsaná výplň.</t>
  </si>
  <si>
    <t>plocha (47,54*2,00) 95,08 m2</t>
  </si>
  <si>
    <t>REKAPITULACE</t>
  </si>
  <si>
    <t>včetně vrtů pro dolní kotevní desky, průměr do 20mm, hl.120mm, 16ks</t>
  </si>
  <si>
    <t>lisované pochozí rošty, nosná délka 2,21m-4ks, 1,96m-44ks, šířka 1000mm, předpokládaná výška roštu 60mm, pro zatížení fk=3kN/m2, lokální zatížení Fk=5kN na plochu 200x200mm,  pko-žárový zinek ponorem, uvažováno max.60kg/m2
protiskluzová úprava zoubkováním v jednom směru, předpokládaná rozteč oka 33x33mm, včetně upevňovacích prvků</t>
  </si>
  <si>
    <t>bourání na pilíři a na pravobřežní opěře</t>
  </si>
  <si>
    <t>LB opěra, šířka 5,0m, výška 3,5m, tl.3,0m
LB šikmé opěrné zdi/křídla, délka 10+13m, prům.výška 2,0m,tl.1,0m
PB opěra, šířka 5,0m, výška 3,0m, tl.3,0m
PB šikmé opěrné zdi/křídla, délka 5+11m, prům.výška 2,0m,tl.1,0m</t>
  </si>
  <si>
    <t>PB opěra: šířka 3,0m, výška 0,8m, tl. 3,0m
pilíř: římsová deska, plocha 15,2m2*tl.0,170m, úložný blok lávky 3,0*2,0*1,2+0,5*0,8*1,2</t>
  </si>
  <si>
    <t>nová římsová deska na pilíři 5,100m3</t>
  </si>
  <si>
    <t>LB opěra 19,800
PB opěra 19,800</t>
  </si>
  <si>
    <t>LB opěra 12,200 (včetně prahu)
PB opěra 12,200 (včetně prahu)</t>
  </si>
  <si>
    <t>výplň zábradlí na lávce 1983kg
na křídlech-třímadlové 20kg/m *20m</t>
  </si>
  <si>
    <t>lícní strana opěr a křídel opatřena pohledovou úpravou napodobující řádkové kamenné zdivo-použití matrice
včetně nátěrů proti zemní vlhkosti,
včetně NAIP nad drenáží na rubu opěry,
včetně impregnace s nátěrem S11(OS-F) na pochozí ploše opěry-2x1,5m2</t>
  </si>
  <si>
    <t>Nosná konstrukce včetně madel zábradlí 21,307t
Konstrukce na pilíři 1,040t</t>
  </si>
  <si>
    <t>drenážní a ochranná funkce rubu opěry a základu, netkaná geotextílie min.500g/m2</t>
  </si>
  <si>
    <t>LB 61,0m2 (rub opěry a křídel 35,0m2, boky základu 14,0m2, přesah horního povrch základu 12,0m2)
PB 61,0m2 (rub opěry a křídel 35,0m2, boky základu 14,0m2, přesah horního povrch základu 12,0m2)</t>
  </si>
  <si>
    <t>200 kg/m3 z pol.č. 334325</t>
  </si>
  <si>
    <t>výplň zábradlí na lávce, na křídlěch včetně jádrových vrtů se zalitím pro sloupky zábradlí</t>
  </si>
  <si>
    <t>včetně ocel.konstrukce na pilíři, včetně PKO, včetně montážních podpěr, včetně podlití kotevních desek na pilíři cementovou kotevní zálivkou (4x10 litrů), včetně kotevních šroubů konstrukce na pilíři
pochozí rošty samostatná položka, zábradlí samostatná položka, vrty pro kotevní šrouby na pilíři samostatná položka</t>
  </si>
  <si>
    <t>160 kg/m3 z pol.č.333325</t>
  </si>
  <si>
    <t>břehové opevnění z kamenné rovnaniny na sucho, z lomového kamene tříděného 300/1000kg, spárování MC10 v tl.min.1/2 tl.rovnaniny</t>
  </si>
  <si>
    <t>sanace kamenného zdiva pilíře, přespárování modifikovanou cementovou maltou s omezeným smršťováním</t>
  </si>
  <si>
    <t>Kovová konstrukce se stříškou lakovaná ekologickou práškovou barvou, ocelová pozinkovaná vložka. Konstrukce s dřevěným obložením z dubu opatřenou lazurou, včetně betonové základové patky, min. objem vložky min.50 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</si>
</sst>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0.00\ &quot;Kč&quot;;[Red]\-#,##0.00\ &quot;Kč&quot;"/>
    <numFmt numFmtId="164" formatCode="0.000"/>
    <numFmt numFmtId="165" formatCode="###\ ###\ ###\ ##0.00"/>
    <numFmt numFmtId="166" formatCode="#,##0\ &quot;Kč&quot;"/>
    <numFmt numFmtId="167" formatCode="#,##0.00\ &quot;Kč&quot;"/>
    <numFmt numFmtId="168" formatCode="###\ ###\ ###\ ##0.000"/>
  </numFmts>
  <fonts count="23">
    <font>
      <sz val="11"/>
      <color theme="1"/>
      <name val="Calibri"/>
      <family val="2"/>
      <scheme val="minor"/>
    </font>
    <font>
      <sz val="10"/>
      <name val="Arial"/>
      <family val="2"/>
    </font>
    <font>
      <b/>
      <sz val="11"/>
      <color theme="1"/>
      <name val="Calibri"/>
      <family val="2"/>
      <scheme val="minor"/>
    </font>
    <font>
      <b/>
      <sz val="11"/>
      <name val="Arial"/>
      <family val="2"/>
    </font>
    <font>
      <sz val="10"/>
      <color indexed="9"/>
      <name val="Arial"/>
      <family val="2"/>
    </font>
    <font>
      <b/>
      <sz val="16"/>
      <color indexed="8"/>
      <name val="Arial"/>
      <family val="2"/>
    </font>
    <font>
      <sz val="11"/>
      <color rgb="FF9C0006"/>
      <name val="Calibri"/>
      <family val="2"/>
      <scheme val="minor"/>
    </font>
    <font>
      <sz val="11"/>
      <color theme="0"/>
      <name val="Calibri"/>
      <family val="2"/>
      <scheme val="minor"/>
    </font>
    <font>
      <sz val="10"/>
      <color indexed="8"/>
      <name val="Arial"/>
      <family val="2"/>
    </font>
    <font>
      <b/>
      <sz val="11"/>
      <color rgb="FF000000"/>
      <name val="Calibri"/>
      <family val="2"/>
      <scheme val="minor"/>
    </font>
    <font>
      <sz val="11"/>
      <color rgb="FF000000"/>
      <name val="Calibri"/>
      <family val="2"/>
      <scheme val="minor"/>
    </font>
    <font>
      <b/>
      <sz val="14"/>
      <color rgb="FF000000"/>
      <name val="Calibri"/>
      <family val="2"/>
      <scheme val="minor"/>
    </font>
    <font>
      <sz val="8"/>
      <name val="Calibri"/>
      <family val="2"/>
      <scheme val="minor"/>
    </font>
    <font>
      <b/>
      <sz val="14"/>
      <name val="Arial"/>
      <family val="2"/>
    </font>
    <font>
      <b/>
      <sz val="12"/>
      <name val="Arial"/>
      <family val="2"/>
    </font>
    <font>
      <sz val="12"/>
      <color theme="1"/>
      <name val="Calibri"/>
      <family val="2"/>
      <scheme val="minor"/>
    </font>
    <font>
      <sz val="11"/>
      <color theme="1"/>
      <name val="Arial"/>
      <family val="2"/>
    </font>
    <font>
      <b/>
      <sz val="12"/>
      <color theme="1"/>
      <name val="Arial"/>
      <family val="2"/>
    </font>
    <font>
      <sz val="11"/>
      <color rgb="FFFF0000"/>
      <name val="Calibri"/>
      <family val="2"/>
      <scheme val="minor"/>
    </font>
    <font>
      <b/>
      <sz val="10"/>
      <name val="Arial"/>
      <family val="2"/>
    </font>
    <font>
      <b/>
      <sz val="11"/>
      <name val="Calibri"/>
      <family val="2"/>
      <scheme val="minor"/>
    </font>
    <font>
      <sz val="11"/>
      <name val="Calibri"/>
      <family val="2"/>
      <scheme val="minor"/>
    </font>
    <font>
      <b/>
      <sz val="16"/>
      <name val="Arial"/>
      <family val="2"/>
    </font>
  </fonts>
  <fills count="22">
    <fill>
      <patternFill/>
    </fill>
    <fill>
      <patternFill patternType="gray125"/>
    </fill>
    <fill>
      <patternFill patternType="solid">
        <fgColor theme="5" tint="0.7999799847602844"/>
        <bgColor indexed="64"/>
      </patternFill>
    </fill>
    <fill>
      <patternFill patternType="solid">
        <fgColor theme="4"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D3D3D3"/>
        <bgColor indexed="64"/>
      </patternFill>
    </fill>
  </fills>
  <borders count="7">
    <border>
      <left/>
      <right/>
      <top/>
      <bottom/>
      <diagonal/>
    </border>
    <border>
      <left style="thin"/>
      <right style="thin"/>
      <top style="thin"/>
      <bottom style="thin"/>
    </border>
    <border>
      <left/>
      <right/>
      <top style="thin"/>
      <bottom/>
    </border>
    <border>
      <left/>
      <right style="thin"/>
      <top style="thin"/>
      <bottom style="thin"/>
    </border>
    <border>
      <left/>
      <right/>
      <top/>
      <bottom style="thin"/>
    </border>
    <border>
      <left/>
      <right/>
      <top style="thin"/>
      <bottom style="thin"/>
    </border>
    <border>
      <left style="thin"/>
      <right style="thin"/>
      <top/>
      <bottom style="thin"/>
    </border>
  </borders>
  <cellStyleXfs count="4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8" fillId="0" borderId="0">
      <alignment/>
      <protection/>
    </xf>
    <xf numFmtId="0" fontId="1" fillId="0" borderId="0">
      <alignment vertical="center"/>
      <protection/>
    </xf>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6" fillId="20" borderId="0" applyNumberFormat="0" applyBorder="0" applyAlignment="0" applyProtection="0"/>
  </cellStyleXfs>
  <cellXfs count="128">
    <xf numFmtId="0" fontId="0" fillId="0" borderId="0" xfId="0"/>
    <xf numFmtId="0" fontId="0" fillId="0" borderId="0" xfId="0" applyAlignment="1">
      <alignment vertical="center"/>
    </xf>
    <xf numFmtId="0" fontId="9" fillId="0" borderId="1" xfId="0" applyFont="1" applyBorder="1" applyAlignment="1">
      <alignment vertical="center" wrapText="1"/>
    </xf>
    <xf numFmtId="0" fontId="9" fillId="0" borderId="1" xfId="0" applyFont="1" applyBorder="1" applyAlignment="1">
      <alignment horizontal="center" vertical="center" wrapText="1"/>
    </xf>
    <xf numFmtId="4" fontId="0" fillId="0" borderId="0" xfId="0" applyNumberFormat="1"/>
    <xf numFmtId="4" fontId="0" fillId="0" borderId="1" xfId="0" applyNumberFormat="1" applyFont="1" applyBorder="1" applyAlignment="1">
      <alignment horizontal="center" vertical="center"/>
    </xf>
    <xf numFmtId="4" fontId="0" fillId="0" borderId="0" xfId="0" applyNumberFormat="1" applyFont="1" applyBorder="1" applyAlignment="1">
      <alignment horizontal="center" vertical="center"/>
    </xf>
    <xf numFmtId="164" fontId="0" fillId="0" borderId="1" xfId="0" applyNumberFormat="1" applyFont="1" applyBorder="1" applyAlignment="1">
      <alignment horizontal="center" vertical="center"/>
    </xf>
    <xf numFmtId="0" fontId="0" fillId="0" borderId="0" xfId="0" applyFont="1"/>
    <xf numFmtId="164" fontId="0" fillId="0" borderId="0" xfId="0" applyNumberFormat="1" applyFont="1" applyAlignment="1">
      <alignment horizontal="center" vertical="center"/>
    </xf>
    <xf numFmtId="4" fontId="0" fillId="0" borderId="0" xfId="0" applyNumberFormat="1" applyFont="1"/>
    <xf numFmtId="164" fontId="0" fillId="0" borderId="2" xfId="0" applyNumberFormat="1" applyFont="1" applyBorder="1" applyAlignment="1">
      <alignment horizontal="center" vertical="center"/>
    </xf>
    <xf numFmtId="164" fontId="0" fillId="0" borderId="0" xfId="0" applyNumberFormat="1" applyFont="1" applyBorder="1" applyAlignment="1">
      <alignment horizontal="center" vertical="center"/>
    </xf>
    <xf numFmtId="0" fontId="0" fillId="0" borderId="0" xfId="0" applyFont="1" applyAlignment="1">
      <alignment horizontal="center"/>
    </xf>
    <xf numFmtId="0" fontId="9" fillId="0" borderId="0" xfId="0" applyFont="1" applyBorder="1" applyAlignment="1">
      <alignment horizontal="center" vertical="center" wrapText="1"/>
    </xf>
    <xf numFmtId="0" fontId="0" fillId="0" borderId="0" xfId="0" applyFont="1" applyAlignment="1">
      <alignment horizontal="center" vertical="center"/>
    </xf>
    <xf numFmtId="0" fontId="10" fillId="0" borderId="1" xfId="0" applyFont="1" applyBorder="1" applyAlignment="1">
      <alignment horizontal="center" vertical="center" wrapText="1"/>
    </xf>
    <xf numFmtId="0" fontId="10" fillId="0" borderId="0"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xf numFmtId="0" fontId="0" fillId="0" borderId="0" xfId="0" applyFont="1" applyBorder="1" applyAlignment="1">
      <alignment horizontal="center"/>
    </xf>
    <xf numFmtId="4" fontId="0" fillId="0" borderId="0" xfId="0" applyNumberFormat="1" applyFont="1" applyBorder="1"/>
    <xf numFmtId="49" fontId="9" fillId="0" borderId="1" xfId="0" applyNumberFormat="1" applyFont="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164" fontId="4" fillId="0" borderId="0" xfId="0" applyNumberFormat="1" applyFont="1" applyFill="1" applyBorder="1" applyAlignment="1">
      <alignment horizontal="center" vertical="center" wrapText="1"/>
    </xf>
    <xf numFmtId="4" fontId="4" fillId="0" borderId="0" xfId="0" applyNumberFormat="1" applyFont="1" applyFill="1" applyBorder="1" applyAlignment="1">
      <alignment horizontal="center" vertical="center" wrapText="1"/>
    </xf>
    <xf numFmtId="0" fontId="9" fillId="0" borderId="3" xfId="0" applyFont="1" applyBorder="1" applyAlignment="1">
      <alignment horizontal="center" vertical="center" wrapText="1"/>
    </xf>
    <xf numFmtId="4" fontId="2" fillId="0" borderId="1" xfId="0" applyNumberFormat="1" applyFont="1" applyBorder="1" applyAlignment="1">
      <alignment horizontal="center" vertical="center"/>
    </xf>
    <xf numFmtId="0" fontId="13" fillId="0" borderId="0" xfId="0" applyFont="1" applyAlignment="1">
      <alignment vertical="center"/>
    </xf>
    <xf numFmtId="1" fontId="0" fillId="0" borderId="0" xfId="0" applyNumberFormat="1" applyAlignment="1">
      <alignment vertical="center"/>
    </xf>
    <xf numFmtId="165" fontId="3" fillId="21" borderId="0" xfId="0" applyNumberFormat="1" applyFont="1" applyFill="1" applyAlignment="1">
      <alignment vertical="center"/>
    </xf>
    <xf numFmtId="166" fontId="3" fillId="21" borderId="0" xfId="0" applyNumberFormat="1" applyFont="1" applyFill="1" applyAlignment="1">
      <alignment vertical="center"/>
    </xf>
    <xf numFmtId="166" fontId="0" fillId="0" borderId="0" xfId="0" applyNumberFormat="1" applyAlignment="1">
      <alignment vertical="center"/>
    </xf>
    <xf numFmtId="0" fontId="14" fillId="0" borderId="1" xfId="0" applyFont="1" applyBorder="1" applyAlignment="1">
      <alignment horizontal="center" vertical="center" wrapText="1"/>
    </xf>
    <xf numFmtId="1" fontId="14" fillId="0" borderId="1" xfId="0" applyNumberFormat="1" applyFont="1" applyBorder="1" applyAlignment="1">
      <alignment horizontal="center" vertical="center" wrapText="1"/>
    </xf>
    <xf numFmtId="0" fontId="15" fillId="0" borderId="0" xfId="0" applyFont="1" applyAlignment="1">
      <alignment vertical="center"/>
    </xf>
    <xf numFmtId="0" fontId="16" fillId="0" borderId="0" xfId="0" applyFont="1" applyAlignment="1">
      <alignment vertical="center"/>
    </xf>
    <xf numFmtId="1" fontId="16" fillId="0" borderId="0" xfId="0" applyNumberFormat="1" applyFont="1" applyAlignment="1">
      <alignment vertical="center"/>
    </xf>
    <xf numFmtId="0" fontId="14" fillId="0" borderId="1" xfId="0" applyFont="1" applyBorder="1" applyAlignment="1">
      <alignment horizontal="justify" vertical="center" wrapText="1"/>
    </xf>
    <xf numFmtId="4" fontId="17" fillId="0" borderId="1" xfId="0" applyNumberFormat="1" applyFont="1" applyBorder="1" applyAlignment="1">
      <alignment horizontal="center" vertical="center"/>
    </xf>
    <xf numFmtId="165" fontId="14" fillId="21" borderId="0" xfId="0" applyNumberFormat="1" applyFont="1" applyFill="1" applyAlignment="1">
      <alignment vertical="center"/>
    </xf>
    <xf numFmtId="0" fontId="14" fillId="21" borderId="0" xfId="0" applyFont="1" applyFill="1" applyAlignment="1">
      <alignment horizontal="right" vertical="center"/>
    </xf>
    <xf numFmtId="166" fontId="14" fillId="21" borderId="0" xfId="0" applyNumberFormat="1" applyFont="1" applyFill="1" applyAlignment="1">
      <alignment horizontal="center" vertical="center"/>
    </xf>
    <xf numFmtId="166" fontId="3" fillId="0" borderId="0" xfId="0" applyNumberFormat="1" applyFont="1" applyFill="1" applyAlignment="1">
      <alignment vertical="center"/>
    </xf>
    <xf numFmtId="8" fontId="10" fillId="0" borderId="0" xfId="0" applyNumberFormat="1" applyFont="1" applyBorder="1" applyAlignment="1">
      <alignment horizontal="center" vertical="center" wrapText="1"/>
    </xf>
    <xf numFmtId="0" fontId="0" fillId="0" borderId="0" xfId="0" applyFill="1"/>
    <xf numFmtId="0" fontId="5" fillId="0" borderId="0" xfId="0" applyFont="1" applyFill="1" applyAlignment="1" applyProtection="1">
      <alignment horizontal="left" vertical="center"/>
      <protection/>
    </xf>
    <xf numFmtId="0" fontId="3" fillId="0" borderId="0" xfId="0" applyFont="1" applyFill="1" applyAlignment="1">
      <alignment horizontal="left" vertical="center"/>
    </xf>
    <xf numFmtId="0" fontId="0" fillId="0" borderId="0" xfId="0" applyFont="1" applyFill="1" applyAlignment="1">
      <alignment horizontal="center" vertical="center"/>
    </xf>
    <xf numFmtId="164" fontId="0" fillId="0" borderId="0" xfId="0" applyNumberFormat="1" applyFont="1" applyFill="1" applyBorder="1" applyAlignment="1">
      <alignment horizontal="center" vertical="center"/>
    </xf>
    <xf numFmtId="0" fontId="0" fillId="0" borderId="4" xfId="0" applyFont="1" applyFill="1" applyBorder="1" applyAlignment="1">
      <alignment horizontal="center" vertical="center"/>
    </xf>
    <xf numFmtId="4" fontId="0" fillId="0" borderId="4" xfId="0" applyNumberFormat="1" applyFill="1" applyBorder="1" applyAlignment="1">
      <alignment horizontal="center" vertical="center"/>
    </xf>
    <xf numFmtId="0" fontId="14" fillId="0" borderId="0" xfId="0" applyFont="1" applyFill="1" applyAlignment="1" applyProtection="1">
      <alignment horizontal="left" vertical="center"/>
      <protection/>
    </xf>
    <xf numFmtId="0" fontId="19" fillId="0" borderId="1" xfId="0" applyFont="1" applyFill="1" applyBorder="1" applyAlignment="1">
      <alignment horizontal="center" vertical="center" wrapText="1"/>
    </xf>
    <xf numFmtId="4" fontId="19" fillId="0" borderId="1" xfId="0" applyNumberFormat="1" applyFont="1" applyFill="1" applyBorder="1" applyAlignment="1">
      <alignment horizontal="center" vertical="center" wrapText="1"/>
    </xf>
    <xf numFmtId="49" fontId="20" fillId="0" borderId="1" xfId="0" applyNumberFormat="1" applyFont="1" applyBorder="1" applyAlignment="1" applyProtection="1">
      <alignment horizontal="center" vertical="center" wrapText="1"/>
      <protection/>
    </xf>
    <xf numFmtId="0" fontId="20" fillId="0" borderId="1" xfId="0" applyFont="1" applyBorder="1" applyProtection="1">
      <protection/>
    </xf>
    <xf numFmtId="0" fontId="20" fillId="0" borderId="1" xfId="0" applyFont="1" applyBorder="1" applyAlignment="1" applyProtection="1">
      <alignment horizontal="center" vertical="center" wrapText="1"/>
      <protection/>
    </xf>
    <xf numFmtId="0" fontId="20" fillId="0" borderId="1" xfId="0" applyNumberFormat="1" applyFont="1" applyFill="1" applyBorder="1" applyAlignment="1" applyProtection="1">
      <alignment vertical="center" wrapText="1"/>
      <protection/>
    </xf>
    <xf numFmtId="0" fontId="21" fillId="0" borderId="0" xfId="0" applyNumberFormat="1" applyFont="1" applyFill="1" applyBorder="1" applyAlignment="1" applyProtection="1">
      <alignment vertical="center" wrapText="1"/>
      <protection/>
    </xf>
    <xf numFmtId="0" fontId="21" fillId="0" borderId="0" xfId="0" applyFont="1"/>
    <xf numFmtId="0" fontId="20" fillId="0" borderId="0" xfId="0" applyFont="1" applyBorder="1" applyAlignment="1">
      <alignment horizontal="center" vertical="center" wrapText="1"/>
    </xf>
    <xf numFmtId="168" fontId="21" fillId="0" borderId="0" xfId="0" applyNumberFormat="1" applyFont="1" applyFill="1" applyBorder="1" applyAlignment="1" applyProtection="1">
      <alignment vertical="center"/>
      <protection/>
    </xf>
    <xf numFmtId="168" fontId="1" fillId="0" borderId="0" xfId="0" applyNumberFormat="1" applyFont="1" applyFill="1" applyBorder="1" applyAlignment="1" applyProtection="1">
      <alignment vertical="center"/>
      <protection/>
    </xf>
    <xf numFmtId="165" fontId="21" fillId="0" borderId="0" xfId="0" applyNumberFormat="1" applyFont="1" applyBorder="1" applyAlignment="1" applyProtection="1">
      <alignment vertical="center"/>
      <protection/>
    </xf>
    <xf numFmtId="0" fontId="19" fillId="0" borderId="1" xfId="0" applyFont="1" applyFill="1" applyBorder="1" applyAlignment="1" applyProtection="1">
      <alignment horizontal="center" vertical="center" wrapText="1"/>
      <protection/>
    </xf>
    <xf numFmtId="0" fontId="18" fillId="0" borderId="0" xfId="0" applyFont="1"/>
    <xf numFmtId="3" fontId="5" fillId="0" borderId="0" xfId="0" applyNumberFormat="1" applyFont="1" applyFill="1" applyAlignment="1" applyProtection="1">
      <alignment horizontal="left" vertical="center"/>
      <protection/>
    </xf>
    <xf numFmtId="49" fontId="0" fillId="0" borderId="0" xfId="0" applyNumberFormat="1" applyFont="1" applyAlignment="1">
      <alignment wrapText="1"/>
    </xf>
    <xf numFmtId="0" fontId="0" fillId="0" borderId="0" xfId="0" applyFont="1" applyAlignment="1">
      <alignment horizontal="right" vertical="top"/>
    </xf>
    <xf numFmtId="0" fontId="21" fillId="0" borderId="0" xfId="0" applyFont="1" applyAlignment="1">
      <alignment horizontal="right" vertical="top"/>
    </xf>
    <xf numFmtId="49" fontId="21" fillId="0" borderId="0" xfId="0" applyNumberFormat="1" applyFont="1" applyAlignment="1">
      <alignment wrapText="1"/>
    </xf>
    <xf numFmtId="0" fontId="21" fillId="0" borderId="0" xfId="0" applyFont="1" applyAlignment="1">
      <alignment horizontal="center"/>
    </xf>
    <xf numFmtId="164" fontId="21" fillId="0" borderId="0" xfId="0" applyNumberFormat="1" applyFont="1" applyAlignment="1">
      <alignment horizontal="center" vertical="center"/>
    </xf>
    <xf numFmtId="0" fontId="21" fillId="0" borderId="0" xfId="0" applyFont="1" applyAlignment="1">
      <alignment horizontal="center" vertical="center"/>
    </xf>
    <xf numFmtId="4" fontId="21" fillId="0" borderId="0" xfId="0" applyNumberFormat="1" applyFont="1"/>
    <xf numFmtId="0" fontId="0" fillId="0" borderId="1" xfId="0" applyFont="1" applyBorder="1"/>
    <xf numFmtId="0" fontId="0" fillId="0" borderId="1" xfId="0" applyFont="1" applyBorder="1" applyAlignment="1">
      <alignment wrapText="1"/>
    </xf>
    <xf numFmtId="49" fontId="0" fillId="0" borderId="1" xfId="0" applyNumberFormat="1" applyFont="1" applyBorder="1" applyAlignment="1">
      <alignment wrapText="1"/>
    </xf>
    <xf numFmtId="49" fontId="0" fillId="0" borderId="5" xfId="0" applyNumberFormat="1" applyFont="1" applyBorder="1" applyAlignment="1">
      <alignment wrapText="1"/>
    </xf>
    <xf numFmtId="0" fontId="19" fillId="0" borderId="1" xfId="0" applyFont="1" applyFill="1" applyBorder="1" applyAlignment="1">
      <alignment horizontal="center" vertical="center" wrapText="1"/>
    </xf>
    <xf numFmtId="0" fontId="2" fillId="0" borderId="0" xfId="0" applyFont="1"/>
    <xf numFmtId="0" fontId="0" fillId="0" borderId="1" xfId="0" applyFont="1" applyBorder="1" applyAlignment="1">
      <alignment horizontal="right" vertical="top"/>
    </xf>
    <xf numFmtId="0" fontId="21" fillId="0" borderId="1" xfId="0" applyFont="1" applyBorder="1" applyAlignment="1">
      <alignment horizontal="right" vertical="top"/>
    </xf>
    <xf numFmtId="49" fontId="21" fillId="0" borderId="1" xfId="0" applyNumberFormat="1" applyFont="1" applyBorder="1" applyAlignment="1">
      <alignment wrapText="1"/>
    </xf>
    <xf numFmtId="0" fontId="21" fillId="0" borderId="1" xfId="0" applyNumberFormat="1" applyFont="1" applyFill="1" applyBorder="1" applyAlignment="1" applyProtection="1">
      <alignment vertical="center" wrapText="1"/>
      <protection/>
    </xf>
    <xf numFmtId="49" fontId="0" fillId="0" borderId="4" xfId="0" applyNumberFormat="1" applyFont="1" applyBorder="1" applyAlignment="1">
      <alignment wrapText="1"/>
    </xf>
    <xf numFmtId="0" fontId="0" fillId="0" borderId="5" xfId="0" applyFont="1" applyBorder="1" applyAlignment="1">
      <alignment horizontal="right" vertical="top"/>
    </xf>
    <xf numFmtId="0" fontId="10" fillId="0" borderId="1" xfId="0" applyFont="1" applyBorder="1" applyAlignment="1">
      <alignment vertical="center" wrapText="1"/>
    </xf>
    <xf numFmtId="0" fontId="0" fillId="0" borderId="1" xfId="0" applyFont="1" applyFill="1" applyBorder="1"/>
    <xf numFmtId="0" fontId="0" fillId="0" borderId="1" xfId="0" applyFont="1" applyFill="1" applyBorder="1" applyAlignment="1">
      <alignment wrapText="1"/>
    </xf>
    <xf numFmtId="0" fontId="0" fillId="0" borderId="0" xfId="0" applyFont="1" applyBorder="1" applyAlignment="1">
      <alignment horizontal="right" vertical="top"/>
    </xf>
    <xf numFmtId="0" fontId="0" fillId="0" borderId="2" xfId="0" applyFont="1" applyBorder="1" applyAlignment="1">
      <alignment horizontal="right" vertical="top"/>
    </xf>
    <xf numFmtId="49" fontId="0" fillId="0" borderId="2" xfId="0" applyNumberFormat="1" applyFont="1" applyBorder="1" applyAlignment="1">
      <alignment wrapText="1"/>
    </xf>
    <xf numFmtId="49" fontId="0" fillId="0" borderId="0" xfId="0" applyNumberFormat="1" applyFont="1" applyBorder="1" applyAlignment="1">
      <alignment wrapText="1"/>
    </xf>
    <xf numFmtId="0" fontId="21" fillId="0" borderId="1" xfId="0" applyFont="1" applyBorder="1" applyAlignment="1">
      <alignment wrapText="1"/>
    </xf>
    <xf numFmtId="0" fontId="21" fillId="0" borderId="1" xfId="0" applyFont="1" applyBorder="1" applyAlignment="1" applyProtection="1">
      <alignment horizontal="center" vertical="center" wrapText="1"/>
      <protection/>
    </xf>
    <xf numFmtId="164" fontId="21" fillId="0" borderId="1" xfId="0" applyNumberFormat="1" applyFont="1" applyBorder="1" applyAlignment="1" applyProtection="1">
      <alignment horizontal="center" vertical="center"/>
      <protection/>
    </xf>
    <xf numFmtId="167" fontId="21" fillId="0" borderId="1" xfId="0" applyNumberFormat="1" applyFont="1" applyBorder="1" applyAlignment="1" applyProtection="1">
      <alignment horizontal="center" vertical="center" wrapText="1"/>
      <protection locked="0"/>
    </xf>
    <xf numFmtId="165" fontId="21" fillId="0" borderId="1" xfId="0" applyNumberFormat="1" applyFont="1" applyFill="1" applyBorder="1" applyAlignment="1" applyProtection="1">
      <alignment horizontal="center" vertical="center"/>
      <protection/>
    </xf>
    <xf numFmtId="0" fontId="21" fillId="0" borderId="0" xfId="0" applyFont="1" applyBorder="1" applyAlignment="1">
      <alignment horizontal="center" vertical="center" wrapText="1"/>
    </xf>
    <xf numFmtId="4" fontId="21" fillId="0" borderId="1" xfId="0" applyNumberFormat="1" applyFont="1" applyBorder="1" applyAlignment="1" applyProtection="1">
      <alignment horizontal="center" vertical="center"/>
      <protection/>
    </xf>
    <xf numFmtId="164" fontId="21" fillId="0" borderId="2" xfId="0" applyNumberFormat="1" applyFont="1" applyBorder="1" applyAlignment="1">
      <alignment horizontal="center" vertical="center"/>
    </xf>
    <xf numFmtId="0" fontId="20" fillId="0" borderId="1" xfId="0" applyNumberFormat="1" applyFont="1" applyFill="1" applyBorder="1" applyAlignment="1" applyProtection="1">
      <alignment horizontal="center" vertical="center" wrapText="1"/>
      <protection/>
    </xf>
    <xf numFmtId="49" fontId="20" fillId="0" borderId="0" xfId="0" applyNumberFormat="1" applyFont="1" applyBorder="1" applyAlignment="1">
      <alignment horizontal="center" vertical="center" wrapText="1"/>
    </xf>
    <xf numFmtId="0" fontId="20" fillId="0" borderId="0" xfId="0" applyNumberFormat="1" applyFont="1" applyFill="1" applyBorder="1" applyAlignment="1" applyProtection="1">
      <alignment horizontal="center" vertical="center" wrapText="1"/>
      <protection/>
    </xf>
    <xf numFmtId="0" fontId="1" fillId="0" borderId="0" xfId="0" applyFont="1" applyFill="1" applyBorder="1" applyAlignment="1">
      <alignment horizontal="center" vertical="center" wrapText="1"/>
    </xf>
    <xf numFmtId="0" fontId="21" fillId="0" borderId="0" xfId="0" applyFont="1" applyFill="1" applyBorder="1" applyAlignment="1">
      <alignment wrapText="1"/>
    </xf>
    <xf numFmtId="164" fontId="1" fillId="0" borderId="0" xfId="0" applyNumberFormat="1" applyFont="1" applyFill="1" applyBorder="1" applyAlignment="1">
      <alignment horizontal="center" vertical="center" wrapText="1"/>
    </xf>
    <xf numFmtId="167" fontId="1" fillId="0" borderId="0" xfId="0" applyNumberFormat="1" applyFont="1" applyFill="1" applyBorder="1" applyAlignment="1">
      <alignment horizontal="center" vertical="center" wrapText="1"/>
    </xf>
    <xf numFmtId="4" fontId="1" fillId="0" borderId="0" xfId="0" applyNumberFormat="1" applyFont="1" applyFill="1" applyBorder="1" applyAlignment="1" applyProtection="1">
      <alignment horizontal="center" vertical="center" wrapText="1"/>
      <protection/>
    </xf>
    <xf numFmtId="0" fontId="21" fillId="0" borderId="1" xfId="0" applyFont="1" applyFill="1" applyBorder="1" applyAlignment="1">
      <alignment wrapText="1"/>
    </xf>
    <xf numFmtId="0" fontId="21" fillId="0" borderId="0" xfId="0" applyFont="1" applyBorder="1" applyAlignment="1">
      <alignment horizontal="right" vertical="top"/>
    </xf>
    <xf numFmtId="49" fontId="0" fillId="0" borderId="1" xfId="0" applyNumberFormat="1" applyFont="1" applyFill="1" applyBorder="1" applyAlignment="1">
      <alignment wrapText="1"/>
    </xf>
    <xf numFmtId="49" fontId="21" fillId="0" borderId="0" xfId="0" applyNumberFormat="1" applyFont="1" applyBorder="1" applyAlignment="1">
      <alignment wrapText="1"/>
    </xf>
    <xf numFmtId="0" fontId="22" fillId="0" borderId="0" xfId="0" applyFont="1" applyFill="1" applyAlignment="1" applyProtection="1">
      <alignment horizontal="left" vertical="center"/>
      <protection/>
    </xf>
    <xf numFmtId="0" fontId="3" fillId="0" borderId="0" xfId="0" applyFont="1" applyFill="1" applyAlignment="1">
      <alignment vertical="center"/>
    </xf>
    <xf numFmtId="49" fontId="20" fillId="0" borderId="1" xfId="0" applyNumberFormat="1" applyFont="1" applyBorder="1" applyAlignment="1">
      <alignment horizontal="center" vertical="center" wrapText="1"/>
    </xf>
    <xf numFmtId="0" fontId="21" fillId="0" borderId="0" xfId="0" applyFont="1" applyBorder="1"/>
    <xf numFmtId="0" fontId="0" fillId="0" borderId="0" xfId="0" applyFont="1" applyFill="1" applyBorder="1"/>
    <xf numFmtId="0" fontId="10" fillId="0" borderId="1" xfId="0" applyFont="1" applyBorder="1" applyAlignment="1" applyProtection="1">
      <alignment horizontal="center" vertical="center" wrapText="1"/>
      <protection locked="0"/>
    </xf>
    <xf numFmtId="8" fontId="10" fillId="0" borderId="1" xfId="0" applyNumberFormat="1" applyFont="1" applyBorder="1" applyAlignment="1" applyProtection="1">
      <alignment horizontal="center" vertical="center" wrapText="1"/>
      <protection locked="0"/>
    </xf>
    <xf numFmtId="0" fontId="11" fillId="0" borderId="1" xfId="0" applyFont="1" applyBorder="1" applyAlignment="1">
      <alignment horizontal="left" vertical="center" wrapText="1"/>
    </xf>
    <xf numFmtId="0" fontId="19" fillId="0" borderId="1" xfId="0" applyFont="1" applyFill="1" applyBorder="1" applyAlignment="1">
      <alignment horizontal="center" vertical="center" wrapText="1"/>
    </xf>
    <xf numFmtId="164" fontId="19" fillId="0" borderId="1" xfId="0" applyNumberFormat="1" applyFont="1" applyFill="1" applyBorder="1" applyAlignment="1">
      <alignment horizontal="center" vertical="center" wrapText="1"/>
    </xf>
    <xf numFmtId="0" fontId="19" fillId="0" borderId="6" xfId="0" applyFont="1" applyFill="1" applyBorder="1" applyAlignment="1" applyProtection="1">
      <alignment horizontal="center" vertical="center" wrapText="1"/>
      <protection/>
    </xf>
    <xf numFmtId="0" fontId="19" fillId="0" borderId="1" xfId="0" applyFont="1" applyFill="1" applyBorder="1" applyAlignment="1" applyProtection="1">
      <alignment horizontal="center" vertical="center" wrapText="1"/>
      <protection/>
    </xf>
  </cellXfs>
  <cellStyles count="27">
    <cellStyle name="Normal" xfId="0"/>
    <cellStyle name="Percent" xfId="15"/>
    <cellStyle name="Currency" xfId="16"/>
    <cellStyle name="Currency [0]" xfId="17"/>
    <cellStyle name="Comma" xfId="18"/>
    <cellStyle name="Comma [0]" xfId="19"/>
    <cellStyle name="20 % – Zvýraznění2" xfId="20"/>
    <cellStyle name="Normální 2" xfId="21"/>
    <cellStyle name="Normální 2 2" xfId="22"/>
    <cellStyle name="20 % – Zvýraznění1" xfId="23"/>
    <cellStyle name="20 % – Zvýraznění3" xfId="24"/>
    <cellStyle name="20 % – Zvýraznění4" xfId="25"/>
    <cellStyle name="20 % – Zvýraznění5" xfId="26"/>
    <cellStyle name="20 % – Zvýraznění6" xfId="27"/>
    <cellStyle name="40 % – Zvýraznění1" xfId="28"/>
    <cellStyle name="40 % – Zvýraznění2" xfId="29"/>
    <cellStyle name="40 % – Zvýraznění3" xfId="30"/>
    <cellStyle name="40 % – Zvýraznění4" xfId="31"/>
    <cellStyle name="40 % – Zvýraznění5" xfId="32"/>
    <cellStyle name="40 % – Zvýraznění6" xfId="33"/>
    <cellStyle name="60 % – Zvýraznění1" xfId="34"/>
    <cellStyle name="60 % – Zvýraznění2" xfId="35"/>
    <cellStyle name="60 % – Zvýraznění3" xfId="36"/>
    <cellStyle name="60 % – Zvýraznění4" xfId="37"/>
    <cellStyle name="60 % – Zvýraznění5" xfId="38"/>
    <cellStyle name="60 % – Zvýraznění6" xfId="39"/>
    <cellStyle name="Chybně" xfId="4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DA2708-DE07-4DD0-A958-452B2BF20F44}">
  <sheetPr>
    <pageSetUpPr fitToPage="1"/>
  </sheetPr>
  <dimension ref="A1:E16"/>
  <sheetViews>
    <sheetView workbookViewId="0" topLeftCell="A1">
      <selection activeCell="B16" sqref="B16"/>
    </sheetView>
  </sheetViews>
  <sheetFormatPr defaultColWidth="9.140625" defaultRowHeight="12.75" customHeight="1"/>
  <cols>
    <col min="1" max="1" width="52.140625" style="1" customWidth="1"/>
    <col min="2" max="2" width="52.57421875" style="1" customWidth="1"/>
    <col min="3" max="5" width="24.7109375" style="1" customWidth="1"/>
    <col min="6" max="243" width="9.140625" style="1" customWidth="1"/>
    <col min="244" max="244" width="25.8515625" style="1" customWidth="1"/>
    <col min="245" max="245" width="66.8515625" style="1" customWidth="1"/>
    <col min="246" max="248" width="20.8515625" style="1" customWidth="1"/>
    <col min="249" max="499" width="9.140625" style="1" customWidth="1"/>
    <col min="500" max="500" width="25.8515625" style="1" customWidth="1"/>
    <col min="501" max="501" width="66.8515625" style="1" customWidth="1"/>
    <col min="502" max="504" width="20.8515625" style="1" customWidth="1"/>
    <col min="505" max="755" width="9.140625" style="1" customWidth="1"/>
    <col min="756" max="756" width="25.8515625" style="1" customWidth="1"/>
    <col min="757" max="757" width="66.8515625" style="1" customWidth="1"/>
    <col min="758" max="760" width="20.8515625" style="1" customWidth="1"/>
    <col min="761" max="1011" width="9.140625" style="1" customWidth="1"/>
    <col min="1012" max="1012" width="25.8515625" style="1" customWidth="1"/>
    <col min="1013" max="1013" width="66.8515625" style="1" customWidth="1"/>
    <col min="1014" max="1016" width="20.8515625" style="1" customWidth="1"/>
    <col min="1017" max="1267" width="9.140625" style="1" customWidth="1"/>
    <col min="1268" max="1268" width="25.8515625" style="1" customWidth="1"/>
    <col min="1269" max="1269" width="66.8515625" style="1" customWidth="1"/>
    <col min="1270" max="1272" width="20.8515625" style="1" customWidth="1"/>
    <col min="1273" max="1523" width="9.140625" style="1" customWidth="1"/>
    <col min="1524" max="1524" width="25.8515625" style="1" customWidth="1"/>
    <col min="1525" max="1525" width="66.8515625" style="1" customWidth="1"/>
    <col min="1526" max="1528" width="20.8515625" style="1" customWidth="1"/>
    <col min="1529" max="1779" width="9.140625" style="1" customWidth="1"/>
    <col min="1780" max="1780" width="25.8515625" style="1" customWidth="1"/>
    <col min="1781" max="1781" width="66.8515625" style="1" customWidth="1"/>
    <col min="1782" max="1784" width="20.8515625" style="1" customWidth="1"/>
    <col min="1785" max="2035" width="9.140625" style="1" customWidth="1"/>
    <col min="2036" max="2036" width="25.8515625" style="1" customWidth="1"/>
    <col min="2037" max="2037" width="66.8515625" style="1" customWidth="1"/>
    <col min="2038" max="2040" width="20.8515625" style="1" customWidth="1"/>
    <col min="2041" max="2291" width="9.140625" style="1" customWidth="1"/>
    <col min="2292" max="2292" width="25.8515625" style="1" customWidth="1"/>
    <col min="2293" max="2293" width="66.8515625" style="1" customWidth="1"/>
    <col min="2294" max="2296" width="20.8515625" style="1" customWidth="1"/>
    <col min="2297" max="2547" width="9.140625" style="1" customWidth="1"/>
    <col min="2548" max="2548" width="25.8515625" style="1" customWidth="1"/>
    <col min="2549" max="2549" width="66.8515625" style="1" customWidth="1"/>
    <col min="2550" max="2552" width="20.8515625" style="1" customWidth="1"/>
    <col min="2553" max="2803" width="9.140625" style="1" customWidth="1"/>
    <col min="2804" max="2804" width="25.8515625" style="1" customWidth="1"/>
    <col min="2805" max="2805" width="66.8515625" style="1" customWidth="1"/>
    <col min="2806" max="2808" width="20.8515625" style="1" customWidth="1"/>
    <col min="2809" max="3059" width="9.140625" style="1" customWidth="1"/>
    <col min="3060" max="3060" width="25.8515625" style="1" customWidth="1"/>
    <col min="3061" max="3061" width="66.8515625" style="1" customWidth="1"/>
    <col min="3062" max="3064" width="20.8515625" style="1" customWidth="1"/>
    <col min="3065" max="3315" width="9.140625" style="1" customWidth="1"/>
    <col min="3316" max="3316" width="25.8515625" style="1" customWidth="1"/>
    <col min="3317" max="3317" width="66.8515625" style="1" customWidth="1"/>
    <col min="3318" max="3320" width="20.8515625" style="1" customWidth="1"/>
    <col min="3321" max="3571" width="9.140625" style="1" customWidth="1"/>
    <col min="3572" max="3572" width="25.8515625" style="1" customWidth="1"/>
    <col min="3573" max="3573" width="66.8515625" style="1" customWidth="1"/>
    <col min="3574" max="3576" width="20.8515625" style="1" customWidth="1"/>
    <col min="3577" max="3827" width="9.140625" style="1" customWidth="1"/>
    <col min="3828" max="3828" width="25.8515625" style="1" customWidth="1"/>
    <col min="3829" max="3829" width="66.8515625" style="1" customWidth="1"/>
    <col min="3830" max="3832" width="20.8515625" style="1" customWidth="1"/>
    <col min="3833" max="4083" width="9.140625" style="1" customWidth="1"/>
    <col min="4084" max="4084" width="25.8515625" style="1" customWidth="1"/>
    <col min="4085" max="4085" width="66.8515625" style="1" customWidth="1"/>
    <col min="4086" max="4088" width="20.8515625" style="1" customWidth="1"/>
    <col min="4089" max="4339" width="9.140625" style="1" customWidth="1"/>
    <col min="4340" max="4340" width="25.8515625" style="1" customWidth="1"/>
    <col min="4341" max="4341" width="66.8515625" style="1" customWidth="1"/>
    <col min="4342" max="4344" width="20.8515625" style="1" customWidth="1"/>
    <col min="4345" max="4595" width="9.140625" style="1" customWidth="1"/>
    <col min="4596" max="4596" width="25.8515625" style="1" customWidth="1"/>
    <col min="4597" max="4597" width="66.8515625" style="1" customWidth="1"/>
    <col min="4598" max="4600" width="20.8515625" style="1" customWidth="1"/>
    <col min="4601" max="4851" width="9.140625" style="1" customWidth="1"/>
    <col min="4852" max="4852" width="25.8515625" style="1" customWidth="1"/>
    <col min="4853" max="4853" width="66.8515625" style="1" customWidth="1"/>
    <col min="4854" max="4856" width="20.8515625" style="1" customWidth="1"/>
    <col min="4857" max="5107" width="9.140625" style="1" customWidth="1"/>
    <col min="5108" max="5108" width="25.8515625" style="1" customWidth="1"/>
    <col min="5109" max="5109" width="66.8515625" style="1" customWidth="1"/>
    <col min="5110" max="5112" width="20.8515625" style="1" customWidth="1"/>
    <col min="5113" max="5363" width="9.140625" style="1" customWidth="1"/>
    <col min="5364" max="5364" width="25.8515625" style="1" customWidth="1"/>
    <col min="5365" max="5365" width="66.8515625" style="1" customWidth="1"/>
    <col min="5366" max="5368" width="20.8515625" style="1" customWidth="1"/>
    <col min="5369" max="5619" width="9.140625" style="1" customWidth="1"/>
    <col min="5620" max="5620" width="25.8515625" style="1" customWidth="1"/>
    <col min="5621" max="5621" width="66.8515625" style="1" customWidth="1"/>
    <col min="5622" max="5624" width="20.8515625" style="1" customWidth="1"/>
    <col min="5625" max="5875" width="9.140625" style="1" customWidth="1"/>
    <col min="5876" max="5876" width="25.8515625" style="1" customWidth="1"/>
    <col min="5877" max="5877" width="66.8515625" style="1" customWidth="1"/>
    <col min="5878" max="5880" width="20.8515625" style="1" customWidth="1"/>
    <col min="5881" max="6131" width="9.140625" style="1" customWidth="1"/>
    <col min="6132" max="6132" width="25.8515625" style="1" customWidth="1"/>
    <col min="6133" max="6133" width="66.8515625" style="1" customWidth="1"/>
    <col min="6134" max="6136" width="20.8515625" style="1" customWidth="1"/>
    <col min="6137" max="6387" width="9.140625" style="1" customWidth="1"/>
    <col min="6388" max="6388" width="25.8515625" style="1" customWidth="1"/>
    <col min="6389" max="6389" width="66.8515625" style="1" customWidth="1"/>
    <col min="6390" max="6392" width="20.8515625" style="1" customWidth="1"/>
    <col min="6393" max="6643" width="9.140625" style="1" customWidth="1"/>
    <col min="6644" max="6644" width="25.8515625" style="1" customWidth="1"/>
    <col min="6645" max="6645" width="66.8515625" style="1" customWidth="1"/>
    <col min="6646" max="6648" width="20.8515625" style="1" customWidth="1"/>
    <col min="6649" max="6899" width="9.140625" style="1" customWidth="1"/>
    <col min="6900" max="6900" width="25.8515625" style="1" customWidth="1"/>
    <col min="6901" max="6901" width="66.8515625" style="1" customWidth="1"/>
    <col min="6902" max="6904" width="20.8515625" style="1" customWidth="1"/>
    <col min="6905" max="7155" width="9.140625" style="1" customWidth="1"/>
    <col min="7156" max="7156" width="25.8515625" style="1" customWidth="1"/>
    <col min="7157" max="7157" width="66.8515625" style="1" customWidth="1"/>
    <col min="7158" max="7160" width="20.8515625" style="1" customWidth="1"/>
    <col min="7161" max="7411" width="9.140625" style="1" customWidth="1"/>
    <col min="7412" max="7412" width="25.8515625" style="1" customWidth="1"/>
    <col min="7413" max="7413" width="66.8515625" style="1" customWidth="1"/>
    <col min="7414" max="7416" width="20.8515625" style="1" customWidth="1"/>
    <col min="7417" max="7667" width="9.140625" style="1" customWidth="1"/>
    <col min="7668" max="7668" width="25.8515625" style="1" customWidth="1"/>
    <col min="7669" max="7669" width="66.8515625" style="1" customWidth="1"/>
    <col min="7670" max="7672" width="20.8515625" style="1" customWidth="1"/>
    <col min="7673" max="7923" width="9.140625" style="1" customWidth="1"/>
    <col min="7924" max="7924" width="25.8515625" style="1" customWidth="1"/>
    <col min="7925" max="7925" width="66.8515625" style="1" customWidth="1"/>
    <col min="7926" max="7928" width="20.8515625" style="1" customWidth="1"/>
    <col min="7929" max="8179" width="9.140625" style="1" customWidth="1"/>
    <col min="8180" max="8180" width="25.8515625" style="1" customWidth="1"/>
    <col min="8181" max="8181" width="66.8515625" style="1" customWidth="1"/>
    <col min="8182" max="8184" width="20.8515625" style="1" customWidth="1"/>
    <col min="8185" max="8435" width="9.140625" style="1" customWidth="1"/>
    <col min="8436" max="8436" width="25.8515625" style="1" customWidth="1"/>
    <col min="8437" max="8437" width="66.8515625" style="1" customWidth="1"/>
    <col min="8438" max="8440" width="20.8515625" style="1" customWidth="1"/>
    <col min="8441" max="8691" width="9.140625" style="1" customWidth="1"/>
    <col min="8692" max="8692" width="25.8515625" style="1" customWidth="1"/>
    <col min="8693" max="8693" width="66.8515625" style="1" customWidth="1"/>
    <col min="8694" max="8696" width="20.8515625" style="1" customWidth="1"/>
    <col min="8697" max="8947" width="9.140625" style="1" customWidth="1"/>
    <col min="8948" max="8948" width="25.8515625" style="1" customWidth="1"/>
    <col min="8949" max="8949" width="66.8515625" style="1" customWidth="1"/>
    <col min="8950" max="8952" width="20.8515625" style="1" customWidth="1"/>
    <col min="8953" max="9203" width="9.140625" style="1" customWidth="1"/>
    <col min="9204" max="9204" width="25.8515625" style="1" customWidth="1"/>
    <col min="9205" max="9205" width="66.8515625" style="1" customWidth="1"/>
    <col min="9206" max="9208" width="20.8515625" style="1" customWidth="1"/>
    <col min="9209" max="9459" width="9.140625" style="1" customWidth="1"/>
    <col min="9460" max="9460" width="25.8515625" style="1" customWidth="1"/>
    <col min="9461" max="9461" width="66.8515625" style="1" customWidth="1"/>
    <col min="9462" max="9464" width="20.8515625" style="1" customWidth="1"/>
    <col min="9465" max="9715" width="9.140625" style="1" customWidth="1"/>
    <col min="9716" max="9716" width="25.8515625" style="1" customWidth="1"/>
    <col min="9717" max="9717" width="66.8515625" style="1" customWidth="1"/>
    <col min="9718" max="9720" width="20.8515625" style="1" customWidth="1"/>
    <col min="9721" max="9971" width="9.140625" style="1" customWidth="1"/>
    <col min="9972" max="9972" width="25.8515625" style="1" customWidth="1"/>
    <col min="9973" max="9973" width="66.8515625" style="1" customWidth="1"/>
    <col min="9974" max="9976" width="20.8515625" style="1" customWidth="1"/>
    <col min="9977" max="10227" width="9.140625" style="1" customWidth="1"/>
    <col min="10228" max="10228" width="25.8515625" style="1" customWidth="1"/>
    <col min="10229" max="10229" width="66.8515625" style="1" customWidth="1"/>
    <col min="10230" max="10232" width="20.8515625" style="1" customWidth="1"/>
    <col min="10233" max="10483" width="9.140625" style="1" customWidth="1"/>
    <col min="10484" max="10484" width="25.8515625" style="1" customWidth="1"/>
    <col min="10485" max="10485" width="66.8515625" style="1" customWidth="1"/>
    <col min="10486" max="10488" width="20.8515625" style="1" customWidth="1"/>
    <col min="10489" max="10739" width="9.140625" style="1" customWidth="1"/>
    <col min="10740" max="10740" width="25.8515625" style="1" customWidth="1"/>
    <col min="10741" max="10741" width="66.8515625" style="1" customWidth="1"/>
    <col min="10742" max="10744" width="20.8515625" style="1" customWidth="1"/>
    <col min="10745" max="10995" width="9.140625" style="1" customWidth="1"/>
    <col min="10996" max="10996" width="25.8515625" style="1" customWidth="1"/>
    <col min="10997" max="10997" width="66.8515625" style="1" customWidth="1"/>
    <col min="10998" max="11000" width="20.8515625" style="1" customWidth="1"/>
    <col min="11001" max="11251" width="9.140625" style="1" customWidth="1"/>
    <col min="11252" max="11252" width="25.8515625" style="1" customWidth="1"/>
    <col min="11253" max="11253" width="66.8515625" style="1" customWidth="1"/>
    <col min="11254" max="11256" width="20.8515625" style="1" customWidth="1"/>
    <col min="11257" max="11507" width="9.140625" style="1" customWidth="1"/>
    <col min="11508" max="11508" width="25.8515625" style="1" customWidth="1"/>
    <col min="11509" max="11509" width="66.8515625" style="1" customWidth="1"/>
    <col min="11510" max="11512" width="20.8515625" style="1" customWidth="1"/>
    <col min="11513" max="11763" width="9.140625" style="1" customWidth="1"/>
    <col min="11764" max="11764" width="25.8515625" style="1" customWidth="1"/>
    <col min="11765" max="11765" width="66.8515625" style="1" customWidth="1"/>
    <col min="11766" max="11768" width="20.8515625" style="1" customWidth="1"/>
    <col min="11769" max="12019" width="9.140625" style="1" customWidth="1"/>
    <col min="12020" max="12020" width="25.8515625" style="1" customWidth="1"/>
    <col min="12021" max="12021" width="66.8515625" style="1" customWidth="1"/>
    <col min="12022" max="12024" width="20.8515625" style="1" customWidth="1"/>
    <col min="12025" max="12275" width="9.140625" style="1" customWidth="1"/>
    <col min="12276" max="12276" width="25.8515625" style="1" customWidth="1"/>
    <col min="12277" max="12277" width="66.8515625" style="1" customWidth="1"/>
    <col min="12278" max="12280" width="20.8515625" style="1" customWidth="1"/>
    <col min="12281" max="12531" width="9.140625" style="1" customWidth="1"/>
    <col min="12532" max="12532" width="25.8515625" style="1" customWidth="1"/>
    <col min="12533" max="12533" width="66.8515625" style="1" customWidth="1"/>
    <col min="12534" max="12536" width="20.8515625" style="1" customWidth="1"/>
    <col min="12537" max="12787" width="9.140625" style="1" customWidth="1"/>
    <col min="12788" max="12788" width="25.8515625" style="1" customWidth="1"/>
    <col min="12789" max="12789" width="66.8515625" style="1" customWidth="1"/>
    <col min="12790" max="12792" width="20.8515625" style="1" customWidth="1"/>
    <col min="12793" max="13043" width="9.140625" style="1" customWidth="1"/>
    <col min="13044" max="13044" width="25.8515625" style="1" customWidth="1"/>
    <col min="13045" max="13045" width="66.8515625" style="1" customWidth="1"/>
    <col min="13046" max="13048" width="20.8515625" style="1" customWidth="1"/>
    <col min="13049" max="13299" width="9.140625" style="1" customWidth="1"/>
    <col min="13300" max="13300" width="25.8515625" style="1" customWidth="1"/>
    <col min="13301" max="13301" width="66.8515625" style="1" customWidth="1"/>
    <col min="13302" max="13304" width="20.8515625" style="1" customWidth="1"/>
    <col min="13305" max="13555" width="9.140625" style="1" customWidth="1"/>
    <col min="13556" max="13556" width="25.8515625" style="1" customWidth="1"/>
    <col min="13557" max="13557" width="66.8515625" style="1" customWidth="1"/>
    <col min="13558" max="13560" width="20.8515625" style="1" customWidth="1"/>
    <col min="13561" max="13811" width="9.140625" style="1" customWidth="1"/>
    <col min="13812" max="13812" width="25.8515625" style="1" customWidth="1"/>
    <col min="13813" max="13813" width="66.8515625" style="1" customWidth="1"/>
    <col min="13814" max="13816" width="20.8515625" style="1" customWidth="1"/>
    <col min="13817" max="14067" width="9.140625" style="1" customWidth="1"/>
    <col min="14068" max="14068" width="25.8515625" style="1" customWidth="1"/>
    <col min="14069" max="14069" width="66.8515625" style="1" customWidth="1"/>
    <col min="14070" max="14072" width="20.8515625" style="1" customWidth="1"/>
    <col min="14073" max="14323" width="9.140625" style="1" customWidth="1"/>
    <col min="14324" max="14324" width="25.8515625" style="1" customWidth="1"/>
    <col min="14325" max="14325" width="66.8515625" style="1" customWidth="1"/>
    <col min="14326" max="14328" width="20.8515625" style="1" customWidth="1"/>
    <col min="14329" max="14579" width="9.140625" style="1" customWidth="1"/>
    <col min="14580" max="14580" width="25.8515625" style="1" customWidth="1"/>
    <col min="14581" max="14581" width="66.8515625" style="1" customWidth="1"/>
    <col min="14582" max="14584" width="20.8515625" style="1" customWidth="1"/>
    <col min="14585" max="14835" width="9.140625" style="1" customWidth="1"/>
    <col min="14836" max="14836" width="25.8515625" style="1" customWidth="1"/>
    <col min="14837" max="14837" width="66.8515625" style="1" customWidth="1"/>
    <col min="14838" max="14840" width="20.8515625" style="1" customWidth="1"/>
    <col min="14841" max="15091" width="9.140625" style="1" customWidth="1"/>
    <col min="15092" max="15092" width="25.8515625" style="1" customWidth="1"/>
    <col min="15093" max="15093" width="66.8515625" style="1" customWidth="1"/>
    <col min="15094" max="15096" width="20.8515625" style="1" customWidth="1"/>
    <col min="15097" max="15347" width="9.140625" style="1" customWidth="1"/>
    <col min="15348" max="15348" width="25.8515625" style="1" customWidth="1"/>
    <col min="15349" max="15349" width="66.8515625" style="1" customWidth="1"/>
    <col min="15350" max="15352" width="20.8515625" style="1" customWidth="1"/>
    <col min="15353" max="15603" width="9.140625" style="1" customWidth="1"/>
    <col min="15604" max="15604" width="25.8515625" style="1" customWidth="1"/>
    <col min="15605" max="15605" width="66.8515625" style="1" customWidth="1"/>
    <col min="15606" max="15608" width="20.8515625" style="1" customWidth="1"/>
    <col min="15609" max="15859" width="9.140625" style="1" customWidth="1"/>
    <col min="15860" max="15860" width="25.8515625" style="1" customWidth="1"/>
    <col min="15861" max="15861" width="66.8515625" style="1" customWidth="1"/>
    <col min="15862" max="15864" width="20.8515625" style="1" customWidth="1"/>
    <col min="15865" max="16115" width="9.140625" style="1" customWidth="1"/>
    <col min="16116" max="16116" width="25.8515625" style="1" customWidth="1"/>
    <col min="16117" max="16117" width="66.8515625" style="1" customWidth="1"/>
    <col min="16118" max="16120" width="20.8515625" style="1" customWidth="1"/>
    <col min="16121" max="16384" width="9.140625" style="1" customWidth="1"/>
  </cols>
  <sheetData>
    <row r="1" spans="1:5" ht="18.35">
      <c r="A1" s="29" t="s">
        <v>263</v>
      </c>
      <c r="B1" s="37"/>
      <c r="C1" s="38"/>
      <c r="D1" s="38"/>
      <c r="E1" s="30"/>
    </row>
    <row r="2" spans="1:5" ht="14.3">
      <c r="A2" s="37"/>
      <c r="B2" s="37"/>
      <c r="C2" s="38"/>
      <c r="D2" s="38"/>
      <c r="E2" s="30"/>
    </row>
    <row r="3" spans="1:5" ht="15.65">
      <c r="A3" s="41" t="s">
        <v>85</v>
      </c>
      <c r="B3" s="41"/>
      <c r="C3" s="31"/>
      <c r="D3" s="32"/>
      <c r="E3" s="44"/>
    </row>
    <row r="4" spans="1:5" ht="15.65">
      <c r="A4" s="41"/>
      <c r="B4" s="41"/>
      <c r="C4" s="31"/>
      <c r="D4" s="32"/>
      <c r="E4" s="44"/>
    </row>
    <row r="5" spans="1:5" ht="15.65">
      <c r="A5" s="42" t="s">
        <v>82</v>
      </c>
      <c r="B5" s="43">
        <f>SUM(B10:B10)</f>
        <v>0</v>
      </c>
      <c r="C5" s="32"/>
      <c r="D5" s="32"/>
      <c r="E5" s="44"/>
    </row>
    <row r="6" spans="1:5" ht="15.65">
      <c r="A6" s="42" t="s">
        <v>83</v>
      </c>
      <c r="B6" s="43">
        <f>SUM(C10:C10)</f>
        <v>0</v>
      </c>
      <c r="C6" s="32"/>
      <c r="D6" s="32"/>
      <c r="E6" s="44"/>
    </row>
    <row r="7" spans="1:5" ht="15.65">
      <c r="A7" s="42" t="s">
        <v>84</v>
      </c>
      <c r="B7" s="43">
        <f>SUM(D10:D10)</f>
        <v>0</v>
      </c>
      <c r="C7" s="32"/>
      <c r="D7" s="32"/>
      <c r="E7" s="44"/>
    </row>
    <row r="8" spans="1:5" ht="14.3">
      <c r="A8" s="37"/>
      <c r="B8" s="37"/>
      <c r="C8" s="38"/>
      <c r="D8" s="38"/>
      <c r="E8" s="30"/>
    </row>
    <row r="9" spans="1:4" s="36" customFormat="1" ht="45" customHeight="1">
      <c r="A9" s="34" t="s">
        <v>86</v>
      </c>
      <c r="B9" s="35" t="s">
        <v>87</v>
      </c>
      <c r="C9" s="35" t="s">
        <v>88</v>
      </c>
      <c r="D9" s="35" t="s">
        <v>89</v>
      </c>
    </row>
    <row r="10" spans="1:4" s="36" customFormat="1" ht="45" customHeight="1">
      <c r="A10" s="39" t="s">
        <v>26</v>
      </c>
      <c r="B10" s="40">
        <f>List1!I309</f>
        <v>0</v>
      </c>
      <c r="C10" s="40">
        <f>0.21*B10</f>
        <v>0</v>
      </c>
      <c r="D10" s="40">
        <f>B10+C10</f>
        <v>0</v>
      </c>
    </row>
    <row r="11" spans="1:4" ht="21.25" customHeight="1">
      <c r="A11" s="37"/>
      <c r="B11" s="38"/>
      <c r="C11" s="38"/>
      <c r="D11" s="38"/>
    </row>
    <row r="15" ht="12.75" customHeight="1">
      <c r="B15" s="33"/>
    </row>
    <row r="16" ht="12.75" customHeight="1">
      <c r="B16" s="33"/>
    </row>
  </sheetData>
  <sheetProtection sheet="1" objects="1" scenarios="1" selectLockedCells="1"/>
  <printOptions/>
  <pageMargins left="0.7086614173228347" right="0.7086614173228347" top="0.7874015748031497" bottom="0.7874015748031497" header="0.31496062992125984" footer="0.31496062992125984"/>
  <pageSetup fitToHeight="1" fitToWidth="1" horizontalDpi="600" verticalDpi="600" orientation="landscape" paperSize="9" scale="8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25106-9170-40C1-ADD1-F360B54079AC}">
  <sheetPr>
    <pageSetUpPr fitToPage="1"/>
  </sheetPr>
  <dimension ref="A1:K362"/>
  <sheetViews>
    <sheetView tabSelected="1" zoomScale="85" zoomScaleNormal="85" workbookViewId="0" topLeftCell="A1">
      <pane ySplit="5" topLeftCell="A6" activePane="bottomLeft" state="frozen"/>
      <selection pane="bottomLeft" activeCell="H18" sqref="H18"/>
    </sheetView>
  </sheetViews>
  <sheetFormatPr defaultColWidth="9.140625" defaultRowHeight="15"/>
  <cols>
    <col min="1" max="1" width="8.8515625" style="61" customWidth="1"/>
    <col min="2" max="2" width="10.421875" style="0" customWidth="1"/>
    <col min="3" max="3" width="10.00390625" style="0" customWidth="1"/>
    <col min="4" max="4" width="12.421875" style="0" customWidth="1"/>
    <col min="5" max="5" width="100.8515625" style="0" customWidth="1"/>
    <col min="6" max="6" width="8.8515625" style="13" customWidth="1"/>
    <col min="7" max="7" width="12.421875" style="9" customWidth="1"/>
    <col min="8" max="8" width="16.8515625" style="15" customWidth="1"/>
    <col min="9" max="9" width="16.8515625" style="4" customWidth="1"/>
  </cols>
  <sheetData>
    <row r="1" spans="1:9" s="46" customFormat="1" ht="21.1">
      <c r="A1" s="116" t="s">
        <v>128</v>
      </c>
      <c r="B1" s="47"/>
      <c r="C1" s="47"/>
      <c r="D1" s="47"/>
      <c r="E1" s="47"/>
      <c r="F1" s="47"/>
      <c r="G1" s="47"/>
      <c r="H1" s="47"/>
      <c r="I1" s="68"/>
    </row>
    <row r="2" spans="1:9" s="46" customFormat="1" ht="21.1">
      <c r="A2" s="53" t="s">
        <v>129</v>
      </c>
      <c r="B2" s="47"/>
      <c r="C2" s="47"/>
      <c r="D2" s="47"/>
      <c r="E2" s="47"/>
      <c r="F2" s="47"/>
      <c r="G2" s="47"/>
      <c r="H2" s="47"/>
      <c r="I2" s="47"/>
    </row>
    <row r="3" spans="1:9" s="46" customFormat="1" ht="15">
      <c r="A3" s="117" t="s">
        <v>1</v>
      </c>
      <c r="B3" s="48" t="s">
        <v>26</v>
      </c>
      <c r="C3" s="48"/>
      <c r="D3" s="48"/>
      <c r="E3" s="48"/>
      <c r="F3" s="49"/>
      <c r="G3" s="50"/>
      <c r="H3" s="51"/>
      <c r="I3" s="52"/>
    </row>
    <row r="4" spans="1:9" ht="15">
      <c r="A4" s="124" t="s">
        <v>3</v>
      </c>
      <c r="B4" s="124" t="s">
        <v>4</v>
      </c>
      <c r="C4" s="127" t="s">
        <v>151</v>
      </c>
      <c r="D4" s="124" t="s">
        <v>76</v>
      </c>
      <c r="E4" s="124" t="s">
        <v>5</v>
      </c>
      <c r="F4" s="124" t="s">
        <v>6</v>
      </c>
      <c r="G4" s="125" t="s">
        <v>7</v>
      </c>
      <c r="H4" s="126" t="s">
        <v>25</v>
      </c>
      <c r="I4" s="126"/>
    </row>
    <row r="5" spans="1:9" ht="15">
      <c r="A5" s="124"/>
      <c r="B5" s="124"/>
      <c r="C5" s="127"/>
      <c r="D5" s="124"/>
      <c r="E5" s="124"/>
      <c r="F5" s="124"/>
      <c r="G5" s="125"/>
      <c r="H5" s="54" t="s">
        <v>8</v>
      </c>
      <c r="I5" s="55" t="s">
        <v>9</v>
      </c>
    </row>
    <row r="6" spans="1:9" ht="15">
      <c r="A6" s="54" t="s">
        <v>10</v>
      </c>
      <c r="B6" s="54" t="s">
        <v>2</v>
      </c>
      <c r="C6" s="54">
        <v>3</v>
      </c>
      <c r="D6" s="54">
        <v>4</v>
      </c>
      <c r="E6" s="54">
        <v>5</v>
      </c>
      <c r="F6" s="54">
        <v>6</v>
      </c>
      <c r="G6" s="54">
        <v>7</v>
      </c>
      <c r="H6" s="54">
        <v>8</v>
      </c>
      <c r="I6" s="81">
        <v>9</v>
      </c>
    </row>
    <row r="7" spans="1:9" ht="15">
      <c r="A7" s="107"/>
      <c r="B7" s="23"/>
      <c r="C7" s="23"/>
      <c r="D7" s="23"/>
      <c r="E7" s="23"/>
      <c r="F7" s="24"/>
      <c r="G7" s="25"/>
      <c r="H7" s="24"/>
      <c r="I7" s="26"/>
    </row>
    <row r="8" spans="1:9" ht="28.55">
      <c r="A8" s="118" t="s">
        <v>10</v>
      </c>
      <c r="B8" s="22" t="s">
        <v>78</v>
      </c>
      <c r="C8" s="22"/>
      <c r="D8" s="3" t="s">
        <v>77</v>
      </c>
      <c r="E8" s="2" t="s">
        <v>70</v>
      </c>
      <c r="F8" s="16" t="s">
        <v>32</v>
      </c>
      <c r="G8" s="7">
        <f>G79*2</f>
        <v>240</v>
      </c>
      <c r="H8" s="121">
        <v>0</v>
      </c>
      <c r="I8" s="5">
        <f>G8*H8</f>
        <v>0</v>
      </c>
    </row>
    <row r="9" spans="1:9" ht="15">
      <c r="A9" s="107"/>
      <c r="B9" s="13"/>
      <c r="C9" s="13"/>
      <c r="D9" s="83" t="s">
        <v>155</v>
      </c>
      <c r="E9" s="77" t="s">
        <v>73</v>
      </c>
      <c r="I9" s="10"/>
    </row>
    <row r="10" spans="1:9" ht="15">
      <c r="A10" s="107"/>
      <c r="B10" s="20"/>
      <c r="C10" s="20"/>
      <c r="D10" s="83" t="s">
        <v>156</v>
      </c>
      <c r="E10" s="77"/>
      <c r="F10" s="20"/>
      <c r="G10" s="12"/>
      <c r="H10" s="18"/>
      <c r="I10" s="21"/>
    </row>
    <row r="11" spans="1:9" ht="128.4">
      <c r="A11" s="107"/>
      <c r="B11" s="13"/>
      <c r="C11" s="13"/>
      <c r="D11" s="83" t="s">
        <v>157</v>
      </c>
      <c r="E11" s="79" t="s">
        <v>160</v>
      </c>
      <c r="I11" s="10"/>
    </row>
    <row r="12" spans="1:9" ht="15">
      <c r="A12" s="107"/>
      <c r="B12" s="13"/>
      <c r="C12" s="13"/>
      <c r="D12" s="70"/>
      <c r="E12" s="69"/>
      <c r="I12" s="10"/>
    </row>
    <row r="13" spans="1:9" ht="15">
      <c r="A13" s="118">
        <v>2</v>
      </c>
      <c r="B13" s="22" t="s">
        <v>79</v>
      </c>
      <c r="C13" s="22"/>
      <c r="D13" s="3" t="s">
        <v>77</v>
      </c>
      <c r="E13" s="2" t="s">
        <v>71</v>
      </c>
      <c r="F13" s="16" t="s">
        <v>32</v>
      </c>
      <c r="G13" s="7">
        <f>G294*2.5</f>
        <v>43.66</v>
      </c>
      <c r="H13" s="121">
        <v>0</v>
      </c>
      <c r="I13" s="5">
        <f>G13*H13</f>
        <v>0</v>
      </c>
    </row>
    <row r="14" spans="1:9" ht="15">
      <c r="A14" s="107"/>
      <c r="B14" s="13"/>
      <c r="C14" s="13"/>
      <c r="D14" s="83" t="s">
        <v>155</v>
      </c>
      <c r="E14" s="77" t="s">
        <v>74</v>
      </c>
      <c r="I14" s="10"/>
    </row>
    <row r="15" spans="1:9" ht="15">
      <c r="A15" s="107"/>
      <c r="B15" s="13"/>
      <c r="C15" s="13"/>
      <c r="D15" s="83" t="s">
        <v>156</v>
      </c>
      <c r="E15" s="77"/>
      <c r="I15" s="10"/>
    </row>
    <row r="16" spans="1:9" ht="128.4">
      <c r="A16" s="107"/>
      <c r="B16" s="20"/>
      <c r="C16" s="20"/>
      <c r="D16" s="83" t="s">
        <v>157</v>
      </c>
      <c r="E16" s="79" t="s">
        <v>160</v>
      </c>
      <c r="F16" s="20"/>
      <c r="G16" s="12"/>
      <c r="H16" s="18"/>
      <c r="I16" s="21"/>
    </row>
    <row r="17" spans="1:9" ht="15">
      <c r="A17" s="107"/>
      <c r="B17" s="20"/>
      <c r="C17" s="20"/>
      <c r="D17" s="70"/>
      <c r="E17" s="69"/>
      <c r="F17" s="20"/>
      <c r="G17" s="12"/>
      <c r="H17" s="18"/>
      <c r="I17" s="21"/>
    </row>
    <row r="18" spans="1:9" ht="15">
      <c r="A18" s="118" t="s">
        <v>0</v>
      </c>
      <c r="B18" s="22" t="s">
        <v>80</v>
      </c>
      <c r="C18" s="22"/>
      <c r="D18" s="3" t="s">
        <v>77</v>
      </c>
      <c r="E18" s="2" t="s">
        <v>72</v>
      </c>
      <c r="F18" s="16" t="s">
        <v>32</v>
      </c>
      <c r="G18" s="7">
        <f>G299*0.6</f>
        <v>3.2579279999999997</v>
      </c>
      <c r="H18" s="121">
        <v>0</v>
      </c>
      <c r="I18" s="5">
        <f>G18*H18</f>
        <v>0</v>
      </c>
    </row>
    <row r="19" spans="1:9" ht="15">
      <c r="A19" s="107"/>
      <c r="B19" s="8"/>
      <c r="C19" s="8"/>
      <c r="D19" s="83" t="s">
        <v>155</v>
      </c>
      <c r="E19" s="77" t="s">
        <v>75</v>
      </c>
      <c r="I19" s="10"/>
    </row>
    <row r="20" spans="1:9" ht="15">
      <c r="A20" s="107"/>
      <c r="B20" s="8"/>
      <c r="C20" s="8"/>
      <c r="D20" s="83" t="s">
        <v>156</v>
      </c>
      <c r="E20" s="77"/>
      <c r="I20" s="10"/>
    </row>
    <row r="21" spans="1:9" ht="128.4">
      <c r="A21" s="107"/>
      <c r="B21" s="8"/>
      <c r="C21" s="8"/>
      <c r="D21" s="83" t="s">
        <v>157</v>
      </c>
      <c r="E21" s="79" t="s">
        <v>160</v>
      </c>
      <c r="I21" s="10"/>
    </row>
    <row r="22" spans="1:9" ht="15">
      <c r="A22" s="107"/>
      <c r="B22" s="8"/>
      <c r="C22" s="8"/>
      <c r="D22" s="70"/>
      <c r="E22" s="69"/>
      <c r="I22" s="10"/>
    </row>
    <row r="23" spans="1:9" s="67" customFormat="1" ht="15">
      <c r="A23" s="104">
        <v>4</v>
      </c>
      <c r="B23" s="56" t="s">
        <v>130</v>
      </c>
      <c r="C23" s="57"/>
      <c r="D23" s="58" t="s">
        <v>77</v>
      </c>
      <c r="E23" s="59" t="s">
        <v>131</v>
      </c>
      <c r="F23" s="97" t="s">
        <v>132</v>
      </c>
      <c r="G23" s="98">
        <v>1</v>
      </c>
      <c r="H23" s="99">
        <v>0</v>
      </c>
      <c r="I23" s="100">
        <f>ROUND((H23*G23),2)</f>
        <v>0</v>
      </c>
    </row>
    <row r="24" spans="1:9" s="67" customFormat="1" ht="28.55">
      <c r="A24" s="60"/>
      <c r="B24" s="60"/>
      <c r="C24" s="61"/>
      <c r="D24" s="84" t="s">
        <v>155</v>
      </c>
      <c r="E24" s="85" t="s">
        <v>133</v>
      </c>
      <c r="F24" s="101"/>
      <c r="G24" s="63"/>
      <c r="H24" s="64"/>
      <c r="I24" s="65"/>
    </row>
    <row r="25" spans="1:9" s="67" customFormat="1" ht="15">
      <c r="A25" s="60"/>
      <c r="B25" s="60"/>
      <c r="C25" s="61"/>
      <c r="D25" s="84" t="s">
        <v>156</v>
      </c>
      <c r="E25" s="85" t="s">
        <v>162</v>
      </c>
      <c r="F25" s="101"/>
      <c r="G25" s="63"/>
      <c r="H25" s="64"/>
      <c r="I25" s="65"/>
    </row>
    <row r="26" spans="1:9" s="67" customFormat="1" ht="15">
      <c r="A26" s="60"/>
      <c r="B26" s="60"/>
      <c r="C26" s="61"/>
      <c r="D26" s="84" t="s">
        <v>157</v>
      </c>
      <c r="E26" s="85" t="s">
        <v>161</v>
      </c>
      <c r="F26" s="60"/>
      <c r="G26" s="63"/>
      <c r="H26" s="64"/>
      <c r="I26" s="65"/>
    </row>
    <row r="27" spans="1:9" s="67" customFormat="1" ht="15">
      <c r="A27" s="60"/>
      <c r="B27" s="60"/>
      <c r="C27" s="61"/>
      <c r="D27" s="71"/>
      <c r="E27" s="72"/>
      <c r="F27" s="60"/>
      <c r="G27" s="63"/>
      <c r="H27" s="64"/>
      <c r="I27" s="65"/>
    </row>
    <row r="28" spans="1:9" s="67" customFormat="1" ht="15">
      <c r="A28" s="104">
        <v>5</v>
      </c>
      <c r="B28" s="56" t="s">
        <v>134</v>
      </c>
      <c r="C28" s="57"/>
      <c r="D28" s="58" t="s">
        <v>77</v>
      </c>
      <c r="E28" s="59" t="s">
        <v>135</v>
      </c>
      <c r="F28" s="97" t="s">
        <v>132</v>
      </c>
      <c r="G28" s="98">
        <v>1</v>
      </c>
      <c r="H28" s="99">
        <v>0</v>
      </c>
      <c r="I28" s="100">
        <f>ROUND((H28*G28),2)</f>
        <v>0</v>
      </c>
    </row>
    <row r="29" spans="1:9" s="67" customFormat="1" ht="15">
      <c r="A29" s="60"/>
      <c r="B29" s="60"/>
      <c r="C29" s="61"/>
      <c r="D29" s="84" t="s">
        <v>155</v>
      </c>
      <c r="E29" s="86"/>
      <c r="F29" s="101"/>
      <c r="G29" s="63"/>
      <c r="H29" s="64"/>
      <c r="I29" s="65"/>
    </row>
    <row r="30" spans="1:9" s="67" customFormat="1" ht="15">
      <c r="A30" s="60"/>
      <c r="B30" s="60"/>
      <c r="C30" s="61"/>
      <c r="D30" s="84" t="s">
        <v>156</v>
      </c>
      <c r="E30" s="86"/>
      <c r="F30" s="101"/>
      <c r="G30" s="63"/>
      <c r="H30" s="64"/>
      <c r="I30" s="65"/>
    </row>
    <row r="31" spans="1:9" s="67" customFormat="1" ht="15">
      <c r="A31" s="60"/>
      <c r="B31" s="60"/>
      <c r="C31" s="61"/>
      <c r="D31" s="84" t="s">
        <v>157</v>
      </c>
      <c r="E31" s="85" t="s">
        <v>161</v>
      </c>
      <c r="F31" s="60"/>
      <c r="G31" s="63"/>
      <c r="H31" s="64"/>
      <c r="I31" s="65"/>
    </row>
    <row r="32" spans="1:9" s="67" customFormat="1" ht="15">
      <c r="A32" s="60"/>
      <c r="B32" s="60"/>
      <c r="C32" s="61"/>
      <c r="D32" s="71"/>
      <c r="E32" s="72"/>
      <c r="F32" s="60"/>
      <c r="G32" s="63"/>
      <c r="H32" s="64"/>
      <c r="I32" s="65"/>
    </row>
    <row r="33" spans="1:9" s="67" customFormat="1" ht="15">
      <c r="A33" s="104">
        <v>6</v>
      </c>
      <c r="B33" s="56" t="s">
        <v>136</v>
      </c>
      <c r="C33" s="57"/>
      <c r="D33" s="58" t="s">
        <v>77</v>
      </c>
      <c r="E33" s="59" t="s">
        <v>137</v>
      </c>
      <c r="F33" s="97" t="s">
        <v>138</v>
      </c>
      <c r="G33" s="98">
        <v>1</v>
      </c>
      <c r="H33" s="99">
        <v>0</v>
      </c>
      <c r="I33" s="100">
        <f>ROUND((H33*G33),2)</f>
        <v>0</v>
      </c>
    </row>
    <row r="34" spans="1:9" s="67" customFormat="1" ht="15">
      <c r="A34" s="60"/>
      <c r="B34" s="60"/>
      <c r="C34" s="61"/>
      <c r="D34" s="84" t="s">
        <v>155</v>
      </c>
      <c r="E34" s="86" t="s">
        <v>139</v>
      </c>
      <c r="F34" s="101"/>
      <c r="G34" s="63"/>
      <c r="H34" s="64"/>
      <c r="I34" s="65"/>
    </row>
    <row r="35" spans="1:9" s="67" customFormat="1" ht="15">
      <c r="A35" s="60"/>
      <c r="B35" s="60"/>
      <c r="C35" s="61"/>
      <c r="D35" s="84" t="s">
        <v>156</v>
      </c>
      <c r="E35" s="86"/>
      <c r="F35" s="101"/>
      <c r="G35" s="63"/>
      <c r="H35" s="64"/>
      <c r="I35" s="65"/>
    </row>
    <row r="36" spans="1:9" s="67" customFormat="1" ht="15">
      <c r="A36" s="60"/>
      <c r="B36" s="60"/>
      <c r="C36" s="61"/>
      <c r="D36" s="84" t="s">
        <v>157</v>
      </c>
      <c r="E36" s="85" t="s">
        <v>161</v>
      </c>
      <c r="F36" s="60"/>
      <c r="G36" s="63"/>
      <c r="H36" s="64"/>
      <c r="I36" s="65"/>
    </row>
    <row r="37" spans="1:9" s="67" customFormat="1" ht="15">
      <c r="A37" s="60"/>
      <c r="B37" s="60"/>
      <c r="C37" s="61"/>
      <c r="D37" s="71"/>
      <c r="E37" s="72"/>
      <c r="F37" s="60"/>
      <c r="G37" s="63"/>
      <c r="H37" s="64"/>
      <c r="I37" s="65"/>
    </row>
    <row r="38" spans="1:9" s="67" customFormat="1" ht="15">
      <c r="A38" s="104">
        <v>7</v>
      </c>
      <c r="B38" s="56" t="s">
        <v>140</v>
      </c>
      <c r="C38" s="57"/>
      <c r="D38" s="58" t="s">
        <v>77</v>
      </c>
      <c r="E38" s="59" t="s">
        <v>141</v>
      </c>
      <c r="F38" s="97" t="s">
        <v>138</v>
      </c>
      <c r="G38" s="98">
        <v>1</v>
      </c>
      <c r="H38" s="99">
        <v>0</v>
      </c>
      <c r="I38" s="102">
        <f>G38*H38</f>
        <v>0</v>
      </c>
    </row>
    <row r="39" spans="1:9" s="67" customFormat="1" ht="15">
      <c r="A39" s="60"/>
      <c r="B39" s="60"/>
      <c r="C39" s="61"/>
      <c r="D39" s="84" t="s">
        <v>155</v>
      </c>
      <c r="E39" s="86" t="s">
        <v>139</v>
      </c>
      <c r="F39" s="101"/>
      <c r="G39" s="63"/>
      <c r="H39" s="64"/>
      <c r="I39" s="65"/>
    </row>
    <row r="40" spans="1:9" s="67" customFormat="1" ht="15">
      <c r="A40" s="60"/>
      <c r="B40" s="60"/>
      <c r="C40" s="61"/>
      <c r="D40" s="84" t="s">
        <v>156</v>
      </c>
      <c r="E40" s="86"/>
      <c r="F40" s="101"/>
      <c r="G40" s="63"/>
      <c r="H40" s="64"/>
      <c r="I40" s="65"/>
    </row>
    <row r="41" spans="1:9" s="67" customFormat="1" ht="15">
      <c r="A41" s="60"/>
      <c r="B41" s="60"/>
      <c r="C41" s="61"/>
      <c r="D41" s="84" t="s">
        <v>157</v>
      </c>
      <c r="E41" s="85" t="s">
        <v>161</v>
      </c>
      <c r="F41" s="60"/>
      <c r="G41" s="63"/>
      <c r="H41" s="64"/>
      <c r="I41" s="65"/>
    </row>
    <row r="42" spans="1:9" s="67" customFormat="1" ht="15">
      <c r="A42" s="60"/>
      <c r="B42" s="60"/>
      <c r="C42" s="61"/>
      <c r="D42" s="71"/>
      <c r="E42" s="72"/>
      <c r="F42" s="60"/>
      <c r="G42" s="63"/>
      <c r="H42" s="64"/>
      <c r="I42" s="65"/>
    </row>
    <row r="43" spans="1:9" s="67" customFormat="1" ht="15">
      <c r="A43" s="104">
        <v>8</v>
      </c>
      <c r="B43" s="56" t="s">
        <v>142</v>
      </c>
      <c r="C43" s="57"/>
      <c r="D43" s="58" t="s">
        <v>77</v>
      </c>
      <c r="E43" s="59" t="s">
        <v>143</v>
      </c>
      <c r="F43" s="97" t="s">
        <v>132</v>
      </c>
      <c r="G43" s="98">
        <v>1</v>
      </c>
      <c r="H43" s="99">
        <v>0</v>
      </c>
      <c r="I43" s="102">
        <f>G43*H43</f>
        <v>0</v>
      </c>
    </row>
    <row r="44" spans="1:9" s="67" customFormat="1" ht="15">
      <c r="A44" s="60"/>
      <c r="B44" s="60"/>
      <c r="C44" s="61"/>
      <c r="D44" s="84" t="s">
        <v>155</v>
      </c>
      <c r="E44" s="86" t="s">
        <v>144</v>
      </c>
      <c r="F44" s="101"/>
      <c r="G44" s="63"/>
      <c r="H44" s="64"/>
      <c r="I44" s="65"/>
    </row>
    <row r="45" spans="1:9" s="67" customFormat="1" ht="15">
      <c r="A45" s="60"/>
      <c r="B45" s="60"/>
      <c r="C45" s="61"/>
      <c r="D45" s="84" t="s">
        <v>156</v>
      </c>
      <c r="E45" s="86"/>
      <c r="F45" s="101"/>
      <c r="G45" s="63"/>
      <c r="H45" s="64"/>
      <c r="I45" s="65"/>
    </row>
    <row r="46" spans="1:9" s="67" customFormat="1" ht="85.6">
      <c r="A46" s="60"/>
      <c r="B46" s="60"/>
      <c r="C46" s="61"/>
      <c r="D46" s="84" t="s">
        <v>157</v>
      </c>
      <c r="E46" s="85" t="s">
        <v>163</v>
      </c>
      <c r="F46" s="60"/>
      <c r="G46" s="63"/>
      <c r="H46" s="64"/>
      <c r="I46" s="65"/>
    </row>
    <row r="47" spans="1:9" s="67" customFormat="1" ht="15">
      <c r="A47" s="60"/>
      <c r="B47" s="60"/>
      <c r="C47" s="61"/>
      <c r="D47" s="71"/>
      <c r="E47" s="72"/>
      <c r="F47" s="60"/>
      <c r="G47" s="63"/>
      <c r="H47" s="64"/>
      <c r="I47" s="65"/>
    </row>
    <row r="48" spans="1:9" s="67" customFormat="1" ht="15">
      <c r="A48" s="104">
        <v>9</v>
      </c>
      <c r="B48" s="56" t="s">
        <v>145</v>
      </c>
      <c r="C48" s="57"/>
      <c r="D48" s="58" t="s">
        <v>77</v>
      </c>
      <c r="E48" s="59" t="s">
        <v>146</v>
      </c>
      <c r="F48" s="97" t="s">
        <v>138</v>
      </c>
      <c r="G48" s="98">
        <v>1</v>
      </c>
      <c r="H48" s="99">
        <v>0</v>
      </c>
      <c r="I48" s="102">
        <f>G48*H48</f>
        <v>0</v>
      </c>
    </row>
    <row r="49" spans="1:9" s="67" customFormat="1" ht="15">
      <c r="A49" s="60"/>
      <c r="B49" s="60"/>
      <c r="C49" s="61"/>
      <c r="D49" s="84" t="s">
        <v>155</v>
      </c>
      <c r="E49" s="86" t="s">
        <v>147</v>
      </c>
      <c r="F49" s="101"/>
      <c r="G49" s="63"/>
      <c r="H49" s="64"/>
      <c r="I49" s="65"/>
    </row>
    <row r="50" spans="1:9" s="67" customFormat="1" ht="15">
      <c r="A50" s="60"/>
      <c r="B50" s="60"/>
      <c r="C50" s="61"/>
      <c r="D50" s="84" t="s">
        <v>156</v>
      </c>
      <c r="E50" s="86"/>
      <c r="F50" s="101"/>
      <c r="G50" s="63"/>
      <c r="H50" s="64"/>
      <c r="I50" s="65"/>
    </row>
    <row r="51" spans="1:9" s="67" customFormat="1" ht="15">
      <c r="A51" s="60"/>
      <c r="B51" s="60"/>
      <c r="C51" s="61"/>
      <c r="D51" s="84" t="s">
        <v>157</v>
      </c>
      <c r="E51" s="85" t="s">
        <v>161</v>
      </c>
      <c r="F51" s="60"/>
      <c r="G51" s="63"/>
      <c r="H51" s="64"/>
      <c r="I51" s="65"/>
    </row>
    <row r="52" spans="1:9" s="67" customFormat="1" ht="15">
      <c r="A52" s="60"/>
      <c r="B52" s="60"/>
      <c r="C52" s="61"/>
      <c r="D52" s="71"/>
      <c r="E52" s="72"/>
      <c r="F52" s="60"/>
      <c r="G52" s="63"/>
      <c r="H52" s="64"/>
      <c r="I52" s="65"/>
    </row>
    <row r="53" spans="1:9" s="67" customFormat="1" ht="15">
      <c r="A53" s="104">
        <v>10</v>
      </c>
      <c r="B53" s="56" t="s">
        <v>152</v>
      </c>
      <c r="C53" s="57"/>
      <c r="D53" s="58" t="s">
        <v>77</v>
      </c>
      <c r="E53" s="59" t="s">
        <v>153</v>
      </c>
      <c r="F53" s="97" t="s">
        <v>138</v>
      </c>
      <c r="G53" s="98">
        <v>1</v>
      </c>
      <c r="H53" s="99">
        <v>0</v>
      </c>
      <c r="I53" s="102">
        <f>G53*H53</f>
        <v>0</v>
      </c>
    </row>
    <row r="54" spans="1:9" s="67" customFormat="1" ht="15">
      <c r="A54" s="60"/>
      <c r="B54" s="60"/>
      <c r="C54" s="61"/>
      <c r="D54" s="84" t="s">
        <v>155</v>
      </c>
      <c r="E54" s="86" t="s">
        <v>154</v>
      </c>
      <c r="F54" s="101"/>
      <c r="G54" s="63"/>
      <c r="H54" s="64"/>
      <c r="I54" s="65"/>
    </row>
    <row r="55" spans="1:9" s="67" customFormat="1" ht="15">
      <c r="A55" s="60"/>
      <c r="B55" s="60"/>
      <c r="C55" s="61"/>
      <c r="D55" s="84" t="s">
        <v>156</v>
      </c>
      <c r="E55" s="86"/>
      <c r="F55" s="101"/>
      <c r="G55" s="63"/>
      <c r="H55" s="64"/>
      <c r="I55" s="65"/>
    </row>
    <row r="56" spans="1:9" s="67" customFormat="1" ht="15">
      <c r="A56" s="60"/>
      <c r="B56" s="60"/>
      <c r="C56" s="61"/>
      <c r="D56" s="84" t="s">
        <v>157</v>
      </c>
      <c r="E56" s="85" t="s">
        <v>164</v>
      </c>
      <c r="F56" s="60"/>
      <c r="G56" s="63"/>
      <c r="H56" s="64"/>
      <c r="I56" s="65"/>
    </row>
    <row r="57" spans="1:9" s="67" customFormat="1" ht="15">
      <c r="A57" s="60"/>
      <c r="B57" s="60"/>
      <c r="C57" s="61"/>
      <c r="D57" s="71"/>
      <c r="E57" s="72"/>
      <c r="F57" s="60"/>
      <c r="G57" s="63"/>
      <c r="H57" s="64"/>
      <c r="I57" s="65"/>
    </row>
    <row r="58" spans="1:9" s="67" customFormat="1" ht="15">
      <c r="A58" s="104">
        <v>11</v>
      </c>
      <c r="B58" s="56" t="s">
        <v>148</v>
      </c>
      <c r="C58" s="57"/>
      <c r="D58" s="58" t="s">
        <v>77</v>
      </c>
      <c r="E58" s="59" t="s">
        <v>149</v>
      </c>
      <c r="F58" s="97" t="s">
        <v>132</v>
      </c>
      <c r="G58" s="98">
        <v>2</v>
      </c>
      <c r="H58" s="99">
        <v>0</v>
      </c>
      <c r="I58" s="102">
        <f>G58*H58</f>
        <v>0</v>
      </c>
    </row>
    <row r="59" spans="1:9" s="67" customFormat="1" ht="15">
      <c r="A59" s="60"/>
      <c r="B59" s="60"/>
      <c r="C59" s="60"/>
      <c r="D59" s="84" t="s">
        <v>155</v>
      </c>
      <c r="E59" s="86" t="s">
        <v>150</v>
      </c>
      <c r="F59" s="101"/>
      <c r="G59" s="63"/>
      <c r="H59" s="103"/>
      <c r="I59" s="65"/>
    </row>
    <row r="60" spans="1:9" ht="15">
      <c r="A60" s="60"/>
      <c r="B60" s="60"/>
      <c r="C60" s="60"/>
      <c r="D60" s="84" t="s">
        <v>156</v>
      </c>
      <c r="E60" s="86"/>
      <c r="F60" s="60"/>
      <c r="G60" s="63"/>
      <c r="H60" s="64"/>
      <c r="I60" s="65"/>
    </row>
    <row r="61" spans="1:9" ht="85.6">
      <c r="A61" s="107"/>
      <c r="B61" s="61"/>
      <c r="C61" s="61"/>
      <c r="D61" s="84" t="s">
        <v>157</v>
      </c>
      <c r="E61" s="85" t="s">
        <v>165</v>
      </c>
      <c r="F61" s="73"/>
      <c r="G61" s="74"/>
      <c r="H61" s="75"/>
      <c r="I61" s="76"/>
    </row>
    <row r="62" spans="1:9" ht="15">
      <c r="A62" s="107"/>
      <c r="B62" s="61"/>
      <c r="C62" s="61"/>
      <c r="D62" s="113"/>
      <c r="E62" s="115"/>
      <c r="F62" s="73"/>
      <c r="G62" s="74"/>
      <c r="H62" s="75"/>
      <c r="I62" s="76"/>
    </row>
    <row r="63" spans="1:9" ht="15">
      <c r="A63" s="104">
        <v>12</v>
      </c>
      <c r="B63" s="56" t="s">
        <v>225</v>
      </c>
      <c r="C63" s="57"/>
      <c r="D63" s="58" t="s">
        <v>77</v>
      </c>
      <c r="E63" s="59" t="s">
        <v>226</v>
      </c>
      <c r="F63" s="97" t="s">
        <v>93</v>
      </c>
      <c r="G63" s="98">
        <f>8+11</f>
        <v>19</v>
      </c>
      <c r="H63" s="99">
        <v>0</v>
      </c>
      <c r="I63" s="102">
        <f>G63*H63</f>
        <v>0</v>
      </c>
    </row>
    <row r="64" spans="1:9" ht="15">
      <c r="A64" s="60"/>
      <c r="B64" s="60"/>
      <c r="C64" s="60"/>
      <c r="D64" s="84" t="s">
        <v>155</v>
      </c>
      <c r="E64" s="86" t="s">
        <v>229</v>
      </c>
      <c r="F64" s="101"/>
      <c r="G64" s="63"/>
      <c r="H64" s="103"/>
      <c r="I64" s="65"/>
    </row>
    <row r="65" spans="1:9" ht="28.55">
      <c r="A65" s="60"/>
      <c r="B65" s="60"/>
      <c r="C65" s="60"/>
      <c r="D65" s="84" t="s">
        <v>156</v>
      </c>
      <c r="E65" s="78" t="s">
        <v>228</v>
      </c>
      <c r="F65" s="60"/>
      <c r="G65" s="63"/>
      <c r="H65" s="64"/>
      <c r="I65" s="65"/>
    </row>
    <row r="66" spans="1:9" ht="128.4">
      <c r="A66" s="107"/>
      <c r="B66" s="61"/>
      <c r="C66" s="61"/>
      <c r="D66" s="84" t="s">
        <v>157</v>
      </c>
      <c r="E66" s="85" t="s">
        <v>227</v>
      </c>
      <c r="F66" s="73"/>
      <c r="G66" s="74"/>
      <c r="H66" s="75"/>
      <c r="I66" s="76"/>
    </row>
    <row r="67" spans="1:9" ht="15">
      <c r="A67" s="107"/>
      <c r="B67" s="61"/>
      <c r="C67" s="61"/>
      <c r="D67" s="113"/>
      <c r="E67" s="115"/>
      <c r="F67" s="73"/>
      <c r="G67" s="74"/>
      <c r="H67" s="75"/>
      <c r="I67" s="76"/>
    </row>
    <row r="68" spans="1:9" ht="15">
      <c r="A68" s="107"/>
      <c r="B68" s="61"/>
      <c r="C68" s="61"/>
      <c r="D68" s="113"/>
      <c r="E68" s="115"/>
      <c r="F68" s="73"/>
      <c r="G68" s="74"/>
      <c r="H68" s="75"/>
      <c r="I68" s="76"/>
    </row>
    <row r="69" spans="1:9" ht="15">
      <c r="A69" s="104">
        <v>13</v>
      </c>
      <c r="B69" s="56" t="s">
        <v>220</v>
      </c>
      <c r="C69" s="57"/>
      <c r="D69" s="58" t="s">
        <v>77</v>
      </c>
      <c r="E69" s="59" t="s">
        <v>221</v>
      </c>
      <c r="F69" s="97" t="s">
        <v>223</v>
      </c>
      <c r="G69" s="98">
        <f>(140+132)*0.15</f>
        <v>40.8</v>
      </c>
      <c r="H69" s="99">
        <v>0</v>
      </c>
      <c r="I69" s="102">
        <f>G69*H69</f>
        <v>0</v>
      </c>
    </row>
    <row r="70" spans="1:9" ht="15">
      <c r="A70" s="60"/>
      <c r="B70" s="60"/>
      <c r="C70" s="60"/>
      <c r="D70" s="84" t="s">
        <v>155</v>
      </c>
      <c r="E70" s="86" t="s">
        <v>224</v>
      </c>
      <c r="F70" s="101"/>
      <c r="G70" s="63"/>
      <c r="H70" s="103"/>
      <c r="I70" s="65"/>
    </row>
    <row r="71" spans="1:9" ht="28.55">
      <c r="A71" s="60"/>
      <c r="B71" s="60"/>
      <c r="C71" s="60"/>
      <c r="D71" s="84" t="s">
        <v>156</v>
      </c>
      <c r="E71" s="78" t="s">
        <v>69</v>
      </c>
      <c r="F71" s="60"/>
      <c r="G71" s="63"/>
      <c r="H71" s="64"/>
      <c r="I71" s="65"/>
    </row>
    <row r="72" spans="1:9" ht="28.55">
      <c r="A72" s="107"/>
      <c r="B72" s="61"/>
      <c r="C72" s="61"/>
      <c r="D72" s="84" t="s">
        <v>157</v>
      </c>
      <c r="E72" s="85" t="s">
        <v>222</v>
      </c>
      <c r="F72" s="73"/>
      <c r="G72" s="74"/>
      <c r="H72" s="75"/>
      <c r="I72" s="76"/>
    </row>
    <row r="73" spans="1:9" ht="15">
      <c r="A73" s="107"/>
      <c r="B73" s="8"/>
      <c r="C73" s="8"/>
      <c r="D73" s="8"/>
      <c r="E73" s="8"/>
      <c r="I73" s="10"/>
    </row>
    <row r="74" spans="1:9" ht="15">
      <c r="A74" s="118" t="s">
        <v>11</v>
      </c>
      <c r="B74" s="3">
        <v>131731</v>
      </c>
      <c r="C74" s="3"/>
      <c r="D74" s="3" t="s">
        <v>77</v>
      </c>
      <c r="E74" s="2" t="s">
        <v>126</v>
      </c>
      <c r="F74" s="16" t="s">
        <v>28</v>
      </c>
      <c r="G74" s="7">
        <f>(229+171)*0.7</f>
        <v>280</v>
      </c>
      <c r="H74" s="122">
        <v>0</v>
      </c>
      <c r="I74" s="5">
        <f>G74*H74</f>
        <v>0</v>
      </c>
    </row>
    <row r="75" spans="1:9" ht="28.55">
      <c r="A75" s="107"/>
      <c r="B75" s="13"/>
      <c r="C75" s="13"/>
      <c r="D75" s="83" t="s">
        <v>155</v>
      </c>
      <c r="E75" s="79" t="s">
        <v>255</v>
      </c>
      <c r="I75" s="10"/>
    </row>
    <row r="76" spans="1:9" ht="42.8">
      <c r="A76" s="107"/>
      <c r="B76" s="13"/>
      <c r="C76" s="13"/>
      <c r="D76" s="83" t="s">
        <v>156</v>
      </c>
      <c r="E76" s="78" t="s">
        <v>256</v>
      </c>
      <c r="I76" s="10"/>
    </row>
    <row r="77" spans="1:9" ht="292.75" customHeight="1">
      <c r="A77" s="107"/>
      <c r="B77" s="13"/>
      <c r="C77" s="13"/>
      <c r="D77" s="83" t="s">
        <v>157</v>
      </c>
      <c r="E77" s="79" t="s">
        <v>166</v>
      </c>
      <c r="I77" s="10"/>
    </row>
    <row r="78" spans="1:9" ht="15">
      <c r="A78" s="107"/>
      <c r="B78" s="13"/>
      <c r="C78" s="13"/>
      <c r="D78" s="70"/>
      <c r="E78" s="69"/>
      <c r="I78" s="10"/>
    </row>
    <row r="79" spans="1:9" ht="15">
      <c r="A79" s="118" t="s">
        <v>12</v>
      </c>
      <c r="B79" s="3">
        <v>131738</v>
      </c>
      <c r="C79" s="3"/>
      <c r="D79" s="3" t="s">
        <v>77</v>
      </c>
      <c r="E79" s="2" t="s">
        <v>62</v>
      </c>
      <c r="F79" s="16" t="s">
        <v>28</v>
      </c>
      <c r="G79" s="7">
        <f>(229+171)*0.3</f>
        <v>120</v>
      </c>
      <c r="H79" s="121">
        <v>0</v>
      </c>
      <c r="I79" s="5">
        <f>G79*H79</f>
        <v>0</v>
      </c>
    </row>
    <row r="80" spans="1:9" ht="15">
      <c r="A80" s="107"/>
      <c r="B80" s="13"/>
      <c r="C80" s="13"/>
      <c r="D80" s="83" t="s">
        <v>155</v>
      </c>
      <c r="E80" s="77" t="s">
        <v>218</v>
      </c>
      <c r="I80" s="10"/>
    </row>
    <row r="81" spans="1:9" ht="15">
      <c r="A81" s="107"/>
      <c r="B81" s="13"/>
      <c r="C81" s="13"/>
      <c r="D81" s="83" t="s">
        <v>156</v>
      </c>
      <c r="E81" s="78" t="s">
        <v>257</v>
      </c>
      <c r="I81" s="10"/>
    </row>
    <row r="82" spans="1:9" ht="285.3">
      <c r="A82" s="107"/>
      <c r="B82" s="13"/>
      <c r="C82" s="13"/>
      <c r="D82" s="83" t="s">
        <v>157</v>
      </c>
      <c r="E82" s="79" t="s">
        <v>166</v>
      </c>
      <c r="I82" s="10"/>
    </row>
    <row r="83" spans="1:9" ht="15">
      <c r="A83" s="107"/>
      <c r="B83" s="13"/>
      <c r="C83" s="13"/>
      <c r="D83" s="70"/>
      <c r="E83" s="69"/>
      <c r="I83" s="10"/>
    </row>
    <row r="84" spans="1:9" ht="15">
      <c r="A84" s="118" t="s">
        <v>13</v>
      </c>
      <c r="B84" s="22">
        <v>17411</v>
      </c>
      <c r="C84" s="22"/>
      <c r="D84" s="3" t="s">
        <v>77</v>
      </c>
      <c r="E84" s="2" t="s">
        <v>63</v>
      </c>
      <c r="F84" s="16" t="s">
        <v>28</v>
      </c>
      <c r="G84" s="7">
        <f>G74</f>
        <v>280</v>
      </c>
      <c r="H84" s="121">
        <v>0</v>
      </c>
      <c r="I84" s="5">
        <f>G84*H84</f>
        <v>0</v>
      </c>
    </row>
    <row r="85" spans="1:9" ht="15">
      <c r="A85" s="107"/>
      <c r="B85" s="20"/>
      <c r="C85" s="20"/>
      <c r="D85" s="83" t="s">
        <v>155</v>
      </c>
      <c r="E85" s="77" t="s">
        <v>127</v>
      </c>
      <c r="F85" s="20"/>
      <c r="G85" s="12"/>
      <c r="H85" s="18"/>
      <c r="I85" s="21"/>
    </row>
    <row r="86" spans="1:9" ht="15">
      <c r="A86" s="107"/>
      <c r="B86" s="13"/>
      <c r="C86" s="13"/>
      <c r="D86" s="83" t="s">
        <v>156</v>
      </c>
      <c r="E86" s="78" t="s">
        <v>219</v>
      </c>
      <c r="G86" s="12"/>
      <c r="I86" s="10"/>
    </row>
    <row r="87" spans="1:9" ht="242.5">
      <c r="A87" s="107"/>
      <c r="B87" s="13"/>
      <c r="C87" s="13"/>
      <c r="D87" s="83" t="s">
        <v>157</v>
      </c>
      <c r="E87" s="79" t="s">
        <v>167</v>
      </c>
      <c r="I87" s="10"/>
    </row>
    <row r="88" spans="1:9" ht="15">
      <c r="A88" s="107"/>
      <c r="B88" s="13"/>
      <c r="C88" s="13"/>
      <c r="D88" s="70"/>
      <c r="E88" s="69"/>
      <c r="I88" s="10"/>
    </row>
    <row r="89" spans="1:9" ht="15">
      <c r="A89" s="118" t="s">
        <v>14</v>
      </c>
      <c r="B89" s="22">
        <v>18214</v>
      </c>
      <c r="C89" s="22"/>
      <c r="D89" s="3" t="s">
        <v>77</v>
      </c>
      <c r="E89" s="2" t="s">
        <v>68</v>
      </c>
      <c r="F89" s="16" t="s">
        <v>45</v>
      </c>
      <c r="G89" s="7">
        <f>140+132</f>
        <v>272</v>
      </c>
      <c r="H89" s="121">
        <v>0</v>
      </c>
      <c r="I89" s="5">
        <f>G89*H89</f>
        <v>0</v>
      </c>
    </row>
    <row r="90" spans="1:9" ht="15">
      <c r="A90" s="107"/>
      <c r="B90" s="20"/>
      <c r="C90" s="20"/>
      <c r="D90" s="83" t="s">
        <v>155</v>
      </c>
      <c r="E90" s="77"/>
      <c r="F90" s="20"/>
      <c r="G90" s="12"/>
      <c r="H90" s="18"/>
      <c r="I90" s="21"/>
    </row>
    <row r="91" spans="1:9" ht="28.55">
      <c r="A91" s="107"/>
      <c r="B91" s="13"/>
      <c r="C91" s="13"/>
      <c r="D91" s="83" t="s">
        <v>156</v>
      </c>
      <c r="E91" s="78" t="s">
        <v>69</v>
      </c>
      <c r="I91" s="10"/>
    </row>
    <row r="92" spans="1:9" ht="15">
      <c r="A92" s="107"/>
      <c r="B92" s="13"/>
      <c r="C92" s="13"/>
      <c r="D92" s="83" t="s">
        <v>157</v>
      </c>
      <c r="E92" s="79" t="s">
        <v>168</v>
      </c>
      <c r="I92" s="10"/>
    </row>
    <row r="93" spans="1:9" ht="15">
      <c r="A93" s="107"/>
      <c r="B93" s="13"/>
      <c r="C93" s="13"/>
      <c r="D93" s="92"/>
      <c r="E93" s="95"/>
      <c r="I93" s="10"/>
    </row>
    <row r="94" spans="1:9" ht="15">
      <c r="A94" s="118" t="s">
        <v>15</v>
      </c>
      <c r="B94" s="22" t="s">
        <v>232</v>
      </c>
      <c r="C94" s="22"/>
      <c r="D94" s="3" t="s">
        <v>77</v>
      </c>
      <c r="E94" s="2" t="s">
        <v>230</v>
      </c>
      <c r="F94" s="16" t="s">
        <v>45</v>
      </c>
      <c r="G94" s="7">
        <f>140+132</f>
        <v>272</v>
      </c>
      <c r="H94" s="122">
        <v>0</v>
      </c>
      <c r="I94" s="5">
        <f>G94*H94</f>
        <v>0</v>
      </c>
    </row>
    <row r="95" spans="1:9" ht="15">
      <c r="A95" s="107"/>
      <c r="B95" s="20"/>
      <c r="C95" s="20"/>
      <c r="D95" s="83" t="s">
        <v>155</v>
      </c>
      <c r="E95" s="77" t="s">
        <v>231</v>
      </c>
      <c r="F95" s="20"/>
      <c r="G95" s="12"/>
      <c r="H95" s="18"/>
      <c r="I95" s="21"/>
    </row>
    <row r="96" spans="1:9" ht="28.55">
      <c r="A96" s="107"/>
      <c r="B96" s="13"/>
      <c r="C96" s="13"/>
      <c r="D96" s="83" t="s">
        <v>156</v>
      </c>
      <c r="E96" s="78" t="s">
        <v>69</v>
      </c>
      <c r="I96" s="10"/>
    </row>
    <row r="97" spans="1:9" ht="15">
      <c r="A97" s="107"/>
      <c r="B97" s="13"/>
      <c r="C97" s="13"/>
      <c r="D97" s="83" t="s">
        <v>157</v>
      </c>
      <c r="E97" s="79" t="s">
        <v>168</v>
      </c>
      <c r="I97" s="10"/>
    </row>
    <row r="98" spans="1:9" ht="15">
      <c r="A98" s="107"/>
      <c r="B98" s="13"/>
      <c r="C98" s="13"/>
      <c r="D98" s="92"/>
      <c r="E98" s="95"/>
      <c r="I98" s="10"/>
    </row>
    <row r="99" spans="1:9" ht="15">
      <c r="A99" s="118" t="s">
        <v>16</v>
      </c>
      <c r="B99" s="22" t="s">
        <v>235</v>
      </c>
      <c r="C99" s="22"/>
      <c r="D99" s="3" t="s">
        <v>77</v>
      </c>
      <c r="E99" s="2" t="s">
        <v>233</v>
      </c>
      <c r="F99" s="16" t="s">
        <v>45</v>
      </c>
      <c r="G99" s="7">
        <f>140+132</f>
        <v>272</v>
      </c>
      <c r="H99" s="122">
        <v>0</v>
      </c>
      <c r="I99" s="5">
        <f>G99*H99</f>
        <v>0</v>
      </c>
    </row>
    <row r="100" spans="1:9" ht="15">
      <c r="A100" s="107"/>
      <c r="B100" s="20"/>
      <c r="C100" s="20"/>
      <c r="D100" s="83" t="s">
        <v>155</v>
      </c>
      <c r="E100" s="77" t="s">
        <v>234</v>
      </c>
      <c r="F100" s="20"/>
      <c r="G100" s="12"/>
      <c r="H100" s="18"/>
      <c r="I100" s="21"/>
    </row>
    <row r="101" spans="1:9" ht="28.55">
      <c r="A101" s="107"/>
      <c r="B101" s="13"/>
      <c r="C101" s="13"/>
      <c r="D101" s="83" t="s">
        <v>156</v>
      </c>
      <c r="E101" s="78" t="s">
        <v>69</v>
      </c>
      <c r="I101" s="10"/>
    </row>
    <row r="102" spans="1:9" ht="28.55">
      <c r="A102" s="107"/>
      <c r="B102" s="13"/>
      <c r="C102" s="13"/>
      <c r="D102" s="83" t="s">
        <v>157</v>
      </c>
      <c r="E102" s="79" t="s">
        <v>236</v>
      </c>
      <c r="I102" s="10"/>
    </row>
    <row r="103" spans="1:9" ht="15">
      <c r="A103" s="107"/>
      <c r="B103" s="13"/>
      <c r="C103" s="13"/>
      <c r="D103" s="92"/>
      <c r="E103" s="95"/>
      <c r="I103" s="10"/>
    </row>
    <row r="104" spans="1:9" ht="15">
      <c r="A104" s="66">
        <v>20</v>
      </c>
      <c r="B104" s="104">
        <v>21263</v>
      </c>
      <c r="C104" s="104"/>
      <c r="D104" s="58" t="s">
        <v>77</v>
      </c>
      <c r="E104" s="59" t="s">
        <v>204</v>
      </c>
      <c r="F104" s="97" t="s">
        <v>196</v>
      </c>
      <c r="G104" s="98">
        <f>2*8</f>
        <v>16</v>
      </c>
      <c r="H104" s="99">
        <v>0</v>
      </c>
      <c r="I104" s="102">
        <f>G104*H104</f>
        <v>0</v>
      </c>
    </row>
    <row r="105" spans="1:9" ht="15">
      <c r="A105" s="105"/>
      <c r="B105" s="106"/>
      <c r="C105" s="106"/>
      <c r="D105" s="83" t="s">
        <v>155</v>
      </c>
      <c r="E105" s="112" t="s">
        <v>205</v>
      </c>
      <c r="F105" s="107"/>
      <c r="G105" s="109"/>
      <c r="H105" s="110"/>
      <c r="I105" s="111"/>
    </row>
    <row r="106" spans="1:9" ht="28.55">
      <c r="A106" s="107"/>
      <c r="B106" s="106"/>
      <c r="C106" s="106"/>
      <c r="D106" s="83" t="s">
        <v>156</v>
      </c>
      <c r="E106" s="112" t="s">
        <v>207</v>
      </c>
      <c r="F106" s="107"/>
      <c r="G106" s="109"/>
      <c r="H106" s="110"/>
      <c r="I106" s="111"/>
    </row>
    <row r="107" spans="1:9" ht="142.65">
      <c r="A107" s="107"/>
      <c r="B107" s="106"/>
      <c r="C107" s="106"/>
      <c r="D107" s="83" t="s">
        <v>157</v>
      </c>
      <c r="E107" s="112" t="s">
        <v>206</v>
      </c>
      <c r="F107" s="107"/>
      <c r="G107" s="109"/>
      <c r="H107" s="110"/>
      <c r="I107" s="111"/>
    </row>
    <row r="108" spans="1:9" ht="15">
      <c r="A108" s="107"/>
      <c r="B108" s="106"/>
      <c r="C108" s="106"/>
      <c r="D108" s="92"/>
      <c r="E108" s="108"/>
      <c r="F108" s="107"/>
      <c r="G108" s="109"/>
      <c r="H108" s="110"/>
      <c r="I108" s="111"/>
    </row>
    <row r="109" spans="1:9" ht="15">
      <c r="A109" s="66">
        <v>21</v>
      </c>
      <c r="B109" s="104">
        <v>21361</v>
      </c>
      <c r="C109" s="104"/>
      <c r="D109" s="58" t="s">
        <v>77</v>
      </c>
      <c r="E109" s="59" t="s">
        <v>209</v>
      </c>
      <c r="F109" s="97" t="s">
        <v>208</v>
      </c>
      <c r="G109" s="98">
        <f>2*61</f>
        <v>122</v>
      </c>
      <c r="H109" s="99">
        <v>0</v>
      </c>
      <c r="I109" s="102">
        <f>G109*H109</f>
        <v>0</v>
      </c>
    </row>
    <row r="110" spans="1:9" ht="15">
      <c r="A110" s="105"/>
      <c r="B110" s="106"/>
      <c r="C110" s="106"/>
      <c r="D110" s="83" t="s">
        <v>155</v>
      </c>
      <c r="E110" s="112" t="s">
        <v>275</v>
      </c>
      <c r="F110" s="107"/>
      <c r="G110" s="109"/>
      <c r="H110" s="110"/>
      <c r="I110" s="111"/>
    </row>
    <row r="111" spans="1:9" ht="28.55">
      <c r="A111" s="62"/>
      <c r="B111" s="106"/>
      <c r="C111" s="106"/>
      <c r="D111" s="83" t="s">
        <v>156</v>
      </c>
      <c r="E111" s="112" t="s">
        <v>276</v>
      </c>
      <c r="F111" s="107"/>
      <c r="G111" s="109"/>
      <c r="H111" s="110"/>
      <c r="I111" s="111"/>
    </row>
    <row r="112" spans="1:9" ht="57.1">
      <c r="A112" s="107"/>
      <c r="B112" s="106"/>
      <c r="C112" s="106"/>
      <c r="D112" s="83" t="s">
        <v>157</v>
      </c>
      <c r="E112" s="112" t="s">
        <v>210</v>
      </c>
      <c r="F112" s="107"/>
      <c r="G112" s="109"/>
      <c r="H112" s="110"/>
      <c r="I112" s="111"/>
    </row>
    <row r="113" spans="1:9" ht="15">
      <c r="A113" s="107"/>
      <c r="B113" s="13"/>
      <c r="C113" s="13"/>
      <c r="D113" s="70"/>
      <c r="E113" s="69"/>
      <c r="I113" s="10"/>
    </row>
    <row r="114" spans="1:9" ht="15">
      <c r="A114" s="118" t="s">
        <v>17</v>
      </c>
      <c r="B114" s="3" t="s">
        <v>43</v>
      </c>
      <c r="C114" s="3"/>
      <c r="D114" s="3" t="s">
        <v>77</v>
      </c>
      <c r="E114" s="2" t="s">
        <v>44</v>
      </c>
      <c r="F114" s="16" t="s">
        <v>45</v>
      </c>
      <c r="G114" s="7">
        <f>2*18*8</f>
        <v>288</v>
      </c>
      <c r="H114" s="121">
        <v>0</v>
      </c>
      <c r="I114" s="5">
        <f>G114*H114</f>
        <v>0</v>
      </c>
    </row>
    <row r="115" spans="1:9" ht="15">
      <c r="A115" s="107"/>
      <c r="B115" s="13"/>
      <c r="C115" s="13"/>
      <c r="D115" s="83" t="s">
        <v>155</v>
      </c>
      <c r="E115" s="77" t="s">
        <v>201</v>
      </c>
      <c r="I115" s="10"/>
    </row>
    <row r="116" spans="1:9" ht="28.55">
      <c r="A116" s="107"/>
      <c r="B116" s="20"/>
      <c r="C116" s="20"/>
      <c r="D116" s="83" t="s">
        <v>156</v>
      </c>
      <c r="E116" s="78" t="s">
        <v>258</v>
      </c>
      <c r="F116" s="20"/>
      <c r="G116" s="12"/>
      <c r="H116" s="18"/>
      <c r="I116" s="21"/>
    </row>
    <row r="117" spans="1:9" ht="299.55">
      <c r="A117" s="107"/>
      <c r="B117" s="13"/>
      <c r="C117" s="13"/>
      <c r="D117" s="83" t="s">
        <v>157</v>
      </c>
      <c r="E117" s="79" t="s">
        <v>169</v>
      </c>
      <c r="I117" s="10"/>
    </row>
    <row r="118" spans="1:9" ht="15">
      <c r="A118" s="107"/>
      <c r="B118" s="13"/>
      <c r="C118" s="13"/>
      <c r="D118" s="70"/>
      <c r="E118" s="87"/>
      <c r="I118" s="10"/>
    </row>
    <row r="119" spans="1:9" ht="15">
      <c r="A119" s="118" t="s">
        <v>18</v>
      </c>
      <c r="B119" s="3" t="s">
        <v>46</v>
      </c>
      <c r="C119" s="3"/>
      <c r="D119" s="3" t="s">
        <v>77</v>
      </c>
      <c r="E119" s="2" t="s">
        <v>47</v>
      </c>
      <c r="F119" s="16" t="s">
        <v>45</v>
      </c>
      <c r="G119" s="7">
        <f>G114</f>
        <v>288</v>
      </c>
      <c r="H119" s="121">
        <v>0</v>
      </c>
      <c r="I119" s="5">
        <f>G119*H119</f>
        <v>0</v>
      </c>
    </row>
    <row r="120" spans="1:9" ht="15">
      <c r="A120" s="107"/>
      <c r="B120" s="14"/>
      <c r="C120" s="14"/>
      <c r="D120" s="83" t="s">
        <v>155</v>
      </c>
      <c r="E120" s="2"/>
      <c r="F120" s="17"/>
      <c r="G120" s="12"/>
      <c r="H120" s="17"/>
      <c r="I120" s="6"/>
    </row>
    <row r="121" spans="1:9" ht="15">
      <c r="A121" s="107"/>
      <c r="B121" s="13"/>
      <c r="C121" s="13"/>
      <c r="D121" s="83" t="s">
        <v>156</v>
      </c>
      <c r="E121" s="77" t="s">
        <v>48</v>
      </c>
      <c r="I121" s="10"/>
    </row>
    <row r="122" spans="1:9" ht="15">
      <c r="A122" s="107"/>
      <c r="B122" s="13"/>
      <c r="C122" s="13"/>
      <c r="D122" s="83" t="s">
        <v>157</v>
      </c>
      <c r="E122" s="79" t="s">
        <v>170</v>
      </c>
      <c r="I122" s="10"/>
    </row>
    <row r="123" spans="1:9" ht="15">
      <c r="A123" s="107"/>
      <c r="B123" s="13"/>
      <c r="C123" s="13"/>
      <c r="D123" s="93"/>
      <c r="E123" s="94"/>
      <c r="I123" s="10"/>
    </row>
    <row r="124" spans="1:9" ht="15">
      <c r="A124" s="118" t="s">
        <v>19</v>
      </c>
      <c r="B124" s="3">
        <v>261514</v>
      </c>
      <c r="C124" s="3"/>
      <c r="D124" s="3" t="s">
        <v>77</v>
      </c>
      <c r="E124" s="2" t="s">
        <v>195</v>
      </c>
      <c r="F124" s="16" t="s">
        <v>196</v>
      </c>
      <c r="G124" s="7">
        <f>4*0.35</f>
        <v>1.4</v>
      </c>
      <c r="H124" s="122">
        <v>0</v>
      </c>
      <c r="I124" s="5">
        <f>G124*H124</f>
        <v>0</v>
      </c>
    </row>
    <row r="125" spans="1:9" ht="15">
      <c r="A125" s="107"/>
      <c r="B125" s="14"/>
      <c r="C125" s="14"/>
      <c r="D125" s="83" t="s">
        <v>155</v>
      </c>
      <c r="E125" s="77" t="s">
        <v>198</v>
      </c>
      <c r="F125" s="17"/>
      <c r="G125" s="12"/>
      <c r="H125" s="17"/>
      <c r="I125" s="6"/>
    </row>
    <row r="126" spans="1:9" ht="15">
      <c r="A126" s="107"/>
      <c r="B126" s="13"/>
      <c r="C126" s="13"/>
      <c r="D126" s="83" t="s">
        <v>156</v>
      </c>
      <c r="E126" s="77" t="s">
        <v>200</v>
      </c>
      <c r="I126" s="10"/>
    </row>
    <row r="127" spans="1:9" ht="74.75" customHeight="1">
      <c r="A127" s="107"/>
      <c r="B127" s="13"/>
      <c r="C127" s="13"/>
      <c r="D127" s="83" t="s">
        <v>157</v>
      </c>
      <c r="E127" s="79" t="s">
        <v>197</v>
      </c>
      <c r="I127" s="10"/>
    </row>
    <row r="128" spans="1:9" ht="15">
      <c r="A128" s="107"/>
      <c r="B128" s="13"/>
      <c r="C128" s="13"/>
      <c r="D128" s="93"/>
      <c r="E128" s="94"/>
      <c r="I128" s="10"/>
    </row>
    <row r="129" spans="1:9" ht="15">
      <c r="A129" s="118" t="s">
        <v>20</v>
      </c>
      <c r="B129" s="3">
        <v>272325</v>
      </c>
      <c r="C129" s="3"/>
      <c r="D129" s="3" t="s">
        <v>77</v>
      </c>
      <c r="E129" s="2" t="s">
        <v>30</v>
      </c>
      <c r="F129" s="16" t="s">
        <v>28</v>
      </c>
      <c r="G129" s="7">
        <f>2*12.2</f>
        <v>24.4</v>
      </c>
      <c r="H129" s="121">
        <v>0</v>
      </c>
      <c r="I129" s="5">
        <f>G129*H129</f>
        <v>0</v>
      </c>
    </row>
    <row r="130" spans="1:9" ht="15">
      <c r="A130" s="107"/>
      <c r="B130" s="20"/>
      <c r="C130" s="20"/>
      <c r="D130" s="83" t="s">
        <v>155</v>
      </c>
      <c r="E130" s="77"/>
      <c r="F130" s="20"/>
      <c r="G130" s="12"/>
      <c r="H130" s="18"/>
      <c r="I130" s="21"/>
    </row>
    <row r="131" spans="1:9" ht="28.55">
      <c r="A131" s="107"/>
      <c r="B131" s="13"/>
      <c r="C131" s="13"/>
      <c r="D131" s="83" t="s">
        <v>156</v>
      </c>
      <c r="E131" s="96" t="s">
        <v>271</v>
      </c>
      <c r="G131" s="12"/>
      <c r="I131" s="10"/>
    </row>
    <row r="132" spans="1:9" ht="322" customHeight="1">
      <c r="A132" s="107"/>
      <c r="B132" s="13"/>
      <c r="C132" s="13"/>
      <c r="D132" s="83" t="s">
        <v>157</v>
      </c>
      <c r="E132" s="79" t="s">
        <v>171</v>
      </c>
      <c r="I132" s="10"/>
    </row>
    <row r="133" spans="1:9" ht="15">
      <c r="A133" s="107"/>
      <c r="B133" s="13"/>
      <c r="C133" s="13"/>
      <c r="D133" s="70"/>
      <c r="E133" s="69"/>
      <c r="I133" s="10"/>
    </row>
    <row r="134" spans="1:9" ht="15">
      <c r="A134" s="118" t="s">
        <v>21</v>
      </c>
      <c r="B134" s="3">
        <v>272365</v>
      </c>
      <c r="C134" s="3"/>
      <c r="D134" s="3" t="s">
        <v>77</v>
      </c>
      <c r="E134" s="2" t="s">
        <v>33</v>
      </c>
      <c r="F134" s="16" t="s">
        <v>32</v>
      </c>
      <c r="G134" s="7">
        <f>140*G129/1000</f>
        <v>3.416</v>
      </c>
      <c r="H134" s="121">
        <v>0</v>
      </c>
      <c r="I134" s="5">
        <f>G134*H134</f>
        <v>0</v>
      </c>
    </row>
    <row r="135" spans="1:9" ht="15">
      <c r="A135" s="107"/>
      <c r="B135" s="13"/>
      <c r="C135" s="13"/>
      <c r="D135" s="83" t="s">
        <v>155</v>
      </c>
      <c r="E135" s="77"/>
      <c r="I135" s="10"/>
    </row>
    <row r="136" spans="1:9" ht="15">
      <c r="A136" s="107"/>
      <c r="B136" s="13"/>
      <c r="C136" s="13"/>
      <c r="D136" s="83" t="s">
        <v>156</v>
      </c>
      <c r="E136" s="78" t="s">
        <v>91</v>
      </c>
      <c r="I136" s="10"/>
    </row>
    <row r="137" spans="1:9" ht="278.5" customHeight="1">
      <c r="A137" s="107"/>
      <c r="B137" s="20"/>
      <c r="C137" s="20"/>
      <c r="D137" s="83" t="s">
        <v>157</v>
      </c>
      <c r="E137" s="79" t="s">
        <v>159</v>
      </c>
      <c r="F137" s="20"/>
      <c r="G137" s="12"/>
      <c r="H137" s="18"/>
      <c r="I137" s="21"/>
    </row>
    <row r="138" spans="1:9" ht="15">
      <c r="A138" s="107"/>
      <c r="B138" s="20"/>
      <c r="C138" s="20"/>
      <c r="D138" s="70"/>
      <c r="E138" s="69"/>
      <c r="F138" s="20"/>
      <c r="G138" s="12"/>
      <c r="H138" s="18"/>
      <c r="I138" s="21"/>
    </row>
    <row r="139" spans="1:9" ht="15">
      <c r="A139" s="118" t="s">
        <v>22</v>
      </c>
      <c r="B139" s="3">
        <v>333325</v>
      </c>
      <c r="C139" s="3"/>
      <c r="D139" s="3" t="s">
        <v>77</v>
      </c>
      <c r="E139" s="2" t="s">
        <v>29</v>
      </c>
      <c r="F139" s="16" t="s">
        <v>28</v>
      </c>
      <c r="G139" s="7">
        <f>2*19.8</f>
        <v>39.6</v>
      </c>
      <c r="H139" s="121">
        <v>0</v>
      </c>
      <c r="I139" s="5">
        <f>G139*H139</f>
        <v>0</v>
      </c>
    </row>
    <row r="140" spans="1:9" ht="57.1">
      <c r="A140" s="107"/>
      <c r="B140" s="13"/>
      <c r="C140" s="13"/>
      <c r="D140" s="83" t="s">
        <v>155</v>
      </c>
      <c r="E140" s="79" t="s">
        <v>273</v>
      </c>
      <c r="I140" s="10"/>
    </row>
    <row r="141" spans="1:9" ht="28.55">
      <c r="A141" s="107"/>
      <c r="B141" s="13"/>
      <c r="C141" s="13"/>
      <c r="D141" s="83" t="s">
        <v>156</v>
      </c>
      <c r="E141" s="78" t="s">
        <v>270</v>
      </c>
      <c r="I141" s="10"/>
    </row>
    <row r="142" spans="1:9" ht="315.85" customHeight="1">
      <c r="A142" s="107"/>
      <c r="B142" s="13"/>
      <c r="C142" s="13"/>
      <c r="D142" s="83" t="s">
        <v>157</v>
      </c>
      <c r="E142" s="79" t="s">
        <v>172</v>
      </c>
      <c r="I142" s="10"/>
    </row>
    <row r="143" spans="1:9" ht="15">
      <c r="A143" s="107"/>
      <c r="B143" s="13"/>
      <c r="C143" s="13"/>
      <c r="D143" s="70"/>
      <c r="E143" s="69"/>
      <c r="I143" s="10"/>
    </row>
    <row r="144" spans="1:9" ht="15">
      <c r="A144" s="118" t="s">
        <v>23</v>
      </c>
      <c r="B144" s="3">
        <v>333365</v>
      </c>
      <c r="C144" s="3"/>
      <c r="D144" s="3" t="s">
        <v>77</v>
      </c>
      <c r="E144" s="2" t="s">
        <v>31</v>
      </c>
      <c r="F144" s="16" t="s">
        <v>32</v>
      </c>
      <c r="G144" s="7">
        <f>160*G139/1000</f>
        <v>6.336</v>
      </c>
      <c r="H144" s="121">
        <v>0</v>
      </c>
      <c r="I144" s="5">
        <f>G144*H144</f>
        <v>0</v>
      </c>
    </row>
    <row r="145" spans="1:9" ht="15">
      <c r="A145" s="107"/>
      <c r="B145" s="20"/>
      <c r="C145" s="20"/>
      <c r="D145" s="83" t="s">
        <v>155</v>
      </c>
      <c r="E145" s="77"/>
      <c r="F145" s="20"/>
      <c r="G145" s="12"/>
      <c r="H145" s="18"/>
      <c r="I145" s="21"/>
    </row>
    <row r="146" spans="1:9" ht="15">
      <c r="A146" s="107"/>
      <c r="B146" s="13"/>
      <c r="C146" s="13"/>
      <c r="D146" s="83" t="s">
        <v>156</v>
      </c>
      <c r="E146" s="78" t="s">
        <v>280</v>
      </c>
      <c r="I146" s="10"/>
    </row>
    <row r="147" spans="1:9" ht="271.05">
      <c r="A147" s="107"/>
      <c r="B147" s="13"/>
      <c r="C147" s="13"/>
      <c r="D147" s="83" t="s">
        <v>157</v>
      </c>
      <c r="E147" s="79" t="s">
        <v>159</v>
      </c>
      <c r="I147" s="10"/>
    </row>
    <row r="148" spans="1:9" ht="15">
      <c r="A148" s="107"/>
      <c r="B148" s="13"/>
      <c r="C148" s="13"/>
      <c r="D148" s="88"/>
      <c r="E148" s="80"/>
      <c r="I148" s="10"/>
    </row>
    <row r="149" spans="1:9" ht="15">
      <c r="A149" s="118" t="s">
        <v>24</v>
      </c>
      <c r="B149" s="3">
        <v>334325</v>
      </c>
      <c r="C149" s="3"/>
      <c r="D149" s="3" t="s">
        <v>77</v>
      </c>
      <c r="E149" s="2" t="s">
        <v>38</v>
      </c>
      <c r="F149" s="16" t="s">
        <v>28</v>
      </c>
      <c r="G149" s="7">
        <v>5.1</v>
      </c>
      <c r="H149" s="121">
        <v>0</v>
      </c>
      <c r="I149" s="5">
        <f>G149*H149</f>
        <v>0</v>
      </c>
    </row>
    <row r="150" spans="1:9" ht="15">
      <c r="A150" s="107"/>
      <c r="B150" s="14"/>
      <c r="C150" s="14"/>
      <c r="D150" s="83" t="s">
        <v>155</v>
      </c>
      <c r="E150" s="89"/>
      <c r="F150" s="17"/>
      <c r="H150" s="17"/>
      <c r="I150" s="6"/>
    </row>
    <row r="151" spans="1:9" ht="15">
      <c r="A151" s="107"/>
      <c r="B151" s="14"/>
      <c r="C151" s="14"/>
      <c r="D151" s="83" t="s">
        <v>156</v>
      </c>
      <c r="E151" s="89" t="s">
        <v>269</v>
      </c>
      <c r="F151" s="17"/>
      <c r="G151" s="12"/>
      <c r="H151" s="17"/>
      <c r="I151" s="6"/>
    </row>
    <row r="152" spans="1:9" ht="303.65" customHeight="1">
      <c r="A152" s="107"/>
      <c r="B152" s="14"/>
      <c r="C152" s="14"/>
      <c r="D152" s="83" t="s">
        <v>157</v>
      </c>
      <c r="E152" s="79" t="s">
        <v>171</v>
      </c>
      <c r="F152" s="17"/>
      <c r="H152" s="17"/>
      <c r="I152" s="6"/>
    </row>
    <row r="153" spans="1:9" ht="15">
      <c r="A153" s="107"/>
      <c r="B153" s="14"/>
      <c r="C153" s="14"/>
      <c r="D153" s="70"/>
      <c r="E153" s="69"/>
      <c r="F153" s="17"/>
      <c r="H153" s="17"/>
      <c r="I153" s="6"/>
    </row>
    <row r="154" spans="1:9" ht="15">
      <c r="A154" s="118" t="s">
        <v>115</v>
      </c>
      <c r="B154" s="3">
        <v>334365</v>
      </c>
      <c r="C154" s="3"/>
      <c r="D154" s="3" t="s">
        <v>77</v>
      </c>
      <c r="E154" s="2" t="s">
        <v>39</v>
      </c>
      <c r="F154" s="16" t="s">
        <v>32</v>
      </c>
      <c r="G154" s="7">
        <f>200*G149/1000</f>
        <v>1.0199999999999998</v>
      </c>
      <c r="H154" s="121">
        <v>0</v>
      </c>
      <c r="I154" s="5">
        <f>G154*H154</f>
        <v>0</v>
      </c>
    </row>
    <row r="155" spans="1:9" ht="15">
      <c r="A155" s="107"/>
      <c r="B155" s="14"/>
      <c r="C155" s="14"/>
      <c r="D155" s="83" t="s">
        <v>155</v>
      </c>
      <c r="E155" s="2"/>
      <c r="F155" s="17"/>
      <c r="H155" s="17"/>
      <c r="I155" s="6"/>
    </row>
    <row r="156" spans="1:9" ht="15">
      <c r="A156" s="107"/>
      <c r="B156" s="13"/>
      <c r="C156" s="13"/>
      <c r="D156" s="83" t="s">
        <v>156</v>
      </c>
      <c r="E156" s="78" t="s">
        <v>277</v>
      </c>
      <c r="I156" s="10"/>
    </row>
    <row r="157" spans="2:9" ht="278.5" customHeight="1">
      <c r="B157" s="20"/>
      <c r="C157" s="20"/>
      <c r="D157" s="83" t="s">
        <v>157</v>
      </c>
      <c r="E157" s="79" t="s">
        <v>159</v>
      </c>
      <c r="F157" s="20"/>
      <c r="G157" s="12"/>
      <c r="H157" s="18"/>
      <c r="I157" s="21"/>
    </row>
    <row r="158" spans="2:9" ht="15">
      <c r="B158" s="20"/>
      <c r="C158" s="20"/>
      <c r="D158" s="70"/>
      <c r="E158" s="69"/>
      <c r="F158" s="20"/>
      <c r="G158" s="12"/>
      <c r="H158" s="18"/>
      <c r="I158" s="21"/>
    </row>
    <row r="159" spans="1:9" s="8" customFormat="1" ht="15">
      <c r="A159" s="118" t="s">
        <v>116</v>
      </c>
      <c r="B159" s="27">
        <v>348175</v>
      </c>
      <c r="C159" s="27"/>
      <c r="D159" s="3" t="s">
        <v>77</v>
      </c>
      <c r="E159" s="2" t="s">
        <v>36</v>
      </c>
      <c r="F159" s="16" t="s">
        <v>37</v>
      </c>
      <c r="G159" s="7">
        <f>1983+20*20</f>
        <v>2383</v>
      </c>
      <c r="H159" s="121">
        <v>0</v>
      </c>
      <c r="I159" s="5">
        <f>G159*H159</f>
        <v>0</v>
      </c>
    </row>
    <row r="160" spans="1:9" s="8" customFormat="1" ht="15">
      <c r="A160" s="62"/>
      <c r="B160" s="13"/>
      <c r="C160" s="13"/>
      <c r="D160" s="83" t="s">
        <v>155</v>
      </c>
      <c r="E160" s="77" t="s">
        <v>278</v>
      </c>
      <c r="F160" s="13"/>
      <c r="G160" s="12"/>
      <c r="H160" s="15"/>
      <c r="I160" s="10"/>
    </row>
    <row r="161" spans="1:9" s="8" customFormat="1" ht="28.55">
      <c r="A161" s="62"/>
      <c r="B161" s="13"/>
      <c r="C161" s="13"/>
      <c r="D161" s="83" t="s">
        <v>156</v>
      </c>
      <c r="E161" s="78" t="s">
        <v>272</v>
      </c>
      <c r="F161" s="13"/>
      <c r="G161" s="12"/>
      <c r="H161" s="15"/>
      <c r="I161" s="10"/>
    </row>
    <row r="162" spans="1:9" s="8" customFormat="1" ht="271.05">
      <c r="A162" s="62"/>
      <c r="B162" s="13"/>
      <c r="C162" s="13"/>
      <c r="D162" s="83" t="s">
        <v>157</v>
      </c>
      <c r="E162" s="79" t="s">
        <v>158</v>
      </c>
      <c r="F162" s="13"/>
      <c r="G162" s="9"/>
      <c r="H162" s="15"/>
      <c r="I162" s="10"/>
    </row>
    <row r="163" spans="1:9" s="8" customFormat="1" ht="15">
      <c r="A163" s="62"/>
      <c r="B163" s="13"/>
      <c r="C163" s="13"/>
      <c r="D163" s="70"/>
      <c r="E163" s="69"/>
      <c r="F163" s="13"/>
      <c r="G163" s="9"/>
      <c r="H163" s="15"/>
      <c r="I163" s="10"/>
    </row>
    <row r="164" spans="1:9" s="8" customFormat="1" ht="15">
      <c r="A164" s="118" t="s">
        <v>117</v>
      </c>
      <c r="B164" s="3" t="s">
        <v>34</v>
      </c>
      <c r="C164" s="3"/>
      <c r="D164" s="3" t="s">
        <v>77</v>
      </c>
      <c r="E164" s="2" t="s">
        <v>35</v>
      </c>
      <c r="F164" s="16" t="s">
        <v>32</v>
      </c>
      <c r="G164" s="7">
        <f>21.307+1.04</f>
        <v>22.346999999999998</v>
      </c>
      <c r="H164" s="122">
        <v>0</v>
      </c>
      <c r="I164" s="5">
        <f>G164*H164</f>
        <v>0</v>
      </c>
    </row>
    <row r="165" spans="1:9" s="8" customFormat="1" ht="42.8">
      <c r="A165" s="62"/>
      <c r="B165" s="13"/>
      <c r="C165" s="13"/>
      <c r="D165" s="83" t="s">
        <v>155</v>
      </c>
      <c r="E165" s="79" t="s">
        <v>279</v>
      </c>
      <c r="F165" s="13"/>
      <c r="G165" s="9"/>
      <c r="H165" s="15"/>
      <c r="I165" s="10"/>
    </row>
    <row r="166" spans="1:9" s="8" customFormat="1" ht="28.55">
      <c r="A166" s="62"/>
      <c r="B166" s="13"/>
      <c r="C166" s="13"/>
      <c r="D166" s="83" t="s">
        <v>156</v>
      </c>
      <c r="E166" s="78" t="s">
        <v>274</v>
      </c>
      <c r="F166" s="13"/>
      <c r="G166" s="9"/>
      <c r="H166" s="15"/>
      <c r="I166" s="10"/>
    </row>
    <row r="167" spans="1:5" s="8" customFormat="1" ht="271.05">
      <c r="A167" s="62"/>
      <c r="D167" s="83" t="s">
        <v>157</v>
      </c>
      <c r="E167" s="79" t="s">
        <v>173</v>
      </c>
    </row>
    <row r="168" spans="1:5" s="8" customFormat="1" ht="15">
      <c r="A168" s="62"/>
      <c r="D168" s="70"/>
      <c r="E168" s="69"/>
    </row>
    <row r="169" spans="1:9" s="8" customFormat="1" ht="15">
      <c r="A169" s="118" t="s">
        <v>118</v>
      </c>
      <c r="B169" s="27">
        <v>42861</v>
      </c>
      <c r="C169" s="27"/>
      <c r="D169" s="3" t="s">
        <v>77</v>
      </c>
      <c r="E169" s="2" t="s">
        <v>40</v>
      </c>
      <c r="F169" s="16" t="s">
        <v>41</v>
      </c>
      <c r="G169" s="7">
        <v>4</v>
      </c>
      <c r="H169" s="121">
        <v>0</v>
      </c>
      <c r="I169" s="5">
        <f>G169*H169</f>
        <v>0</v>
      </c>
    </row>
    <row r="170" spans="1:9" s="8" customFormat="1" ht="15">
      <c r="A170" s="62"/>
      <c r="B170" s="20"/>
      <c r="C170" s="20"/>
      <c r="D170" s="83" t="s">
        <v>155</v>
      </c>
      <c r="E170" s="77" t="s">
        <v>264</v>
      </c>
      <c r="F170" s="20"/>
      <c r="G170" s="12"/>
      <c r="H170" s="18"/>
      <c r="I170" s="21"/>
    </row>
    <row r="171" spans="1:9" s="8" customFormat="1" ht="15">
      <c r="A171" s="62"/>
      <c r="B171" s="13"/>
      <c r="C171" s="13"/>
      <c r="D171" s="83" t="s">
        <v>156</v>
      </c>
      <c r="E171" s="77" t="s">
        <v>42</v>
      </c>
      <c r="F171" s="13"/>
      <c r="G171" s="9"/>
      <c r="H171" s="15"/>
      <c r="I171" s="10"/>
    </row>
    <row r="172" spans="1:9" s="8" customFormat="1" ht="214">
      <c r="A172" s="62"/>
      <c r="B172" s="13"/>
      <c r="C172" s="13"/>
      <c r="D172" s="83" t="s">
        <v>157</v>
      </c>
      <c r="E172" s="79" t="s">
        <v>174</v>
      </c>
      <c r="F172" s="13"/>
      <c r="G172" s="9"/>
      <c r="H172" s="15"/>
      <c r="I172" s="10"/>
    </row>
    <row r="173" spans="1:9" s="8" customFormat="1" ht="15">
      <c r="A173" s="62"/>
      <c r="B173" s="13"/>
      <c r="C173" s="13"/>
      <c r="D173" s="70"/>
      <c r="E173" s="69"/>
      <c r="F173" s="13"/>
      <c r="G173" s="9"/>
      <c r="H173" s="15"/>
      <c r="I173" s="10"/>
    </row>
    <row r="174" spans="1:9" s="8" customFormat="1" ht="15">
      <c r="A174" s="118" t="s">
        <v>119</v>
      </c>
      <c r="B174" s="27">
        <v>451312</v>
      </c>
      <c r="C174" s="27"/>
      <c r="D174" s="3" t="s">
        <v>77</v>
      </c>
      <c r="E174" s="2" t="s">
        <v>27</v>
      </c>
      <c r="F174" s="16" t="s">
        <v>28</v>
      </c>
      <c r="G174" s="7">
        <f>2*2.5+2*1.75</f>
        <v>8.5</v>
      </c>
      <c r="H174" s="121">
        <v>0</v>
      </c>
      <c r="I174" s="5">
        <f>G174*H174</f>
        <v>0</v>
      </c>
    </row>
    <row r="175" spans="1:9" s="8" customFormat="1" ht="15">
      <c r="A175" s="62"/>
      <c r="B175" s="13"/>
      <c r="C175" s="13"/>
      <c r="D175" s="83" t="s">
        <v>155</v>
      </c>
      <c r="E175" s="77" t="s">
        <v>193</v>
      </c>
      <c r="F175" s="13"/>
      <c r="G175" s="9"/>
      <c r="H175" s="15"/>
      <c r="I175" s="10"/>
    </row>
    <row r="176" spans="1:9" s="8" customFormat="1" ht="57.1">
      <c r="A176" s="62"/>
      <c r="B176" s="13"/>
      <c r="C176" s="13"/>
      <c r="D176" s="83" t="s">
        <v>156</v>
      </c>
      <c r="E176" s="96" t="s">
        <v>203</v>
      </c>
      <c r="F176" s="13"/>
      <c r="G176" s="9"/>
      <c r="H176" s="15"/>
      <c r="I176" s="10"/>
    </row>
    <row r="177" spans="1:9" s="8" customFormat="1" ht="319.25" customHeight="1">
      <c r="A177" s="62"/>
      <c r="B177" s="13"/>
      <c r="C177" s="13"/>
      <c r="D177" s="83" t="s">
        <v>157</v>
      </c>
      <c r="E177" s="79" t="s">
        <v>171</v>
      </c>
      <c r="F177" s="13"/>
      <c r="G177" s="9"/>
      <c r="H177" s="15"/>
      <c r="I177" s="10"/>
    </row>
    <row r="178" spans="1:9" s="8" customFormat="1" ht="15">
      <c r="A178" s="62"/>
      <c r="B178" s="13"/>
      <c r="C178" s="13"/>
      <c r="D178" s="70"/>
      <c r="E178" s="69"/>
      <c r="F178" s="13"/>
      <c r="G178" s="9"/>
      <c r="H178" s="15"/>
      <c r="I178" s="10"/>
    </row>
    <row r="179" spans="1:9" s="8" customFormat="1" ht="15">
      <c r="A179" s="118" t="s">
        <v>120</v>
      </c>
      <c r="B179" s="27">
        <v>46321</v>
      </c>
      <c r="C179" s="27"/>
      <c r="D179" s="3" t="s">
        <v>77</v>
      </c>
      <c r="E179" s="2" t="s">
        <v>49</v>
      </c>
      <c r="F179" s="16" t="s">
        <v>28</v>
      </c>
      <c r="G179" s="7">
        <f>2*4*12*0.8</f>
        <v>76.80000000000001</v>
      </c>
      <c r="H179" s="121">
        <v>0</v>
      </c>
      <c r="I179" s="5">
        <f>G179*H179</f>
        <v>0</v>
      </c>
    </row>
    <row r="180" spans="1:9" s="8" customFormat="1" ht="28.55">
      <c r="A180" s="62"/>
      <c r="B180" s="20"/>
      <c r="C180" s="20"/>
      <c r="D180" s="83" t="s">
        <v>155</v>
      </c>
      <c r="E180" s="78" t="s">
        <v>281</v>
      </c>
      <c r="F180" s="20"/>
      <c r="G180" s="12"/>
      <c r="H180" s="18"/>
      <c r="I180" s="21"/>
    </row>
    <row r="181" spans="1:9" s="8" customFormat="1" ht="28.55">
      <c r="A181" s="62"/>
      <c r="B181" s="13"/>
      <c r="C181" s="13"/>
      <c r="D181" s="83" t="s">
        <v>156</v>
      </c>
      <c r="E181" s="78" t="s">
        <v>50</v>
      </c>
      <c r="F181" s="13"/>
      <c r="G181" s="9"/>
      <c r="H181" s="15"/>
      <c r="I181" s="10"/>
    </row>
    <row r="182" spans="1:9" s="8" customFormat="1" ht="57.1">
      <c r="A182" s="62"/>
      <c r="B182" s="13"/>
      <c r="C182" s="13"/>
      <c r="D182" s="83" t="s">
        <v>157</v>
      </c>
      <c r="E182" s="79" t="s">
        <v>175</v>
      </c>
      <c r="F182" s="13"/>
      <c r="G182" s="9"/>
      <c r="H182" s="15"/>
      <c r="I182" s="10"/>
    </row>
    <row r="183" spans="1:9" s="8" customFormat="1" ht="15">
      <c r="A183" s="62"/>
      <c r="B183" s="13"/>
      <c r="C183" s="13"/>
      <c r="D183" s="70"/>
      <c r="E183" s="69"/>
      <c r="F183" s="13"/>
      <c r="G183" s="9"/>
      <c r="H183" s="15"/>
      <c r="I183" s="10"/>
    </row>
    <row r="184" spans="1:9" s="8" customFormat="1" ht="15">
      <c r="A184" s="118" t="s">
        <v>121</v>
      </c>
      <c r="B184" s="27">
        <v>46452</v>
      </c>
      <c r="C184" s="27"/>
      <c r="D184" s="3" t="s">
        <v>77</v>
      </c>
      <c r="E184" s="2" t="s">
        <v>51</v>
      </c>
      <c r="F184" s="16" t="s">
        <v>28</v>
      </c>
      <c r="G184" s="7">
        <f>2*4*6*0.3</f>
        <v>14.399999999999999</v>
      </c>
      <c r="H184" s="121">
        <v>0</v>
      </c>
      <c r="I184" s="5">
        <f>G184*H184</f>
        <v>0</v>
      </c>
    </row>
    <row r="185" spans="1:9" s="8" customFormat="1" ht="15">
      <c r="A185" s="62"/>
      <c r="B185" s="13"/>
      <c r="C185" s="13"/>
      <c r="D185" s="83" t="s">
        <v>155</v>
      </c>
      <c r="E185" s="77" t="s">
        <v>52</v>
      </c>
      <c r="F185" s="13"/>
      <c r="G185" s="9"/>
      <c r="H185" s="15"/>
      <c r="I185" s="10"/>
    </row>
    <row r="186" spans="1:9" s="8" customFormat="1" ht="28.55">
      <c r="A186" s="62"/>
      <c r="B186" s="20"/>
      <c r="C186" s="20"/>
      <c r="D186" s="83" t="s">
        <v>156</v>
      </c>
      <c r="E186" s="78" t="s">
        <v>53</v>
      </c>
      <c r="F186" s="20"/>
      <c r="G186" s="12"/>
      <c r="H186" s="18"/>
      <c r="I186" s="21"/>
    </row>
    <row r="187" spans="1:9" s="8" customFormat="1" ht="28.55">
      <c r="A187" s="62"/>
      <c r="B187" s="13"/>
      <c r="C187" s="13"/>
      <c r="D187" s="83" t="s">
        <v>157</v>
      </c>
      <c r="E187" s="79" t="s">
        <v>176</v>
      </c>
      <c r="F187" s="13"/>
      <c r="G187" s="9"/>
      <c r="H187" s="15"/>
      <c r="I187" s="10"/>
    </row>
    <row r="188" spans="1:9" s="8" customFormat="1" ht="15">
      <c r="A188" s="62"/>
      <c r="B188" s="13"/>
      <c r="C188" s="13"/>
      <c r="D188" s="70"/>
      <c r="E188" s="69"/>
      <c r="F188" s="13"/>
      <c r="G188" s="9"/>
      <c r="H188" s="15"/>
      <c r="I188" s="10"/>
    </row>
    <row r="189" spans="1:9" s="8" customFormat="1" ht="15">
      <c r="A189" s="118" t="s">
        <v>122</v>
      </c>
      <c r="B189" s="27">
        <v>56313</v>
      </c>
      <c r="C189" s="27"/>
      <c r="D189" s="3" t="s">
        <v>77</v>
      </c>
      <c r="E189" s="2" t="s">
        <v>64</v>
      </c>
      <c r="F189" s="16" t="s">
        <v>45</v>
      </c>
      <c r="G189" s="7">
        <f>26.5+24.1</f>
        <v>50.6</v>
      </c>
      <c r="H189" s="121">
        <v>0</v>
      </c>
      <c r="I189" s="5">
        <f>G189*H189</f>
        <v>0</v>
      </c>
    </row>
    <row r="190" spans="1:9" s="8" customFormat="1" ht="15">
      <c r="A190" s="62"/>
      <c r="B190" s="13"/>
      <c r="C190" s="13"/>
      <c r="D190" s="83" t="s">
        <v>155</v>
      </c>
      <c r="E190" s="77" t="s">
        <v>194</v>
      </c>
      <c r="F190" s="13"/>
      <c r="G190" s="11"/>
      <c r="H190" s="15"/>
      <c r="I190" s="10"/>
    </row>
    <row r="191" spans="1:9" s="8" customFormat="1" ht="28.55">
      <c r="A191" s="62"/>
      <c r="B191" s="20"/>
      <c r="C191" s="20"/>
      <c r="D191" s="83" t="s">
        <v>156</v>
      </c>
      <c r="E191" s="78" t="s">
        <v>67</v>
      </c>
      <c r="F191" s="20"/>
      <c r="G191" s="12"/>
      <c r="H191" s="18"/>
      <c r="I191" s="21"/>
    </row>
    <row r="192" spans="1:9" s="8" customFormat="1" ht="57.1">
      <c r="A192" s="62"/>
      <c r="B192" s="13"/>
      <c r="C192" s="13"/>
      <c r="D192" s="83" t="s">
        <v>157</v>
      </c>
      <c r="E192" s="79" t="s">
        <v>177</v>
      </c>
      <c r="F192" s="13"/>
      <c r="G192" s="9"/>
      <c r="H192" s="15"/>
      <c r="I192" s="10"/>
    </row>
    <row r="193" spans="1:9" s="8" customFormat="1" ht="15">
      <c r="A193" s="62"/>
      <c r="B193" s="13"/>
      <c r="C193" s="13"/>
      <c r="D193" s="70"/>
      <c r="E193" s="69"/>
      <c r="F193" s="13"/>
      <c r="G193" s="9"/>
      <c r="H193" s="15"/>
      <c r="I193" s="10"/>
    </row>
    <row r="194" spans="1:9" s="8" customFormat="1" ht="15">
      <c r="A194" s="118" t="s">
        <v>123</v>
      </c>
      <c r="B194" s="27">
        <v>56335</v>
      </c>
      <c r="C194" s="27"/>
      <c r="D194" s="3" t="s">
        <v>77</v>
      </c>
      <c r="E194" s="2" t="s">
        <v>65</v>
      </c>
      <c r="F194" s="16" t="s">
        <v>45</v>
      </c>
      <c r="G194" s="7">
        <f>G189</f>
        <v>50.6</v>
      </c>
      <c r="H194" s="121">
        <v>0</v>
      </c>
      <c r="I194" s="5">
        <f>G194*H194</f>
        <v>0</v>
      </c>
    </row>
    <row r="195" spans="1:9" s="8" customFormat="1" ht="15">
      <c r="A195" s="62"/>
      <c r="B195" s="13"/>
      <c r="C195" s="13"/>
      <c r="D195" s="83" t="s">
        <v>155</v>
      </c>
      <c r="E195" s="77" t="s">
        <v>194</v>
      </c>
      <c r="F195" s="13"/>
      <c r="G195" s="12"/>
      <c r="H195" s="15"/>
      <c r="I195" s="10"/>
    </row>
    <row r="196" spans="1:9" s="8" customFormat="1" ht="28.55">
      <c r="A196" s="62"/>
      <c r="B196" s="13"/>
      <c r="C196" s="13"/>
      <c r="D196" s="83" t="s">
        <v>156</v>
      </c>
      <c r="E196" s="78" t="s">
        <v>67</v>
      </c>
      <c r="F196" s="13"/>
      <c r="G196" s="9"/>
      <c r="H196" s="15"/>
      <c r="I196" s="10"/>
    </row>
    <row r="197" spans="1:9" s="8" customFormat="1" ht="57.1">
      <c r="A197" s="62"/>
      <c r="B197" s="20"/>
      <c r="C197" s="20"/>
      <c r="D197" s="83" t="s">
        <v>157</v>
      </c>
      <c r="E197" s="79" t="s">
        <v>177</v>
      </c>
      <c r="F197" s="20"/>
      <c r="G197" s="12"/>
      <c r="H197" s="18"/>
      <c r="I197" s="21"/>
    </row>
    <row r="198" spans="1:9" s="8" customFormat="1" ht="15">
      <c r="A198" s="62"/>
      <c r="B198" s="20"/>
      <c r="C198" s="20"/>
      <c r="D198" s="70"/>
      <c r="E198" s="69"/>
      <c r="F198" s="20"/>
      <c r="G198" s="12"/>
      <c r="H198" s="18"/>
      <c r="I198" s="21"/>
    </row>
    <row r="199" spans="1:9" s="8" customFormat="1" ht="15">
      <c r="A199" s="118" t="s">
        <v>124</v>
      </c>
      <c r="B199" s="27">
        <v>56352</v>
      </c>
      <c r="C199" s="27"/>
      <c r="D199" s="3" t="s">
        <v>77</v>
      </c>
      <c r="E199" s="2" t="s">
        <v>66</v>
      </c>
      <c r="F199" s="16" t="s">
        <v>45</v>
      </c>
      <c r="G199" s="7">
        <f>G189</f>
        <v>50.6</v>
      </c>
      <c r="H199" s="121">
        <v>0</v>
      </c>
      <c r="I199" s="5">
        <f>G199*H199</f>
        <v>0</v>
      </c>
    </row>
    <row r="200" spans="1:9" s="8" customFormat="1" ht="15">
      <c r="A200" s="62"/>
      <c r="B200" s="13"/>
      <c r="C200" s="13"/>
      <c r="D200" s="83" t="s">
        <v>155</v>
      </c>
      <c r="E200" s="77" t="s">
        <v>194</v>
      </c>
      <c r="F200" s="13"/>
      <c r="G200" s="9"/>
      <c r="H200" s="15"/>
      <c r="I200" s="10"/>
    </row>
    <row r="201" spans="1:9" s="8" customFormat="1" ht="28.55">
      <c r="A201" s="62"/>
      <c r="B201" s="13"/>
      <c r="C201" s="13"/>
      <c r="D201" s="83" t="s">
        <v>156</v>
      </c>
      <c r="E201" s="78" t="s">
        <v>67</v>
      </c>
      <c r="F201" s="13"/>
      <c r="G201" s="9"/>
      <c r="H201" s="15"/>
      <c r="I201" s="10"/>
    </row>
    <row r="202" spans="1:9" s="8" customFormat="1" ht="57.1">
      <c r="A202" s="62"/>
      <c r="B202" s="13"/>
      <c r="C202" s="13"/>
      <c r="D202" s="83" t="s">
        <v>157</v>
      </c>
      <c r="E202" s="79" t="s">
        <v>177</v>
      </c>
      <c r="F202" s="13"/>
      <c r="G202" s="9"/>
      <c r="H202" s="15"/>
      <c r="I202" s="10"/>
    </row>
    <row r="203" spans="1:9" s="8" customFormat="1" ht="15">
      <c r="A203" s="62"/>
      <c r="B203" s="13"/>
      <c r="C203" s="13"/>
      <c r="D203" s="92"/>
      <c r="E203" s="95"/>
      <c r="F203" s="13"/>
      <c r="G203" s="9"/>
      <c r="H203" s="15"/>
      <c r="I203" s="10"/>
    </row>
    <row r="204" spans="1:9" s="8" customFormat="1" ht="15">
      <c r="A204" s="104">
        <v>40</v>
      </c>
      <c r="B204" s="58">
        <v>57471</v>
      </c>
      <c r="C204" s="57"/>
      <c r="D204" s="58" t="s">
        <v>77</v>
      </c>
      <c r="E204" s="59" t="s">
        <v>211</v>
      </c>
      <c r="F204" s="97" t="s">
        <v>45</v>
      </c>
      <c r="G204" s="98">
        <f>24</f>
        <v>24</v>
      </c>
      <c r="H204" s="99">
        <v>0</v>
      </c>
      <c r="I204" s="102">
        <f>G204*H204</f>
        <v>0</v>
      </c>
    </row>
    <row r="205" spans="1:9" s="8" customFormat="1" ht="28.55">
      <c r="A205" s="107"/>
      <c r="D205" s="84" t="s">
        <v>155</v>
      </c>
      <c r="E205" s="79" t="s">
        <v>212</v>
      </c>
      <c r="F205" s="13"/>
      <c r="G205" s="9"/>
      <c r="H205" s="15"/>
      <c r="I205" s="10"/>
    </row>
    <row r="206" spans="1:9" s="8" customFormat="1" ht="28.55">
      <c r="A206" s="107"/>
      <c r="D206" s="84" t="s">
        <v>156</v>
      </c>
      <c r="E206" s="78" t="s">
        <v>213</v>
      </c>
      <c r="F206" s="13"/>
      <c r="G206" s="9"/>
      <c r="H206" s="15"/>
      <c r="I206" s="10"/>
    </row>
    <row r="207" spans="1:9" s="8" customFormat="1" ht="42.8">
      <c r="A207" s="107"/>
      <c r="D207" s="84" t="s">
        <v>157</v>
      </c>
      <c r="E207" s="114" t="s">
        <v>214</v>
      </c>
      <c r="F207" s="13"/>
      <c r="G207" s="9"/>
      <c r="H207" s="15"/>
      <c r="I207" s="10"/>
    </row>
    <row r="208" spans="1:9" s="8" customFormat="1" ht="15">
      <c r="A208" s="62"/>
      <c r="B208" s="13"/>
      <c r="C208" s="13"/>
      <c r="D208" s="70"/>
      <c r="E208" s="69"/>
      <c r="F208" s="13"/>
      <c r="G208" s="9"/>
      <c r="H208" s="15"/>
      <c r="I208" s="10"/>
    </row>
    <row r="209" spans="1:9" s="8" customFormat="1" ht="15">
      <c r="A209" s="104">
        <v>41</v>
      </c>
      <c r="B209" s="58">
        <v>62745</v>
      </c>
      <c r="C209" s="57"/>
      <c r="D209" s="58" t="s">
        <v>77</v>
      </c>
      <c r="E209" s="59" t="s">
        <v>191</v>
      </c>
      <c r="F209" s="97" t="s">
        <v>45</v>
      </c>
      <c r="G209" s="98">
        <f>15.9*4.05</f>
        <v>64.395</v>
      </c>
      <c r="H209" s="99">
        <v>0</v>
      </c>
      <c r="I209" s="102">
        <f>G209*H209</f>
        <v>0</v>
      </c>
    </row>
    <row r="210" spans="1:9" s="8" customFormat="1" ht="15">
      <c r="A210" s="107"/>
      <c r="D210" s="84" t="s">
        <v>155</v>
      </c>
      <c r="E210" s="90" t="s">
        <v>282</v>
      </c>
      <c r="F210" s="13"/>
      <c r="G210" s="9"/>
      <c r="H210" s="15"/>
      <c r="I210" s="10"/>
    </row>
    <row r="211" spans="1:9" s="8" customFormat="1" ht="15">
      <c r="A211" s="107"/>
      <c r="D211" s="84" t="s">
        <v>156</v>
      </c>
      <c r="E211" s="77" t="s">
        <v>189</v>
      </c>
      <c r="F211" s="13"/>
      <c r="G211" s="9"/>
      <c r="H211" s="15"/>
      <c r="I211" s="10"/>
    </row>
    <row r="212" spans="1:9" s="8" customFormat="1" ht="15">
      <c r="A212" s="107"/>
      <c r="D212" s="84" t="s">
        <v>157</v>
      </c>
      <c r="E212" s="90" t="s">
        <v>190</v>
      </c>
      <c r="F212" s="13"/>
      <c r="G212" s="9"/>
      <c r="H212" s="15"/>
      <c r="I212" s="10"/>
    </row>
    <row r="213" spans="1:9" s="8" customFormat="1" ht="15">
      <c r="A213" s="107"/>
      <c r="D213" s="113"/>
      <c r="E213" s="120"/>
      <c r="F213" s="13"/>
      <c r="G213" s="9"/>
      <c r="H213" s="15"/>
      <c r="I213" s="10"/>
    </row>
    <row r="214" spans="1:9" s="8" customFormat="1" ht="15">
      <c r="A214" s="118" t="s">
        <v>237</v>
      </c>
      <c r="B214" s="27">
        <v>76799</v>
      </c>
      <c r="C214" s="27"/>
      <c r="D214" s="3" t="s">
        <v>77</v>
      </c>
      <c r="E214" s="2" t="s">
        <v>259</v>
      </c>
      <c r="F214" s="16" t="s">
        <v>260</v>
      </c>
      <c r="G214" s="7">
        <f>95.05*60/1000</f>
        <v>5.703</v>
      </c>
      <c r="H214" s="122">
        <v>0</v>
      </c>
      <c r="I214" s="5">
        <f>G214*H214</f>
        <v>0</v>
      </c>
    </row>
    <row r="215" spans="1:9" s="8" customFormat="1" ht="42.8">
      <c r="A215" s="62"/>
      <c r="B215" s="13"/>
      <c r="C215" s="13"/>
      <c r="D215" s="83" t="s">
        <v>155</v>
      </c>
      <c r="E215" s="78" t="s">
        <v>265</v>
      </c>
      <c r="F215" s="13"/>
      <c r="G215" s="9"/>
      <c r="H215" s="15"/>
      <c r="I215" s="10"/>
    </row>
    <row r="216" spans="1:9" s="8" customFormat="1" ht="15">
      <c r="A216" s="62"/>
      <c r="B216" s="13"/>
      <c r="C216" s="13"/>
      <c r="D216" s="83" t="s">
        <v>156</v>
      </c>
      <c r="E216" s="77" t="s">
        <v>262</v>
      </c>
      <c r="F216" s="13"/>
      <c r="G216" s="9"/>
      <c r="H216" s="15"/>
      <c r="I216" s="10"/>
    </row>
    <row r="217" spans="1:9" s="8" customFormat="1" ht="57.1">
      <c r="A217" s="62"/>
      <c r="B217" s="13"/>
      <c r="C217" s="13"/>
      <c r="D217" s="83" t="s">
        <v>157</v>
      </c>
      <c r="E217" s="79" t="s">
        <v>261</v>
      </c>
      <c r="F217" s="13"/>
      <c r="G217" s="9"/>
      <c r="H217" s="15"/>
      <c r="I217" s="10"/>
    </row>
    <row r="218" spans="1:9" s="8" customFormat="1" ht="15">
      <c r="A218" s="62"/>
      <c r="B218" s="13"/>
      <c r="C218" s="13"/>
      <c r="D218" s="70"/>
      <c r="E218" s="69"/>
      <c r="F218" s="13"/>
      <c r="G218" s="9"/>
      <c r="H218" s="15"/>
      <c r="I218" s="10"/>
    </row>
    <row r="219" spans="1:9" s="8" customFormat="1" ht="15">
      <c r="A219" s="118" t="s">
        <v>238</v>
      </c>
      <c r="B219" s="27">
        <v>914111</v>
      </c>
      <c r="C219" s="27"/>
      <c r="D219" s="3" t="s">
        <v>77</v>
      </c>
      <c r="E219" s="2" t="s">
        <v>96</v>
      </c>
      <c r="F219" s="16" t="s">
        <v>93</v>
      </c>
      <c r="G219" s="7">
        <v>2</v>
      </c>
      <c r="H219" s="122">
        <v>0</v>
      </c>
      <c r="I219" s="5">
        <f>G219*H219</f>
        <v>0</v>
      </c>
    </row>
    <row r="220" spans="1:9" s="8" customFormat="1" ht="15">
      <c r="A220" s="62"/>
      <c r="B220" s="13"/>
      <c r="C220" s="13"/>
      <c r="D220" s="83" t="s">
        <v>155</v>
      </c>
      <c r="E220" s="77" t="s">
        <v>97</v>
      </c>
      <c r="F220" s="13"/>
      <c r="G220" s="9"/>
      <c r="H220" s="15"/>
      <c r="I220" s="10"/>
    </row>
    <row r="221" spans="1:9" s="8" customFormat="1" ht="28.55">
      <c r="A221" s="62"/>
      <c r="B221" s="13"/>
      <c r="C221" s="13"/>
      <c r="D221" s="83" t="s">
        <v>156</v>
      </c>
      <c r="E221" s="78" t="s">
        <v>98</v>
      </c>
      <c r="F221" s="13"/>
      <c r="G221" s="9"/>
      <c r="H221" s="15"/>
      <c r="I221" s="10"/>
    </row>
    <row r="222" spans="1:9" s="8" customFormat="1" ht="28.55">
      <c r="A222" s="62"/>
      <c r="B222" s="13"/>
      <c r="C222" s="13"/>
      <c r="D222" s="83" t="s">
        <v>157</v>
      </c>
      <c r="E222" s="79" t="s">
        <v>178</v>
      </c>
      <c r="F222" s="13"/>
      <c r="G222" s="9"/>
      <c r="H222" s="15"/>
      <c r="I222" s="10"/>
    </row>
    <row r="223" spans="1:9" s="8" customFormat="1" ht="15">
      <c r="A223" s="62"/>
      <c r="B223" s="13"/>
      <c r="C223" s="13"/>
      <c r="D223" s="70"/>
      <c r="E223" s="69"/>
      <c r="F223" s="13"/>
      <c r="G223" s="9"/>
      <c r="H223" s="15"/>
      <c r="I223" s="10"/>
    </row>
    <row r="224" spans="1:9" s="8" customFormat="1" ht="15">
      <c r="A224" s="118" t="s">
        <v>239</v>
      </c>
      <c r="B224" s="27">
        <v>914112</v>
      </c>
      <c r="C224" s="27"/>
      <c r="D224" s="3" t="s">
        <v>77</v>
      </c>
      <c r="E224" s="2" t="s">
        <v>99</v>
      </c>
      <c r="F224" s="16" t="s">
        <v>93</v>
      </c>
      <c r="G224" s="7">
        <v>10</v>
      </c>
      <c r="H224" s="122">
        <v>0</v>
      </c>
      <c r="I224" s="5">
        <f>G224*H224</f>
        <v>0</v>
      </c>
    </row>
    <row r="225" spans="1:9" s="8" customFormat="1" ht="15">
      <c r="A225" s="62"/>
      <c r="B225" s="13"/>
      <c r="C225" s="13"/>
      <c r="D225" s="83" t="s">
        <v>155</v>
      </c>
      <c r="E225" s="91" t="s">
        <v>103</v>
      </c>
      <c r="F225" s="13"/>
      <c r="G225" s="9"/>
      <c r="H225" s="15"/>
      <c r="I225" s="10"/>
    </row>
    <row r="226" spans="1:9" s="8" customFormat="1" ht="15">
      <c r="A226" s="62"/>
      <c r="B226" s="13"/>
      <c r="C226" s="13"/>
      <c r="D226" s="83" t="s">
        <v>156</v>
      </c>
      <c r="E226" s="90" t="s">
        <v>199</v>
      </c>
      <c r="F226" s="13"/>
      <c r="G226" s="9"/>
      <c r="H226" s="15"/>
      <c r="I226" s="10"/>
    </row>
    <row r="227" spans="1:9" s="8" customFormat="1" ht="71.35">
      <c r="A227" s="62"/>
      <c r="B227" s="13"/>
      <c r="C227" s="13"/>
      <c r="D227" s="83" t="s">
        <v>157</v>
      </c>
      <c r="E227" s="79" t="s">
        <v>179</v>
      </c>
      <c r="F227" s="13"/>
      <c r="G227" s="9"/>
      <c r="H227" s="15"/>
      <c r="I227" s="10"/>
    </row>
    <row r="228" spans="1:9" s="8" customFormat="1" ht="15">
      <c r="A228" s="62"/>
      <c r="B228" s="13"/>
      <c r="C228" s="13"/>
      <c r="D228" s="70"/>
      <c r="E228" s="69"/>
      <c r="F228" s="13"/>
      <c r="G228" s="9"/>
      <c r="H228" s="15"/>
      <c r="I228" s="10"/>
    </row>
    <row r="229" spans="1:9" s="8" customFormat="1" ht="15">
      <c r="A229" s="118" t="s">
        <v>240</v>
      </c>
      <c r="B229" s="27">
        <v>914113</v>
      </c>
      <c r="C229" s="27"/>
      <c r="D229" s="3" t="s">
        <v>77</v>
      </c>
      <c r="E229" s="2" t="s">
        <v>100</v>
      </c>
      <c r="F229" s="16" t="s">
        <v>93</v>
      </c>
      <c r="G229" s="7">
        <v>10</v>
      </c>
      <c r="H229" s="122">
        <v>0</v>
      </c>
      <c r="I229" s="5">
        <f>G229*H229</f>
        <v>0</v>
      </c>
    </row>
    <row r="230" spans="1:9" s="8" customFormat="1" ht="15">
      <c r="A230" s="62"/>
      <c r="B230" s="13"/>
      <c r="C230" s="13"/>
      <c r="D230" s="83" t="s">
        <v>155</v>
      </c>
      <c r="E230" s="91" t="s">
        <v>109</v>
      </c>
      <c r="F230" s="13"/>
      <c r="G230" s="9"/>
      <c r="H230" s="15"/>
      <c r="I230" s="10"/>
    </row>
    <row r="231" spans="1:9" s="8" customFormat="1" ht="15">
      <c r="A231" s="62"/>
      <c r="B231" s="13"/>
      <c r="C231" s="13"/>
      <c r="D231" s="83" t="s">
        <v>156</v>
      </c>
      <c r="E231" s="90"/>
      <c r="F231" s="13"/>
      <c r="G231" s="9"/>
      <c r="H231" s="15"/>
      <c r="I231" s="10"/>
    </row>
    <row r="232" spans="1:9" s="8" customFormat="1" ht="15">
      <c r="A232" s="62"/>
      <c r="B232" s="13"/>
      <c r="C232" s="13"/>
      <c r="D232" s="83" t="s">
        <v>157</v>
      </c>
      <c r="E232" s="79" t="s">
        <v>181</v>
      </c>
      <c r="F232" s="13"/>
      <c r="G232" s="9"/>
      <c r="H232" s="15"/>
      <c r="I232" s="10"/>
    </row>
    <row r="233" spans="1:9" s="8" customFormat="1" ht="15">
      <c r="A233" s="62"/>
      <c r="B233" s="13"/>
      <c r="C233" s="13"/>
      <c r="D233" s="70"/>
      <c r="E233" s="69"/>
      <c r="F233" s="13"/>
      <c r="G233" s="9"/>
      <c r="H233" s="15"/>
      <c r="I233" s="10"/>
    </row>
    <row r="234" spans="1:9" s="8" customFormat="1" ht="15">
      <c r="A234" s="118" t="s">
        <v>241</v>
      </c>
      <c r="B234" s="27">
        <v>914119</v>
      </c>
      <c r="C234" s="27"/>
      <c r="D234" s="3" t="s">
        <v>77</v>
      </c>
      <c r="E234" s="2" t="s">
        <v>101</v>
      </c>
      <c r="F234" s="16" t="s">
        <v>102</v>
      </c>
      <c r="G234" s="7">
        <v>900</v>
      </c>
      <c r="H234" s="122">
        <v>0</v>
      </c>
      <c r="I234" s="5">
        <f>G234*H234</f>
        <v>0</v>
      </c>
    </row>
    <row r="235" spans="1:9" s="8" customFormat="1" ht="15">
      <c r="A235" s="62"/>
      <c r="B235" s="13"/>
      <c r="C235" s="13"/>
      <c r="D235" s="83" t="s">
        <v>155</v>
      </c>
      <c r="E235" s="91" t="s">
        <v>109</v>
      </c>
      <c r="F235" s="13"/>
      <c r="G235" s="9"/>
      <c r="H235" s="15"/>
      <c r="I235" s="10"/>
    </row>
    <row r="236" spans="1:9" s="8" customFormat="1" ht="15">
      <c r="A236" s="62"/>
      <c r="B236" s="13"/>
      <c r="C236" s="13"/>
      <c r="D236" s="83" t="s">
        <v>156</v>
      </c>
      <c r="E236" s="90" t="s">
        <v>108</v>
      </c>
      <c r="F236" s="13"/>
      <c r="G236" s="9"/>
      <c r="H236" s="15"/>
      <c r="I236" s="10"/>
    </row>
    <row r="237" spans="1:9" s="8" customFormat="1" ht="28.55">
      <c r="A237" s="62"/>
      <c r="B237" s="13"/>
      <c r="C237" s="13"/>
      <c r="D237" s="83" t="s">
        <v>157</v>
      </c>
      <c r="E237" s="79" t="s">
        <v>180</v>
      </c>
      <c r="F237" s="13"/>
      <c r="G237" s="9"/>
      <c r="H237" s="15"/>
      <c r="I237" s="10"/>
    </row>
    <row r="238" spans="1:9" s="8" customFormat="1" ht="15">
      <c r="A238" s="62"/>
      <c r="B238" s="13"/>
      <c r="C238" s="13"/>
      <c r="D238" s="70"/>
      <c r="E238" s="69"/>
      <c r="F238" s="13"/>
      <c r="G238" s="9"/>
      <c r="H238" s="15"/>
      <c r="I238" s="10"/>
    </row>
    <row r="239" spans="1:9" s="8" customFormat="1" ht="15">
      <c r="A239" s="118" t="s">
        <v>242</v>
      </c>
      <c r="B239" s="27">
        <v>914212</v>
      </c>
      <c r="C239" s="27"/>
      <c r="D239" s="3" t="s">
        <v>77</v>
      </c>
      <c r="E239" s="2" t="s">
        <v>110</v>
      </c>
      <c r="F239" s="16" t="s">
        <v>93</v>
      </c>
      <c r="G239" s="7">
        <v>4</v>
      </c>
      <c r="H239" s="122">
        <v>0</v>
      </c>
      <c r="I239" s="5">
        <f>G239*H239</f>
        <v>0</v>
      </c>
    </row>
    <row r="240" spans="1:9" s="8" customFormat="1" ht="15">
      <c r="A240" s="62"/>
      <c r="B240" s="13"/>
      <c r="C240" s="13"/>
      <c r="D240" s="83" t="s">
        <v>155</v>
      </c>
      <c r="E240" s="91" t="s">
        <v>103</v>
      </c>
      <c r="F240" s="13"/>
      <c r="G240" s="9"/>
      <c r="H240" s="15"/>
      <c r="I240" s="10"/>
    </row>
    <row r="241" spans="1:9" s="8" customFormat="1" ht="15">
      <c r="A241" s="62"/>
      <c r="B241" s="13"/>
      <c r="C241" s="13"/>
      <c r="D241" s="83" t="s">
        <v>156</v>
      </c>
      <c r="E241" s="78" t="s">
        <v>113</v>
      </c>
      <c r="F241" s="13"/>
      <c r="G241" s="9"/>
      <c r="H241" s="15"/>
      <c r="I241" s="10"/>
    </row>
    <row r="242" spans="1:9" s="8" customFormat="1" ht="71.35">
      <c r="A242" s="62"/>
      <c r="B242" s="13"/>
      <c r="C242" s="13"/>
      <c r="D242" s="83" t="s">
        <v>157</v>
      </c>
      <c r="E242" s="79" t="s">
        <v>179</v>
      </c>
      <c r="F242" s="13"/>
      <c r="G242" s="9"/>
      <c r="H242" s="15"/>
      <c r="I242" s="10"/>
    </row>
    <row r="243" spans="1:9" s="8" customFormat="1" ht="15">
      <c r="A243" s="62"/>
      <c r="B243" s="13"/>
      <c r="C243" s="13"/>
      <c r="D243" s="70"/>
      <c r="E243" s="69"/>
      <c r="F243" s="13"/>
      <c r="G243" s="9"/>
      <c r="H243" s="15"/>
      <c r="I243" s="10"/>
    </row>
    <row r="244" spans="1:9" s="8" customFormat="1" ht="15">
      <c r="A244" s="118" t="s">
        <v>243</v>
      </c>
      <c r="B244" s="27">
        <v>914213</v>
      </c>
      <c r="C244" s="27"/>
      <c r="D244" s="3" t="s">
        <v>77</v>
      </c>
      <c r="E244" s="2" t="s">
        <v>111</v>
      </c>
      <c r="F244" s="16" t="s">
        <v>93</v>
      </c>
      <c r="G244" s="7">
        <v>4</v>
      </c>
      <c r="H244" s="122">
        <v>0</v>
      </c>
      <c r="I244" s="5">
        <f>G244*H244</f>
        <v>0</v>
      </c>
    </row>
    <row r="245" spans="1:9" s="8" customFormat="1" ht="15">
      <c r="A245" s="62"/>
      <c r="B245" s="13"/>
      <c r="C245" s="13"/>
      <c r="D245" s="83" t="s">
        <v>155</v>
      </c>
      <c r="E245" s="91" t="s">
        <v>114</v>
      </c>
      <c r="F245" s="13"/>
      <c r="G245" s="9"/>
      <c r="H245" s="15"/>
      <c r="I245" s="10"/>
    </row>
    <row r="246" spans="1:9" s="8" customFormat="1" ht="15">
      <c r="A246" s="62"/>
      <c r="B246" s="13"/>
      <c r="C246" s="13"/>
      <c r="D246" s="83" t="s">
        <v>156</v>
      </c>
      <c r="E246" s="90"/>
      <c r="F246" s="13"/>
      <c r="G246" s="9"/>
      <c r="H246" s="15"/>
      <c r="I246" s="10"/>
    </row>
    <row r="247" spans="1:9" s="8" customFormat="1" ht="15">
      <c r="A247" s="62"/>
      <c r="B247" s="13"/>
      <c r="C247" s="13"/>
      <c r="D247" s="83" t="s">
        <v>157</v>
      </c>
      <c r="E247" s="79" t="s">
        <v>181</v>
      </c>
      <c r="F247" s="13"/>
      <c r="G247" s="9"/>
      <c r="H247" s="15"/>
      <c r="I247" s="10"/>
    </row>
    <row r="248" spans="1:9" s="8" customFormat="1" ht="15">
      <c r="A248" s="62"/>
      <c r="B248" s="13"/>
      <c r="C248" s="13"/>
      <c r="D248" s="70"/>
      <c r="E248" s="69"/>
      <c r="F248" s="13"/>
      <c r="G248" s="9"/>
      <c r="H248" s="15"/>
      <c r="I248" s="10"/>
    </row>
    <row r="249" spans="1:9" s="8" customFormat="1" ht="15">
      <c r="A249" s="118" t="s">
        <v>244</v>
      </c>
      <c r="B249" s="27">
        <v>914219</v>
      </c>
      <c r="C249" s="27"/>
      <c r="D249" s="3" t="s">
        <v>77</v>
      </c>
      <c r="E249" s="2" t="s">
        <v>112</v>
      </c>
      <c r="F249" s="16" t="s">
        <v>102</v>
      </c>
      <c r="G249" s="7">
        <v>360</v>
      </c>
      <c r="H249" s="122">
        <v>0</v>
      </c>
      <c r="I249" s="5">
        <f>G249*H249</f>
        <v>0</v>
      </c>
    </row>
    <row r="250" spans="1:9" s="8" customFormat="1" ht="15">
      <c r="A250" s="62"/>
      <c r="B250" s="13"/>
      <c r="C250" s="13"/>
      <c r="D250" s="83" t="s">
        <v>155</v>
      </c>
      <c r="E250" s="91" t="s">
        <v>114</v>
      </c>
      <c r="F250" s="13"/>
      <c r="G250" s="9"/>
      <c r="H250" s="15"/>
      <c r="I250" s="10"/>
    </row>
    <row r="251" spans="1:9" s="8" customFormat="1" ht="15">
      <c r="A251" s="62"/>
      <c r="B251" s="13"/>
      <c r="C251" s="13"/>
      <c r="D251" s="83" t="s">
        <v>156</v>
      </c>
      <c r="E251" s="90" t="s">
        <v>107</v>
      </c>
      <c r="F251" s="13"/>
      <c r="G251" s="9"/>
      <c r="H251" s="15"/>
      <c r="I251" s="10"/>
    </row>
    <row r="252" spans="1:9" s="8" customFormat="1" ht="28.55">
      <c r="A252" s="62"/>
      <c r="B252" s="13"/>
      <c r="C252" s="13"/>
      <c r="D252" s="83" t="s">
        <v>157</v>
      </c>
      <c r="E252" s="79" t="s">
        <v>180</v>
      </c>
      <c r="F252" s="13"/>
      <c r="G252" s="9"/>
      <c r="H252" s="15"/>
      <c r="I252" s="10"/>
    </row>
    <row r="253" spans="1:9" s="8" customFormat="1" ht="15">
      <c r="A253" s="62"/>
      <c r="B253" s="13"/>
      <c r="C253" s="13"/>
      <c r="D253" s="70"/>
      <c r="E253" s="69"/>
      <c r="F253" s="13"/>
      <c r="G253" s="9"/>
      <c r="H253" s="15"/>
      <c r="I253" s="10"/>
    </row>
    <row r="254" spans="1:9" s="8" customFormat="1" ht="15">
      <c r="A254" s="118" t="s">
        <v>245</v>
      </c>
      <c r="B254" s="27">
        <v>916312</v>
      </c>
      <c r="C254" s="27"/>
      <c r="D254" s="3" t="s">
        <v>77</v>
      </c>
      <c r="E254" s="2" t="s">
        <v>104</v>
      </c>
      <c r="F254" s="16" t="s">
        <v>93</v>
      </c>
      <c r="G254" s="7">
        <v>4</v>
      </c>
      <c r="H254" s="122">
        <v>0</v>
      </c>
      <c r="I254" s="5">
        <f>G254*H254</f>
        <v>0</v>
      </c>
    </row>
    <row r="255" spans="1:9" s="8" customFormat="1" ht="15">
      <c r="A255" s="62"/>
      <c r="B255" s="13"/>
      <c r="C255" s="13"/>
      <c r="D255" s="83" t="s">
        <v>155</v>
      </c>
      <c r="E255" s="90" t="s">
        <v>103</v>
      </c>
      <c r="F255" s="13"/>
      <c r="G255" s="9"/>
      <c r="H255" s="15"/>
      <c r="I255" s="10"/>
    </row>
    <row r="256" spans="1:9" s="8" customFormat="1" ht="15">
      <c r="A256" s="62"/>
      <c r="B256" s="13"/>
      <c r="C256" s="13"/>
      <c r="D256" s="83" t="s">
        <v>156</v>
      </c>
      <c r="E256" s="90" t="s">
        <v>42</v>
      </c>
      <c r="F256" s="13"/>
      <c r="G256" s="9"/>
      <c r="H256" s="15"/>
      <c r="I256" s="10"/>
    </row>
    <row r="257" spans="1:9" s="8" customFormat="1" ht="42.8">
      <c r="A257" s="62"/>
      <c r="B257" s="13"/>
      <c r="C257" s="13"/>
      <c r="D257" s="83" t="s">
        <v>157</v>
      </c>
      <c r="E257" s="79" t="s">
        <v>182</v>
      </c>
      <c r="F257" s="13"/>
      <c r="G257" s="9"/>
      <c r="H257" s="15"/>
      <c r="I257" s="10"/>
    </row>
    <row r="258" spans="1:9" s="8" customFormat="1" ht="15">
      <c r="A258" s="62"/>
      <c r="B258" s="13"/>
      <c r="C258" s="13"/>
      <c r="D258" s="70"/>
      <c r="E258" s="69"/>
      <c r="F258" s="13"/>
      <c r="G258" s="9"/>
      <c r="H258" s="15"/>
      <c r="I258" s="10"/>
    </row>
    <row r="259" spans="1:9" s="8" customFormat="1" ht="15">
      <c r="A259" s="118" t="s">
        <v>246</v>
      </c>
      <c r="B259" s="27">
        <v>916313</v>
      </c>
      <c r="C259" s="27"/>
      <c r="D259" s="3" t="s">
        <v>77</v>
      </c>
      <c r="E259" s="2" t="s">
        <v>105</v>
      </c>
      <c r="F259" s="16" t="s">
        <v>93</v>
      </c>
      <c r="G259" s="7">
        <v>4</v>
      </c>
      <c r="H259" s="122">
        <v>0</v>
      </c>
      <c r="I259" s="5">
        <f>G259*H259</f>
        <v>0</v>
      </c>
    </row>
    <row r="260" spans="1:9" s="8" customFormat="1" ht="15">
      <c r="A260" s="105"/>
      <c r="B260" s="14"/>
      <c r="C260" s="14"/>
      <c r="D260" s="83" t="s">
        <v>155</v>
      </c>
      <c r="E260" s="90" t="s">
        <v>103</v>
      </c>
      <c r="F260" s="17"/>
      <c r="G260" s="12"/>
      <c r="H260" s="45"/>
      <c r="I260" s="6"/>
    </row>
    <row r="261" spans="1:9" s="8" customFormat="1" ht="15">
      <c r="A261" s="105"/>
      <c r="B261" s="14"/>
      <c r="C261" s="14"/>
      <c r="D261" s="83" t="s">
        <v>156</v>
      </c>
      <c r="E261" s="90" t="s">
        <v>42</v>
      </c>
      <c r="F261" s="17"/>
      <c r="G261" s="12"/>
      <c r="H261" s="45"/>
      <c r="I261" s="6"/>
    </row>
    <row r="262" spans="1:9" s="8" customFormat="1" ht="15">
      <c r="A262" s="105"/>
      <c r="B262" s="14"/>
      <c r="C262" s="14"/>
      <c r="D262" s="83" t="s">
        <v>157</v>
      </c>
      <c r="E262" s="79" t="s">
        <v>183</v>
      </c>
      <c r="F262" s="17"/>
      <c r="G262" s="12"/>
      <c r="H262" s="45"/>
      <c r="I262" s="6"/>
    </row>
    <row r="263" spans="1:9" s="8" customFormat="1" ht="15">
      <c r="A263" s="105"/>
      <c r="B263" s="14"/>
      <c r="C263" s="14"/>
      <c r="D263" s="70"/>
      <c r="E263" s="69"/>
      <c r="F263" s="17"/>
      <c r="G263" s="12"/>
      <c r="H263" s="45"/>
      <c r="I263" s="6"/>
    </row>
    <row r="264" spans="1:9" s="8" customFormat="1" ht="15">
      <c r="A264" s="118" t="s">
        <v>247</v>
      </c>
      <c r="B264" s="27">
        <v>916319</v>
      </c>
      <c r="C264" s="27"/>
      <c r="D264" s="3" t="s">
        <v>77</v>
      </c>
      <c r="E264" s="2" t="s">
        <v>106</v>
      </c>
      <c r="F264" s="16" t="s">
        <v>102</v>
      </c>
      <c r="G264" s="7">
        <v>360</v>
      </c>
      <c r="H264" s="122">
        <v>0</v>
      </c>
      <c r="I264" s="5">
        <f>G264*H264</f>
        <v>0</v>
      </c>
    </row>
    <row r="265" spans="1:9" s="8" customFormat="1" ht="15">
      <c r="A265" s="105"/>
      <c r="B265" s="14"/>
      <c r="C265" s="14"/>
      <c r="D265" s="83" t="s">
        <v>155</v>
      </c>
      <c r="E265" s="90" t="s">
        <v>103</v>
      </c>
      <c r="F265" s="17"/>
      <c r="G265" s="12"/>
      <c r="H265" s="45"/>
      <c r="I265" s="6"/>
    </row>
    <row r="266" spans="1:9" s="8" customFormat="1" ht="15">
      <c r="A266" s="105"/>
      <c r="B266" s="14"/>
      <c r="C266" s="14"/>
      <c r="D266" s="83" t="s">
        <v>156</v>
      </c>
      <c r="E266" s="90" t="s">
        <v>107</v>
      </c>
      <c r="F266" s="17"/>
      <c r="G266" s="12"/>
      <c r="H266" s="45"/>
      <c r="I266" s="6"/>
    </row>
    <row r="267" spans="1:9" s="8" customFormat="1" ht="28.55">
      <c r="A267" s="105"/>
      <c r="B267" s="14"/>
      <c r="C267" s="14"/>
      <c r="D267" s="83" t="s">
        <v>157</v>
      </c>
      <c r="E267" s="79" t="s">
        <v>184</v>
      </c>
      <c r="F267" s="17"/>
      <c r="G267" s="12"/>
      <c r="H267" s="45"/>
      <c r="I267" s="6"/>
    </row>
    <row r="268" spans="1:9" s="8" customFormat="1" ht="15">
      <c r="A268" s="62"/>
      <c r="B268" s="13"/>
      <c r="C268" s="13"/>
      <c r="D268" s="70"/>
      <c r="E268" s="69"/>
      <c r="F268" s="13"/>
      <c r="G268" s="9"/>
      <c r="H268" s="15"/>
      <c r="I268" s="10"/>
    </row>
    <row r="269" spans="1:9" s="8" customFormat="1" ht="15">
      <c r="A269" s="118" t="s">
        <v>248</v>
      </c>
      <c r="B269" s="27">
        <v>93751</v>
      </c>
      <c r="C269" s="27"/>
      <c r="D269" s="3" t="s">
        <v>77</v>
      </c>
      <c r="E269" s="2" t="s">
        <v>92</v>
      </c>
      <c r="F269" s="16" t="s">
        <v>93</v>
      </c>
      <c r="G269" s="7">
        <v>1</v>
      </c>
      <c r="H269" s="122">
        <v>0</v>
      </c>
      <c r="I269" s="5">
        <f>G269*H269</f>
        <v>0</v>
      </c>
    </row>
    <row r="270" spans="1:9" s="8" customFormat="1" ht="28.55">
      <c r="A270" s="62"/>
      <c r="B270" s="13"/>
      <c r="C270" s="13"/>
      <c r="D270" s="83" t="s">
        <v>155</v>
      </c>
      <c r="E270" s="78" t="s">
        <v>94</v>
      </c>
      <c r="F270" s="13"/>
      <c r="G270" s="9"/>
      <c r="H270" s="15"/>
      <c r="I270" s="10"/>
    </row>
    <row r="271" spans="1:9" s="8" customFormat="1" ht="15">
      <c r="A271" s="62"/>
      <c r="B271" s="20"/>
      <c r="C271" s="20"/>
      <c r="D271" s="83" t="s">
        <v>156</v>
      </c>
      <c r="E271" s="78" t="s">
        <v>125</v>
      </c>
      <c r="F271" s="20"/>
      <c r="G271" s="12"/>
      <c r="H271" s="18"/>
      <c r="I271" s="21"/>
    </row>
    <row r="272" spans="1:9" s="8" customFormat="1" ht="85.6">
      <c r="A272" s="62"/>
      <c r="B272" s="13"/>
      <c r="C272" s="13"/>
      <c r="D272" s="83" t="s">
        <v>157</v>
      </c>
      <c r="E272" s="79" t="s">
        <v>185</v>
      </c>
      <c r="F272" s="13"/>
      <c r="G272" s="9"/>
      <c r="H272" s="15"/>
      <c r="I272" s="10"/>
    </row>
    <row r="273" spans="1:9" s="8" customFormat="1" ht="15">
      <c r="A273" s="62"/>
      <c r="B273" s="13"/>
      <c r="C273" s="13"/>
      <c r="D273" s="70"/>
      <c r="E273" s="69"/>
      <c r="F273" s="13"/>
      <c r="G273" s="9"/>
      <c r="H273" s="15"/>
      <c r="I273" s="10"/>
    </row>
    <row r="274" spans="1:9" s="8" customFormat="1" ht="15">
      <c r="A274" s="118" t="s">
        <v>249</v>
      </c>
      <c r="B274" s="27">
        <v>93753</v>
      </c>
      <c r="C274" s="27"/>
      <c r="D274" s="3" t="s">
        <v>77</v>
      </c>
      <c r="E274" s="2" t="s">
        <v>95</v>
      </c>
      <c r="F274" s="16" t="s">
        <v>93</v>
      </c>
      <c r="G274" s="7">
        <v>1</v>
      </c>
      <c r="H274" s="122">
        <v>0</v>
      </c>
      <c r="I274" s="5">
        <f>G274*H274</f>
        <v>0</v>
      </c>
    </row>
    <row r="275" spans="1:9" s="8" customFormat="1" ht="28.55">
      <c r="A275" s="62"/>
      <c r="B275" s="13"/>
      <c r="C275" s="13"/>
      <c r="D275" s="83" t="s">
        <v>155</v>
      </c>
      <c r="E275" s="78" t="s">
        <v>283</v>
      </c>
      <c r="F275" s="13"/>
      <c r="G275" s="9"/>
      <c r="H275" s="15"/>
      <c r="I275" s="10"/>
    </row>
    <row r="276" spans="1:9" s="8" customFormat="1" ht="15">
      <c r="A276" s="62"/>
      <c r="B276" s="20"/>
      <c r="C276" s="20"/>
      <c r="D276" s="83" t="s">
        <v>156</v>
      </c>
      <c r="E276" s="78" t="s">
        <v>125</v>
      </c>
      <c r="F276" s="20"/>
      <c r="G276" s="12"/>
      <c r="H276" s="18"/>
      <c r="I276" s="21"/>
    </row>
    <row r="277" spans="1:9" s="8" customFormat="1" ht="85.6">
      <c r="A277" s="62"/>
      <c r="B277" s="13"/>
      <c r="C277" s="13"/>
      <c r="D277" s="83" t="s">
        <v>157</v>
      </c>
      <c r="E277" s="79" t="s">
        <v>185</v>
      </c>
      <c r="F277" s="13"/>
      <c r="G277" s="9"/>
      <c r="H277" s="15"/>
      <c r="I277" s="10"/>
    </row>
    <row r="278" spans="1:9" s="8" customFormat="1" ht="15">
      <c r="A278" s="62"/>
      <c r="B278" s="13"/>
      <c r="C278" s="13"/>
      <c r="D278" s="70"/>
      <c r="E278" s="69"/>
      <c r="F278" s="13"/>
      <c r="G278" s="9"/>
      <c r="H278" s="15"/>
      <c r="I278" s="10"/>
    </row>
    <row r="279" spans="1:9" s="8" customFormat="1" ht="15">
      <c r="A279" s="104">
        <v>55</v>
      </c>
      <c r="B279" s="58">
        <v>938443</v>
      </c>
      <c r="C279" s="57"/>
      <c r="D279" s="58" t="s">
        <v>77</v>
      </c>
      <c r="E279" s="59" t="s">
        <v>188</v>
      </c>
      <c r="F279" s="97" t="s">
        <v>45</v>
      </c>
      <c r="G279" s="98">
        <f>15.9*4.05</f>
        <v>64.395</v>
      </c>
      <c r="H279" s="99">
        <v>0</v>
      </c>
      <c r="I279" s="102">
        <f>G279*H279</f>
        <v>0</v>
      </c>
    </row>
    <row r="280" spans="1:9" s="8" customFormat="1" ht="15">
      <c r="A280" s="107"/>
      <c r="D280" s="84" t="s">
        <v>155</v>
      </c>
      <c r="E280" s="90" t="s">
        <v>192</v>
      </c>
      <c r="F280" s="13"/>
      <c r="G280" s="9"/>
      <c r="H280" s="15"/>
      <c r="I280" s="10"/>
    </row>
    <row r="281" spans="1:9" s="8" customFormat="1" ht="15">
      <c r="A281" s="107"/>
      <c r="D281" s="84" t="s">
        <v>156</v>
      </c>
      <c r="E281" s="77" t="s">
        <v>189</v>
      </c>
      <c r="F281" s="13"/>
      <c r="G281" s="9"/>
      <c r="H281" s="15"/>
      <c r="I281" s="10"/>
    </row>
    <row r="282" spans="1:9" s="8" customFormat="1" ht="15">
      <c r="A282" s="107"/>
      <c r="D282" s="84" t="s">
        <v>157</v>
      </c>
      <c r="E282" s="90" t="s">
        <v>190</v>
      </c>
      <c r="F282" s="13"/>
      <c r="G282" s="9"/>
      <c r="H282" s="15"/>
      <c r="I282" s="10"/>
    </row>
    <row r="283" spans="1:9" s="8" customFormat="1" ht="15">
      <c r="A283" s="107"/>
      <c r="F283" s="13"/>
      <c r="G283" s="9"/>
      <c r="H283" s="15"/>
      <c r="I283" s="10"/>
    </row>
    <row r="284" spans="1:9" s="8" customFormat="1" ht="15">
      <c r="A284" s="118" t="s">
        <v>250</v>
      </c>
      <c r="B284" s="27">
        <v>966121</v>
      </c>
      <c r="C284" s="27"/>
      <c r="D284" s="3" t="s">
        <v>77</v>
      </c>
      <c r="E284" s="2" t="s">
        <v>216</v>
      </c>
      <c r="F284" s="16" t="s">
        <v>28</v>
      </c>
      <c r="G284" s="7">
        <f>5*3.5*3+5*3*3+23*2*1+16*2*1</f>
        <v>175.5</v>
      </c>
      <c r="H284" s="99">
        <v>0</v>
      </c>
      <c r="I284" s="5">
        <f>G284*H284</f>
        <v>0</v>
      </c>
    </row>
    <row r="285" spans="1:9" s="8" customFormat="1" ht="15">
      <c r="A285" s="62"/>
      <c r="B285" s="13"/>
      <c r="C285" s="13"/>
      <c r="D285" s="83" t="s">
        <v>155</v>
      </c>
      <c r="E285" s="77" t="s">
        <v>217</v>
      </c>
      <c r="F285" s="13"/>
      <c r="G285" s="9"/>
      <c r="H285" s="15"/>
      <c r="I285" s="10"/>
    </row>
    <row r="286" spans="1:9" s="8" customFormat="1" ht="57.1">
      <c r="A286" s="62"/>
      <c r="B286" s="20"/>
      <c r="C286" s="20"/>
      <c r="D286" s="83" t="s">
        <v>156</v>
      </c>
      <c r="E286" s="78" t="s">
        <v>267</v>
      </c>
      <c r="F286" s="20"/>
      <c r="G286" s="12"/>
      <c r="H286" s="18"/>
      <c r="I286" s="21"/>
    </row>
    <row r="287" spans="1:9" s="8" customFormat="1" ht="99.85">
      <c r="A287" s="62"/>
      <c r="B287" s="13"/>
      <c r="C287" s="13"/>
      <c r="D287" s="83" t="s">
        <v>157</v>
      </c>
      <c r="E287" s="79" t="s">
        <v>186</v>
      </c>
      <c r="F287" s="13"/>
      <c r="G287" s="9"/>
      <c r="H287" s="15"/>
      <c r="I287" s="10"/>
    </row>
    <row r="288" spans="1:9" s="8" customFormat="1" ht="15">
      <c r="A288" s="62"/>
      <c r="B288" s="13"/>
      <c r="C288" s="13"/>
      <c r="D288" s="70"/>
      <c r="E288" s="69"/>
      <c r="F288" s="13"/>
      <c r="G288" s="9"/>
      <c r="H288" s="15"/>
      <c r="I288" s="10"/>
    </row>
    <row r="289" spans="1:9" s="8" customFormat="1" ht="15">
      <c r="A289" s="118" t="s">
        <v>251</v>
      </c>
      <c r="B289" s="27">
        <v>966131</v>
      </c>
      <c r="C289" s="27"/>
      <c r="D289" s="3" t="s">
        <v>77</v>
      </c>
      <c r="E289" s="2" t="s">
        <v>58</v>
      </c>
      <c r="F289" s="16" t="s">
        <v>28</v>
      </c>
      <c r="G289" s="7">
        <f>4.4*0.5*2</f>
        <v>4.4</v>
      </c>
      <c r="H289" s="121">
        <v>0</v>
      </c>
      <c r="I289" s="5">
        <f>G289*H289</f>
        <v>0</v>
      </c>
    </row>
    <row r="290" spans="1:9" s="8" customFormat="1" ht="15">
      <c r="A290" s="62"/>
      <c r="B290" s="13"/>
      <c r="C290" s="13"/>
      <c r="D290" s="83" t="s">
        <v>155</v>
      </c>
      <c r="E290" s="77" t="s">
        <v>215</v>
      </c>
      <c r="F290" s="13"/>
      <c r="G290" s="9"/>
      <c r="H290" s="15"/>
      <c r="I290" s="10"/>
    </row>
    <row r="291" spans="1:9" s="8" customFormat="1" ht="15">
      <c r="A291" s="62"/>
      <c r="B291" s="13"/>
      <c r="C291" s="13"/>
      <c r="D291" s="83" t="s">
        <v>156</v>
      </c>
      <c r="E291" s="77" t="s">
        <v>59</v>
      </c>
      <c r="F291" s="13"/>
      <c r="G291" s="9"/>
      <c r="H291" s="15"/>
      <c r="I291" s="10"/>
    </row>
    <row r="292" spans="1:9" s="8" customFormat="1" ht="99.85">
      <c r="A292" s="62"/>
      <c r="B292" s="20"/>
      <c r="C292" s="20"/>
      <c r="D292" s="83" t="s">
        <v>157</v>
      </c>
      <c r="E292" s="79" t="s">
        <v>186</v>
      </c>
      <c r="F292" s="20"/>
      <c r="G292" s="12"/>
      <c r="H292" s="18"/>
      <c r="I292" s="21"/>
    </row>
    <row r="293" spans="1:9" s="8" customFormat="1" ht="15">
      <c r="A293" s="62"/>
      <c r="B293" s="20"/>
      <c r="C293" s="20"/>
      <c r="D293" s="70"/>
      <c r="E293" s="69"/>
      <c r="F293" s="20"/>
      <c r="G293" s="12"/>
      <c r="H293" s="18"/>
      <c r="I293" s="21"/>
    </row>
    <row r="294" spans="1:9" s="8" customFormat="1" ht="15">
      <c r="A294" s="118" t="s">
        <v>252</v>
      </c>
      <c r="B294" s="27">
        <v>966168</v>
      </c>
      <c r="C294" s="27"/>
      <c r="D294" s="3" t="s">
        <v>77</v>
      </c>
      <c r="E294" s="2" t="s">
        <v>54</v>
      </c>
      <c r="F294" s="16" t="s">
        <v>28</v>
      </c>
      <c r="G294" s="7">
        <f>15.2*0.17+3*2*1.2+0.5*0.8*1.2+3*3*0.8</f>
        <v>17.464</v>
      </c>
      <c r="H294" s="121">
        <v>0</v>
      </c>
      <c r="I294" s="5">
        <f>G294*H294</f>
        <v>0</v>
      </c>
    </row>
    <row r="295" spans="1:9" s="8" customFormat="1" ht="15">
      <c r="A295" s="62"/>
      <c r="B295" s="13"/>
      <c r="C295" s="13"/>
      <c r="D295" s="83" t="s">
        <v>155</v>
      </c>
      <c r="E295" s="77" t="s">
        <v>266</v>
      </c>
      <c r="F295" s="13"/>
      <c r="G295" s="9"/>
      <c r="H295" s="15"/>
      <c r="I295" s="10"/>
    </row>
    <row r="296" spans="1:9" s="8" customFormat="1" ht="28.55">
      <c r="A296" s="62"/>
      <c r="B296" s="13"/>
      <c r="C296" s="13"/>
      <c r="D296" s="83" t="s">
        <v>156</v>
      </c>
      <c r="E296" s="78" t="s">
        <v>268</v>
      </c>
      <c r="F296" s="13"/>
      <c r="G296" s="9"/>
      <c r="H296" s="15"/>
      <c r="I296" s="10"/>
    </row>
    <row r="297" spans="1:9" s="8" customFormat="1" ht="99.85">
      <c r="A297" s="62"/>
      <c r="B297" s="20"/>
      <c r="C297" s="20"/>
      <c r="D297" s="83" t="s">
        <v>157</v>
      </c>
      <c r="E297" s="79" t="s">
        <v>186</v>
      </c>
      <c r="F297" s="20"/>
      <c r="G297" s="12"/>
      <c r="H297" s="18"/>
      <c r="I297" s="21"/>
    </row>
    <row r="298" spans="1:9" s="8" customFormat="1" ht="15">
      <c r="A298" s="62"/>
      <c r="B298" s="20"/>
      <c r="C298" s="20"/>
      <c r="D298" s="70"/>
      <c r="E298" s="69"/>
      <c r="F298" s="20"/>
      <c r="G298" s="12"/>
      <c r="H298" s="18"/>
      <c r="I298" s="21"/>
    </row>
    <row r="299" spans="1:9" s="8" customFormat="1" ht="15">
      <c r="A299" s="118" t="s">
        <v>253</v>
      </c>
      <c r="B299" s="27">
        <v>966178</v>
      </c>
      <c r="C299" s="27"/>
      <c r="D299" s="3" t="s">
        <v>77</v>
      </c>
      <c r="E299" s="2" t="s">
        <v>55</v>
      </c>
      <c r="F299" s="16" t="s">
        <v>28</v>
      </c>
      <c r="G299" s="7">
        <f>(0.1*0.12*2.4*15+0.1*0.12*1.87*17+0.1*0.12*1.14*30+0.02*0.1*1.3*60)+0.081*50</f>
        <v>5.42988</v>
      </c>
      <c r="H299" s="121">
        <v>0</v>
      </c>
      <c r="I299" s="5">
        <f>G299*H299</f>
        <v>0</v>
      </c>
    </row>
    <row r="300" spans="1:9" s="8" customFormat="1" ht="15">
      <c r="A300" s="62"/>
      <c r="B300" s="13"/>
      <c r="C300" s="13"/>
      <c r="D300" s="83" t="s">
        <v>155</v>
      </c>
      <c r="E300" s="77" t="s">
        <v>56</v>
      </c>
      <c r="F300" s="13"/>
      <c r="G300" s="12"/>
      <c r="H300" s="15"/>
      <c r="I300" s="10"/>
    </row>
    <row r="301" spans="1:9" s="8" customFormat="1" ht="71.35">
      <c r="A301" s="62"/>
      <c r="B301" s="13"/>
      <c r="C301" s="13"/>
      <c r="D301" s="83" t="s">
        <v>156</v>
      </c>
      <c r="E301" s="78" t="s">
        <v>61</v>
      </c>
      <c r="F301" s="13"/>
      <c r="G301" s="9"/>
      <c r="H301" s="15"/>
      <c r="I301" s="10"/>
    </row>
    <row r="302" spans="1:9" s="8" customFormat="1" ht="99.85">
      <c r="A302" s="62"/>
      <c r="B302" s="13"/>
      <c r="C302" s="13"/>
      <c r="D302" s="83" t="s">
        <v>157</v>
      </c>
      <c r="E302" s="79" t="s">
        <v>186</v>
      </c>
      <c r="F302" s="13"/>
      <c r="G302" s="9"/>
      <c r="H302" s="15"/>
      <c r="I302" s="10"/>
    </row>
    <row r="303" spans="1:9" s="8" customFormat="1" ht="15">
      <c r="A303" s="62"/>
      <c r="B303" s="13"/>
      <c r="C303" s="13"/>
      <c r="D303" s="70"/>
      <c r="E303" s="69"/>
      <c r="F303" s="13"/>
      <c r="G303" s="9"/>
      <c r="H303" s="15"/>
      <c r="I303" s="10"/>
    </row>
    <row r="304" spans="1:9" s="8" customFormat="1" ht="15">
      <c r="A304" s="118" t="s">
        <v>254</v>
      </c>
      <c r="B304" s="27">
        <v>966188</v>
      </c>
      <c r="C304" s="27"/>
      <c r="D304" s="3" t="s">
        <v>77</v>
      </c>
      <c r="E304" s="2" t="s">
        <v>57</v>
      </c>
      <c r="F304" s="16" t="s">
        <v>32</v>
      </c>
      <c r="G304" s="7">
        <f>1/1000*(1200+6*50*6)+1</f>
        <v>4</v>
      </c>
      <c r="H304" s="121">
        <v>0</v>
      </c>
      <c r="I304" s="5">
        <f>G304*H304</f>
        <v>0</v>
      </c>
    </row>
    <row r="305" spans="1:9" s="8" customFormat="1" ht="15">
      <c r="A305" s="62"/>
      <c r="B305" s="20"/>
      <c r="C305" s="20"/>
      <c r="D305" s="83" t="s">
        <v>155</v>
      </c>
      <c r="E305" s="77" t="s">
        <v>90</v>
      </c>
      <c r="F305" s="20"/>
      <c r="G305" s="12"/>
      <c r="H305" s="18"/>
      <c r="I305" s="21"/>
    </row>
    <row r="306" spans="1:9" s="8" customFormat="1" ht="42.8">
      <c r="A306" s="62"/>
      <c r="B306" s="13"/>
      <c r="C306" s="13"/>
      <c r="D306" s="83" t="s">
        <v>156</v>
      </c>
      <c r="E306" s="78" t="s">
        <v>60</v>
      </c>
      <c r="F306" s="13"/>
      <c r="G306" s="9"/>
      <c r="H306" s="15"/>
      <c r="I306" s="10"/>
    </row>
    <row r="307" spans="1:9" s="8" customFormat="1" ht="99.85">
      <c r="A307" s="62"/>
      <c r="B307" s="13"/>
      <c r="C307" s="13"/>
      <c r="D307" s="83" t="s">
        <v>157</v>
      </c>
      <c r="E307" s="79" t="s">
        <v>187</v>
      </c>
      <c r="F307" s="13"/>
      <c r="G307" s="9"/>
      <c r="H307" s="15"/>
      <c r="I307" s="10"/>
    </row>
    <row r="308" spans="1:9" s="8" customFormat="1" ht="15">
      <c r="A308" s="62"/>
      <c r="B308" s="13"/>
      <c r="C308" s="13"/>
      <c r="D308" s="70"/>
      <c r="E308" s="69"/>
      <c r="F308" s="13"/>
      <c r="G308" s="9"/>
      <c r="H308" s="15"/>
      <c r="I308" s="10"/>
    </row>
    <row r="309" spans="1:9" s="8" customFormat="1" ht="19.05">
      <c r="A309" s="123" t="s">
        <v>81</v>
      </c>
      <c r="B309" s="123"/>
      <c r="C309" s="123"/>
      <c r="D309" s="123"/>
      <c r="E309" s="123"/>
      <c r="F309" s="123"/>
      <c r="G309" s="123"/>
      <c r="H309" s="123"/>
      <c r="I309" s="28">
        <f>SUM(I7:I308)</f>
        <v>0</v>
      </c>
    </row>
    <row r="310" s="8" customFormat="1" ht="15">
      <c r="A310" s="62"/>
    </row>
    <row r="311" s="8" customFormat="1" ht="15">
      <c r="A311" s="62"/>
    </row>
    <row r="312" s="8" customFormat="1" ht="15">
      <c r="A312" s="62"/>
    </row>
    <row r="313" s="8" customFormat="1" ht="15">
      <c r="A313" s="62"/>
    </row>
    <row r="314" spans="1:9" s="8" customFormat="1" ht="15">
      <c r="A314" s="62"/>
      <c r="I314" s="28">
        <v>4050257.5784</v>
      </c>
    </row>
    <row r="315" s="8" customFormat="1" ht="15">
      <c r="A315" s="62"/>
    </row>
    <row r="316" spans="1:5" s="8" customFormat="1" ht="15">
      <c r="A316" s="62"/>
      <c r="E316" s="82"/>
    </row>
    <row r="317" s="8" customFormat="1" ht="15">
      <c r="A317" s="62"/>
    </row>
    <row r="318" spans="1:5" s="8" customFormat="1" ht="15">
      <c r="A318" s="62"/>
      <c r="E318" s="82"/>
    </row>
    <row r="319" spans="1:5" s="8" customFormat="1" ht="15">
      <c r="A319" s="62"/>
      <c r="E319" s="82"/>
    </row>
    <row r="320" spans="1:11" s="8" customFormat="1" ht="15">
      <c r="A320" s="62"/>
      <c r="K320" s="19"/>
    </row>
    <row r="321" spans="1:11" s="8" customFormat="1" ht="15">
      <c r="A321" s="62"/>
      <c r="E321" s="8" t="s">
        <v>202</v>
      </c>
      <c r="K321" s="7"/>
    </row>
    <row r="322" s="8" customFormat="1" ht="15">
      <c r="A322" s="62"/>
    </row>
    <row r="323" ht="15">
      <c r="A323" s="62"/>
    </row>
    <row r="324" ht="15">
      <c r="A324" s="62"/>
    </row>
    <row r="325" ht="15">
      <c r="A325" s="119"/>
    </row>
    <row r="326" ht="15">
      <c r="A326" s="119"/>
    </row>
    <row r="327" ht="15">
      <c r="A327" s="119"/>
    </row>
    <row r="328" ht="15">
      <c r="A328" s="119"/>
    </row>
    <row r="329" ht="15">
      <c r="A329" s="119"/>
    </row>
    <row r="330" ht="15">
      <c r="A330" s="119"/>
    </row>
    <row r="331" ht="15">
      <c r="A331" s="119"/>
    </row>
    <row r="332" ht="15">
      <c r="A332" s="119"/>
    </row>
    <row r="333" ht="15">
      <c r="A333" s="119"/>
    </row>
    <row r="334" ht="15">
      <c r="A334" s="119"/>
    </row>
    <row r="335" ht="15">
      <c r="A335" s="119"/>
    </row>
    <row r="336" ht="15">
      <c r="A336" s="119"/>
    </row>
    <row r="337" ht="15">
      <c r="A337" s="119"/>
    </row>
    <row r="338" ht="15">
      <c r="A338" s="119"/>
    </row>
    <row r="339" ht="15">
      <c r="A339" s="119"/>
    </row>
    <row r="340" ht="15">
      <c r="A340" s="119"/>
    </row>
    <row r="341" ht="15">
      <c r="A341" s="119"/>
    </row>
    <row r="342" ht="15">
      <c r="A342" s="119"/>
    </row>
    <row r="343" ht="15">
      <c r="A343" s="119"/>
    </row>
    <row r="344" ht="15">
      <c r="A344" s="119"/>
    </row>
    <row r="345" ht="15">
      <c r="A345" s="119"/>
    </row>
    <row r="346" ht="15">
      <c r="A346" s="119"/>
    </row>
    <row r="347" ht="15">
      <c r="A347" s="119"/>
    </row>
    <row r="348" ht="15">
      <c r="A348" s="119"/>
    </row>
    <row r="349" ht="15">
      <c r="A349" s="119"/>
    </row>
    <row r="350" ht="15">
      <c r="A350" s="119"/>
    </row>
    <row r="351" ht="15">
      <c r="A351" s="119"/>
    </row>
    <row r="352" ht="15">
      <c r="A352" s="119"/>
    </row>
    <row r="353" ht="15">
      <c r="A353" s="119"/>
    </row>
    <row r="354" ht="15">
      <c r="A354" s="119"/>
    </row>
    <row r="355" ht="15">
      <c r="A355" s="119"/>
    </row>
    <row r="356" ht="15">
      <c r="A356" s="119"/>
    </row>
    <row r="357" ht="15">
      <c r="A357" s="119"/>
    </row>
    <row r="358" ht="15">
      <c r="A358" s="119"/>
    </row>
    <row r="359" ht="15">
      <c r="A359" s="119"/>
    </row>
    <row r="360" ht="15">
      <c r="A360" s="119"/>
    </row>
    <row r="361" ht="15">
      <c r="A361" s="119"/>
    </row>
    <row r="362" ht="15">
      <c r="A362" s="119"/>
    </row>
  </sheetData>
  <sheetProtection sheet="1" objects="1" scenarios="1" selectLockedCells="1"/>
  <mergeCells count="9">
    <mergeCell ref="A309:H309"/>
    <mergeCell ref="E4:E5"/>
    <mergeCell ref="F4:F5"/>
    <mergeCell ref="G4:G5"/>
    <mergeCell ref="H4:I4"/>
    <mergeCell ref="A4:A5"/>
    <mergeCell ref="B4:B5"/>
    <mergeCell ref="D4:D5"/>
    <mergeCell ref="C4:C5"/>
  </mergeCells>
  <printOptions horizontalCentered="1"/>
  <pageMargins left="0.7086614173228347" right="0.7086614173228347" top="0.7874015748031497" bottom="0.5905511811023623" header="0.31496062992125984" footer="0.31496062992125984"/>
  <pageSetup fitToHeight="0" fitToWidth="1" horizontalDpi="600" verticalDpi="600" orientation="landscape" paperSize="9" scale="66"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Zoufálek Marcel</dc:creator>
  <cp:keywords/>
  <dc:description/>
  <cp:lastModifiedBy>Zoufálek Marcel</cp:lastModifiedBy>
  <cp:lastPrinted>2021-04-27T11:49:31Z</cp:lastPrinted>
  <dcterms:created xsi:type="dcterms:W3CDTF">2019-09-16T06:13:22Z</dcterms:created>
  <dcterms:modified xsi:type="dcterms:W3CDTF">2021-04-27T19:07:50Z</dcterms:modified>
  <cp:category/>
  <cp:version/>
  <cp:contentType/>
  <cp:contentStatus/>
</cp:coreProperties>
</file>