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1"/>
  </bookViews>
  <sheets>
    <sheet name="Rekapitulace stavby" sheetId="1" r:id="rId1"/>
    <sheet name="Objekt2 - Table 3" sheetId="2" r:id="rId2"/>
  </sheets>
  <definedNames>
    <definedName name="_xlnm._FilterDatabase" localSheetId="1" hidden="1">'Objekt2 - Table 3'!$C$136:$K$484</definedName>
    <definedName name="_xlnm.Print_Area" localSheetId="1">'Objekt2 - Table 3'!$C$4:$J$76,'Objekt2 - Table 3'!$C$82:$J$118,'Objekt2 - Table 3'!$C$124:$J$484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'Objekt2 - Table 3'!$136:$136</definedName>
  </definedNames>
  <calcPr calcId="152511"/>
</workbook>
</file>

<file path=xl/sharedStrings.xml><?xml version="1.0" encoding="utf-8"?>
<sst xmlns="http://schemas.openxmlformats.org/spreadsheetml/2006/main" count="3337" uniqueCount="662">
  <si>
    <t>Export Komplet</t>
  </si>
  <si>
    <t/>
  </si>
  <si>
    <t>2.0</t>
  </si>
  <si>
    <t>ZAMOK</t>
  </si>
  <si>
    <t>False</t>
  </si>
  <si>
    <t>{a8d652db-5d4d-4d2f-b1d6-407694caec90}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</si>
  <si>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</si>
  <si>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</si>
  <si>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</si>
  <si>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</si>
  <si>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</si>
  <si>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</si>
  <si>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</si>
  <si>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</si>
  <si>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</si>
  <si>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Hazlov - Změna účelu užívání objektu č.p. 306 - rozpočet_converted_by_abcdpdf</t>
  </si>
  <si>
    <t>KSO:</t>
  </si>
  <si>
    <t>CC-CZ:</t>
  </si>
  <si>
    <t>Místo:</t>
  </si>
  <si>
    <t xml:space="preserve"> </t>
  </si>
  <si>
    <t>Datum:</t>
  </si>
  <si>
    <t>17. 12. 2021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</si>
  <si>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</si>
  <si>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</si>
  <si>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</si>
  <si>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</si>
  <si>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</si>
  <si>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</si>
  <si>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</si>
  <si>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</si>
  <si>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</si>
  <si>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</si>
  <si>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</si>
  <si>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</si>
  <si>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</si>
  <si>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</si>
  <si>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</si>
  <si>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</si>
  <si>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</si>
  <si>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</si>
  <si>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</si>
  <si>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</si>
  <si>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</si>
  <si>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</si>
  <si>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</si>
  <si>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</si>
  <si>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</si>
  <si>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</si>
  <si>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</si>
  <si>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</si>
  <si>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</si>
  <si>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</si>
  <si>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</si>
  <si>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</si>
  <si>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</si>
  <si>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</si>
  <si>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</si>
  <si>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</si>
  <si>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</si>
  <si>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</si>
  <si>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</si>
  <si>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</si>
  <si>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</si>
  <si>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</si>
  <si>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</si>
  <si>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</si>
  <si>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</si>
  <si>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</si>
  <si>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</si>
  <si>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</si>
  <si>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</si>
  <si>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</si>
  <si>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</si>
  <si>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</si>
  <si>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Objekt2</t>
  </si>
  <si>
    <t>Table 3</t>
  </si>
  <si>
    <t>STA</t>
  </si>
  <si>
    <t>1</t>
  </si>
  <si>
    <t>{b5d78cfa-416e-4b2a-8835-55453662c0e8}</t>
  </si>
  <si>
    <t>2</t>
  </si>
  <si>
    <t>KRYCÍ LIST SOUPISU PRACÍ</t>
  </si>
  <si>
    <t>Objekt:</t>
  </si>
  <si>
    <t>Objekt2 - Table 3</t>
  </si>
  <si>
    <t>REKAPITULACE ČLENĚNÍ SOUPISU PRACÍ</t>
  </si>
  <si>
    <t>Kód dílu - Popis</t>
  </si>
  <si>
    <t>Cena celkem [CZK]</t>
  </si>
  <si>
    <t>Náklady ze soupisu prací</t>
  </si>
  <si>
    <t>-1</t>
  </si>
  <si>
    <t>D1 - SO_01: Stavební objekt 01</t>
  </si>
  <si>
    <t xml:space="preserve">    D2 - 001: Zemní práce</t>
  </si>
  <si>
    <t xml:space="preserve">    D3 - 002: Základy</t>
  </si>
  <si>
    <t xml:space="preserve">    D4 - 003: Svislé konstrukce</t>
  </si>
  <si>
    <t xml:space="preserve">    D5 - 0031: Překlady</t>
  </si>
  <si>
    <t xml:space="preserve">    D6 - 0032: Montážní kanál</t>
  </si>
  <si>
    <t xml:space="preserve">    D7 - 004: Vodorovné konstrukce</t>
  </si>
  <si>
    <t xml:space="preserve">    D8 - 006: Úpravy povrchu</t>
  </si>
  <si>
    <t xml:space="preserve">    D9 - 009: Ostatní konstrukce a práce</t>
  </si>
  <si>
    <t xml:space="preserve">    D10 - 0096: Bourání a demontže</t>
  </si>
  <si>
    <t xml:space="preserve">    D11 - 099: Přesun hmot HSV</t>
  </si>
  <si>
    <t xml:space="preserve">    D12 - 711: Izolace proti vodě</t>
  </si>
  <si>
    <t xml:space="preserve">    D13 - 713: Izolace tepelné</t>
  </si>
  <si>
    <t xml:space="preserve">    D14 - 721: Odvětrání kanálu</t>
  </si>
  <si>
    <t xml:space="preserve">    D15 - 763: Konstrukce montované</t>
  </si>
  <si>
    <t xml:space="preserve">    D16 - 767: Konstrukce zámečnické</t>
  </si>
  <si>
    <t xml:space="preserve">    D17 - 771: Podlahy z dlaždic</t>
  </si>
  <si>
    <t xml:space="preserve">    D18 - 7771: Úprava podlahy</t>
  </si>
  <si>
    <t xml:space="preserve">    D19 - 783: Nátěry</t>
  </si>
  <si>
    <t xml:space="preserve">    D20 - 784: Malby</t>
  </si>
  <si>
    <t xml:space="preserve">    D21 - VRN: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</si>
  <si>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</si>
  <si>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</si>
  <si>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</si>
  <si>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</si>
  <si>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</si>
  <si>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</si>
  <si>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</si>
  <si>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</si>
  <si>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</si>
  <si>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</si>
  <si>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</si>
  <si>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</si>
  <si>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</si>
  <si>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</si>
  <si>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SO_01: Stavební objekt 01</t>
  </si>
  <si>
    <t>ROZPOCET</t>
  </si>
  <si>
    <t>D2</t>
  </si>
  <si>
    <t>001: Zemní práce</t>
  </si>
  <si>
    <t>K</t>
  </si>
  <si>
    <t>132251101</t>
  </si>
  <si>
    <t>Hloubení rýh nezapažených š do 800 mm v hornině třídy těžitelnosti I skupiny 3 objem do 20 m3 strojně</t>
  </si>
  <si>
    <t>m3</t>
  </si>
  <si>
    <t>4</t>
  </si>
  <si>
    <t>PP</t>
  </si>
  <si>
    <t>131251102</t>
  </si>
  <si>
    <t>Hloubení jam nezapažených v hornině třídy těžitelnosti I skupiny 3 objem do 50 m3 strojně</t>
  </si>
  <si>
    <t>6</t>
  </si>
  <si>
    <t>162251101</t>
  </si>
  <si>
    <t>Vodorovné přemístění do 20 m výkopku/sypaniny z horniny třídy těžitelnosti I skupiny 1 až 3</t>
  </si>
  <si>
    <t>8</t>
  </si>
  <si>
    <t>167151101</t>
  </si>
  <si>
    <t>Nakládání výkopku z hornin třídy těžitelnosti I skupiny 1 až 3 do 100 m3</t>
  </si>
  <si>
    <t>10</t>
  </si>
  <si>
    <t>175111101</t>
  </si>
  <si>
    <t>Obsypání potrubí ručně sypaninou bez prohození, uloženou do 3 m</t>
  </si>
  <si>
    <t>12</t>
  </si>
  <si>
    <t>175151201</t>
  </si>
  <si>
    <t>Obsypání objektu sypaninou bez prohození, uloženou do 3 m strojně</t>
  </si>
  <si>
    <t>14</t>
  </si>
  <si>
    <t>58337331</t>
  </si>
  <si>
    <t>štěrkopísek frakce 0/22</t>
  </si>
  <si>
    <t>t</t>
  </si>
  <si>
    <t>16</t>
  </si>
  <si>
    <t>162751117</t>
  </si>
  <si>
    <t>Vodorovné přemístění přes 9 000 do 10000 m výkopku/sypaniny z horniny třídy těžitelnosti I skupiny 1 až 3</t>
  </si>
  <si>
    <t>18</t>
  </si>
  <si>
    <t>162751119</t>
  </si>
  <si>
    <t>Příplatek k vodorovnému přemístění výkopku/sypaniny z horniny třídy těžitelnosti I skupiny 1 až 3 ZKD 1000 m přes 10000 m</t>
  </si>
  <si>
    <t>20</t>
  </si>
  <si>
    <t>171201231</t>
  </si>
  <si>
    <t>Poplatek za uložení zeminy a kamení na recyklační skládce (skládkovné) kód odpadu 17 05 04</t>
  </si>
  <si>
    <t>22</t>
  </si>
  <si>
    <t>D3</t>
  </si>
  <si>
    <t>002: Základy</t>
  </si>
  <si>
    <t>274313711</t>
  </si>
  <si>
    <t>Základové pásy z betonu tř. C 20/25</t>
  </si>
  <si>
    <t>24</t>
  </si>
  <si>
    <t>271572211</t>
  </si>
  <si>
    <t>Podsyp pod základové konstrukce se zhutněním z netříděného štěrkopísku</t>
  </si>
  <si>
    <t>26</t>
  </si>
  <si>
    <t>213311142</t>
  </si>
  <si>
    <t>Polštáře zhutněné pod základy ze štěrkopísku netříděného</t>
  </si>
  <si>
    <t>28</t>
  </si>
  <si>
    <t>D4</t>
  </si>
  <si>
    <t>003: Svislé konstrukce</t>
  </si>
  <si>
    <t>311235151</t>
  </si>
  <si>
    <t>Zdivo jednovrstvé z cihel broušených do P10 na tenkovrstvou maltu tl 300 mm</t>
  </si>
  <si>
    <t>m2</t>
  </si>
  <si>
    <t>30</t>
  </si>
  <si>
    <t>317168057</t>
  </si>
  <si>
    <t>Překlad keramický vysoký v 238 mm dl 2500 mm</t>
  </si>
  <si>
    <t>kus</t>
  </si>
  <si>
    <t>32</t>
  </si>
  <si>
    <t>D5</t>
  </si>
  <si>
    <t>0031: Překlady</t>
  </si>
  <si>
    <t>317944323</t>
  </si>
  <si>
    <t>Válcované nosníky č.14 až 22 dodatečně osazované do připravených otvorů</t>
  </si>
  <si>
    <t>34</t>
  </si>
  <si>
    <t>385901003</t>
  </si>
  <si>
    <t>Podepření stávajícího stropu / zdi před uložením překladů</t>
  </si>
  <si>
    <t>36</t>
  </si>
  <si>
    <t>346244381</t>
  </si>
  <si>
    <t>Plentování jednostranné v do 200 mm válcovaných nosníků cihlami</t>
  </si>
  <si>
    <t>38</t>
  </si>
  <si>
    <t>317234410</t>
  </si>
  <si>
    <t>Vyzdívka mezi nosníky z cihel pálených na MC</t>
  </si>
  <si>
    <t>40</t>
  </si>
  <si>
    <t>385901002</t>
  </si>
  <si>
    <t>Fixace nosníku</t>
  </si>
  <si>
    <t>42</t>
  </si>
  <si>
    <t>413232221</t>
  </si>
  <si>
    <t>Zazdívka zhlaví válcovaných nosníků v přes 150 do 300 mm</t>
  </si>
  <si>
    <t>44</t>
  </si>
  <si>
    <t>615142002</t>
  </si>
  <si>
    <t>Potažení vnitřních nosníků sklovláknitým pletivem</t>
  </si>
  <si>
    <t>46</t>
  </si>
  <si>
    <t>612325302</t>
  </si>
  <si>
    <t>Vápenocementová hladká omítka ostění nebo nadpraží</t>
  </si>
  <si>
    <t>48</t>
  </si>
  <si>
    <t>D6</t>
  </si>
  <si>
    <t>0032: Montážní kanál</t>
  </si>
  <si>
    <t>273313711</t>
  </si>
  <si>
    <t>Základové desky z betonu tř. C 20/25</t>
  </si>
  <si>
    <t>50</t>
  </si>
  <si>
    <t>274361321</t>
  </si>
  <si>
    <t>Výztuž základových pasů betonářskou ocelí</t>
  </si>
  <si>
    <t>52</t>
  </si>
  <si>
    <t>953961113</t>
  </si>
  <si>
    <t>Kotvy chemickým tmelem M 12 hl 300 mm do betonu, ŽB nebo kamene s vyvrtáním otvoru</t>
  </si>
  <si>
    <t>54</t>
  </si>
  <si>
    <t>279113144</t>
  </si>
  <si>
    <t>Základová zeď tl přes 250 do 300 mm z tvárnic ztraceného bednění včetně výplně z betonu tř. C 20/25</t>
  </si>
  <si>
    <t>56</t>
  </si>
  <si>
    <t>279113142</t>
  </si>
  <si>
    <t>Základová zeď tl přes 150 do 200 mm z tvárnic ztraceného bednění včetně výplně z betonu tř. C 20/25</t>
  </si>
  <si>
    <t>58</t>
  </si>
  <si>
    <t>346244821</t>
  </si>
  <si>
    <t>Přizdívky izolační tl 140 mm z cihel dl 290 mm pevnosti P 10 až P 20 na MC 10</t>
  </si>
  <si>
    <t>60</t>
  </si>
  <si>
    <t>631311125</t>
  </si>
  <si>
    <t>Mazanina tl přes 80 do 120 mm z betonu prostého bez zvýšených nároků na prostředí tř. C 20/25</t>
  </si>
  <si>
    <t>62</t>
  </si>
  <si>
    <t>631319173</t>
  </si>
  <si>
    <t>Příplatek k mazanině tl přes 80 do 120 mm za stržení povrchu spodní vrstvy před vložením výztuže</t>
  </si>
  <si>
    <t>64</t>
  </si>
  <si>
    <t>631319196</t>
  </si>
  <si>
    <t>Příplatek k mazanině tl přes 80 do 120 mm za plochu do 5 m2</t>
  </si>
  <si>
    <t>66</t>
  </si>
  <si>
    <t>631362021</t>
  </si>
  <si>
    <t>Výztuž mazanin svařovanými sítěmi Kari</t>
  </si>
  <si>
    <t>68</t>
  </si>
  <si>
    <t>612142001</t>
  </si>
  <si>
    <t>Potažení vnitřních stěn sklovláknitým pletivem vtlačeným do tenkovrstvé hmoty</t>
  </si>
  <si>
    <t>70</t>
  </si>
  <si>
    <t>622143003</t>
  </si>
  <si>
    <t>Montáž omítkových plastových nebo pozinkovaných rohových profilů s tkaninou</t>
  </si>
  <si>
    <t>m</t>
  </si>
  <si>
    <t>72</t>
  </si>
  <si>
    <t>59051486</t>
  </si>
  <si>
    <t>profil rohový PVC 15x15mm s výztužnou tkaninou š 100mm pro ETICS</t>
  </si>
  <si>
    <t>74</t>
  </si>
  <si>
    <t>631351101</t>
  </si>
  <si>
    <t>Zřízení bednění rýh a hran v podlahách</t>
  </si>
  <si>
    <t>76</t>
  </si>
  <si>
    <t>631351102</t>
  </si>
  <si>
    <t>Odstranění bednění rýh a hran v podlahách</t>
  </si>
  <si>
    <t>78</t>
  </si>
  <si>
    <t>783823101</t>
  </si>
  <si>
    <t>Penetrační akrylátový nátěr hladkých betonových povrchů</t>
  </si>
  <si>
    <t>80</t>
  </si>
  <si>
    <t>783827401</t>
  </si>
  <si>
    <t>Krycí dvojnásobný akrylátový nátěr hladkých betonových povrchů</t>
  </si>
  <si>
    <t>82</t>
  </si>
  <si>
    <t>380901001</t>
  </si>
  <si>
    <t>Záchytná jímka</t>
  </si>
  <si>
    <t>soubor</t>
  </si>
  <si>
    <t>84</t>
  </si>
  <si>
    <t>95394162R</t>
  </si>
  <si>
    <t>Osazování ocelových stupadel ve zdivu betonovém</t>
  </si>
  <si>
    <t>86</t>
  </si>
  <si>
    <t>55395001</t>
  </si>
  <si>
    <t>Ocelová stupadla</t>
  </si>
  <si>
    <t>88</t>
  </si>
  <si>
    <t>783314201</t>
  </si>
  <si>
    <t>Základní antikorozní jednonásobný syntetický standardní nátěr zámečnických konstrukcí</t>
  </si>
  <si>
    <t>90</t>
  </si>
  <si>
    <t>783315101</t>
  </si>
  <si>
    <t>Mezinátěr jednonásobný syntetický standardní zámečnických konstrukcí</t>
  </si>
  <si>
    <t>92</t>
  </si>
  <si>
    <t>783317101</t>
  </si>
  <si>
    <t>Krycí jednonásobný syntetický standardní nátěr zámečnických konstrukcí</t>
  </si>
  <si>
    <t>94</t>
  </si>
  <si>
    <t>93617212R</t>
  </si>
  <si>
    <t>Osazení kovových doplňků - roštů a rámů do 50 kg</t>
  </si>
  <si>
    <t>96</t>
  </si>
  <si>
    <t>55347006</t>
  </si>
  <si>
    <t>rošt podlahový lisovaný žárově zinkovaný velikost 30/2mm 1000x1000mm</t>
  </si>
  <si>
    <t>98</t>
  </si>
  <si>
    <t>434901001</t>
  </si>
  <si>
    <t>Schodiště betonové</t>
  </si>
  <si>
    <t>100</t>
  </si>
  <si>
    <t>D7</t>
  </si>
  <si>
    <t>004: Vodorovné konstrukce</t>
  </si>
  <si>
    <t>417321515</t>
  </si>
  <si>
    <t>Ztužující pásy a věnce ze ŽB tř. C 25/30</t>
  </si>
  <si>
    <t>102</t>
  </si>
  <si>
    <t>417351115</t>
  </si>
  <si>
    <t>Zřízení bednění ztužujících věnců</t>
  </si>
  <si>
    <t>104</t>
  </si>
  <si>
    <t>417351116</t>
  </si>
  <si>
    <t>Odstranění bednění ztužujících věnců</t>
  </si>
  <si>
    <t>106</t>
  </si>
  <si>
    <t>417361221</t>
  </si>
  <si>
    <t>Výztuž ztužujících pásů a věnců betonářskou ocelí 10 216</t>
  </si>
  <si>
    <t>108</t>
  </si>
  <si>
    <t>D8</t>
  </si>
  <si>
    <t>006: Úpravy povrchu</t>
  </si>
  <si>
    <t>612321121</t>
  </si>
  <si>
    <t>Vápenocementová omítka hladká jednovrstvá vnitřních stěn nanášená ručně</t>
  </si>
  <si>
    <t>110</t>
  </si>
  <si>
    <t>612315412</t>
  </si>
  <si>
    <t>Oprava vnitřní vápenné hladké omítky stěn v rozsahu plochy přes 10 do 30 %</t>
  </si>
  <si>
    <t>112</t>
  </si>
  <si>
    <t>612131121</t>
  </si>
  <si>
    <t>Penetrační disperzní nátěr vnitřních stěn nanášený ručně</t>
  </si>
  <si>
    <t>114</t>
  </si>
  <si>
    <t>612321131</t>
  </si>
  <si>
    <t>Potažení vnitřních stěn vápenocementovým štukem tloušťky do 3 mm</t>
  </si>
  <si>
    <t>116</t>
  </si>
  <si>
    <t>611315412</t>
  </si>
  <si>
    <t>Oprava vnitřní vápenné hladké omítky stropů v rozsahu plochy přes 10 do 30 %</t>
  </si>
  <si>
    <t>118</t>
  </si>
  <si>
    <t>611131121</t>
  </si>
  <si>
    <t>Penetrační disperzní nátěr vnitřních stropů nanášený ručně</t>
  </si>
  <si>
    <t>120</t>
  </si>
  <si>
    <t>611321131</t>
  </si>
  <si>
    <t>Potažení vnitřních rovných stropů vápenocementovým štukem tloušťky do 3 mm</t>
  </si>
  <si>
    <t>122</t>
  </si>
  <si>
    <t>631311136</t>
  </si>
  <si>
    <t>Mazanina tl přes 120 do 240 mm z betonu prostého bez zvýšených nároků na prostředí tř. C 25/30</t>
  </si>
  <si>
    <t>124</t>
  </si>
  <si>
    <t>631319202</t>
  </si>
  <si>
    <t>Příplatek k mazaninám za přidání ocelových vláken (drátkobeton) pro objemové vyztužení 20 kg/m3</t>
  </si>
  <si>
    <t>126</t>
  </si>
  <si>
    <t>631319232</t>
  </si>
  <si>
    <t>Příplatek k mazaninám za přidání minerálního vsypu pro objemové vyztužení 3 kg/m3</t>
  </si>
  <si>
    <t>128</t>
  </si>
  <si>
    <t>631319013</t>
  </si>
  <si>
    <t>Příplatek k mazanině tl přes 120 do 240 mm za přehlazení povrchu</t>
  </si>
  <si>
    <t>130</t>
  </si>
  <si>
    <t>629991011</t>
  </si>
  <si>
    <t>Zakrytí výplní otvorů a svislých ploch fólií přilepenou lepící páskou</t>
  </si>
  <si>
    <t>132</t>
  </si>
  <si>
    <t>631311124</t>
  </si>
  <si>
    <t>Mazanina tl přes 80 do 120 mm z betonu prostého bez zvýšených nároků na prostředí tř. C 16/20</t>
  </si>
  <si>
    <t>134</t>
  </si>
  <si>
    <t>61232530R</t>
  </si>
  <si>
    <t>Úprava ostění nebo nadpraží - vrata</t>
  </si>
  <si>
    <t>136</t>
  </si>
  <si>
    <t>631311131</t>
  </si>
  <si>
    <t>Doplnění dosavadních mazanin betonem prostým plochy do 1 m2 tloušťky přes 80 mm</t>
  </si>
  <si>
    <t>138</t>
  </si>
  <si>
    <t>D9</t>
  </si>
  <si>
    <t>009: Ostatní konstrukce a práce</t>
  </si>
  <si>
    <t>952901114</t>
  </si>
  <si>
    <t>Vyčištění budov bytové a občanské výstavby při výšce podlaží přes 4 m</t>
  </si>
  <si>
    <t>140</t>
  </si>
  <si>
    <t>946112115</t>
  </si>
  <si>
    <t>Montáž pojízdných věží trubkových/dílcových š do 1,6 m dl do 3,2 m vpřes 4,5 do 5,5 m</t>
  </si>
  <si>
    <t>142</t>
  </si>
  <si>
    <t>946112215</t>
  </si>
  <si>
    <t>Příplatek k pojízdným věžím š do 1,6 m dl do 3,2 m v do 5,5 m za první a ZKD den použití</t>
  </si>
  <si>
    <t>144</t>
  </si>
  <si>
    <t>946112815</t>
  </si>
  <si>
    <t>Demontáž pojízdných věží trubkových/dílcových š přes 0,9 do 1,6 m dl do 3,2 m v přes 4,5 do 5,5 m</t>
  </si>
  <si>
    <t>146</t>
  </si>
  <si>
    <t>949101111</t>
  </si>
  <si>
    <t>Lešení pomocné pro objekty pozemních staveb s lešeňovou podlahou v do 1,9 m zatížení do 150 kg/m2</t>
  </si>
  <si>
    <t>148</t>
  </si>
  <si>
    <t>949101112</t>
  </si>
  <si>
    <t>Lešení pomocné pro objekty pozemních staveb s lešeňovou podlahou v přes 1,9 do 3,5 m zatížení do 150 kg/m2</t>
  </si>
  <si>
    <t>150</t>
  </si>
  <si>
    <t>D10</t>
  </si>
  <si>
    <t>0096: Bourání a demontže</t>
  </si>
  <si>
    <t>964011211</t>
  </si>
  <si>
    <t>Vybourání ŽB překladů prefabrikovaných dl do 3 m hmotnosti do 50 kg/m</t>
  </si>
  <si>
    <t>152</t>
  </si>
  <si>
    <t>977312113</t>
  </si>
  <si>
    <t>Řezání stávajících betonových mazanin vyztužených hl do 150 mm</t>
  </si>
  <si>
    <t>154</t>
  </si>
  <si>
    <t>965042241</t>
  </si>
  <si>
    <t>Bourání podkladů pod dlažby nebo mazanin betonových nebo z litého asfaltu tl přes 100 mm pl přes 4 m2</t>
  </si>
  <si>
    <t>156</t>
  </si>
  <si>
    <t>965049112</t>
  </si>
  <si>
    <t>Příplatek k bourání betonových mazanin za bourání mazanin se svařovanou sítí tl přes 100 mm</t>
  </si>
  <si>
    <t>158</t>
  </si>
  <si>
    <t>968062558</t>
  </si>
  <si>
    <t>Vybourání dřevěných vrat pl do 5 m2</t>
  </si>
  <si>
    <t>160</t>
  </si>
  <si>
    <t>968082032</t>
  </si>
  <si>
    <t>Vybourání plastových vrat plochy přes 5 m2</t>
  </si>
  <si>
    <t>162</t>
  </si>
  <si>
    <t>968072559</t>
  </si>
  <si>
    <t>Vybourání kovových vrat pl přes 5 m2</t>
  </si>
  <si>
    <t>164</t>
  </si>
  <si>
    <t>961044111</t>
  </si>
  <si>
    <t>Bourání základů z betonu prostého</t>
  </si>
  <si>
    <t>166</t>
  </si>
  <si>
    <t>764958001</t>
  </si>
  <si>
    <t>Demontáž klempířských konstrukcí  - zastřešení vrat haly</t>
  </si>
  <si>
    <t>168</t>
  </si>
  <si>
    <t>962032240</t>
  </si>
  <si>
    <t>Bourání zdiva z cihel pálených nebo vápenopískových na MC do 1 m3</t>
  </si>
  <si>
    <t>170</t>
  </si>
  <si>
    <t>963051113</t>
  </si>
  <si>
    <t>Bourání ŽB stropů deskových tl přes 80 mm</t>
  </si>
  <si>
    <t>172</t>
  </si>
  <si>
    <t>961055111</t>
  </si>
  <si>
    <t>Bourání základů ze ŽB</t>
  </si>
  <si>
    <t>174</t>
  </si>
  <si>
    <t>962032641</t>
  </si>
  <si>
    <t>Bourání zdiva komínového</t>
  </si>
  <si>
    <t>176</t>
  </si>
  <si>
    <t>968072455</t>
  </si>
  <si>
    <t>Vybourání kovových dveřních zárubní pl do 2 m2</t>
  </si>
  <si>
    <t>178</t>
  </si>
  <si>
    <t>962032241</t>
  </si>
  <si>
    <t>Bourání zdiva z cihel pálených nebo vápenopískových na MC přes 1 m3</t>
  </si>
  <si>
    <t>180</t>
  </si>
  <si>
    <t>978013141</t>
  </si>
  <si>
    <t>Otlučení (osekání) vnitřní vápenné nebo vápenocementové omítky stěn v rozsahu přes 10 do 30 %</t>
  </si>
  <si>
    <t>182</t>
  </si>
  <si>
    <t>711131811</t>
  </si>
  <si>
    <t>Odstranění izolace proti zemní vlhkosti vodorovné</t>
  </si>
  <si>
    <t>184</t>
  </si>
  <si>
    <t>763131811</t>
  </si>
  <si>
    <t>Demontáž opláštění podhledu jednoduché</t>
  </si>
  <si>
    <t>186</t>
  </si>
  <si>
    <t>730908001</t>
  </si>
  <si>
    <t>Demontáž stávajících rozvodů ÚT</t>
  </si>
  <si>
    <t>188</t>
  </si>
  <si>
    <t>974031668</t>
  </si>
  <si>
    <t>Vysekání rýh ve zdivu cihelném pro vtahování nosníků hl do 150 mm v do 350 mm</t>
  </si>
  <si>
    <t>190</t>
  </si>
  <si>
    <t>973031325</t>
  </si>
  <si>
    <t>Vysekání kapes ve zdivu cihelném na MV nebo MVC pl do 0,10 m2 hl do 300 mm</t>
  </si>
  <si>
    <t>192</t>
  </si>
  <si>
    <t>973031335</t>
  </si>
  <si>
    <t>Vysekání kapes ve zdivu cihelném na MV nebo MVC pl do 0,16 m2 hl do 300 mm</t>
  </si>
  <si>
    <t>194</t>
  </si>
  <si>
    <t>D11</t>
  </si>
  <si>
    <t>099: Přesun hmot HSV</t>
  </si>
  <si>
    <t>998011001</t>
  </si>
  <si>
    <t>Přesun hmot pro budovy zděné v do 6 m</t>
  </si>
  <si>
    <t>196</t>
  </si>
  <si>
    <t>997013111</t>
  </si>
  <si>
    <t>Vnitrostaveništní doprava suti a vybouraných hmot pro budovy v do 6 m s použitím mechanizace</t>
  </si>
  <si>
    <t>198</t>
  </si>
  <si>
    <t>997211511</t>
  </si>
  <si>
    <t>Vodorovná doprava suti po suchu na vzdálenost do 1 km</t>
  </si>
  <si>
    <t>200</t>
  </si>
  <si>
    <t>997211519</t>
  </si>
  <si>
    <t>Příplatek ZKD 1 km u vodorovné dopravy suti</t>
  </si>
  <si>
    <t>202</t>
  </si>
  <si>
    <t>997211521</t>
  </si>
  <si>
    <t>Vodorovná doprava vybouraných hmot po suchu na vzdálenost do 1 km</t>
  </si>
  <si>
    <t>204</t>
  </si>
  <si>
    <t>997211529</t>
  </si>
  <si>
    <t>Příplatek ZKD 1 km u vodorovné dopravy vybouraných hmot</t>
  </si>
  <si>
    <t>206</t>
  </si>
  <si>
    <t>997211611</t>
  </si>
  <si>
    <t>Nakládání suti na dopravní prostředky pro vodorovnou dopravu</t>
  </si>
  <si>
    <t>208</t>
  </si>
  <si>
    <t>997211612</t>
  </si>
  <si>
    <t>Nakládání vybouraných hmot na dopravní prostředky pro vodorovnou dopravu</t>
  </si>
  <si>
    <t>210</t>
  </si>
  <si>
    <t>997013869</t>
  </si>
  <si>
    <t>Poplatek za uložení stavebního odpadu na recyklační skládce (skládkovné) ze směsí betonu, cihel a keramických výrobků kód odpadu 17 01 07</t>
  </si>
  <si>
    <t>212</t>
  </si>
  <si>
    <t>997013635</t>
  </si>
  <si>
    <t>Poplatek za uložení na skládce (skládkovné) směsného odpadu kód odpadu</t>
  </si>
  <si>
    <t>214</t>
  </si>
  <si>
    <t>D12</t>
  </si>
  <si>
    <t>711: Izolace proti vodě</t>
  </si>
  <si>
    <t>711111001</t>
  </si>
  <si>
    <t>Provedení izolace proti zemní vlhkosti vodorovné za studena nátěrem penetračním</t>
  </si>
  <si>
    <t>216</t>
  </si>
  <si>
    <t>711112001</t>
  </si>
  <si>
    <t>Provedení izolace proti zemní vlhkosti svislé za studena nátěrem penetračním</t>
  </si>
  <si>
    <t>218</t>
  </si>
  <si>
    <t>711141559</t>
  </si>
  <si>
    <t>Provedení izolace proti zemní vlhkosti pásy přitavením vodorovné NAIP</t>
  </si>
  <si>
    <t>220</t>
  </si>
  <si>
    <t>711142559</t>
  </si>
  <si>
    <t>Provedení izolace proti zemní vlhkosti pásy přitavením svislé NAIP</t>
  </si>
  <si>
    <t>222</t>
  </si>
  <si>
    <t>11163150</t>
  </si>
  <si>
    <t>lak penetrační asfaltový</t>
  </si>
  <si>
    <t>224</t>
  </si>
  <si>
    <t>62853004</t>
  </si>
  <si>
    <t>pás asfaltový natavitelný modifikovaný SBS tl 4,0mm s vložkou ze skleněné tkaniny a spalitelnou PE fólií nebo jemnozrnným minerálním posypem na horním povrchu</t>
  </si>
  <si>
    <t>226</t>
  </si>
  <si>
    <t>998711201</t>
  </si>
  <si>
    <t>Přesun hmot procentní pro izolace proti vodě, vlhkosti a plynům v objektech v do 6 m</t>
  </si>
  <si>
    <t>%</t>
  </si>
  <si>
    <t>228</t>
  </si>
  <si>
    <t>D13</t>
  </si>
  <si>
    <t>713: Izolace tepelné</t>
  </si>
  <si>
    <t>713121111</t>
  </si>
  <si>
    <t>Montáž izolace tepelné podlah volně kladenými rohožemi, pásy, dílci, deskami 1 vrstva</t>
  </si>
  <si>
    <t>230</t>
  </si>
  <si>
    <t>713131141</t>
  </si>
  <si>
    <t>Montáž izolace tepelné stěn a základů lepením celoplošně rohoží, pásů, dílců, desek</t>
  </si>
  <si>
    <t>232</t>
  </si>
  <si>
    <t>28376454</t>
  </si>
  <si>
    <t>deska z polystyrénu XPS, hrana polodrážková a hladký povrch 500kPa tl 60mm</t>
  </si>
  <si>
    <t>234</t>
  </si>
  <si>
    <t>28376441</t>
  </si>
  <si>
    <t>deska z polystyrénu XPS, hrana rovná a strukturovaný povrch 300kPa tl 60mm</t>
  </si>
  <si>
    <t>236</t>
  </si>
  <si>
    <t>713191132</t>
  </si>
  <si>
    <t>Montáž izolace tepelné podlah, stropů vrchem nebo střech překrytí separační fólií z PE</t>
  </si>
  <si>
    <t>238</t>
  </si>
  <si>
    <t>28329042</t>
  </si>
  <si>
    <t>fólie PE separační či ochranná tl 0,2mm</t>
  </si>
  <si>
    <t>240</t>
  </si>
  <si>
    <t>998713201</t>
  </si>
  <si>
    <t>Přesun hmot procentní pro izolace tepelné v objektech v do 6 m</t>
  </si>
  <si>
    <t>242</t>
  </si>
  <si>
    <t>D14</t>
  </si>
  <si>
    <t>721: Odvětrání kanálu</t>
  </si>
  <si>
    <t>72117373R</t>
  </si>
  <si>
    <t>Odvětrání kanálu potrubí PVC DN 100 (po povrchu)</t>
  </si>
  <si>
    <t>244</t>
  </si>
  <si>
    <t>721273153</t>
  </si>
  <si>
    <t>Hlavice ventilační polypropylen PP DN 110</t>
  </si>
  <si>
    <t>246</t>
  </si>
  <si>
    <t>720901001</t>
  </si>
  <si>
    <t>Prostup střechou a oplechování</t>
  </si>
  <si>
    <t>248</t>
  </si>
  <si>
    <t>D15</t>
  </si>
  <si>
    <t>763: Konstrukce montované</t>
  </si>
  <si>
    <t>763131441</t>
  </si>
  <si>
    <t>SDK podhled desky 2xDF 12,5 bez izolace dvouvrstvá spodní kce profil CD+UD</t>
  </si>
  <si>
    <t>250</t>
  </si>
  <si>
    <t>763131751</t>
  </si>
  <si>
    <t>Montáž parotěsné zábrany do SDK podhledu</t>
  </si>
  <si>
    <t>252</t>
  </si>
  <si>
    <t>28329276</t>
  </si>
  <si>
    <t>Parotěsná folie</t>
  </si>
  <si>
    <t>254</t>
  </si>
  <si>
    <t>28329300</t>
  </si>
  <si>
    <t>páska těsnící jednostranně lepící hliníková parotěsných folií š 50mm</t>
  </si>
  <si>
    <t>256</t>
  </si>
  <si>
    <t>763131752</t>
  </si>
  <si>
    <t>Montáž jedné vrstvy tepelné izolace do SDK podhledu</t>
  </si>
  <si>
    <t>258</t>
  </si>
  <si>
    <t>63152148</t>
  </si>
  <si>
    <t>pás tepelně izolační univerzální lambda=0,038-0,039 tl 160mm</t>
  </si>
  <si>
    <t>260</t>
  </si>
  <si>
    <t>998763301</t>
  </si>
  <si>
    <t>Přesun hmot tonážní pro sádrokartonové konstrukce v objektech v do 6 m</t>
  </si>
  <si>
    <t>262</t>
  </si>
  <si>
    <t>D16</t>
  </si>
  <si>
    <t>767: Konstrukce zámečnické</t>
  </si>
  <si>
    <t>767995113</t>
  </si>
  <si>
    <t>Montáž atypických zámečnických konstrukcí hm přes 10 do 20 kg</t>
  </si>
  <si>
    <t>kg</t>
  </si>
  <si>
    <t>264</t>
  </si>
  <si>
    <t>13010508</t>
  </si>
  <si>
    <t>úhelník ocelový nerovnostranný jakost S235JR (11 375) 60x40x7mm</t>
  </si>
  <si>
    <t>266</t>
  </si>
  <si>
    <t>767909001</t>
  </si>
  <si>
    <t>Venkovní ocelové schodiště š. 2,0 m včetně základů a zábradlí</t>
  </si>
  <si>
    <t>268</t>
  </si>
  <si>
    <t>767909002</t>
  </si>
  <si>
    <t>Ocelové schodiště š. 2,73 m včetně zábradlí - dílna</t>
  </si>
  <si>
    <t>270</t>
  </si>
  <si>
    <t>767909003</t>
  </si>
  <si>
    <t>Ocelové schodiště š.1,25 m s podestou včetně zábradlí - hala</t>
  </si>
  <si>
    <t>272</t>
  </si>
  <si>
    <t>767909005</t>
  </si>
  <si>
    <t>Ocelové schodiště š.1,75 m s podestou včetně zábradlí - hala</t>
  </si>
  <si>
    <t>274</t>
  </si>
  <si>
    <t>76710101</t>
  </si>
  <si>
    <t>Vrata sekční ISD01 RAL 9010 bílá 2860 x 3430 mm</t>
  </si>
  <si>
    <t>276</t>
  </si>
  <si>
    <t>76710102</t>
  </si>
  <si>
    <t>Vrata sekční ISD01 RAL 9010 bílá 3400 x 3650 mm</t>
  </si>
  <si>
    <t>278</t>
  </si>
  <si>
    <t>76710103</t>
  </si>
  <si>
    <t>Řetězové ovládání</t>
  </si>
  <si>
    <t>280</t>
  </si>
  <si>
    <t>76710105</t>
  </si>
  <si>
    <t>Montáž a doprava vrat</t>
  </si>
  <si>
    <t>282</t>
  </si>
  <si>
    <t>76710106</t>
  </si>
  <si>
    <t>Příplatek za elektrický pohon s impulsním zařízením</t>
  </si>
  <si>
    <t>284</t>
  </si>
  <si>
    <t>D17</t>
  </si>
  <si>
    <t>771: Podlahy z dlaždic</t>
  </si>
  <si>
    <t>771121011</t>
  </si>
  <si>
    <t>Nátěr penetrační na podlahu</t>
  </si>
  <si>
    <t>286</t>
  </si>
  <si>
    <t>771574112</t>
  </si>
  <si>
    <t>Montáž podlah keramických hladkých lepených flexibilním lepidlem přes 9 do 12 ks/m2</t>
  </si>
  <si>
    <t>288</t>
  </si>
  <si>
    <t>771474113</t>
  </si>
  <si>
    <t>Montáž soklů z dlaždic keramických rovných flexibilní lepidlo v přes 90 do 120 mm</t>
  </si>
  <si>
    <t>290</t>
  </si>
  <si>
    <t>59761433</t>
  </si>
  <si>
    <t>dlažba keramická slinutá hladká do interiéru i exteriéru pro vysoké mechanické namáhání přes 9 do 12ks/m2 tl 15mm</t>
  </si>
  <si>
    <t>292</t>
  </si>
  <si>
    <t>998771201</t>
  </si>
  <si>
    <t>Přesun hmot procentní pro podlahy z dlaždic v objektech v do 6 m</t>
  </si>
  <si>
    <t>294</t>
  </si>
  <si>
    <t>D18</t>
  </si>
  <si>
    <t>7771: Úprava podlahy</t>
  </si>
  <si>
    <t>776901001</t>
  </si>
  <si>
    <t>Přebroušení stávajícího podkladu</t>
  </si>
  <si>
    <t>296</t>
  </si>
  <si>
    <t>776901002</t>
  </si>
  <si>
    <t>Vysátí podkladu</t>
  </si>
  <si>
    <t>298</t>
  </si>
  <si>
    <t>776901005</t>
  </si>
  <si>
    <t>Epoxidový penetrační nátěr</t>
  </si>
  <si>
    <t>300</t>
  </si>
  <si>
    <t>776901006</t>
  </si>
  <si>
    <t>Dvojnásobný epoxidový nátěr podlahy s penetrací</t>
  </si>
  <si>
    <t>302</t>
  </si>
  <si>
    <t>776901003</t>
  </si>
  <si>
    <t>Lehká oprava - výtluk, praskliny</t>
  </si>
  <si>
    <t>304</t>
  </si>
  <si>
    <t>776901004</t>
  </si>
  <si>
    <t>Přebroušení a vysátí podkladu před nátěrem</t>
  </si>
  <si>
    <t>306</t>
  </si>
  <si>
    <t>776901007</t>
  </si>
  <si>
    <t>Sokl PVC</t>
  </si>
  <si>
    <t>308</t>
  </si>
  <si>
    <t>776901008</t>
  </si>
  <si>
    <t>Technická příprava</t>
  </si>
  <si>
    <t>310</t>
  </si>
  <si>
    <t>998776202</t>
  </si>
  <si>
    <t>Přesun hmot procentní pro podlahy povlakové v objektech v přes 6 do 12 m</t>
  </si>
  <si>
    <t>312</t>
  </si>
  <si>
    <t>D19</t>
  </si>
  <si>
    <t>783: Nátěry</t>
  </si>
  <si>
    <t>78393716R</t>
  </si>
  <si>
    <t>Uzavírací nátěr drátkobetonu</t>
  </si>
  <si>
    <t>314</t>
  </si>
  <si>
    <t>316</t>
  </si>
  <si>
    <t>D20</t>
  </si>
  <si>
    <t>784: Malby</t>
  </si>
  <si>
    <t>784121003</t>
  </si>
  <si>
    <t>Oškrabání malby v mísnostech v přes 3,80 do 5,00 m</t>
  </si>
  <si>
    <t>318</t>
  </si>
  <si>
    <t>784111003</t>
  </si>
  <si>
    <t>Oprášení (ometení ) podkladu v místnostech v přes 3,80 do 5,00 m</t>
  </si>
  <si>
    <t>320</t>
  </si>
  <si>
    <t>763131714</t>
  </si>
  <si>
    <t>SDK podhled základní penetrační nátěr</t>
  </si>
  <si>
    <t>322</t>
  </si>
  <si>
    <t>784181103</t>
  </si>
  <si>
    <t>Základní akrylátová jednonásobná bezbarvá penetrace podkladu v místnostech v přes 3,80 do 5,00 m</t>
  </si>
  <si>
    <t>324</t>
  </si>
  <si>
    <t>784221113</t>
  </si>
  <si>
    <t>Dvojnásobné bílé malby ze směsí za sucha středně otěruvzdorných v místnostech přes 3,80 do 5,00 m</t>
  </si>
  <si>
    <t>326</t>
  </si>
  <si>
    <t>D21</t>
  </si>
  <si>
    <t>VRN: Vedlejší rozpočtové náklady</t>
  </si>
  <si>
    <t>04</t>
  </si>
  <si>
    <t>Vedlejší rozpočtové náklady</t>
  </si>
  <si>
    <t>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</si>
</sst>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0" xfId="0" applyFont="1" applyFill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7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/>
    <xf numFmtId="0" fontId="18" fillId="3" borderId="6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left"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right" vertical="center"/>
      <protection/>
    </xf>
    <xf numFmtId="0" fontId="18" fillId="3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S4" s="14" t="s">
        <v>11</v>
      </c>
    </row>
    <row r="5" spans="2:71" s="1" customFormat="1" ht="12" customHeight="1">
      <c r="B5" s="18"/>
      <c r="C5" s="19"/>
      <c r="D5" s="22" t="s">
        <v>12</v>
      </c>
      <c r="E5" s="19"/>
      <c r="F5" s="19"/>
      <c r="G5" s="19"/>
      <c r="H5" s="19"/>
      <c r="I5" s="19"/>
      <c r="J5" s="19"/>
      <c r="K5" s="226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19"/>
      <c r="AQ5" s="19"/>
      <c r="AR5" s="17"/>
      <c r="BS5" s="14" t="s">
        <v>6</v>
      </c>
    </row>
    <row r="6" spans="2:71" s="1" customFormat="1" ht="36.95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28" t="s">
        <v>15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19"/>
      <c r="AQ6" s="19"/>
      <c r="AR6" s="17"/>
      <c r="BS6" s="14" t="s">
        <v>6</v>
      </c>
    </row>
    <row r="7" spans="2:71" s="1" customFormat="1" ht="12" customHeight="1">
      <c r="B7" s="18"/>
      <c r="C7" s="19"/>
      <c r="D7" s="25" t="s">
        <v>16</v>
      </c>
      <c r="E7" s="19"/>
      <c r="F7" s="19"/>
      <c r="G7" s="19"/>
      <c r="H7" s="19"/>
      <c r="I7" s="19"/>
      <c r="J7" s="19"/>
      <c r="K7" s="23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17</v>
      </c>
      <c r="AL7" s="19"/>
      <c r="AM7" s="19"/>
      <c r="AN7" s="23" t="s">
        <v>1</v>
      </c>
      <c r="AO7" s="19"/>
      <c r="AP7" s="19"/>
      <c r="AQ7" s="19"/>
      <c r="AR7" s="17"/>
      <c r="BS7" s="14" t="s">
        <v>6</v>
      </c>
    </row>
    <row r="8" spans="2:71" s="1" customFormat="1" ht="12" customHeight="1">
      <c r="B8" s="18"/>
      <c r="C8" s="19"/>
      <c r="D8" s="25" t="s">
        <v>18</v>
      </c>
      <c r="E8" s="19"/>
      <c r="F8" s="19"/>
      <c r="G8" s="19"/>
      <c r="H8" s="19"/>
      <c r="I8" s="19"/>
      <c r="J8" s="19"/>
      <c r="K8" s="23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20</v>
      </c>
      <c r="AL8" s="19"/>
      <c r="AM8" s="19"/>
      <c r="AN8" s="23" t="s">
        <v>21</v>
      </c>
      <c r="AO8" s="19"/>
      <c r="AP8" s="19"/>
      <c r="AQ8" s="19"/>
      <c r="AR8" s="17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6</v>
      </c>
    </row>
    <row r="10" spans="2:71" s="1" customFormat="1" ht="12" customHeight="1">
      <c r="B10" s="18"/>
      <c r="C10" s="19"/>
      <c r="D10" s="25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23</v>
      </c>
      <c r="AL10" s="19"/>
      <c r="AM10" s="19"/>
      <c r="AN10" s="23" t="s">
        <v>1</v>
      </c>
      <c r="AO10" s="19"/>
      <c r="AP10" s="19"/>
      <c r="AQ10" s="19"/>
      <c r="AR10" s="17"/>
      <c r="BS10" s="14" t="s">
        <v>6</v>
      </c>
    </row>
    <row r="11" spans="2:71" s="1" customFormat="1" ht="18.4" customHeight="1">
      <c r="B11" s="18"/>
      <c r="C11" s="19"/>
      <c r="D11" s="19"/>
      <c r="E11" s="23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24</v>
      </c>
      <c r="AL11" s="19"/>
      <c r="AM11" s="19"/>
      <c r="AN11" s="23" t="s">
        <v>1</v>
      </c>
      <c r="AO11" s="19"/>
      <c r="AP11" s="19"/>
      <c r="AQ11" s="19"/>
      <c r="AR11" s="17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pans="2:71" s="1" customFormat="1" ht="12" customHeight="1">
      <c r="B13" s="18"/>
      <c r="C13" s="19"/>
      <c r="D13" s="25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23</v>
      </c>
      <c r="AL13" s="19"/>
      <c r="AM13" s="19"/>
      <c r="AN13" s="23" t="s">
        <v>1</v>
      </c>
      <c r="AO13" s="19"/>
      <c r="AP13" s="19"/>
      <c r="AQ13" s="19"/>
      <c r="AR13" s="17"/>
      <c r="BS13" s="14" t="s">
        <v>6</v>
      </c>
    </row>
    <row r="14" spans="2:71" ht="12.75">
      <c r="B14" s="18"/>
      <c r="C14" s="19"/>
      <c r="D14" s="19"/>
      <c r="E14" s="23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24</v>
      </c>
      <c r="AL14" s="19"/>
      <c r="AM14" s="19"/>
      <c r="AN14" s="23" t="s">
        <v>1</v>
      </c>
      <c r="AO14" s="19"/>
      <c r="AP14" s="19"/>
      <c r="AQ14" s="19"/>
      <c r="AR14" s="17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pans="2:71" s="1" customFormat="1" ht="12" customHeight="1">
      <c r="B16" s="18"/>
      <c r="C16" s="19"/>
      <c r="D16" s="25" t="s">
        <v>26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23</v>
      </c>
      <c r="AL16" s="19"/>
      <c r="AM16" s="19"/>
      <c r="AN16" s="23" t="s">
        <v>1</v>
      </c>
      <c r="AO16" s="19"/>
      <c r="AP16" s="19"/>
      <c r="AQ16" s="19"/>
      <c r="AR16" s="17"/>
      <c r="BS16" s="14" t="s">
        <v>4</v>
      </c>
    </row>
    <row r="17" spans="2:71" s="1" customFormat="1" ht="18.4" customHeight="1">
      <c r="B17" s="18"/>
      <c r="C17" s="19"/>
      <c r="D17" s="19"/>
      <c r="E17" s="23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24</v>
      </c>
      <c r="AL17" s="19"/>
      <c r="AM17" s="19"/>
      <c r="AN17" s="23" t="s">
        <v>1</v>
      </c>
      <c r="AO17" s="19"/>
      <c r="AP17" s="19"/>
      <c r="AQ17" s="19"/>
      <c r="AR17" s="17"/>
      <c r="BS17" s="14" t="s">
        <v>27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6</v>
      </c>
    </row>
    <row r="19" spans="2:71" s="1" customFormat="1" ht="12" customHeight="1">
      <c r="B19" s="18"/>
      <c r="C19" s="19"/>
      <c r="D19" s="25" t="s">
        <v>28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23</v>
      </c>
      <c r="AL19" s="19"/>
      <c r="AM19" s="19"/>
      <c r="AN19" s="23" t="s">
        <v>1</v>
      </c>
      <c r="AO19" s="19"/>
      <c r="AP19" s="19"/>
      <c r="AQ19" s="19"/>
      <c r="AR19" s="17"/>
      <c r="BS19" s="14" t="s">
        <v>6</v>
      </c>
    </row>
    <row r="20" spans="2:71" s="1" customFormat="1" ht="18.4" customHeight="1">
      <c r="B20" s="18"/>
      <c r="C20" s="19"/>
      <c r="D20" s="19"/>
      <c r="E20" s="23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24</v>
      </c>
      <c r="AL20" s="19"/>
      <c r="AM20" s="19"/>
      <c r="AN20" s="23" t="s">
        <v>1</v>
      </c>
      <c r="AO20" s="19"/>
      <c r="AP20" s="19"/>
      <c r="AQ20" s="19"/>
      <c r="AR20" s="17"/>
      <c r="BS20" s="14" t="s">
        <v>27</v>
      </c>
    </row>
    <row r="21" spans="2:44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pans="2:44" s="1" customFormat="1" ht="12" customHeight="1">
      <c r="B22" s="18"/>
      <c r="C22" s="19"/>
      <c r="D22" s="25" t="s">
        <v>29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pans="2:44" s="1" customFormat="1" ht="16.5" customHeight="1">
      <c r="B23" s="18"/>
      <c r="C23" s="19"/>
      <c r="D23" s="19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19"/>
      <c r="AP23" s="19"/>
      <c r="AQ23" s="19"/>
      <c r="AR23" s="17"/>
    </row>
    <row r="24" spans="2:44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pans="2:44" s="1" customFormat="1" ht="6.95" customHeight="1">
      <c r="B25" s="18"/>
      <c r="C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9"/>
      <c r="AQ25" s="19"/>
      <c r="AR25" s="17"/>
    </row>
    <row r="26" spans="1:57" s="2" customFormat="1" ht="25.9" customHeight="1">
      <c r="A26" s="28"/>
      <c r="B26" s="29"/>
      <c r="C26" s="30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0">
        <f>ROUND(AG94,2)</f>
        <v>2073363.57</v>
      </c>
      <c r="AL26" s="231"/>
      <c r="AM26" s="231"/>
      <c r="AN26" s="231"/>
      <c r="AO26" s="231"/>
      <c r="AP26" s="30"/>
      <c r="AQ26" s="30"/>
      <c r="AR26" s="33"/>
      <c r="BE26" s="28"/>
    </row>
    <row r="27" spans="1:57" s="2" customFormat="1" ht="6.9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8"/>
    </row>
    <row r="28" spans="1:57" s="2" customFormat="1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2" t="s">
        <v>31</v>
      </c>
      <c r="M28" s="232"/>
      <c r="N28" s="232"/>
      <c r="O28" s="232"/>
      <c r="P28" s="232"/>
      <c r="Q28" s="30"/>
      <c r="R28" s="30"/>
      <c r="S28" s="30"/>
      <c r="T28" s="30"/>
      <c r="U28" s="30"/>
      <c r="V28" s="30"/>
      <c r="W28" s="232" t="s">
        <v>32</v>
      </c>
      <c r="X28" s="232"/>
      <c r="Y28" s="232"/>
      <c r="Z28" s="232"/>
      <c r="AA28" s="232"/>
      <c r="AB28" s="232"/>
      <c r="AC28" s="232"/>
      <c r="AD28" s="232"/>
      <c r="AE28" s="232"/>
      <c r="AF28" s="30"/>
      <c r="AG28" s="30"/>
      <c r="AH28" s="30"/>
      <c r="AI28" s="30"/>
      <c r="AJ28" s="30"/>
      <c r="AK28" s="232" t="s">
        <v>33</v>
      </c>
      <c r="AL28" s="232"/>
      <c r="AM28" s="232"/>
      <c r="AN28" s="232"/>
      <c r="AO28" s="232"/>
      <c r="AP28" s="30"/>
      <c r="AQ28" s="30"/>
      <c r="AR28" s="33"/>
      <c r="BE28" s="28"/>
    </row>
    <row r="29" spans="2:44" s="3" customFormat="1" ht="14.45" customHeight="1">
      <c r="B29" s="34"/>
      <c r="C29" s="35"/>
      <c r="D29" s="25" t="s">
        <v>34</v>
      </c>
      <c r="E29" s="35"/>
      <c r="F29" s="25" t="s">
        <v>35</v>
      </c>
      <c r="G29" s="35"/>
      <c r="H29" s="35"/>
      <c r="I29" s="35"/>
      <c r="J29" s="35"/>
      <c r="K29" s="35"/>
      <c r="L29" s="221">
        <v>0.21</v>
      </c>
      <c r="M29" s="220"/>
      <c r="N29" s="220"/>
      <c r="O29" s="220"/>
      <c r="P29" s="220"/>
      <c r="Q29" s="35"/>
      <c r="R29" s="35"/>
      <c r="S29" s="35"/>
      <c r="T29" s="35"/>
      <c r="U29" s="35"/>
      <c r="V29" s="35"/>
      <c r="W29" s="219">
        <f>ROUND(AZ94,2)</f>
        <v>2073363.57</v>
      </c>
      <c r="X29" s="220"/>
      <c r="Y29" s="220"/>
      <c r="Z29" s="220"/>
      <c r="AA29" s="220"/>
      <c r="AB29" s="220"/>
      <c r="AC29" s="220"/>
      <c r="AD29" s="220"/>
      <c r="AE29" s="220"/>
      <c r="AF29" s="35"/>
      <c r="AG29" s="35"/>
      <c r="AH29" s="35"/>
      <c r="AI29" s="35"/>
      <c r="AJ29" s="35"/>
      <c r="AK29" s="219">
        <f>ROUND(AV94,2)</f>
        <v>435406.35</v>
      </c>
      <c r="AL29" s="220"/>
      <c r="AM29" s="220"/>
      <c r="AN29" s="220"/>
      <c r="AO29" s="220"/>
      <c r="AP29" s="35"/>
      <c r="AQ29" s="35"/>
      <c r="AR29" s="36"/>
    </row>
    <row r="30" spans="2:44" s="3" customFormat="1" ht="14.45" customHeight="1">
      <c r="B30" s="34"/>
      <c r="C30" s="35"/>
      <c r="D30" s="35"/>
      <c r="E30" s="35"/>
      <c r="F30" s="25" t="s">
        <v>36</v>
      </c>
      <c r="G30" s="35"/>
      <c r="H30" s="35"/>
      <c r="I30" s="35"/>
      <c r="J30" s="35"/>
      <c r="K30" s="35"/>
      <c r="L30" s="221">
        <v>0.15</v>
      </c>
      <c r="M30" s="220"/>
      <c r="N30" s="220"/>
      <c r="O30" s="220"/>
      <c r="P30" s="220"/>
      <c r="Q30" s="35"/>
      <c r="R30" s="35"/>
      <c r="S30" s="35"/>
      <c r="T30" s="35"/>
      <c r="U30" s="35"/>
      <c r="V30" s="35"/>
      <c r="W30" s="219">
        <f>ROUND(BA94,2)</f>
        <v>0</v>
      </c>
      <c r="X30" s="220"/>
      <c r="Y30" s="220"/>
      <c r="Z30" s="220"/>
      <c r="AA30" s="220"/>
      <c r="AB30" s="220"/>
      <c r="AC30" s="220"/>
      <c r="AD30" s="220"/>
      <c r="AE30" s="220"/>
      <c r="AF30" s="35"/>
      <c r="AG30" s="35"/>
      <c r="AH30" s="35"/>
      <c r="AI30" s="35"/>
      <c r="AJ30" s="35"/>
      <c r="AK30" s="219">
        <f>ROUND(AW94,2)</f>
        <v>0</v>
      </c>
      <c r="AL30" s="220"/>
      <c r="AM30" s="220"/>
      <c r="AN30" s="220"/>
      <c r="AO30" s="220"/>
      <c r="AP30" s="35"/>
      <c r="AQ30" s="35"/>
      <c r="AR30" s="36"/>
    </row>
    <row r="31" spans="2:44" s="3" customFormat="1" ht="14.45" customHeight="1" hidden="1">
      <c r="B31" s="34"/>
      <c r="C31" s="35"/>
      <c r="D31" s="35"/>
      <c r="E31" s="35"/>
      <c r="F31" s="25" t="s">
        <v>37</v>
      </c>
      <c r="G31" s="35"/>
      <c r="H31" s="35"/>
      <c r="I31" s="35"/>
      <c r="J31" s="35"/>
      <c r="K31" s="35"/>
      <c r="L31" s="221">
        <v>0.21</v>
      </c>
      <c r="M31" s="220"/>
      <c r="N31" s="220"/>
      <c r="O31" s="220"/>
      <c r="P31" s="220"/>
      <c r="Q31" s="35"/>
      <c r="R31" s="35"/>
      <c r="S31" s="35"/>
      <c r="T31" s="35"/>
      <c r="U31" s="35"/>
      <c r="V31" s="35"/>
      <c r="W31" s="219">
        <f>ROUND(BB94,2)</f>
        <v>0</v>
      </c>
      <c r="X31" s="220"/>
      <c r="Y31" s="220"/>
      <c r="Z31" s="220"/>
      <c r="AA31" s="220"/>
      <c r="AB31" s="220"/>
      <c r="AC31" s="220"/>
      <c r="AD31" s="220"/>
      <c r="AE31" s="220"/>
      <c r="AF31" s="35"/>
      <c r="AG31" s="35"/>
      <c r="AH31" s="35"/>
      <c r="AI31" s="35"/>
      <c r="AJ31" s="35"/>
      <c r="AK31" s="219">
        <v>0</v>
      </c>
      <c r="AL31" s="220"/>
      <c r="AM31" s="220"/>
      <c r="AN31" s="220"/>
      <c r="AO31" s="220"/>
      <c r="AP31" s="35"/>
      <c r="AQ31" s="35"/>
      <c r="AR31" s="36"/>
    </row>
    <row r="32" spans="2:44" s="3" customFormat="1" ht="14.45" customHeight="1" hidden="1">
      <c r="B32" s="34"/>
      <c r="C32" s="35"/>
      <c r="D32" s="35"/>
      <c r="E32" s="35"/>
      <c r="F32" s="25" t="s">
        <v>38</v>
      </c>
      <c r="G32" s="35"/>
      <c r="H32" s="35"/>
      <c r="I32" s="35"/>
      <c r="J32" s="35"/>
      <c r="K32" s="35"/>
      <c r="L32" s="221">
        <v>0.15</v>
      </c>
      <c r="M32" s="220"/>
      <c r="N32" s="220"/>
      <c r="O32" s="220"/>
      <c r="P32" s="220"/>
      <c r="Q32" s="35"/>
      <c r="R32" s="35"/>
      <c r="S32" s="35"/>
      <c r="T32" s="35"/>
      <c r="U32" s="35"/>
      <c r="V32" s="35"/>
      <c r="W32" s="219">
        <f>ROUND(BC94,2)</f>
        <v>0</v>
      </c>
      <c r="X32" s="220"/>
      <c r="Y32" s="220"/>
      <c r="Z32" s="220"/>
      <c r="AA32" s="220"/>
      <c r="AB32" s="220"/>
      <c r="AC32" s="220"/>
      <c r="AD32" s="220"/>
      <c r="AE32" s="220"/>
      <c r="AF32" s="35"/>
      <c r="AG32" s="35"/>
      <c r="AH32" s="35"/>
      <c r="AI32" s="35"/>
      <c r="AJ32" s="35"/>
      <c r="AK32" s="219">
        <v>0</v>
      </c>
      <c r="AL32" s="220"/>
      <c r="AM32" s="220"/>
      <c r="AN32" s="220"/>
      <c r="AO32" s="220"/>
      <c r="AP32" s="35"/>
      <c r="AQ32" s="35"/>
      <c r="AR32" s="36"/>
    </row>
    <row r="33" spans="2:44" s="3" customFormat="1" ht="14.45" customHeight="1" hidden="1">
      <c r="B33" s="34"/>
      <c r="C33" s="35"/>
      <c r="D33" s="35"/>
      <c r="E33" s="35"/>
      <c r="F33" s="25" t="s">
        <v>39</v>
      </c>
      <c r="G33" s="35"/>
      <c r="H33" s="35"/>
      <c r="I33" s="35"/>
      <c r="J33" s="35"/>
      <c r="K33" s="35"/>
      <c r="L33" s="221">
        <v>0</v>
      </c>
      <c r="M33" s="220"/>
      <c r="N33" s="220"/>
      <c r="O33" s="220"/>
      <c r="P33" s="220"/>
      <c r="Q33" s="35"/>
      <c r="R33" s="35"/>
      <c r="S33" s="35"/>
      <c r="T33" s="35"/>
      <c r="U33" s="35"/>
      <c r="V33" s="35"/>
      <c r="W33" s="219">
        <f>ROUND(BD94,2)</f>
        <v>0</v>
      </c>
      <c r="X33" s="220"/>
      <c r="Y33" s="220"/>
      <c r="Z33" s="220"/>
      <c r="AA33" s="220"/>
      <c r="AB33" s="220"/>
      <c r="AC33" s="220"/>
      <c r="AD33" s="220"/>
      <c r="AE33" s="220"/>
      <c r="AF33" s="35"/>
      <c r="AG33" s="35"/>
      <c r="AH33" s="35"/>
      <c r="AI33" s="35"/>
      <c r="AJ33" s="35"/>
      <c r="AK33" s="219">
        <v>0</v>
      </c>
      <c r="AL33" s="220"/>
      <c r="AM33" s="220"/>
      <c r="AN33" s="220"/>
      <c r="AO33" s="220"/>
      <c r="AP33" s="35"/>
      <c r="AQ33" s="35"/>
      <c r="AR33" s="36"/>
    </row>
    <row r="34" spans="1:57" s="2" customFormat="1" ht="6.9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8"/>
    </row>
    <row r="35" spans="1:57" s="2" customFormat="1" ht="25.9" customHeight="1">
      <c r="A35" s="28"/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22" t="s">
        <v>42</v>
      </c>
      <c r="Y35" s="223"/>
      <c r="Z35" s="223"/>
      <c r="AA35" s="223"/>
      <c r="AB35" s="223"/>
      <c r="AC35" s="39"/>
      <c r="AD35" s="39"/>
      <c r="AE35" s="39"/>
      <c r="AF35" s="39"/>
      <c r="AG35" s="39"/>
      <c r="AH35" s="39"/>
      <c r="AI35" s="39"/>
      <c r="AJ35" s="39"/>
      <c r="AK35" s="224">
        <f>SUM(AK26:AK33)</f>
        <v>2508769.92</v>
      </c>
      <c r="AL35" s="223"/>
      <c r="AM35" s="223"/>
      <c r="AN35" s="223"/>
      <c r="AO35" s="225"/>
      <c r="AP35" s="37"/>
      <c r="AQ35" s="37"/>
      <c r="AR35" s="33"/>
      <c r="BE35" s="28"/>
    </row>
    <row r="36" spans="1:57" s="2" customFormat="1" ht="6.95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  <c r="BE36" s="28"/>
    </row>
    <row r="37" spans="1:57" s="2" customFormat="1" ht="14.4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  <c r="BE37" s="28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1"/>
      <c r="C49" s="42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44</v>
      </c>
      <c r="AI49" s="44"/>
      <c r="AJ49" s="44"/>
      <c r="AK49" s="44"/>
      <c r="AL49" s="44"/>
      <c r="AM49" s="44"/>
      <c r="AN49" s="44"/>
      <c r="AO49" s="44"/>
      <c r="AP49" s="42"/>
      <c r="AQ49" s="42"/>
      <c r="AR49" s="45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28"/>
      <c r="B60" s="29"/>
      <c r="C60" s="30"/>
      <c r="D60" s="46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6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6" t="s">
        <v>45</v>
      </c>
      <c r="AI60" s="32"/>
      <c r="AJ60" s="32"/>
      <c r="AK60" s="32"/>
      <c r="AL60" s="32"/>
      <c r="AM60" s="46" t="s">
        <v>46</v>
      </c>
      <c r="AN60" s="32"/>
      <c r="AO60" s="32"/>
      <c r="AP60" s="30"/>
      <c r="AQ60" s="30"/>
      <c r="AR60" s="33"/>
      <c r="BE60" s="28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28"/>
      <c r="B64" s="29"/>
      <c r="C64" s="30"/>
      <c r="D64" s="43" t="s">
        <v>47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3" t="s">
        <v>48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3"/>
      <c r="BE64" s="28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28"/>
      <c r="B75" s="29"/>
      <c r="C75" s="30"/>
      <c r="D75" s="46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6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6" t="s">
        <v>45</v>
      </c>
      <c r="AI75" s="32"/>
      <c r="AJ75" s="32"/>
      <c r="AK75" s="32"/>
      <c r="AL75" s="32"/>
      <c r="AM75" s="46" t="s">
        <v>46</v>
      </c>
      <c r="AN75" s="32"/>
      <c r="AO75" s="32"/>
      <c r="AP75" s="30"/>
      <c r="AQ75" s="30"/>
      <c r="AR75" s="33"/>
      <c r="BE75" s="28"/>
    </row>
    <row r="76" spans="1:57" s="2" customFormat="1" ht="12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  <c r="BE76" s="28"/>
    </row>
    <row r="77" spans="1:57" s="2" customFormat="1" ht="6.95" customHeight="1">
      <c r="A77" s="28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3"/>
      <c r="BE77" s="28"/>
    </row>
    <row r="81" spans="1:57" s="2" customFormat="1" ht="6.95" customHeight="1">
      <c r="A81" s="28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3"/>
      <c r="BE81" s="28"/>
    </row>
    <row r="82" spans="1:57" s="2" customFormat="1" ht="24.95" customHeight="1">
      <c r="A82" s="28"/>
      <c r="B82" s="29"/>
      <c r="C82" s="20" t="s">
        <v>49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  <c r="BE82" s="28"/>
    </row>
    <row r="83" spans="1:5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  <c r="BE83" s="28"/>
    </row>
    <row r="84" spans="2:44" s="4" customFormat="1" ht="12" customHeight="1">
      <c r="B84" s="52"/>
      <c r="C84" s="25" t="s">
        <v>12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IMPORT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5" customFormat="1" ht="36.95" customHeight="1">
      <c r="B85" s="55"/>
      <c r="C85" s="56" t="s">
        <v>14</v>
      </c>
      <c r="D85" s="57"/>
      <c r="E85" s="57"/>
      <c r="F85" s="57"/>
      <c r="G85" s="57"/>
      <c r="H85" s="57"/>
      <c r="I85" s="57"/>
      <c r="J85" s="57"/>
      <c r="K85" s="57"/>
      <c r="L85" s="208" t="str">
        <f>K6</f>
        <v>Hazlov - Změna účelu užívání objektu č.p. 306 - rozpočet_converted_by_abcdpdf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57"/>
      <c r="AQ85" s="57"/>
      <c r="AR85" s="58"/>
    </row>
    <row r="86" spans="1:57" s="2" customFormat="1" ht="6.95" customHeight="1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  <c r="BE86" s="28"/>
    </row>
    <row r="87" spans="1:57" s="2" customFormat="1" ht="12" customHeight="1">
      <c r="A87" s="28"/>
      <c r="B87" s="29"/>
      <c r="C87" s="25" t="s">
        <v>18</v>
      </c>
      <c r="D87" s="30"/>
      <c r="E87" s="30"/>
      <c r="F87" s="30"/>
      <c r="G87" s="30"/>
      <c r="H87" s="30"/>
      <c r="I87" s="30"/>
      <c r="J87" s="30"/>
      <c r="K87" s="30"/>
      <c r="L87" s="59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20</v>
      </c>
      <c r="AJ87" s="30"/>
      <c r="AK87" s="30"/>
      <c r="AL87" s="30"/>
      <c r="AM87" s="210" t="str">
        <f>IF(AN8="","",AN8)</f>
        <v>17. 12. 2021</v>
      </c>
      <c r="AN87" s="210"/>
      <c r="AO87" s="30"/>
      <c r="AP87" s="30"/>
      <c r="AQ87" s="30"/>
      <c r="AR87" s="33"/>
      <c r="BE87" s="28"/>
    </row>
    <row r="88" spans="1:5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  <c r="BE88" s="28"/>
    </row>
    <row r="89" spans="1:57" s="2" customFormat="1" ht="15.2" customHeight="1">
      <c r="A89" s="28"/>
      <c r="B89" s="29"/>
      <c r="C89" s="25" t="s">
        <v>22</v>
      </c>
      <c r="D89" s="30"/>
      <c r="E89" s="30"/>
      <c r="F89" s="30"/>
      <c r="G89" s="30"/>
      <c r="H89" s="30"/>
      <c r="I89" s="30"/>
      <c r="J89" s="30"/>
      <c r="K89" s="30"/>
      <c r="L89" s="53" t="str">
        <f>IF(E11="","",E11)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26</v>
      </c>
      <c r="AJ89" s="30"/>
      <c r="AK89" s="30"/>
      <c r="AL89" s="30"/>
      <c r="AM89" s="211" t="str">
        <f>IF(E17="","",E17)</f>
        <v xml:space="preserve"> </v>
      </c>
      <c r="AN89" s="212"/>
      <c r="AO89" s="212"/>
      <c r="AP89" s="212"/>
      <c r="AQ89" s="30"/>
      <c r="AR89" s="33"/>
      <c r="AS89" s="213" t="s">
        <v>50</v>
      </c>
      <c r="AT89" s="214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28"/>
    </row>
    <row r="90" spans="1:57" s="2" customFormat="1" ht="15.2" customHeight="1">
      <c r="A90" s="28"/>
      <c r="B90" s="29"/>
      <c r="C90" s="25" t="s">
        <v>25</v>
      </c>
      <c r="D90" s="30"/>
      <c r="E90" s="30"/>
      <c r="F90" s="30"/>
      <c r="G90" s="30"/>
      <c r="H90" s="30"/>
      <c r="I90" s="30"/>
      <c r="J90" s="30"/>
      <c r="K90" s="30"/>
      <c r="L90" s="53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28</v>
      </c>
      <c r="AJ90" s="30"/>
      <c r="AK90" s="30"/>
      <c r="AL90" s="30"/>
      <c r="AM90" s="211" t="str">
        <f>IF(E20="","",E20)</f>
        <v xml:space="preserve"> </v>
      </c>
      <c r="AN90" s="212"/>
      <c r="AO90" s="212"/>
      <c r="AP90" s="212"/>
      <c r="AQ90" s="30"/>
      <c r="AR90" s="33"/>
      <c r="AS90" s="215"/>
      <c r="AT90" s="216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28"/>
    </row>
    <row r="91" spans="1:57" s="2" customFormat="1" ht="10.9" customHeight="1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17"/>
      <c r="AT91" s="218"/>
      <c r="AU91" s="65"/>
      <c r="AV91" s="65"/>
      <c r="AW91" s="65"/>
      <c r="AX91" s="65"/>
      <c r="AY91" s="65"/>
      <c r="AZ91" s="65"/>
      <c r="BA91" s="65"/>
      <c r="BB91" s="65"/>
      <c r="BC91" s="65"/>
      <c r="BD91" s="66"/>
      <c r="BE91" s="28"/>
    </row>
    <row r="92" spans="1:57" s="2" customFormat="1" ht="29.25" customHeight="1">
      <c r="A92" s="28"/>
      <c r="B92" s="29"/>
      <c r="C92" s="198" t="s">
        <v>51</v>
      </c>
      <c r="D92" s="199"/>
      <c r="E92" s="199"/>
      <c r="F92" s="199"/>
      <c r="G92" s="199"/>
      <c r="H92" s="67"/>
      <c r="I92" s="200" t="s">
        <v>52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53</v>
      </c>
      <c r="AH92" s="199"/>
      <c r="AI92" s="199"/>
      <c r="AJ92" s="199"/>
      <c r="AK92" s="199"/>
      <c r="AL92" s="199"/>
      <c r="AM92" s="199"/>
      <c r="AN92" s="200" t="s">
        <v>54</v>
      </c>
      <c r="AO92" s="199"/>
      <c r="AP92" s="202"/>
      <c r="AQ92" s="68" t="s">
        <v>55</v>
      </c>
      <c r="AR92" s="33"/>
      <c r="AS92" s="69" t="s">
        <v>56</v>
      </c>
      <c r="AT92" s="70" t="s">
        <v>57</v>
      </c>
      <c r="AU92" s="70" t="s">
        <v>58</v>
      </c>
      <c r="AV92" s="70" t="s">
        <v>59</v>
      </c>
      <c r="AW92" s="70" t="s">
        <v>60</v>
      </c>
      <c r="AX92" s="70" t="s">
        <v>61</v>
      </c>
      <c r="AY92" s="70" t="s">
        <v>62</v>
      </c>
      <c r="AZ92" s="70" t="s">
        <v>63</v>
      </c>
      <c r="BA92" s="70" t="s">
        <v>64</v>
      </c>
      <c r="BB92" s="70" t="s">
        <v>65</v>
      </c>
      <c r="BC92" s="70" t="s">
        <v>66</v>
      </c>
      <c r="BD92" s="71" t="s">
        <v>67</v>
      </c>
      <c r="BE92" s="28"/>
    </row>
    <row r="93" spans="1:57" s="2" customFormat="1" ht="10.9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  <c r="BE93" s="28"/>
    </row>
    <row r="94" spans="2:90" s="6" customFormat="1" ht="32.45" customHeight="1">
      <c r="B94" s="75"/>
      <c r="C94" s="76" t="s">
        <v>68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06">
        <f>ROUND(AG95,2)</f>
        <v>2073363.57</v>
      </c>
      <c r="AH94" s="206"/>
      <c r="AI94" s="206"/>
      <c r="AJ94" s="206"/>
      <c r="AK94" s="206"/>
      <c r="AL94" s="206"/>
      <c r="AM94" s="206"/>
      <c r="AN94" s="207">
        <f>SUM(AG94,AT94)</f>
        <v>2508769.92</v>
      </c>
      <c r="AO94" s="207"/>
      <c r="AP94" s="207"/>
      <c r="AQ94" s="79" t="s">
        <v>1</v>
      </c>
      <c r="AR94" s="80"/>
      <c r="AS94" s="81">
        <f>ROUND(AS95,2)</f>
        <v>0</v>
      </c>
      <c r="AT94" s="82">
        <f>ROUND(SUM(AV94:AW94),2)</f>
        <v>435406.35</v>
      </c>
      <c r="AU94" s="83">
        <f>ROUND(AU95,5)</f>
        <v>0</v>
      </c>
      <c r="AV94" s="82">
        <f>ROUND(AZ94*L29,2)</f>
        <v>435406.35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ROUND(AZ95,2)</f>
        <v>2073363.57</v>
      </c>
      <c r="BA94" s="82">
        <f>ROUND(BA95,2)</f>
        <v>0</v>
      </c>
      <c r="BB94" s="82">
        <f>ROUND(BB95,2)</f>
        <v>0</v>
      </c>
      <c r="BC94" s="82">
        <f>ROUND(BC95,2)</f>
        <v>0</v>
      </c>
      <c r="BD94" s="84">
        <f>ROUND(BD95,2)</f>
        <v>0</v>
      </c>
      <c r="BS94" s="85" t="s">
        <v>69</v>
      </c>
      <c r="BT94" s="85" t="s">
        <v>70</v>
      </c>
      <c r="BU94" s="86" t="s">
        <v>71</v>
      </c>
      <c r="BV94" s="85" t="s">
        <v>13</v>
      </c>
      <c r="BW94" s="85" t="s">
        <v>5</v>
      </c>
      <c r="BX94" s="85" t="s">
        <v>72</v>
      </c>
      <c r="CL94" s="85" t="s">
        <v>1</v>
      </c>
    </row>
    <row r="95" spans="1:91" s="7" customFormat="1" ht="16.5" customHeight="1">
      <c r="A95" s="87" t="s">
        <v>73</v>
      </c>
      <c r="B95" s="88"/>
      <c r="C95" s="89"/>
      <c r="D95" s="205" t="s">
        <v>74</v>
      </c>
      <c r="E95" s="205"/>
      <c r="F95" s="205"/>
      <c r="G95" s="205"/>
      <c r="H95" s="205"/>
      <c r="I95" s="90"/>
      <c r="J95" s="205" t="s">
        <v>75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'Objekt2 - Table 3'!J30</f>
        <v>2073363.57</v>
      </c>
      <c r="AH95" s="204"/>
      <c r="AI95" s="204"/>
      <c r="AJ95" s="204"/>
      <c r="AK95" s="204"/>
      <c r="AL95" s="204"/>
      <c r="AM95" s="204"/>
      <c r="AN95" s="203">
        <f>SUM(AG95,AT95)</f>
        <v>2508769.92</v>
      </c>
      <c r="AO95" s="204"/>
      <c r="AP95" s="204"/>
      <c r="AQ95" s="91" t="s">
        <v>76</v>
      </c>
      <c r="AR95" s="92"/>
      <c r="AS95" s="93">
        <v>0</v>
      </c>
      <c r="AT95" s="94">
        <f>ROUND(SUM(AV95:AW95),2)</f>
        <v>435406.35</v>
      </c>
      <c r="AU95" s="95">
        <f>'Objekt2 - Table 3'!P137</f>
        <v>0</v>
      </c>
      <c r="AV95" s="94">
        <f>'Objekt2 - Table 3'!J33</f>
        <v>435406.35</v>
      </c>
      <c r="AW95" s="94">
        <f>'Objekt2 - Table 3'!J34</f>
        <v>0</v>
      </c>
      <c r="AX95" s="94">
        <f>'Objekt2 - Table 3'!J35</f>
        <v>0</v>
      </c>
      <c r="AY95" s="94">
        <f>'Objekt2 - Table 3'!J36</f>
        <v>0</v>
      </c>
      <c r="AZ95" s="94">
        <f>'Objekt2 - Table 3'!F33</f>
        <v>2073363.57</v>
      </c>
      <c r="BA95" s="94">
        <f>'Objekt2 - Table 3'!F34</f>
        <v>0</v>
      </c>
      <c r="BB95" s="94">
        <f>'Objekt2 - Table 3'!F35</f>
        <v>0</v>
      </c>
      <c r="BC95" s="94">
        <f>'Objekt2 - Table 3'!F36</f>
        <v>0</v>
      </c>
      <c r="BD95" s="96">
        <f>'Objekt2 - Table 3'!F37</f>
        <v>0</v>
      </c>
      <c r="BT95" s="97" t="s">
        <v>77</v>
      </c>
      <c r="BV95" s="97" t="s">
        <v>13</v>
      </c>
      <c r="BW95" s="97" t="s">
        <v>78</v>
      </c>
      <c r="BX95" s="97" t="s">
        <v>5</v>
      </c>
      <c r="CL95" s="97" t="s">
        <v>1</v>
      </c>
      <c r="CM95" s="97" t="s">
        <v>79</v>
      </c>
    </row>
    <row r="96" spans="1:57" s="2" customFormat="1" ht="30" customHeight="1">
      <c r="A96" s="28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3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3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sheetProtection algorithmName="SHA-512" hashValue="QEZsvOAaVvMH/fGps0RJmJ81Lx599oW1FZ0BbcGDSdZXSOk6c++JoZrdtMKIlRxzq0XsZBjaJldoGVMiHqO2FA==" saltValue="1BRqTKI/72ztJzhI6taw/6eH7wgVDaqf/+8YVZJ666RotGp4GszIAuyHSjuDixoIqI/KExFfXL+oOKxkeBySGQ==" spinCount="100000" sheet="1" objects="1" scenarios="1" formatColumns="0" formatRows="0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Objekt2 - Table 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5"/>
  <sheetViews>
    <sheetView showGridLines="0" tabSelected="1" workbookViewId="0" topLeftCell="A31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9"/>
    </row>
    <row r="2" spans="12:46" s="1" customFormat="1" ht="36.95" customHeight="1"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4" t="s">
        <v>78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7"/>
      <c r="AT3" s="14" t="s">
        <v>79</v>
      </c>
    </row>
    <row r="4" spans="2:46" s="1" customFormat="1" ht="24.95" customHeight="1">
      <c r="B4" s="17"/>
      <c r="D4" s="100" t="s">
        <v>80</v>
      </c>
      <c r="L4" s="17"/>
      <c r="M4" s="101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2" t="s">
        <v>14</v>
      </c>
      <c r="L6" s="17"/>
    </row>
    <row r="7" spans="2:12" s="1" customFormat="1" ht="26.25" customHeight="1">
      <c r="B7" s="17"/>
      <c r="E7" s="236" t="str">
        <f>'Rekapitulace stavby'!K6</f>
        <v>Hazlov - Změna účelu užívání objektu č.p. 306 - rozpočet_converted_by_abcdpdf</v>
      </c>
      <c r="F7" s="237"/>
      <c r="G7" s="237"/>
      <c r="H7" s="237"/>
      <c r="L7" s="17"/>
    </row>
    <row r="8" spans="1:31" s="2" customFormat="1" ht="12" customHeight="1">
      <c r="A8" s="28"/>
      <c r="B8" s="33"/>
      <c r="C8" s="28"/>
      <c r="D8" s="102" t="s">
        <v>81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33"/>
      <c r="C9" s="28"/>
      <c r="D9" s="28"/>
      <c r="E9" s="238" t="s">
        <v>82</v>
      </c>
      <c r="F9" s="239"/>
      <c r="G9" s="239"/>
      <c r="H9" s="239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33"/>
      <c r="C11" s="28"/>
      <c r="D11" s="102" t="s">
        <v>16</v>
      </c>
      <c r="E11" s="28"/>
      <c r="F11" s="103" t="s">
        <v>1</v>
      </c>
      <c r="G11" s="28"/>
      <c r="H11" s="28"/>
      <c r="I11" s="102" t="s">
        <v>17</v>
      </c>
      <c r="J11" s="103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33"/>
      <c r="C12" s="28"/>
      <c r="D12" s="102" t="s">
        <v>18</v>
      </c>
      <c r="E12" s="28"/>
      <c r="F12" s="103" t="s">
        <v>19</v>
      </c>
      <c r="G12" s="28"/>
      <c r="H12" s="28"/>
      <c r="I12" s="102" t="s">
        <v>20</v>
      </c>
      <c r="J12" s="104" t="str">
        <f>'Rekapitulace stavby'!AN8</f>
        <v>17. 12. 2021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33"/>
      <c r="C14" s="28"/>
      <c r="D14" s="102" t="s">
        <v>22</v>
      </c>
      <c r="E14" s="28"/>
      <c r="F14" s="28"/>
      <c r="G14" s="28"/>
      <c r="H14" s="28"/>
      <c r="I14" s="102" t="s">
        <v>23</v>
      </c>
      <c r="J14" s="103" t="str">
        <f>IF('Rekapitulace stavby'!AN10="","",'Rekapitulace stavby'!AN10)</f>
        <v/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33"/>
      <c r="C15" s="28"/>
      <c r="D15" s="28"/>
      <c r="E15" s="103" t="str">
        <f>IF('Rekapitulace stavby'!E11="","",'Rekapitulace stavby'!E11)</f>
        <v xml:space="preserve"> </v>
      </c>
      <c r="F15" s="28"/>
      <c r="G15" s="28"/>
      <c r="H15" s="28"/>
      <c r="I15" s="102" t="s">
        <v>24</v>
      </c>
      <c r="J15" s="103" t="str">
        <f>IF('Rekapitulace stavby'!AN11="","",'Rekapitulace stavby'!AN11)</f>
        <v/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2" t="s">
        <v>25</v>
      </c>
      <c r="E17" s="28"/>
      <c r="F17" s="28"/>
      <c r="G17" s="28"/>
      <c r="H17" s="28"/>
      <c r="I17" s="102" t="s">
        <v>23</v>
      </c>
      <c r="J17" s="103" t="str">
        <f>'Rekapitulace stavby'!AN13</f>
        <v/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40" t="str">
        <f>'Rekapitulace stavby'!E14</f>
        <v xml:space="preserve"> </v>
      </c>
      <c r="F18" s="240"/>
      <c r="G18" s="240"/>
      <c r="H18" s="240"/>
      <c r="I18" s="102" t="s">
        <v>24</v>
      </c>
      <c r="J18" s="103" t="str">
        <f>'Rekapitulace stavby'!AN14</f>
        <v/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2" t="s">
        <v>26</v>
      </c>
      <c r="E20" s="28"/>
      <c r="F20" s="28"/>
      <c r="G20" s="28"/>
      <c r="H20" s="28"/>
      <c r="I20" s="102" t="s">
        <v>23</v>
      </c>
      <c r="J20" s="103" t="str">
        <f>IF('Rekapitulace stavby'!AN16="","",'Rekapitulace stavby'!AN16)</f>
        <v/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3" t="str">
        <f>IF('Rekapitulace stavby'!E17="","",'Rekapitulace stavby'!E17)</f>
        <v xml:space="preserve"> </v>
      </c>
      <c r="F21" s="28"/>
      <c r="G21" s="28"/>
      <c r="H21" s="28"/>
      <c r="I21" s="102" t="s">
        <v>24</v>
      </c>
      <c r="J21" s="103" t="str">
        <f>IF('Rekapitulace stavby'!AN17="","",'Rekapitulace stavby'!AN17)</f>
        <v/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2" t="s">
        <v>28</v>
      </c>
      <c r="E23" s="28"/>
      <c r="F23" s="28"/>
      <c r="G23" s="28"/>
      <c r="H23" s="28"/>
      <c r="I23" s="102" t="s">
        <v>23</v>
      </c>
      <c r="J23" s="103" t="str">
        <f>IF('Rekapitulace stavby'!AN19="","",'Rekapitulace stavby'!AN19)</f>
        <v/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3" t="str">
        <f>IF('Rekapitulace stavby'!E20="","",'Rekapitulace stavby'!E20)</f>
        <v xml:space="preserve"> </v>
      </c>
      <c r="F24" s="28"/>
      <c r="G24" s="28"/>
      <c r="H24" s="28"/>
      <c r="I24" s="102" t="s">
        <v>24</v>
      </c>
      <c r="J24" s="103" t="str">
        <f>IF('Rekapitulace stavby'!AN20="","",'Rekapitulace stavby'!AN20)</f>
        <v/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2" t="s">
        <v>29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5"/>
      <c r="B27" s="106"/>
      <c r="C27" s="105"/>
      <c r="D27" s="105"/>
      <c r="E27" s="241" t="s">
        <v>1</v>
      </c>
      <c r="F27" s="241"/>
      <c r="G27" s="241"/>
      <c r="H27" s="241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08"/>
      <c r="E29" s="108"/>
      <c r="F29" s="108"/>
      <c r="G29" s="108"/>
      <c r="H29" s="108"/>
      <c r="I29" s="108"/>
      <c r="J29" s="108"/>
      <c r="K29" s="108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09" t="s">
        <v>30</v>
      </c>
      <c r="E30" s="28"/>
      <c r="F30" s="28"/>
      <c r="G30" s="28"/>
      <c r="H30" s="28"/>
      <c r="I30" s="28"/>
      <c r="J30" s="110">
        <f>ROUND(J137,2)</f>
        <v>2073363.57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08"/>
      <c r="E31" s="108"/>
      <c r="F31" s="108"/>
      <c r="G31" s="108"/>
      <c r="H31" s="108"/>
      <c r="I31" s="108"/>
      <c r="J31" s="108"/>
      <c r="K31" s="108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1" t="s">
        <v>32</v>
      </c>
      <c r="G32" s="28"/>
      <c r="H32" s="28"/>
      <c r="I32" s="111" t="s">
        <v>31</v>
      </c>
      <c r="J32" s="111" t="s">
        <v>33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2" t="s">
        <v>34</v>
      </c>
      <c r="E33" s="102" t="s">
        <v>35</v>
      </c>
      <c r="F33" s="113">
        <f>ROUND((SUM(BE137:BE484)),2)</f>
        <v>2073363.57</v>
      </c>
      <c r="G33" s="28"/>
      <c r="H33" s="28"/>
      <c r="I33" s="114">
        <v>0.21</v>
      </c>
      <c r="J33" s="113">
        <f>ROUND(((SUM(BE137:BE484))*I33),2)</f>
        <v>435406.35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2" t="s">
        <v>36</v>
      </c>
      <c r="F34" s="113">
        <f>ROUND((SUM(BF137:BF484)),2)</f>
        <v>0</v>
      </c>
      <c r="G34" s="28"/>
      <c r="H34" s="28"/>
      <c r="I34" s="114">
        <v>0.15</v>
      </c>
      <c r="J34" s="113">
        <f>ROUND(((SUM(BF137:BF484))*I34),2)</f>
        <v>0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33"/>
      <c r="C35" s="28"/>
      <c r="D35" s="28"/>
      <c r="E35" s="102" t="s">
        <v>37</v>
      </c>
      <c r="F35" s="113">
        <f>ROUND((SUM(BG137:BG484)),2)</f>
        <v>0</v>
      </c>
      <c r="G35" s="28"/>
      <c r="H35" s="28"/>
      <c r="I35" s="114">
        <v>0.21</v>
      </c>
      <c r="J35" s="113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33"/>
      <c r="C36" s="28"/>
      <c r="D36" s="28"/>
      <c r="E36" s="102" t="s">
        <v>38</v>
      </c>
      <c r="F36" s="113">
        <f>ROUND((SUM(BH137:BH484)),2)</f>
        <v>0</v>
      </c>
      <c r="G36" s="28"/>
      <c r="H36" s="28"/>
      <c r="I36" s="114">
        <v>0.15</v>
      </c>
      <c r="J36" s="113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33"/>
      <c r="C37" s="28"/>
      <c r="D37" s="28"/>
      <c r="E37" s="102" t="s">
        <v>39</v>
      </c>
      <c r="F37" s="113">
        <f>ROUND((SUM(BI137:BI484)),2)</f>
        <v>0</v>
      </c>
      <c r="G37" s="28"/>
      <c r="H37" s="28"/>
      <c r="I37" s="114">
        <v>0</v>
      </c>
      <c r="J37" s="113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5"/>
      <c r="D39" s="116" t="s">
        <v>40</v>
      </c>
      <c r="E39" s="117"/>
      <c r="F39" s="117"/>
      <c r="G39" s="118" t="s">
        <v>41</v>
      </c>
      <c r="H39" s="119" t="s">
        <v>42</v>
      </c>
      <c r="I39" s="117"/>
      <c r="J39" s="120">
        <f>SUM(J30:J37)</f>
        <v>2508769.92</v>
      </c>
      <c r="K39" s="121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5"/>
      <c r="D50" s="122" t="s">
        <v>43</v>
      </c>
      <c r="E50" s="123"/>
      <c r="F50" s="123"/>
      <c r="G50" s="122" t="s">
        <v>44</v>
      </c>
      <c r="H50" s="123"/>
      <c r="I50" s="123"/>
      <c r="J50" s="123"/>
      <c r="K50" s="123"/>
      <c r="L50" s="45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33"/>
      <c r="C61" s="28"/>
      <c r="D61" s="124" t="s">
        <v>45</v>
      </c>
      <c r="E61" s="125"/>
      <c r="F61" s="126" t="s">
        <v>46</v>
      </c>
      <c r="G61" s="124" t="s">
        <v>45</v>
      </c>
      <c r="H61" s="125"/>
      <c r="I61" s="125"/>
      <c r="J61" s="127" t="s">
        <v>46</v>
      </c>
      <c r="K61" s="125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33"/>
      <c r="C65" s="28"/>
      <c r="D65" s="122" t="s">
        <v>47</v>
      </c>
      <c r="E65" s="128"/>
      <c r="F65" s="128"/>
      <c r="G65" s="122" t="s">
        <v>48</v>
      </c>
      <c r="H65" s="128"/>
      <c r="I65" s="128"/>
      <c r="J65" s="128"/>
      <c r="K65" s="128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33"/>
      <c r="C76" s="28"/>
      <c r="D76" s="124" t="s">
        <v>45</v>
      </c>
      <c r="E76" s="125"/>
      <c r="F76" s="126" t="s">
        <v>46</v>
      </c>
      <c r="G76" s="124" t="s">
        <v>45</v>
      </c>
      <c r="H76" s="125"/>
      <c r="I76" s="125"/>
      <c r="J76" s="127" t="s">
        <v>46</v>
      </c>
      <c r="K76" s="125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83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26.25" customHeight="1">
      <c r="A85" s="28"/>
      <c r="B85" s="29"/>
      <c r="C85" s="30"/>
      <c r="D85" s="30"/>
      <c r="E85" s="234" t="str">
        <f>E7</f>
        <v>Hazlov - Změna účelu užívání objektu č.p. 306 - rozpočet_converted_by_abcdpdf</v>
      </c>
      <c r="F85" s="235"/>
      <c r="G85" s="235"/>
      <c r="H85" s="235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30"/>
      <c r="D87" s="30"/>
      <c r="E87" s="208" t="str">
        <f>E9</f>
        <v>Objekt2 - Table 3</v>
      </c>
      <c r="F87" s="233"/>
      <c r="G87" s="233"/>
      <c r="H87" s="233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30"/>
      <c r="E89" s="30"/>
      <c r="F89" s="23" t="str">
        <f>F12</f>
        <v xml:space="preserve"> </v>
      </c>
      <c r="G89" s="30"/>
      <c r="H89" s="30"/>
      <c r="I89" s="25" t="s">
        <v>20</v>
      </c>
      <c r="J89" s="60" t="str">
        <f>IF(J12="","",J12)</f>
        <v>17. 12. 2021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22</v>
      </c>
      <c r="D91" s="30"/>
      <c r="E91" s="30"/>
      <c r="F91" s="23" t="str">
        <f>E15</f>
        <v xml:space="preserve"> </v>
      </c>
      <c r="G91" s="30"/>
      <c r="H91" s="30"/>
      <c r="I91" s="25" t="s">
        <v>26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25</v>
      </c>
      <c r="D92" s="30"/>
      <c r="E92" s="30"/>
      <c r="F92" s="23" t="str">
        <f>IF(E18="","",E18)</f>
        <v xml:space="preserve"> </v>
      </c>
      <c r="G92" s="30"/>
      <c r="H92" s="30"/>
      <c r="I92" s="25" t="s">
        <v>28</v>
      </c>
      <c r="J92" s="26" t="str">
        <f>E24</f>
        <v xml:space="preserve"> 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33" t="s">
        <v>84</v>
      </c>
      <c r="D94" s="134"/>
      <c r="E94" s="134"/>
      <c r="F94" s="134"/>
      <c r="G94" s="134"/>
      <c r="H94" s="134"/>
      <c r="I94" s="134"/>
      <c r="J94" s="135" t="s">
        <v>85</v>
      </c>
      <c r="K94" s="134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36" t="s">
        <v>86</v>
      </c>
      <c r="D96" s="30"/>
      <c r="E96" s="30"/>
      <c r="F96" s="30"/>
      <c r="G96" s="30"/>
      <c r="H96" s="30"/>
      <c r="I96" s="30"/>
      <c r="J96" s="78">
        <f>J137</f>
        <v>2073363.5699999998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87</v>
      </c>
    </row>
    <row r="97" spans="2:12" s="9" customFormat="1" ht="24.95" customHeight="1">
      <c r="B97" s="137"/>
      <c r="C97" s="138"/>
      <c r="D97" s="139" t="s">
        <v>88</v>
      </c>
      <c r="E97" s="140"/>
      <c r="F97" s="140"/>
      <c r="G97" s="140"/>
      <c r="H97" s="140"/>
      <c r="I97" s="140"/>
      <c r="J97" s="141">
        <f>J138</f>
        <v>2073363.5699999998</v>
      </c>
      <c r="K97" s="138"/>
      <c r="L97" s="142"/>
    </row>
    <row r="98" spans="2:12" s="10" customFormat="1" ht="19.9" customHeight="1">
      <c r="B98" s="143"/>
      <c r="C98" s="144"/>
      <c r="D98" s="145" t="s">
        <v>89</v>
      </c>
      <c r="E98" s="146"/>
      <c r="F98" s="146"/>
      <c r="G98" s="146"/>
      <c r="H98" s="146"/>
      <c r="I98" s="146"/>
      <c r="J98" s="147">
        <f>J139</f>
        <v>86472.76999999999</v>
      </c>
      <c r="K98" s="144"/>
      <c r="L98" s="148"/>
    </row>
    <row r="99" spans="2:12" s="10" customFormat="1" ht="19.9" customHeight="1">
      <c r="B99" s="143"/>
      <c r="C99" s="144"/>
      <c r="D99" s="145" t="s">
        <v>90</v>
      </c>
      <c r="E99" s="146"/>
      <c r="F99" s="146"/>
      <c r="G99" s="146"/>
      <c r="H99" s="146"/>
      <c r="I99" s="146"/>
      <c r="J99" s="147">
        <f>J160</f>
        <v>21149.82</v>
      </c>
      <c r="K99" s="144"/>
      <c r="L99" s="148"/>
    </row>
    <row r="100" spans="2:12" s="10" customFormat="1" ht="19.9" customHeight="1">
      <c r="B100" s="143"/>
      <c r="C100" s="144"/>
      <c r="D100" s="145" t="s">
        <v>91</v>
      </c>
      <c r="E100" s="146"/>
      <c r="F100" s="146"/>
      <c r="G100" s="146"/>
      <c r="H100" s="146"/>
      <c r="I100" s="146"/>
      <c r="J100" s="147">
        <f>J167</f>
        <v>50835</v>
      </c>
      <c r="K100" s="144"/>
      <c r="L100" s="148"/>
    </row>
    <row r="101" spans="2:12" s="10" customFormat="1" ht="19.9" customHeight="1">
      <c r="B101" s="143"/>
      <c r="C101" s="144"/>
      <c r="D101" s="145" t="s">
        <v>92</v>
      </c>
      <c r="E101" s="146"/>
      <c r="F101" s="146"/>
      <c r="G101" s="146"/>
      <c r="H101" s="146"/>
      <c r="I101" s="146"/>
      <c r="J101" s="147">
        <f>J172</f>
        <v>42625.81</v>
      </c>
      <c r="K101" s="144"/>
      <c r="L101" s="148"/>
    </row>
    <row r="102" spans="2:12" s="10" customFormat="1" ht="19.9" customHeight="1">
      <c r="B102" s="143"/>
      <c r="C102" s="144"/>
      <c r="D102" s="145" t="s">
        <v>93</v>
      </c>
      <c r="E102" s="146"/>
      <c r="F102" s="146"/>
      <c r="G102" s="146"/>
      <c r="H102" s="146"/>
      <c r="I102" s="146"/>
      <c r="J102" s="147">
        <f>J189</f>
        <v>151093.96000000002</v>
      </c>
      <c r="K102" s="144"/>
      <c r="L102" s="148"/>
    </row>
    <row r="103" spans="2:12" s="10" customFormat="1" ht="19.9" customHeight="1">
      <c r="B103" s="143"/>
      <c r="C103" s="144"/>
      <c r="D103" s="145" t="s">
        <v>94</v>
      </c>
      <c r="E103" s="146"/>
      <c r="F103" s="146"/>
      <c r="G103" s="146"/>
      <c r="H103" s="146"/>
      <c r="I103" s="146"/>
      <c r="J103" s="147">
        <f>J242</f>
        <v>14061.09</v>
      </c>
      <c r="K103" s="144"/>
      <c r="L103" s="148"/>
    </row>
    <row r="104" spans="2:12" s="10" customFormat="1" ht="19.9" customHeight="1">
      <c r="B104" s="143"/>
      <c r="C104" s="144"/>
      <c r="D104" s="145" t="s">
        <v>95</v>
      </c>
      <c r="E104" s="146"/>
      <c r="F104" s="146"/>
      <c r="G104" s="146"/>
      <c r="H104" s="146"/>
      <c r="I104" s="146"/>
      <c r="J104" s="147">
        <f>J251</f>
        <v>335472.03</v>
      </c>
      <c r="K104" s="144"/>
      <c r="L104" s="148"/>
    </row>
    <row r="105" spans="2:12" s="10" customFormat="1" ht="19.9" customHeight="1">
      <c r="B105" s="143"/>
      <c r="C105" s="144"/>
      <c r="D105" s="145" t="s">
        <v>96</v>
      </c>
      <c r="E105" s="146"/>
      <c r="F105" s="146"/>
      <c r="G105" s="146"/>
      <c r="H105" s="146"/>
      <c r="I105" s="146"/>
      <c r="J105" s="147">
        <f>J282</f>
        <v>82592.83</v>
      </c>
      <c r="K105" s="144"/>
      <c r="L105" s="148"/>
    </row>
    <row r="106" spans="2:12" s="10" customFormat="1" ht="19.9" customHeight="1">
      <c r="B106" s="143"/>
      <c r="C106" s="144"/>
      <c r="D106" s="145" t="s">
        <v>97</v>
      </c>
      <c r="E106" s="146"/>
      <c r="F106" s="146"/>
      <c r="G106" s="146"/>
      <c r="H106" s="146"/>
      <c r="I106" s="146"/>
      <c r="J106" s="147">
        <f>J295</f>
        <v>152500.36</v>
      </c>
      <c r="K106" s="144"/>
      <c r="L106" s="148"/>
    </row>
    <row r="107" spans="2:12" s="10" customFormat="1" ht="19.9" customHeight="1">
      <c r="B107" s="143"/>
      <c r="C107" s="144"/>
      <c r="D107" s="145" t="s">
        <v>98</v>
      </c>
      <c r="E107" s="146"/>
      <c r="F107" s="146"/>
      <c r="G107" s="146"/>
      <c r="H107" s="146"/>
      <c r="I107" s="146"/>
      <c r="J107" s="147">
        <f>J340</f>
        <v>158920.22999999998</v>
      </c>
      <c r="K107" s="144"/>
      <c r="L107" s="148"/>
    </row>
    <row r="108" spans="2:12" s="10" customFormat="1" ht="19.9" customHeight="1">
      <c r="B108" s="143"/>
      <c r="C108" s="144"/>
      <c r="D108" s="145" t="s">
        <v>99</v>
      </c>
      <c r="E108" s="146"/>
      <c r="F108" s="146"/>
      <c r="G108" s="146"/>
      <c r="H108" s="146"/>
      <c r="I108" s="146"/>
      <c r="J108" s="147">
        <f>J361</f>
        <v>29364.22</v>
      </c>
      <c r="K108" s="144"/>
      <c r="L108" s="148"/>
    </row>
    <row r="109" spans="2:12" s="10" customFormat="1" ht="19.9" customHeight="1">
      <c r="B109" s="143"/>
      <c r="C109" s="144"/>
      <c r="D109" s="145" t="s">
        <v>100</v>
      </c>
      <c r="E109" s="146"/>
      <c r="F109" s="146"/>
      <c r="G109" s="146"/>
      <c r="H109" s="146"/>
      <c r="I109" s="146"/>
      <c r="J109" s="147">
        <f>J376</f>
        <v>34813.079999999994</v>
      </c>
      <c r="K109" s="144"/>
      <c r="L109" s="148"/>
    </row>
    <row r="110" spans="2:12" s="10" customFormat="1" ht="19.9" customHeight="1">
      <c r="B110" s="143"/>
      <c r="C110" s="144"/>
      <c r="D110" s="145" t="s">
        <v>101</v>
      </c>
      <c r="E110" s="146"/>
      <c r="F110" s="146"/>
      <c r="G110" s="146"/>
      <c r="H110" s="146"/>
      <c r="I110" s="146"/>
      <c r="J110" s="147">
        <f>J391</f>
        <v>11005</v>
      </c>
      <c r="K110" s="144"/>
      <c r="L110" s="148"/>
    </row>
    <row r="111" spans="2:12" s="10" customFormat="1" ht="19.9" customHeight="1">
      <c r="B111" s="143"/>
      <c r="C111" s="144"/>
      <c r="D111" s="145" t="s">
        <v>102</v>
      </c>
      <c r="E111" s="146"/>
      <c r="F111" s="146"/>
      <c r="G111" s="146"/>
      <c r="H111" s="146"/>
      <c r="I111" s="146"/>
      <c r="J111" s="147">
        <f>J398</f>
        <v>254069.93000000002</v>
      </c>
      <c r="K111" s="144"/>
      <c r="L111" s="148"/>
    </row>
    <row r="112" spans="2:12" s="10" customFormat="1" ht="19.9" customHeight="1">
      <c r="B112" s="143"/>
      <c r="C112" s="144"/>
      <c r="D112" s="145" t="s">
        <v>103</v>
      </c>
      <c r="E112" s="146"/>
      <c r="F112" s="146"/>
      <c r="G112" s="146"/>
      <c r="H112" s="146"/>
      <c r="I112" s="146"/>
      <c r="J112" s="147">
        <f>J413</f>
        <v>428454.73</v>
      </c>
      <c r="K112" s="144"/>
      <c r="L112" s="148"/>
    </row>
    <row r="113" spans="2:12" s="10" customFormat="1" ht="19.9" customHeight="1">
      <c r="B113" s="143"/>
      <c r="C113" s="144"/>
      <c r="D113" s="145" t="s">
        <v>104</v>
      </c>
      <c r="E113" s="146"/>
      <c r="F113" s="146"/>
      <c r="G113" s="146"/>
      <c r="H113" s="146"/>
      <c r="I113" s="146"/>
      <c r="J113" s="147">
        <f>J436</f>
        <v>6649.91</v>
      </c>
      <c r="K113" s="144"/>
      <c r="L113" s="148"/>
    </row>
    <row r="114" spans="2:12" s="10" customFormat="1" ht="19.9" customHeight="1">
      <c r="B114" s="143"/>
      <c r="C114" s="144"/>
      <c r="D114" s="145" t="s">
        <v>105</v>
      </c>
      <c r="E114" s="146"/>
      <c r="F114" s="146"/>
      <c r="G114" s="146"/>
      <c r="H114" s="146"/>
      <c r="I114" s="146"/>
      <c r="J114" s="147">
        <f>J447</f>
        <v>118825.74</v>
      </c>
      <c r="K114" s="144"/>
      <c r="L114" s="148"/>
    </row>
    <row r="115" spans="2:12" s="10" customFormat="1" ht="19.9" customHeight="1">
      <c r="B115" s="143"/>
      <c r="C115" s="144"/>
      <c r="D115" s="145" t="s">
        <v>106</v>
      </c>
      <c r="E115" s="146"/>
      <c r="F115" s="146"/>
      <c r="G115" s="146"/>
      <c r="H115" s="146"/>
      <c r="I115" s="146"/>
      <c r="J115" s="147">
        <f>J466</f>
        <v>7826.36</v>
      </c>
      <c r="K115" s="144"/>
      <c r="L115" s="148"/>
    </row>
    <row r="116" spans="2:12" s="10" customFormat="1" ht="19.9" customHeight="1">
      <c r="B116" s="143"/>
      <c r="C116" s="144"/>
      <c r="D116" s="145" t="s">
        <v>107</v>
      </c>
      <c r="E116" s="146"/>
      <c r="F116" s="146"/>
      <c r="G116" s="146"/>
      <c r="H116" s="146"/>
      <c r="I116" s="146"/>
      <c r="J116" s="147">
        <f>J471</f>
        <v>67650.65</v>
      </c>
      <c r="K116" s="144"/>
      <c r="L116" s="148"/>
    </row>
    <row r="117" spans="2:12" s="10" customFormat="1" ht="19.9" customHeight="1">
      <c r="B117" s="143"/>
      <c r="C117" s="144"/>
      <c r="D117" s="145" t="s">
        <v>108</v>
      </c>
      <c r="E117" s="146"/>
      <c r="F117" s="146"/>
      <c r="G117" s="146"/>
      <c r="H117" s="146"/>
      <c r="I117" s="146"/>
      <c r="J117" s="147">
        <f>J482</f>
        <v>18980.05</v>
      </c>
      <c r="K117" s="144"/>
      <c r="L117" s="148"/>
    </row>
    <row r="118" spans="1:31" s="2" customFormat="1" ht="21.7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3" spans="1:31" s="2" customFormat="1" ht="6.95" customHeight="1">
      <c r="A123" s="28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5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24.95" customHeight="1">
      <c r="A124" s="28"/>
      <c r="B124" s="29"/>
      <c r="C124" s="20" t="s">
        <v>109</v>
      </c>
      <c r="D124" s="30"/>
      <c r="E124" s="30"/>
      <c r="F124" s="30"/>
      <c r="G124" s="30"/>
      <c r="H124" s="30"/>
      <c r="I124" s="30"/>
      <c r="J124" s="30"/>
      <c r="K124" s="30"/>
      <c r="L124" s="45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5" customHeight="1">
      <c r="A125" s="28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45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14</v>
      </c>
      <c r="D126" s="30"/>
      <c r="E126" s="30"/>
      <c r="F126" s="30"/>
      <c r="G126" s="30"/>
      <c r="H126" s="30"/>
      <c r="I126" s="30"/>
      <c r="J126" s="30"/>
      <c r="K126" s="30"/>
      <c r="L126" s="45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26.25" customHeight="1">
      <c r="A127" s="28"/>
      <c r="B127" s="29"/>
      <c r="C127" s="30"/>
      <c r="D127" s="30"/>
      <c r="E127" s="234" t="str">
        <f>E7</f>
        <v>Hazlov - Změna účelu užívání objektu č.p. 306 - rozpočet_converted_by_abcdpdf</v>
      </c>
      <c r="F127" s="235"/>
      <c r="G127" s="235"/>
      <c r="H127" s="235"/>
      <c r="I127" s="30"/>
      <c r="J127" s="30"/>
      <c r="K127" s="30"/>
      <c r="L127" s="45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2" customHeight="1">
      <c r="A128" s="28"/>
      <c r="B128" s="29"/>
      <c r="C128" s="25" t="s">
        <v>81</v>
      </c>
      <c r="D128" s="30"/>
      <c r="E128" s="30"/>
      <c r="F128" s="30"/>
      <c r="G128" s="30"/>
      <c r="H128" s="30"/>
      <c r="I128" s="30"/>
      <c r="J128" s="30"/>
      <c r="K128" s="30"/>
      <c r="L128" s="45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6.5" customHeight="1">
      <c r="A129" s="28"/>
      <c r="B129" s="29"/>
      <c r="C129" s="30"/>
      <c r="D129" s="30"/>
      <c r="E129" s="208" t="str">
        <f>E9</f>
        <v>Objekt2 - Table 3</v>
      </c>
      <c r="F129" s="233"/>
      <c r="G129" s="233"/>
      <c r="H129" s="233"/>
      <c r="I129" s="30"/>
      <c r="J129" s="30"/>
      <c r="K129" s="30"/>
      <c r="L129" s="45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6.95" customHeight="1">
      <c r="A130" s="28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45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2" customHeight="1">
      <c r="A131" s="28"/>
      <c r="B131" s="29"/>
      <c r="C131" s="25" t="s">
        <v>18</v>
      </c>
      <c r="D131" s="30"/>
      <c r="E131" s="30"/>
      <c r="F131" s="23" t="str">
        <f>F12</f>
        <v xml:space="preserve"> </v>
      </c>
      <c r="G131" s="30"/>
      <c r="H131" s="30"/>
      <c r="I131" s="25" t="s">
        <v>20</v>
      </c>
      <c r="J131" s="60" t="str">
        <f>IF(J12="","",J12)</f>
        <v>17. 12. 2021</v>
      </c>
      <c r="K131" s="30"/>
      <c r="L131" s="45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2" customFormat="1" ht="6.95" customHeight="1">
      <c r="A132" s="28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45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15.2" customHeight="1">
      <c r="A133" s="28"/>
      <c r="B133" s="29"/>
      <c r="C133" s="25" t="s">
        <v>22</v>
      </c>
      <c r="D133" s="30"/>
      <c r="E133" s="30"/>
      <c r="F133" s="23" t="str">
        <f>E15</f>
        <v xml:space="preserve"> </v>
      </c>
      <c r="G133" s="30"/>
      <c r="H133" s="30"/>
      <c r="I133" s="25" t="s">
        <v>26</v>
      </c>
      <c r="J133" s="26" t="str">
        <f>E21</f>
        <v xml:space="preserve"> </v>
      </c>
      <c r="K133" s="30"/>
      <c r="L133" s="45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2" customFormat="1" ht="15.2" customHeight="1">
      <c r="A134" s="28"/>
      <c r="B134" s="29"/>
      <c r="C134" s="25" t="s">
        <v>25</v>
      </c>
      <c r="D134" s="30"/>
      <c r="E134" s="30"/>
      <c r="F134" s="23" t="str">
        <f>IF(E18="","",E18)</f>
        <v xml:space="preserve"> </v>
      </c>
      <c r="G134" s="30"/>
      <c r="H134" s="30"/>
      <c r="I134" s="25" t="s">
        <v>28</v>
      </c>
      <c r="J134" s="26" t="str">
        <f>E24</f>
        <v xml:space="preserve"> </v>
      </c>
      <c r="K134" s="30"/>
      <c r="L134" s="45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2" customFormat="1" ht="10.35" customHeight="1">
      <c r="A135" s="28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45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11" customFormat="1" ht="29.25" customHeight="1">
      <c r="A136" s="149"/>
      <c r="B136" s="150"/>
      <c r="C136" s="151" t="s">
        <v>110</v>
      </c>
      <c r="D136" s="152" t="s">
        <v>55</v>
      </c>
      <c r="E136" s="152" t="s">
        <v>51</v>
      </c>
      <c r="F136" s="152" t="s">
        <v>52</v>
      </c>
      <c r="G136" s="152" t="s">
        <v>111</v>
      </c>
      <c r="H136" s="152" t="s">
        <v>112</v>
      </c>
      <c r="I136" s="152" t="s">
        <v>113</v>
      </c>
      <c r="J136" s="153" t="s">
        <v>85</v>
      </c>
      <c r="K136" s="154" t="s">
        <v>114</v>
      </c>
      <c r="L136" s="155"/>
      <c r="M136" s="69" t="s">
        <v>1</v>
      </c>
      <c r="N136" s="70" t="s">
        <v>34</v>
      </c>
      <c r="O136" s="70" t="s">
        <v>115</v>
      </c>
      <c r="P136" s="70" t="s">
        <v>116</v>
      </c>
      <c r="Q136" s="70" t="s">
        <v>117</v>
      </c>
      <c r="R136" s="70" t="s">
        <v>118</v>
      </c>
      <c r="S136" s="70" t="s">
        <v>119</v>
      </c>
      <c r="T136" s="71" t="s">
        <v>120</v>
      </c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</row>
    <row r="137" spans="1:63" s="2" customFormat="1" ht="22.9" customHeight="1">
      <c r="A137" s="28"/>
      <c r="B137" s="29"/>
      <c r="C137" s="76" t="s">
        <v>121</v>
      </c>
      <c r="D137" s="30"/>
      <c r="E137" s="30"/>
      <c r="F137" s="30"/>
      <c r="G137" s="30"/>
      <c r="H137" s="30"/>
      <c r="I137" s="30"/>
      <c r="J137" s="156">
        <f>BK137</f>
        <v>2073363.5699999998</v>
      </c>
      <c r="K137" s="30"/>
      <c r="L137" s="33"/>
      <c r="M137" s="72"/>
      <c r="N137" s="157"/>
      <c r="O137" s="73"/>
      <c r="P137" s="158">
        <f>P138</f>
        <v>0</v>
      </c>
      <c r="Q137" s="73"/>
      <c r="R137" s="158">
        <f>R138</f>
        <v>0</v>
      </c>
      <c r="S137" s="73"/>
      <c r="T137" s="159">
        <f>T138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T137" s="14" t="s">
        <v>69</v>
      </c>
      <c r="AU137" s="14" t="s">
        <v>87</v>
      </c>
      <c r="BK137" s="160">
        <f>BK138</f>
        <v>2073363.5699999998</v>
      </c>
    </row>
    <row r="138" spans="2:63" s="12" customFormat="1" ht="25.9" customHeight="1">
      <c r="B138" s="161"/>
      <c r="C138" s="162"/>
      <c r="D138" s="163" t="s">
        <v>69</v>
      </c>
      <c r="E138" s="164" t="s">
        <v>122</v>
      </c>
      <c r="F138" s="164" t="s">
        <v>123</v>
      </c>
      <c r="G138" s="162"/>
      <c r="H138" s="162"/>
      <c r="I138" s="162"/>
      <c r="J138" s="165">
        <f>BK138</f>
        <v>2073363.5699999998</v>
      </c>
      <c r="K138" s="162"/>
      <c r="L138" s="166"/>
      <c r="M138" s="167"/>
      <c r="N138" s="168"/>
      <c r="O138" s="168"/>
      <c r="P138" s="169">
        <f>P139+P160+P167+P172+P189+P242+P251+P282+P295+P340+P361+P376+P391+P398+P413+P436+P447+P466+P471+P482</f>
        <v>0</v>
      </c>
      <c r="Q138" s="168"/>
      <c r="R138" s="169">
        <f>R139+R160+R167+R172+R189+R242+R251+R282+R295+R340+R361+R376+R391+R398+R413+R436+R447+R466+R471+R482</f>
        <v>0</v>
      </c>
      <c r="S138" s="168"/>
      <c r="T138" s="170">
        <f>T139+T160+T167+T172+T189+T242+T251+T282+T295+T340+T361+T376+T391+T398+T413+T436+T447+T466+T471+T482</f>
        <v>0</v>
      </c>
      <c r="AR138" s="171" t="s">
        <v>77</v>
      </c>
      <c r="AT138" s="172" t="s">
        <v>69</v>
      </c>
      <c r="AU138" s="172" t="s">
        <v>70</v>
      </c>
      <c r="AY138" s="171" t="s">
        <v>124</v>
      </c>
      <c r="BK138" s="173">
        <f>BK139+BK160+BK167+BK172+BK189+BK242+BK251+BK282+BK295+BK340+BK361+BK376+BK391+BK398+BK413+BK436+BK447+BK466+BK471+BK482</f>
        <v>2073363.5699999998</v>
      </c>
    </row>
    <row r="139" spans="2:63" s="12" customFormat="1" ht="22.9" customHeight="1">
      <c r="B139" s="161"/>
      <c r="C139" s="162"/>
      <c r="D139" s="163" t="s">
        <v>69</v>
      </c>
      <c r="E139" s="174" t="s">
        <v>125</v>
      </c>
      <c r="F139" s="174" t="s">
        <v>126</v>
      </c>
      <c r="G139" s="162"/>
      <c r="H139" s="162"/>
      <c r="I139" s="162"/>
      <c r="J139" s="175">
        <f>BK139</f>
        <v>86472.76999999999</v>
      </c>
      <c r="K139" s="162"/>
      <c r="L139" s="166"/>
      <c r="M139" s="167"/>
      <c r="N139" s="168"/>
      <c r="O139" s="168"/>
      <c r="P139" s="169">
        <f>SUM(P140:P159)</f>
        <v>0</v>
      </c>
      <c r="Q139" s="168"/>
      <c r="R139" s="169">
        <f>SUM(R140:R159)</f>
        <v>0</v>
      </c>
      <c r="S139" s="168"/>
      <c r="T139" s="170">
        <f>SUM(T140:T159)</f>
        <v>0</v>
      </c>
      <c r="AR139" s="171" t="s">
        <v>77</v>
      </c>
      <c r="AT139" s="172" t="s">
        <v>69</v>
      </c>
      <c r="AU139" s="172" t="s">
        <v>77</v>
      </c>
      <c r="AY139" s="171" t="s">
        <v>124</v>
      </c>
      <c r="BK139" s="173">
        <f>SUM(BK140:BK159)</f>
        <v>86472.76999999999</v>
      </c>
    </row>
    <row r="140" spans="1:65" s="2" customFormat="1" ht="33" customHeight="1">
      <c r="A140" s="28"/>
      <c r="B140" s="29"/>
      <c r="C140" s="176" t="s">
        <v>70</v>
      </c>
      <c r="D140" s="176" t="s">
        <v>127</v>
      </c>
      <c r="E140" s="177" t="s">
        <v>128</v>
      </c>
      <c r="F140" s="178" t="s">
        <v>129</v>
      </c>
      <c r="G140" s="179" t="s">
        <v>130</v>
      </c>
      <c r="H140" s="180">
        <v>5.352</v>
      </c>
      <c r="I140" s="181">
        <v>967</v>
      </c>
      <c r="J140" s="181">
        <f>ROUND(I140*H140,2)</f>
        <v>5175.38</v>
      </c>
      <c r="K140" s="182"/>
      <c r="L140" s="33"/>
      <c r="M140" s="183" t="s">
        <v>1</v>
      </c>
      <c r="N140" s="184" t="s">
        <v>35</v>
      </c>
      <c r="O140" s="185">
        <v>0</v>
      </c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87" t="s">
        <v>131</v>
      </c>
      <c r="AT140" s="187" t="s">
        <v>127</v>
      </c>
      <c r="AU140" s="187" t="s">
        <v>79</v>
      </c>
      <c r="AY140" s="14" t="s">
        <v>124</v>
      </c>
      <c r="BE140" s="188">
        <f>IF(N140="základní",J140,0)</f>
        <v>5175.38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4" t="s">
        <v>77</v>
      </c>
      <c r="BK140" s="188">
        <f>ROUND(I140*H140,2)</f>
        <v>5175.38</v>
      </c>
      <c r="BL140" s="14" t="s">
        <v>131</v>
      </c>
      <c r="BM140" s="187" t="s">
        <v>131</v>
      </c>
    </row>
    <row r="141" spans="1:47" s="2" customFormat="1" ht="19.5">
      <c r="A141" s="28"/>
      <c r="B141" s="29"/>
      <c r="C141" s="30"/>
      <c r="D141" s="189" t="s">
        <v>132</v>
      </c>
      <c r="E141" s="30"/>
      <c r="F141" s="190" t="s">
        <v>129</v>
      </c>
      <c r="G141" s="30"/>
      <c r="H141" s="30"/>
      <c r="I141" s="30"/>
      <c r="J141" s="30"/>
      <c r="K141" s="30"/>
      <c r="L141" s="33"/>
      <c r="M141" s="191"/>
      <c r="N141" s="192"/>
      <c r="O141" s="65"/>
      <c r="P141" s="65"/>
      <c r="Q141" s="65"/>
      <c r="R141" s="65"/>
      <c r="S141" s="65"/>
      <c r="T141" s="66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14" t="s">
        <v>132</v>
      </c>
      <c r="AU141" s="14" t="s">
        <v>79</v>
      </c>
    </row>
    <row r="142" spans="1:65" s="2" customFormat="1" ht="24.2" customHeight="1">
      <c r="A142" s="28"/>
      <c r="B142" s="29"/>
      <c r="C142" s="176" t="s">
        <v>70</v>
      </c>
      <c r="D142" s="176" t="s">
        <v>127</v>
      </c>
      <c r="E142" s="177" t="s">
        <v>133</v>
      </c>
      <c r="F142" s="178" t="s">
        <v>134</v>
      </c>
      <c r="G142" s="179" t="s">
        <v>130</v>
      </c>
      <c r="H142" s="180">
        <v>34.896</v>
      </c>
      <c r="I142" s="181">
        <v>413</v>
      </c>
      <c r="J142" s="181">
        <f>ROUND(I142*H142,2)</f>
        <v>14412.05</v>
      </c>
      <c r="K142" s="182"/>
      <c r="L142" s="33"/>
      <c r="M142" s="183" t="s">
        <v>1</v>
      </c>
      <c r="N142" s="184" t="s">
        <v>35</v>
      </c>
      <c r="O142" s="185">
        <v>0</v>
      </c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87" t="s">
        <v>131</v>
      </c>
      <c r="AT142" s="187" t="s">
        <v>127</v>
      </c>
      <c r="AU142" s="187" t="s">
        <v>79</v>
      </c>
      <c r="AY142" s="14" t="s">
        <v>124</v>
      </c>
      <c r="BE142" s="188">
        <f>IF(N142="základní",J142,0)</f>
        <v>14412.05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4" t="s">
        <v>77</v>
      </c>
      <c r="BK142" s="188">
        <f>ROUND(I142*H142,2)</f>
        <v>14412.05</v>
      </c>
      <c r="BL142" s="14" t="s">
        <v>131</v>
      </c>
      <c r="BM142" s="187" t="s">
        <v>135</v>
      </c>
    </row>
    <row r="143" spans="1:47" s="2" customFormat="1" ht="19.5">
      <c r="A143" s="28"/>
      <c r="B143" s="29"/>
      <c r="C143" s="30"/>
      <c r="D143" s="189" t="s">
        <v>132</v>
      </c>
      <c r="E143" s="30"/>
      <c r="F143" s="190" t="s">
        <v>134</v>
      </c>
      <c r="G143" s="30"/>
      <c r="H143" s="30"/>
      <c r="I143" s="30"/>
      <c r="J143" s="30"/>
      <c r="K143" s="30"/>
      <c r="L143" s="33"/>
      <c r="M143" s="191"/>
      <c r="N143" s="192"/>
      <c r="O143" s="65"/>
      <c r="P143" s="65"/>
      <c r="Q143" s="65"/>
      <c r="R143" s="65"/>
      <c r="S143" s="65"/>
      <c r="T143" s="66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4" t="s">
        <v>132</v>
      </c>
      <c r="AU143" s="14" t="s">
        <v>79</v>
      </c>
    </row>
    <row r="144" spans="1:65" s="2" customFormat="1" ht="24.2" customHeight="1">
      <c r="A144" s="28"/>
      <c r="B144" s="29"/>
      <c r="C144" s="176" t="s">
        <v>70</v>
      </c>
      <c r="D144" s="176" t="s">
        <v>127</v>
      </c>
      <c r="E144" s="177" t="s">
        <v>136</v>
      </c>
      <c r="F144" s="178" t="s">
        <v>137</v>
      </c>
      <c r="G144" s="179" t="s">
        <v>130</v>
      </c>
      <c r="H144" s="180">
        <v>40.248</v>
      </c>
      <c r="I144" s="181">
        <v>39</v>
      </c>
      <c r="J144" s="181">
        <f>ROUND(I144*H144,2)</f>
        <v>1569.67</v>
      </c>
      <c r="K144" s="182"/>
      <c r="L144" s="33"/>
      <c r="M144" s="183" t="s">
        <v>1</v>
      </c>
      <c r="N144" s="184" t="s">
        <v>35</v>
      </c>
      <c r="O144" s="185">
        <v>0</v>
      </c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87" t="s">
        <v>131</v>
      </c>
      <c r="AT144" s="187" t="s">
        <v>127</v>
      </c>
      <c r="AU144" s="187" t="s">
        <v>79</v>
      </c>
      <c r="AY144" s="14" t="s">
        <v>124</v>
      </c>
      <c r="BE144" s="188">
        <f>IF(N144="základní",J144,0)</f>
        <v>1569.67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4" t="s">
        <v>77</v>
      </c>
      <c r="BK144" s="188">
        <f>ROUND(I144*H144,2)</f>
        <v>1569.67</v>
      </c>
      <c r="BL144" s="14" t="s">
        <v>131</v>
      </c>
      <c r="BM144" s="187" t="s">
        <v>138</v>
      </c>
    </row>
    <row r="145" spans="1:47" s="2" customFormat="1" ht="19.5">
      <c r="A145" s="28"/>
      <c r="B145" s="29"/>
      <c r="C145" s="30"/>
      <c r="D145" s="189" t="s">
        <v>132</v>
      </c>
      <c r="E145" s="30"/>
      <c r="F145" s="190" t="s">
        <v>137</v>
      </c>
      <c r="G145" s="30"/>
      <c r="H145" s="30"/>
      <c r="I145" s="30"/>
      <c r="J145" s="30"/>
      <c r="K145" s="30"/>
      <c r="L145" s="33"/>
      <c r="M145" s="191"/>
      <c r="N145" s="192"/>
      <c r="O145" s="65"/>
      <c r="P145" s="65"/>
      <c r="Q145" s="65"/>
      <c r="R145" s="65"/>
      <c r="S145" s="65"/>
      <c r="T145" s="66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T145" s="14" t="s">
        <v>132</v>
      </c>
      <c r="AU145" s="14" t="s">
        <v>79</v>
      </c>
    </row>
    <row r="146" spans="1:65" s="2" customFormat="1" ht="24.2" customHeight="1">
      <c r="A146" s="28"/>
      <c r="B146" s="29"/>
      <c r="C146" s="176" t="s">
        <v>70</v>
      </c>
      <c r="D146" s="176" t="s">
        <v>127</v>
      </c>
      <c r="E146" s="177" t="s">
        <v>139</v>
      </c>
      <c r="F146" s="178" t="s">
        <v>140</v>
      </c>
      <c r="G146" s="179" t="s">
        <v>130</v>
      </c>
      <c r="H146" s="180">
        <v>40.248</v>
      </c>
      <c r="I146" s="181">
        <v>151</v>
      </c>
      <c r="J146" s="181">
        <f>ROUND(I146*H146,2)</f>
        <v>6077.45</v>
      </c>
      <c r="K146" s="182"/>
      <c r="L146" s="33"/>
      <c r="M146" s="183" t="s">
        <v>1</v>
      </c>
      <c r="N146" s="184" t="s">
        <v>35</v>
      </c>
      <c r="O146" s="185">
        <v>0</v>
      </c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87" t="s">
        <v>131</v>
      </c>
      <c r="AT146" s="187" t="s">
        <v>127</v>
      </c>
      <c r="AU146" s="187" t="s">
        <v>79</v>
      </c>
      <c r="AY146" s="14" t="s">
        <v>124</v>
      </c>
      <c r="BE146" s="188">
        <f>IF(N146="základní",J146,0)</f>
        <v>6077.45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4" t="s">
        <v>77</v>
      </c>
      <c r="BK146" s="188">
        <f>ROUND(I146*H146,2)</f>
        <v>6077.45</v>
      </c>
      <c r="BL146" s="14" t="s">
        <v>131</v>
      </c>
      <c r="BM146" s="187" t="s">
        <v>141</v>
      </c>
    </row>
    <row r="147" spans="1:47" s="2" customFormat="1" ht="19.5">
      <c r="A147" s="28"/>
      <c r="B147" s="29"/>
      <c r="C147" s="30"/>
      <c r="D147" s="189" t="s">
        <v>132</v>
      </c>
      <c r="E147" s="30"/>
      <c r="F147" s="190" t="s">
        <v>140</v>
      </c>
      <c r="G147" s="30"/>
      <c r="H147" s="30"/>
      <c r="I147" s="30"/>
      <c r="J147" s="30"/>
      <c r="K147" s="30"/>
      <c r="L147" s="33"/>
      <c r="M147" s="191"/>
      <c r="N147" s="192"/>
      <c r="O147" s="65"/>
      <c r="P147" s="65"/>
      <c r="Q147" s="65"/>
      <c r="R147" s="65"/>
      <c r="S147" s="65"/>
      <c r="T147" s="66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4" t="s">
        <v>132</v>
      </c>
      <c r="AU147" s="14" t="s">
        <v>79</v>
      </c>
    </row>
    <row r="148" spans="1:65" s="2" customFormat="1" ht="24.2" customHeight="1">
      <c r="A148" s="28"/>
      <c r="B148" s="29"/>
      <c r="C148" s="176" t="s">
        <v>70</v>
      </c>
      <c r="D148" s="176" t="s">
        <v>127</v>
      </c>
      <c r="E148" s="177" t="s">
        <v>142</v>
      </c>
      <c r="F148" s="178" t="s">
        <v>143</v>
      </c>
      <c r="G148" s="179" t="s">
        <v>130</v>
      </c>
      <c r="H148" s="180">
        <v>1.392</v>
      </c>
      <c r="I148" s="181">
        <v>561</v>
      </c>
      <c r="J148" s="181">
        <f>ROUND(I148*H148,2)</f>
        <v>780.91</v>
      </c>
      <c r="K148" s="182"/>
      <c r="L148" s="33"/>
      <c r="M148" s="183" t="s">
        <v>1</v>
      </c>
      <c r="N148" s="184" t="s">
        <v>35</v>
      </c>
      <c r="O148" s="185">
        <v>0</v>
      </c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87" t="s">
        <v>131</v>
      </c>
      <c r="AT148" s="187" t="s">
        <v>127</v>
      </c>
      <c r="AU148" s="187" t="s">
        <v>79</v>
      </c>
      <c r="AY148" s="14" t="s">
        <v>124</v>
      </c>
      <c r="BE148" s="188">
        <f>IF(N148="základní",J148,0)</f>
        <v>780.91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4" t="s">
        <v>77</v>
      </c>
      <c r="BK148" s="188">
        <f>ROUND(I148*H148,2)</f>
        <v>780.91</v>
      </c>
      <c r="BL148" s="14" t="s">
        <v>131</v>
      </c>
      <c r="BM148" s="187" t="s">
        <v>144</v>
      </c>
    </row>
    <row r="149" spans="1:47" s="2" customFormat="1" ht="12">
      <c r="A149" s="28"/>
      <c r="B149" s="29"/>
      <c r="C149" s="30"/>
      <c r="D149" s="189" t="s">
        <v>132</v>
      </c>
      <c r="E149" s="30"/>
      <c r="F149" s="190" t="s">
        <v>143</v>
      </c>
      <c r="G149" s="30"/>
      <c r="H149" s="30"/>
      <c r="I149" s="30"/>
      <c r="J149" s="30"/>
      <c r="K149" s="30"/>
      <c r="L149" s="33"/>
      <c r="M149" s="191"/>
      <c r="N149" s="192"/>
      <c r="O149" s="65"/>
      <c r="P149" s="65"/>
      <c r="Q149" s="65"/>
      <c r="R149" s="65"/>
      <c r="S149" s="65"/>
      <c r="T149" s="66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T149" s="14" t="s">
        <v>132</v>
      </c>
      <c r="AU149" s="14" t="s">
        <v>79</v>
      </c>
    </row>
    <row r="150" spans="1:65" s="2" customFormat="1" ht="24.2" customHeight="1">
      <c r="A150" s="28"/>
      <c r="B150" s="29"/>
      <c r="C150" s="176" t="s">
        <v>70</v>
      </c>
      <c r="D150" s="176" t="s">
        <v>127</v>
      </c>
      <c r="E150" s="177" t="s">
        <v>145</v>
      </c>
      <c r="F150" s="178" t="s">
        <v>146</v>
      </c>
      <c r="G150" s="179" t="s">
        <v>130</v>
      </c>
      <c r="H150" s="180">
        <v>17.006</v>
      </c>
      <c r="I150" s="181">
        <v>446</v>
      </c>
      <c r="J150" s="181">
        <f>ROUND(I150*H150,2)</f>
        <v>7584.68</v>
      </c>
      <c r="K150" s="182"/>
      <c r="L150" s="33"/>
      <c r="M150" s="183" t="s">
        <v>1</v>
      </c>
      <c r="N150" s="184" t="s">
        <v>35</v>
      </c>
      <c r="O150" s="185">
        <v>0</v>
      </c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87" t="s">
        <v>131</v>
      </c>
      <c r="AT150" s="187" t="s">
        <v>127</v>
      </c>
      <c r="AU150" s="187" t="s">
        <v>79</v>
      </c>
      <c r="AY150" s="14" t="s">
        <v>124</v>
      </c>
      <c r="BE150" s="188">
        <f>IF(N150="základní",J150,0)</f>
        <v>7584.68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4" t="s">
        <v>77</v>
      </c>
      <c r="BK150" s="188">
        <f>ROUND(I150*H150,2)</f>
        <v>7584.68</v>
      </c>
      <c r="BL150" s="14" t="s">
        <v>131</v>
      </c>
      <c r="BM150" s="187" t="s">
        <v>147</v>
      </c>
    </row>
    <row r="151" spans="1:47" s="2" customFormat="1" ht="12">
      <c r="A151" s="28"/>
      <c r="B151" s="29"/>
      <c r="C151" s="30"/>
      <c r="D151" s="189" t="s">
        <v>132</v>
      </c>
      <c r="E151" s="30"/>
      <c r="F151" s="190" t="s">
        <v>146</v>
      </c>
      <c r="G151" s="30"/>
      <c r="H151" s="30"/>
      <c r="I151" s="30"/>
      <c r="J151" s="30"/>
      <c r="K151" s="30"/>
      <c r="L151" s="33"/>
      <c r="M151" s="191"/>
      <c r="N151" s="192"/>
      <c r="O151" s="65"/>
      <c r="P151" s="65"/>
      <c r="Q151" s="65"/>
      <c r="R151" s="65"/>
      <c r="S151" s="65"/>
      <c r="T151" s="66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T151" s="14" t="s">
        <v>132</v>
      </c>
      <c r="AU151" s="14" t="s">
        <v>79</v>
      </c>
    </row>
    <row r="152" spans="1:65" s="2" customFormat="1" ht="16.5" customHeight="1">
      <c r="A152" s="28"/>
      <c r="B152" s="29"/>
      <c r="C152" s="176" t="s">
        <v>70</v>
      </c>
      <c r="D152" s="176" t="s">
        <v>127</v>
      </c>
      <c r="E152" s="177" t="s">
        <v>148</v>
      </c>
      <c r="F152" s="178" t="s">
        <v>149</v>
      </c>
      <c r="G152" s="179" t="s">
        <v>150</v>
      </c>
      <c r="H152" s="180">
        <v>35</v>
      </c>
      <c r="I152" s="181">
        <v>394</v>
      </c>
      <c r="J152" s="181">
        <f>ROUND(I152*H152,2)</f>
        <v>13790</v>
      </c>
      <c r="K152" s="182"/>
      <c r="L152" s="33"/>
      <c r="M152" s="183" t="s">
        <v>1</v>
      </c>
      <c r="N152" s="184" t="s">
        <v>35</v>
      </c>
      <c r="O152" s="185">
        <v>0</v>
      </c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87" t="s">
        <v>131</v>
      </c>
      <c r="AT152" s="187" t="s">
        <v>127</v>
      </c>
      <c r="AU152" s="187" t="s">
        <v>79</v>
      </c>
      <c r="AY152" s="14" t="s">
        <v>124</v>
      </c>
      <c r="BE152" s="188">
        <f>IF(N152="základní",J152,0)</f>
        <v>13790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4" t="s">
        <v>77</v>
      </c>
      <c r="BK152" s="188">
        <f>ROUND(I152*H152,2)</f>
        <v>13790</v>
      </c>
      <c r="BL152" s="14" t="s">
        <v>131</v>
      </c>
      <c r="BM152" s="187" t="s">
        <v>151</v>
      </c>
    </row>
    <row r="153" spans="1:47" s="2" customFormat="1" ht="12">
      <c r="A153" s="28"/>
      <c r="B153" s="29"/>
      <c r="C153" s="30"/>
      <c r="D153" s="189" t="s">
        <v>132</v>
      </c>
      <c r="E153" s="30"/>
      <c r="F153" s="190" t="s">
        <v>149</v>
      </c>
      <c r="G153" s="30"/>
      <c r="H153" s="30"/>
      <c r="I153" s="30"/>
      <c r="J153" s="30"/>
      <c r="K153" s="30"/>
      <c r="L153" s="33"/>
      <c r="M153" s="191"/>
      <c r="N153" s="192"/>
      <c r="O153" s="65"/>
      <c r="P153" s="65"/>
      <c r="Q153" s="65"/>
      <c r="R153" s="65"/>
      <c r="S153" s="65"/>
      <c r="T153" s="66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4" t="s">
        <v>132</v>
      </c>
      <c r="AU153" s="14" t="s">
        <v>79</v>
      </c>
    </row>
    <row r="154" spans="1:65" s="2" customFormat="1" ht="37.9" customHeight="1">
      <c r="A154" s="28"/>
      <c r="B154" s="29"/>
      <c r="C154" s="176" t="s">
        <v>70</v>
      </c>
      <c r="D154" s="176" t="s">
        <v>127</v>
      </c>
      <c r="E154" s="177" t="s">
        <v>152</v>
      </c>
      <c r="F154" s="178" t="s">
        <v>153</v>
      </c>
      <c r="G154" s="179" t="s">
        <v>130</v>
      </c>
      <c r="H154" s="180">
        <v>40.248</v>
      </c>
      <c r="I154" s="181">
        <v>271</v>
      </c>
      <c r="J154" s="181">
        <f>ROUND(I154*H154,2)</f>
        <v>10907.21</v>
      </c>
      <c r="K154" s="182"/>
      <c r="L154" s="33"/>
      <c r="M154" s="183" t="s">
        <v>1</v>
      </c>
      <c r="N154" s="184" t="s">
        <v>35</v>
      </c>
      <c r="O154" s="185">
        <v>0</v>
      </c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87" t="s">
        <v>131</v>
      </c>
      <c r="AT154" s="187" t="s">
        <v>127</v>
      </c>
      <c r="AU154" s="187" t="s">
        <v>79</v>
      </c>
      <c r="AY154" s="14" t="s">
        <v>124</v>
      </c>
      <c r="BE154" s="188">
        <f>IF(N154="základní",J154,0)</f>
        <v>10907.21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4" t="s">
        <v>77</v>
      </c>
      <c r="BK154" s="188">
        <f>ROUND(I154*H154,2)</f>
        <v>10907.21</v>
      </c>
      <c r="BL154" s="14" t="s">
        <v>131</v>
      </c>
      <c r="BM154" s="187" t="s">
        <v>154</v>
      </c>
    </row>
    <row r="155" spans="1:47" s="2" customFormat="1" ht="19.5">
      <c r="A155" s="28"/>
      <c r="B155" s="29"/>
      <c r="C155" s="30"/>
      <c r="D155" s="189" t="s">
        <v>132</v>
      </c>
      <c r="E155" s="30"/>
      <c r="F155" s="190" t="s">
        <v>153</v>
      </c>
      <c r="G155" s="30"/>
      <c r="H155" s="30"/>
      <c r="I155" s="30"/>
      <c r="J155" s="30"/>
      <c r="K155" s="30"/>
      <c r="L155" s="33"/>
      <c r="M155" s="191"/>
      <c r="N155" s="192"/>
      <c r="O155" s="65"/>
      <c r="P155" s="65"/>
      <c r="Q155" s="65"/>
      <c r="R155" s="65"/>
      <c r="S155" s="65"/>
      <c r="T155" s="66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T155" s="14" t="s">
        <v>132</v>
      </c>
      <c r="AU155" s="14" t="s">
        <v>79</v>
      </c>
    </row>
    <row r="156" spans="1:65" s="2" customFormat="1" ht="37.9" customHeight="1">
      <c r="A156" s="28"/>
      <c r="B156" s="29"/>
      <c r="C156" s="176" t="s">
        <v>70</v>
      </c>
      <c r="D156" s="176" t="s">
        <v>127</v>
      </c>
      <c r="E156" s="177" t="s">
        <v>155</v>
      </c>
      <c r="F156" s="178" t="s">
        <v>156</v>
      </c>
      <c r="G156" s="179" t="s">
        <v>130</v>
      </c>
      <c r="H156" s="180">
        <v>201.24</v>
      </c>
      <c r="I156" s="181">
        <v>20.5</v>
      </c>
      <c r="J156" s="181">
        <f>ROUND(I156*H156,2)</f>
        <v>4125.42</v>
      </c>
      <c r="K156" s="182"/>
      <c r="L156" s="33"/>
      <c r="M156" s="183" t="s">
        <v>1</v>
      </c>
      <c r="N156" s="184" t="s">
        <v>35</v>
      </c>
      <c r="O156" s="185">
        <v>0</v>
      </c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87" t="s">
        <v>131</v>
      </c>
      <c r="AT156" s="187" t="s">
        <v>127</v>
      </c>
      <c r="AU156" s="187" t="s">
        <v>79</v>
      </c>
      <c r="AY156" s="14" t="s">
        <v>124</v>
      </c>
      <c r="BE156" s="188">
        <f>IF(N156="základní",J156,0)</f>
        <v>4125.42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4" t="s">
        <v>77</v>
      </c>
      <c r="BK156" s="188">
        <f>ROUND(I156*H156,2)</f>
        <v>4125.42</v>
      </c>
      <c r="BL156" s="14" t="s">
        <v>131</v>
      </c>
      <c r="BM156" s="187" t="s">
        <v>157</v>
      </c>
    </row>
    <row r="157" spans="1:47" s="2" customFormat="1" ht="19.5">
      <c r="A157" s="28"/>
      <c r="B157" s="29"/>
      <c r="C157" s="30"/>
      <c r="D157" s="189" t="s">
        <v>132</v>
      </c>
      <c r="E157" s="30"/>
      <c r="F157" s="190" t="s">
        <v>156</v>
      </c>
      <c r="G157" s="30"/>
      <c r="H157" s="30"/>
      <c r="I157" s="30"/>
      <c r="J157" s="30"/>
      <c r="K157" s="30"/>
      <c r="L157" s="33"/>
      <c r="M157" s="191"/>
      <c r="N157" s="192"/>
      <c r="O157" s="65"/>
      <c r="P157" s="65"/>
      <c r="Q157" s="65"/>
      <c r="R157" s="65"/>
      <c r="S157" s="65"/>
      <c r="T157" s="66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4" t="s">
        <v>132</v>
      </c>
      <c r="AU157" s="14" t="s">
        <v>79</v>
      </c>
    </row>
    <row r="158" spans="1:65" s="2" customFormat="1" ht="33" customHeight="1">
      <c r="A158" s="28"/>
      <c r="B158" s="29"/>
      <c r="C158" s="176" t="s">
        <v>70</v>
      </c>
      <c r="D158" s="176" t="s">
        <v>127</v>
      </c>
      <c r="E158" s="177" t="s">
        <v>158</v>
      </c>
      <c r="F158" s="178" t="s">
        <v>159</v>
      </c>
      <c r="G158" s="179" t="s">
        <v>150</v>
      </c>
      <c r="H158" s="180">
        <v>75</v>
      </c>
      <c r="I158" s="181">
        <v>294</v>
      </c>
      <c r="J158" s="181">
        <f>ROUND(I158*H158,2)</f>
        <v>22050</v>
      </c>
      <c r="K158" s="182"/>
      <c r="L158" s="33"/>
      <c r="M158" s="183" t="s">
        <v>1</v>
      </c>
      <c r="N158" s="184" t="s">
        <v>35</v>
      </c>
      <c r="O158" s="185">
        <v>0</v>
      </c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87" t="s">
        <v>131</v>
      </c>
      <c r="AT158" s="187" t="s">
        <v>127</v>
      </c>
      <c r="AU158" s="187" t="s">
        <v>79</v>
      </c>
      <c r="AY158" s="14" t="s">
        <v>124</v>
      </c>
      <c r="BE158" s="188">
        <f>IF(N158="základní",J158,0)</f>
        <v>22050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4" t="s">
        <v>77</v>
      </c>
      <c r="BK158" s="188">
        <f>ROUND(I158*H158,2)</f>
        <v>22050</v>
      </c>
      <c r="BL158" s="14" t="s">
        <v>131</v>
      </c>
      <c r="BM158" s="187" t="s">
        <v>160</v>
      </c>
    </row>
    <row r="159" spans="1:47" s="2" customFormat="1" ht="19.5">
      <c r="A159" s="28"/>
      <c r="B159" s="29"/>
      <c r="C159" s="30"/>
      <c r="D159" s="189" t="s">
        <v>132</v>
      </c>
      <c r="E159" s="30"/>
      <c r="F159" s="190" t="s">
        <v>159</v>
      </c>
      <c r="G159" s="30"/>
      <c r="H159" s="30"/>
      <c r="I159" s="30"/>
      <c r="J159" s="30"/>
      <c r="K159" s="30"/>
      <c r="L159" s="33"/>
      <c r="M159" s="191"/>
      <c r="N159" s="192"/>
      <c r="O159" s="65"/>
      <c r="P159" s="65"/>
      <c r="Q159" s="65"/>
      <c r="R159" s="65"/>
      <c r="S159" s="65"/>
      <c r="T159" s="66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4" t="s">
        <v>132</v>
      </c>
      <c r="AU159" s="14" t="s">
        <v>79</v>
      </c>
    </row>
    <row r="160" spans="2:63" s="12" customFormat="1" ht="22.9" customHeight="1">
      <c r="B160" s="161"/>
      <c r="C160" s="162"/>
      <c r="D160" s="163" t="s">
        <v>69</v>
      </c>
      <c r="E160" s="174" t="s">
        <v>161</v>
      </c>
      <c r="F160" s="174" t="s">
        <v>162</v>
      </c>
      <c r="G160" s="162"/>
      <c r="H160" s="162"/>
      <c r="I160" s="162"/>
      <c r="J160" s="175">
        <f>BK160</f>
        <v>21149.82</v>
      </c>
      <c r="K160" s="162"/>
      <c r="L160" s="166"/>
      <c r="M160" s="167"/>
      <c r="N160" s="168"/>
      <c r="O160" s="168"/>
      <c r="P160" s="169">
        <f>SUM(P161:P166)</f>
        <v>0</v>
      </c>
      <c r="Q160" s="168"/>
      <c r="R160" s="169">
        <f>SUM(R161:R166)</f>
        <v>0</v>
      </c>
      <c r="S160" s="168"/>
      <c r="T160" s="170">
        <f>SUM(T161:T166)</f>
        <v>0</v>
      </c>
      <c r="AR160" s="171" t="s">
        <v>77</v>
      </c>
      <c r="AT160" s="172" t="s">
        <v>69</v>
      </c>
      <c r="AU160" s="172" t="s">
        <v>77</v>
      </c>
      <c r="AY160" s="171" t="s">
        <v>124</v>
      </c>
      <c r="BK160" s="173">
        <f>SUM(BK161:BK166)</f>
        <v>21149.82</v>
      </c>
    </row>
    <row r="161" spans="1:65" s="2" customFormat="1" ht="16.5" customHeight="1">
      <c r="A161" s="28"/>
      <c r="B161" s="29"/>
      <c r="C161" s="176" t="s">
        <v>70</v>
      </c>
      <c r="D161" s="176" t="s">
        <v>127</v>
      </c>
      <c r="E161" s="177" t="s">
        <v>163</v>
      </c>
      <c r="F161" s="178" t="s">
        <v>164</v>
      </c>
      <c r="G161" s="179" t="s">
        <v>130</v>
      </c>
      <c r="H161" s="180">
        <v>4.68</v>
      </c>
      <c r="I161" s="181">
        <v>3140</v>
      </c>
      <c r="J161" s="181">
        <f>ROUND(I161*H161,2)</f>
        <v>14695.2</v>
      </c>
      <c r="K161" s="182"/>
      <c r="L161" s="33"/>
      <c r="M161" s="183" t="s">
        <v>1</v>
      </c>
      <c r="N161" s="184" t="s">
        <v>35</v>
      </c>
      <c r="O161" s="185">
        <v>0</v>
      </c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87" t="s">
        <v>131</v>
      </c>
      <c r="AT161" s="187" t="s">
        <v>127</v>
      </c>
      <c r="AU161" s="187" t="s">
        <v>79</v>
      </c>
      <c r="AY161" s="14" t="s">
        <v>124</v>
      </c>
      <c r="BE161" s="188">
        <f>IF(N161="základní",J161,0)</f>
        <v>14695.2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4" t="s">
        <v>77</v>
      </c>
      <c r="BK161" s="188">
        <f>ROUND(I161*H161,2)</f>
        <v>14695.2</v>
      </c>
      <c r="BL161" s="14" t="s">
        <v>131</v>
      </c>
      <c r="BM161" s="187" t="s">
        <v>165</v>
      </c>
    </row>
    <row r="162" spans="1:47" s="2" customFormat="1" ht="12">
      <c r="A162" s="28"/>
      <c r="B162" s="29"/>
      <c r="C162" s="30"/>
      <c r="D162" s="189" t="s">
        <v>132</v>
      </c>
      <c r="E162" s="30"/>
      <c r="F162" s="190" t="s">
        <v>164</v>
      </c>
      <c r="G162" s="30"/>
      <c r="H162" s="30"/>
      <c r="I162" s="30"/>
      <c r="J162" s="30"/>
      <c r="K162" s="30"/>
      <c r="L162" s="33"/>
      <c r="M162" s="191"/>
      <c r="N162" s="192"/>
      <c r="O162" s="65"/>
      <c r="P162" s="65"/>
      <c r="Q162" s="65"/>
      <c r="R162" s="65"/>
      <c r="S162" s="65"/>
      <c r="T162" s="66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T162" s="14" t="s">
        <v>132</v>
      </c>
      <c r="AU162" s="14" t="s">
        <v>79</v>
      </c>
    </row>
    <row r="163" spans="1:65" s="2" customFormat="1" ht="24.2" customHeight="1">
      <c r="A163" s="28"/>
      <c r="B163" s="29"/>
      <c r="C163" s="176" t="s">
        <v>70</v>
      </c>
      <c r="D163" s="176" t="s">
        <v>127</v>
      </c>
      <c r="E163" s="177" t="s">
        <v>166</v>
      </c>
      <c r="F163" s="178" t="s">
        <v>167</v>
      </c>
      <c r="G163" s="179" t="s">
        <v>130</v>
      </c>
      <c r="H163" s="180">
        <v>4.809</v>
      </c>
      <c r="I163" s="181">
        <v>1180</v>
      </c>
      <c r="J163" s="181">
        <f>ROUND(I163*H163,2)</f>
        <v>5674.62</v>
      </c>
      <c r="K163" s="182"/>
      <c r="L163" s="33"/>
      <c r="M163" s="183" t="s">
        <v>1</v>
      </c>
      <c r="N163" s="184" t="s">
        <v>35</v>
      </c>
      <c r="O163" s="185">
        <v>0</v>
      </c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87" t="s">
        <v>131</v>
      </c>
      <c r="AT163" s="187" t="s">
        <v>127</v>
      </c>
      <c r="AU163" s="187" t="s">
        <v>79</v>
      </c>
      <c r="AY163" s="14" t="s">
        <v>124</v>
      </c>
      <c r="BE163" s="188">
        <f>IF(N163="základní",J163,0)</f>
        <v>5674.62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4" t="s">
        <v>77</v>
      </c>
      <c r="BK163" s="188">
        <f>ROUND(I163*H163,2)</f>
        <v>5674.62</v>
      </c>
      <c r="BL163" s="14" t="s">
        <v>131</v>
      </c>
      <c r="BM163" s="187" t="s">
        <v>168</v>
      </c>
    </row>
    <row r="164" spans="1:47" s="2" customFormat="1" ht="19.5">
      <c r="A164" s="28"/>
      <c r="B164" s="29"/>
      <c r="C164" s="30"/>
      <c r="D164" s="189" t="s">
        <v>132</v>
      </c>
      <c r="E164" s="30"/>
      <c r="F164" s="190" t="s">
        <v>167</v>
      </c>
      <c r="G164" s="30"/>
      <c r="H164" s="30"/>
      <c r="I164" s="30"/>
      <c r="J164" s="30"/>
      <c r="K164" s="30"/>
      <c r="L164" s="33"/>
      <c r="M164" s="191"/>
      <c r="N164" s="192"/>
      <c r="O164" s="65"/>
      <c r="P164" s="65"/>
      <c r="Q164" s="65"/>
      <c r="R164" s="65"/>
      <c r="S164" s="65"/>
      <c r="T164" s="66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T164" s="14" t="s">
        <v>132</v>
      </c>
      <c r="AU164" s="14" t="s">
        <v>79</v>
      </c>
    </row>
    <row r="165" spans="1:65" s="2" customFormat="1" ht="24.2" customHeight="1">
      <c r="A165" s="28"/>
      <c r="B165" s="29"/>
      <c r="C165" s="176" t="s">
        <v>70</v>
      </c>
      <c r="D165" s="176" t="s">
        <v>127</v>
      </c>
      <c r="E165" s="177" t="s">
        <v>169</v>
      </c>
      <c r="F165" s="178" t="s">
        <v>170</v>
      </c>
      <c r="G165" s="179" t="s">
        <v>130</v>
      </c>
      <c r="H165" s="180">
        <v>0.78</v>
      </c>
      <c r="I165" s="181">
        <v>1000</v>
      </c>
      <c r="J165" s="181">
        <f>ROUND(I165*H165,2)</f>
        <v>780</v>
      </c>
      <c r="K165" s="182"/>
      <c r="L165" s="33"/>
      <c r="M165" s="183" t="s">
        <v>1</v>
      </c>
      <c r="N165" s="184" t="s">
        <v>35</v>
      </c>
      <c r="O165" s="185">
        <v>0</v>
      </c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87" t="s">
        <v>131</v>
      </c>
      <c r="AT165" s="187" t="s">
        <v>127</v>
      </c>
      <c r="AU165" s="187" t="s">
        <v>79</v>
      </c>
      <c r="AY165" s="14" t="s">
        <v>124</v>
      </c>
      <c r="BE165" s="188">
        <f>IF(N165="základní",J165,0)</f>
        <v>780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4" t="s">
        <v>77</v>
      </c>
      <c r="BK165" s="188">
        <f>ROUND(I165*H165,2)</f>
        <v>780</v>
      </c>
      <c r="BL165" s="14" t="s">
        <v>131</v>
      </c>
      <c r="BM165" s="187" t="s">
        <v>171</v>
      </c>
    </row>
    <row r="166" spans="1:47" s="2" customFormat="1" ht="12">
      <c r="A166" s="28"/>
      <c r="B166" s="29"/>
      <c r="C166" s="30"/>
      <c r="D166" s="189" t="s">
        <v>132</v>
      </c>
      <c r="E166" s="30"/>
      <c r="F166" s="190" t="s">
        <v>170</v>
      </c>
      <c r="G166" s="30"/>
      <c r="H166" s="30"/>
      <c r="I166" s="30"/>
      <c r="J166" s="30"/>
      <c r="K166" s="30"/>
      <c r="L166" s="33"/>
      <c r="M166" s="191"/>
      <c r="N166" s="192"/>
      <c r="O166" s="65"/>
      <c r="P166" s="65"/>
      <c r="Q166" s="65"/>
      <c r="R166" s="65"/>
      <c r="S166" s="65"/>
      <c r="T166" s="66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T166" s="14" t="s">
        <v>132</v>
      </c>
      <c r="AU166" s="14" t="s">
        <v>79</v>
      </c>
    </row>
    <row r="167" spans="2:63" s="12" customFormat="1" ht="22.9" customHeight="1">
      <c r="B167" s="161"/>
      <c r="C167" s="162"/>
      <c r="D167" s="163" t="s">
        <v>69</v>
      </c>
      <c r="E167" s="174" t="s">
        <v>172</v>
      </c>
      <c r="F167" s="174" t="s">
        <v>173</v>
      </c>
      <c r="G167" s="162"/>
      <c r="H167" s="162"/>
      <c r="I167" s="162"/>
      <c r="J167" s="175">
        <f>BK167</f>
        <v>50835</v>
      </c>
      <c r="K167" s="162"/>
      <c r="L167" s="166"/>
      <c r="M167" s="167"/>
      <c r="N167" s="168"/>
      <c r="O167" s="168"/>
      <c r="P167" s="169">
        <f>SUM(P168:P171)</f>
        <v>0</v>
      </c>
      <c r="Q167" s="168"/>
      <c r="R167" s="169">
        <f>SUM(R168:R171)</f>
        <v>0</v>
      </c>
      <c r="S167" s="168"/>
      <c r="T167" s="170">
        <f>SUM(T168:T171)</f>
        <v>0</v>
      </c>
      <c r="AR167" s="171" t="s">
        <v>77</v>
      </c>
      <c r="AT167" s="172" t="s">
        <v>69</v>
      </c>
      <c r="AU167" s="172" t="s">
        <v>77</v>
      </c>
      <c r="AY167" s="171" t="s">
        <v>124</v>
      </c>
      <c r="BK167" s="173">
        <f>SUM(BK168:BK171)</f>
        <v>50835</v>
      </c>
    </row>
    <row r="168" spans="1:65" s="2" customFormat="1" ht="24.2" customHeight="1">
      <c r="A168" s="28"/>
      <c r="B168" s="29"/>
      <c r="C168" s="176" t="s">
        <v>70</v>
      </c>
      <c r="D168" s="176" t="s">
        <v>127</v>
      </c>
      <c r="E168" s="177" t="s">
        <v>174</v>
      </c>
      <c r="F168" s="178" t="s">
        <v>175</v>
      </c>
      <c r="G168" s="179" t="s">
        <v>176</v>
      </c>
      <c r="H168" s="180">
        <v>36.5</v>
      </c>
      <c r="I168" s="181">
        <v>1270</v>
      </c>
      <c r="J168" s="181">
        <f>ROUND(I168*H168,2)</f>
        <v>46355</v>
      </c>
      <c r="K168" s="182"/>
      <c r="L168" s="33"/>
      <c r="M168" s="183" t="s">
        <v>1</v>
      </c>
      <c r="N168" s="184" t="s">
        <v>35</v>
      </c>
      <c r="O168" s="185">
        <v>0</v>
      </c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87" t="s">
        <v>131</v>
      </c>
      <c r="AT168" s="187" t="s">
        <v>127</v>
      </c>
      <c r="AU168" s="187" t="s">
        <v>79</v>
      </c>
      <c r="AY168" s="14" t="s">
        <v>124</v>
      </c>
      <c r="BE168" s="188">
        <f>IF(N168="základní",J168,0)</f>
        <v>46355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4" t="s">
        <v>77</v>
      </c>
      <c r="BK168" s="188">
        <f>ROUND(I168*H168,2)</f>
        <v>46355</v>
      </c>
      <c r="BL168" s="14" t="s">
        <v>131</v>
      </c>
      <c r="BM168" s="187" t="s">
        <v>177</v>
      </c>
    </row>
    <row r="169" spans="1:47" s="2" customFormat="1" ht="19.5">
      <c r="A169" s="28"/>
      <c r="B169" s="29"/>
      <c r="C169" s="30"/>
      <c r="D169" s="189" t="s">
        <v>132</v>
      </c>
      <c r="E169" s="30"/>
      <c r="F169" s="190" t="s">
        <v>175</v>
      </c>
      <c r="G169" s="30"/>
      <c r="H169" s="30"/>
      <c r="I169" s="30"/>
      <c r="J169" s="30"/>
      <c r="K169" s="30"/>
      <c r="L169" s="33"/>
      <c r="M169" s="191"/>
      <c r="N169" s="192"/>
      <c r="O169" s="65"/>
      <c r="P169" s="65"/>
      <c r="Q169" s="65"/>
      <c r="R169" s="65"/>
      <c r="S169" s="65"/>
      <c r="T169" s="66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T169" s="14" t="s">
        <v>132</v>
      </c>
      <c r="AU169" s="14" t="s">
        <v>79</v>
      </c>
    </row>
    <row r="170" spans="1:65" s="2" customFormat="1" ht="21.75" customHeight="1">
      <c r="A170" s="28"/>
      <c r="B170" s="29"/>
      <c r="C170" s="176" t="s">
        <v>70</v>
      </c>
      <c r="D170" s="176" t="s">
        <v>127</v>
      </c>
      <c r="E170" s="177" t="s">
        <v>178</v>
      </c>
      <c r="F170" s="178" t="s">
        <v>179</v>
      </c>
      <c r="G170" s="179" t="s">
        <v>180</v>
      </c>
      <c r="H170" s="180">
        <v>4</v>
      </c>
      <c r="I170" s="181">
        <v>1120</v>
      </c>
      <c r="J170" s="181">
        <f>ROUND(I170*H170,2)</f>
        <v>4480</v>
      </c>
      <c r="K170" s="182"/>
      <c r="L170" s="33"/>
      <c r="M170" s="183" t="s">
        <v>1</v>
      </c>
      <c r="N170" s="184" t="s">
        <v>35</v>
      </c>
      <c r="O170" s="185">
        <v>0</v>
      </c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87" t="s">
        <v>131</v>
      </c>
      <c r="AT170" s="187" t="s">
        <v>127</v>
      </c>
      <c r="AU170" s="187" t="s">
        <v>79</v>
      </c>
      <c r="AY170" s="14" t="s">
        <v>124</v>
      </c>
      <c r="BE170" s="188">
        <f>IF(N170="základní",J170,0)</f>
        <v>4480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4" t="s">
        <v>77</v>
      </c>
      <c r="BK170" s="188">
        <f>ROUND(I170*H170,2)</f>
        <v>4480</v>
      </c>
      <c r="BL170" s="14" t="s">
        <v>131</v>
      </c>
      <c r="BM170" s="187" t="s">
        <v>181</v>
      </c>
    </row>
    <row r="171" spans="1:47" s="2" customFormat="1" ht="12">
      <c r="A171" s="28"/>
      <c r="B171" s="29"/>
      <c r="C171" s="30"/>
      <c r="D171" s="189" t="s">
        <v>132</v>
      </c>
      <c r="E171" s="30"/>
      <c r="F171" s="190" t="s">
        <v>179</v>
      </c>
      <c r="G171" s="30"/>
      <c r="H171" s="30"/>
      <c r="I171" s="30"/>
      <c r="J171" s="30"/>
      <c r="K171" s="30"/>
      <c r="L171" s="33"/>
      <c r="M171" s="191"/>
      <c r="N171" s="192"/>
      <c r="O171" s="65"/>
      <c r="P171" s="65"/>
      <c r="Q171" s="65"/>
      <c r="R171" s="65"/>
      <c r="S171" s="65"/>
      <c r="T171" s="66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4" t="s">
        <v>132</v>
      </c>
      <c r="AU171" s="14" t="s">
        <v>79</v>
      </c>
    </row>
    <row r="172" spans="2:63" s="12" customFormat="1" ht="22.9" customHeight="1">
      <c r="B172" s="161"/>
      <c r="C172" s="162"/>
      <c r="D172" s="163" t="s">
        <v>69</v>
      </c>
      <c r="E172" s="174" t="s">
        <v>182</v>
      </c>
      <c r="F172" s="174" t="s">
        <v>183</v>
      </c>
      <c r="G172" s="162"/>
      <c r="H172" s="162"/>
      <c r="I172" s="162"/>
      <c r="J172" s="175">
        <f>BK172</f>
        <v>42625.81</v>
      </c>
      <c r="K172" s="162"/>
      <c r="L172" s="166"/>
      <c r="M172" s="167"/>
      <c r="N172" s="168"/>
      <c r="O172" s="168"/>
      <c r="P172" s="169">
        <f>SUM(P173:P188)</f>
        <v>0</v>
      </c>
      <c r="Q172" s="168"/>
      <c r="R172" s="169">
        <f>SUM(R173:R188)</f>
        <v>0</v>
      </c>
      <c r="S172" s="168"/>
      <c r="T172" s="170">
        <f>SUM(T173:T188)</f>
        <v>0</v>
      </c>
      <c r="AR172" s="171" t="s">
        <v>77</v>
      </c>
      <c r="AT172" s="172" t="s">
        <v>69</v>
      </c>
      <c r="AU172" s="172" t="s">
        <v>77</v>
      </c>
      <c r="AY172" s="171" t="s">
        <v>124</v>
      </c>
      <c r="BK172" s="173">
        <f>SUM(BK173:BK188)</f>
        <v>42625.81</v>
      </c>
    </row>
    <row r="173" spans="1:65" s="2" customFormat="1" ht="24.2" customHeight="1">
      <c r="A173" s="28"/>
      <c r="B173" s="29"/>
      <c r="C173" s="176" t="s">
        <v>70</v>
      </c>
      <c r="D173" s="176" t="s">
        <v>127</v>
      </c>
      <c r="E173" s="177" t="s">
        <v>184</v>
      </c>
      <c r="F173" s="178" t="s">
        <v>185</v>
      </c>
      <c r="G173" s="179" t="s">
        <v>150</v>
      </c>
      <c r="H173" s="180">
        <v>0.424</v>
      </c>
      <c r="I173" s="181">
        <v>55300</v>
      </c>
      <c r="J173" s="181">
        <f>ROUND(I173*H173,2)</f>
        <v>23447.2</v>
      </c>
      <c r="K173" s="182"/>
      <c r="L173" s="33"/>
      <c r="M173" s="183" t="s">
        <v>1</v>
      </c>
      <c r="N173" s="184" t="s">
        <v>35</v>
      </c>
      <c r="O173" s="185">
        <v>0</v>
      </c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87" t="s">
        <v>131</v>
      </c>
      <c r="AT173" s="187" t="s">
        <v>127</v>
      </c>
      <c r="AU173" s="187" t="s">
        <v>79</v>
      </c>
      <c r="AY173" s="14" t="s">
        <v>124</v>
      </c>
      <c r="BE173" s="188">
        <f>IF(N173="základní",J173,0)</f>
        <v>23447.2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4" t="s">
        <v>77</v>
      </c>
      <c r="BK173" s="188">
        <f>ROUND(I173*H173,2)</f>
        <v>23447.2</v>
      </c>
      <c r="BL173" s="14" t="s">
        <v>131</v>
      </c>
      <c r="BM173" s="187" t="s">
        <v>186</v>
      </c>
    </row>
    <row r="174" spans="1:47" s="2" customFormat="1" ht="19.5">
      <c r="A174" s="28"/>
      <c r="B174" s="29"/>
      <c r="C174" s="30"/>
      <c r="D174" s="189" t="s">
        <v>132</v>
      </c>
      <c r="E174" s="30"/>
      <c r="F174" s="190" t="s">
        <v>185</v>
      </c>
      <c r="G174" s="30"/>
      <c r="H174" s="30"/>
      <c r="I174" s="30"/>
      <c r="J174" s="30"/>
      <c r="K174" s="30"/>
      <c r="L174" s="33"/>
      <c r="M174" s="191"/>
      <c r="N174" s="192"/>
      <c r="O174" s="65"/>
      <c r="P174" s="65"/>
      <c r="Q174" s="65"/>
      <c r="R174" s="65"/>
      <c r="S174" s="65"/>
      <c r="T174" s="66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T174" s="14" t="s">
        <v>132</v>
      </c>
      <c r="AU174" s="14" t="s">
        <v>79</v>
      </c>
    </row>
    <row r="175" spans="1:65" s="2" customFormat="1" ht="24.2" customHeight="1">
      <c r="A175" s="28"/>
      <c r="B175" s="29"/>
      <c r="C175" s="176" t="s">
        <v>70</v>
      </c>
      <c r="D175" s="176" t="s">
        <v>127</v>
      </c>
      <c r="E175" s="177" t="s">
        <v>187</v>
      </c>
      <c r="F175" s="178" t="s">
        <v>188</v>
      </c>
      <c r="G175" s="179" t="s">
        <v>180</v>
      </c>
      <c r="H175" s="180">
        <v>2</v>
      </c>
      <c r="I175" s="181">
        <v>1500</v>
      </c>
      <c r="J175" s="181">
        <f>ROUND(I175*H175,2)</f>
        <v>3000</v>
      </c>
      <c r="K175" s="182"/>
      <c r="L175" s="33"/>
      <c r="M175" s="183" t="s">
        <v>1</v>
      </c>
      <c r="N175" s="184" t="s">
        <v>35</v>
      </c>
      <c r="O175" s="185">
        <v>0</v>
      </c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87" t="s">
        <v>131</v>
      </c>
      <c r="AT175" s="187" t="s">
        <v>127</v>
      </c>
      <c r="AU175" s="187" t="s">
        <v>79</v>
      </c>
      <c r="AY175" s="14" t="s">
        <v>124</v>
      </c>
      <c r="BE175" s="188">
        <f>IF(N175="základní",J175,0)</f>
        <v>3000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4" t="s">
        <v>77</v>
      </c>
      <c r="BK175" s="188">
        <f>ROUND(I175*H175,2)</f>
        <v>3000</v>
      </c>
      <c r="BL175" s="14" t="s">
        <v>131</v>
      </c>
      <c r="BM175" s="187" t="s">
        <v>189</v>
      </c>
    </row>
    <row r="176" spans="1:47" s="2" customFormat="1" ht="12">
      <c r="A176" s="28"/>
      <c r="B176" s="29"/>
      <c r="C176" s="30"/>
      <c r="D176" s="189" t="s">
        <v>132</v>
      </c>
      <c r="E176" s="30"/>
      <c r="F176" s="190" t="s">
        <v>188</v>
      </c>
      <c r="G176" s="30"/>
      <c r="H176" s="30"/>
      <c r="I176" s="30"/>
      <c r="J176" s="30"/>
      <c r="K176" s="30"/>
      <c r="L176" s="33"/>
      <c r="M176" s="191"/>
      <c r="N176" s="192"/>
      <c r="O176" s="65"/>
      <c r="P176" s="65"/>
      <c r="Q176" s="65"/>
      <c r="R176" s="65"/>
      <c r="S176" s="65"/>
      <c r="T176" s="66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T176" s="14" t="s">
        <v>132</v>
      </c>
      <c r="AU176" s="14" t="s">
        <v>79</v>
      </c>
    </row>
    <row r="177" spans="1:65" s="2" customFormat="1" ht="24.2" customHeight="1">
      <c r="A177" s="28"/>
      <c r="B177" s="29"/>
      <c r="C177" s="176" t="s">
        <v>70</v>
      </c>
      <c r="D177" s="176" t="s">
        <v>127</v>
      </c>
      <c r="E177" s="177" t="s">
        <v>190</v>
      </c>
      <c r="F177" s="178" t="s">
        <v>191</v>
      </c>
      <c r="G177" s="179" t="s">
        <v>176</v>
      </c>
      <c r="H177" s="180">
        <v>2.85</v>
      </c>
      <c r="I177" s="181">
        <v>738</v>
      </c>
      <c r="J177" s="181">
        <f>ROUND(I177*H177,2)</f>
        <v>2103.3</v>
      </c>
      <c r="K177" s="182"/>
      <c r="L177" s="33"/>
      <c r="M177" s="183" t="s">
        <v>1</v>
      </c>
      <c r="N177" s="184" t="s">
        <v>35</v>
      </c>
      <c r="O177" s="185">
        <v>0</v>
      </c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87" t="s">
        <v>131</v>
      </c>
      <c r="AT177" s="187" t="s">
        <v>127</v>
      </c>
      <c r="AU177" s="187" t="s">
        <v>79</v>
      </c>
      <c r="AY177" s="14" t="s">
        <v>124</v>
      </c>
      <c r="BE177" s="188">
        <f>IF(N177="základní",J177,0)</f>
        <v>2103.3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4" t="s">
        <v>77</v>
      </c>
      <c r="BK177" s="188">
        <f>ROUND(I177*H177,2)</f>
        <v>2103.3</v>
      </c>
      <c r="BL177" s="14" t="s">
        <v>131</v>
      </c>
      <c r="BM177" s="187" t="s">
        <v>192</v>
      </c>
    </row>
    <row r="178" spans="1:47" s="2" customFormat="1" ht="12">
      <c r="A178" s="28"/>
      <c r="B178" s="29"/>
      <c r="C178" s="30"/>
      <c r="D178" s="189" t="s">
        <v>132</v>
      </c>
      <c r="E178" s="30"/>
      <c r="F178" s="190" t="s">
        <v>191</v>
      </c>
      <c r="G178" s="30"/>
      <c r="H178" s="30"/>
      <c r="I178" s="30"/>
      <c r="J178" s="30"/>
      <c r="K178" s="30"/>
      <c r="L178" s="33"/>
      <c r="M178" s="191"/>
      <c r="N178" s="192"/>
      <c r="O178" s="65"/>
      <c r="P178" s="65"/>
      <c r="Q178" s="65"/>
      <c r="R178" s="65"/>
      <c r="S178" s="65"/>
      <c r="T178" s="66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T178" s="14" t="s">
        <v>132</v>
      </c>
      <c r="AU178" s="14" t="s">
        <v>79</v>
      </c>
    </row>
    <row r="179" spans="1:65" s="2" customFormat="1" ht="16.5" customHeight="1">
      <c r="A179" s="28"/>
      <c r="B179" s="29"/>
      <c r="C179" s="176" t="s">
        <v>70</v>
      </c>
      <c r="D179" s="176" t="s">
        <v>127</v>
      </c>
      <c r="E179" s="177" t="s">
        <v>193</v>
      </c>
      <c r="F179" s="178" t="s">
        <v>194</v>
      </c>
      <c r="G179" s="179" t="s">
        <v>130</v>
      </c>
      <c r="H179" s="180">
        <v>0.62</v>
      </c>
      <c r="I179" s="181">
        <v>6520</v>
      </c>
      <c r="J179" s="181">
        <f>ROUND(I179*H179,2)</f>
        <v>4042.4</v>
      </c>
      <c r="K179" s="182"/>
      <c r="L179" s="33"/>
      <c r="M179" s="183" t="s">
        <v>1</v>
      </c>
      <c r="N179" s="184" t="s">
        <v>35</v>
      </c>
      <c r="O179" s="185">
        <v>0</v>
      </c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87" t="s">
        <v>131</v>
      </c>
      <c r="AT179" s="187" t="s">
        <v>127</v>
      </c>
      <c r="AU179" s="187" t="s">
        <v>79</v>
      </c>
      <c r="AY179" s="14" t="s">
        <v>124</v>
      </c>
      <c r="BE179" s="188">
        <f>IF(N179="základní",J179,0)</f>
        <v>4042.4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4" t="s">
        <v>77</v>
      </c>
      <c r="BK179" s="188">
        <f>ROUND(I179*H179,2)</f>
        <v>4042.4</v>
      </c>
      <c r="BL179" s="14" t="s">
        <v>131</v>
      </c>
      <c r="BM179" s="187" t="s">
        <v>195</v>
      </c>
    </row>
    <row r="180" spans="1:47" s="2" customFormat="1" ht="12">
      <c r="A180" s="28"/>
      <c r="B180" s="29"/>
      <c r="C180" s="30"/>
      <c r="D180" s="189" t="s">
        <v>132</v>
      </c>
      <c r="E180" s="30"/>
      <c r="F180" s="190" t="s">
        <v>194</v>
      </c>
      <c r="G180" s="30"/>
      <c r="H180" s="30"/>
      <c r="I180" s="30"/>
      <c r="J180" s="30"/>
      <c r="K180" s="30"/>
      <c r="L180" s="33"/>
      <c r="M180" s="191"/>
      <c r="N180" s="192"/>
      <c r="O180" s="65"/>
      <c r="P180" s="65"/>
      <c r="Q180" s="65"/>
      <c r="R180" s="65"/>
      <c r="S180" s="65"/>
      <c r="T180" s="66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T180" s="14" t="s">
        <v>132</v>
      </c>
      <c r="AU180" s="14" t="s">
        <v>79</v>
      </c>
    </row>
    <row r="181" spans="1:65" s="2" customFormat="1" ht="16.5" customHeight="1">
      <c r="A181" s="28"/>
      <c r="B181" s="29"/>
      <c r="C181" s="176" t="s">
        <v>70</v>
      </c>
      <c r="D181" s="176" t="s">
        <v>127</v>
      </c>
      <c r="E181" s="177" t="s">
        <v>196</v>
      </c>
      <c r="F181" s="178" t="s">
        <v>197</v>
      </c>
      <c r="G181" s="179" t="s">
        <v>180</v>
      </c>
      <c r="H181" s="180">
        <v>4</v>
      </c>
      <c r="I181" s="181">
        <v>580</v>
      </c>
      <c r="J181" s="181">
        <f>ROUND(I181*H181,2)</f>
        <v>2320</v>
      </c>
      <c r="K181" s="182"/>
      <c r="L181" s="33"/>
      <c r="M181" s="183" t="s">
        <v>1</v>
      </c>
      <c r="N181" s="184" t="s">
        <v>35</v>
      </c>
      <c r="O181" s="185">
        <v>0</v>
      </c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87" t="s">
        <v>131</v>
      </c>
      <c r="AT181" s="187" t="s">
        <v>127</v>
      </c>
      <c r="AU181" s="187" t="s">
        <v>79</v>
      </c>
      <c r="AY181" s="14" t="s">
        <v>124</v>
      </c>
      <c r="BE181" s="188">
        <f>IF(N181="základní",J181,0)</f>
        <v>2320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4" t="s">
        <v>77</v>
      </c>
      <c r="BK181" s="188">
        <f>ROUND(I181*H181,2)</f>
        <v>2320</v>
      </c>
      <c r="BL181" s="14" t="s">
        <v>131</v>
      </c>
      <c r="BM181" s="187" t="s">
        <v>198</v>
      </c>
    </row>
    <row r="182" spans="1:47" s="2" customFormat="1" ht="12">
      <c r="A182" s="28"/>
      <c r="B182" s="29"/>
      <c r="C182" s="30"/>
      <c r="D182" s="189" t="s">
        <v>132</v>
      </c>
      <c r="E182" s="30"/>
      <c r="F182" s="190" t="s">
        <v>197</v>
      </c>
      <c r="G182" s="30"/>
      <c r="H182" s="30"/>
      <c r="I182" s="30"/>
      <c r="J182" s="30"/>
      <c r="K182" s="30"/>
      <c r="L182" s="33"/>
      <c r="M182" s="191"/>
      <c r="N182" s="192"/>
      <c r="O182" s="65"/>
      <c r="P182" s="65"/>
      <c r="Q182" s="65"/>
      <c r="R182" s="65"/>
      <c r="S182" s="65"/>
      <c r="T182" s="66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T182" s="14" t="s">
        <v>132</v>
      </c>
      <c r="AU182" s="14" t="s">
        <v>79</v>
      </c>
    </row>
    <row r="183" spans="1:65" s="2" customFormat="1" ht="24.2" customHeight="1">
      <c r="A183" s="28"/>
      <c r="B183" s="29"/>
      <c r="C183" s="176" t="s">
        <v>70</v>
      </c>
      <c r="D183" s="176" t="s">
        <v>127</v>
      </c>
      <c r="E183" s="177" t="s">
        <v>199</v>
      </c>
      <c r="F183" s="178" t="s">
        <v>200</v>
      </c>
      <c r="G183" s="179" t="s">
        <v>180</v>
      </c>
      <c r="H183" s="180">
        <v>4</v>
      </c>
      <c r="I183" s="181">
        <v>230</v>
      </c>
      <c r="J183" s="181">
        <f>ROUND(I183*H183,2)</f>
        <v>920</v>
      </c>
      <c r="K183" s="182"/>
      <c r="L183" s="33"/>
      <c r="M183" s="183" t="s">
        <v>1</v>
      </c>
      <c r="N183" s="184" t="s">
        <v>35</v>
      </c>
      <c r="O183" s="185">
        <v>0</v>
      </c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87" t="s">
        <v>131</v>
      </c>
      <c r="AT183" s="187" t="s">
        <v>127</v>
      </c>
      <c r="AU183" s="187" t="s">
        <v>79</v>
      </c>
      <c r="AY183" s="14" t="s">
        <v>124</v>
      </c>
      <c r="BE183" s="188">
        <f>IF(N183="základní",J183,0)</f>
        <v>920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4" t="s">
        <v>77</v>
      </c>
      <c r="BK183" s="188">
        <f>ROUND(I183*H183,2)</f>
        <v>920</v>
      </c>
      <c r="BL183" s="14" t="s">
        <v>131</v>
      </c>
      <c r="BM183" s="187" t="s">
        <v>201</v>
      </c>
    </row>
    <row r="184" spans="1:47" s="2" customFormat="1" ht="12">
      <c r="A184" s="28"/>
      <c r="B184" s="29"/>
      <c r="C184" s="30"/>
      <c r="D184" s="189" t="s">
        <v>132</v>
      </c>
      <c r="E184" s="30"/>
      <c r="F184" s="190" t="s">
        <v>200</v>
      </c>
      <c r="G184" s="30"/>
      <c r="H184" s="30"/>
      <c r="I184" s="30"/>
      <c r="J184" s="30"/>
      <c r="K184" s="30"/>
      <c r="L184" s="33"/>
      <c r="M184" s="191"/>
      <c r="N184" s="192"/>
      <c r="O184" s="65"/>
      <c r="P184" s="65"/>
      <c r="Q184" s="65"/>
      <c r="R184" s="65"/>
      <c r="S184" s="65"/>
      <c r="T184" s="66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T184" s="14" t="s">
        <v>132</v>
      </c>
      <c r="AU184" s="14" t="s">
        <v>79</v>
      </c>
    </row>
    <row r="185" spans="1:65" s="2" customFormat="1" ht="16.5" customHeight="1">
      <c r="A185" s="28"/>
      <c r="B185" s="29"/>
      <c r="C185" s="176" t="s">
        <v>70</v>
      </c>
      <c r="D185" s="176" t="s">
        <v>127</v>
      </c>
      <c r="E185" s="177" t="s">
        <v>202</v>
      </c>
      <c r="F185" s="178" t="s">
        <v>203</v>
      </c>
      <c r="G185" s="179" t="s">
        <v>176</v>
      </c>
      <c r="H185" s="180">
        <v>7.032</v>
      </c>
      <c r="I185" s="181">
        <v>159</v>
      </c>
      <c r="J185" s="181">
        <f>ROUND(I185*H185,2)</f>
        <v>1118.09</v>
      </c>
      <c r="K185" s="182"/>
      <c r="L185" s="33"/>
      <c r="M185" s="183" t="s">
        <v>1</v>
      </c>
      <c r="N185" s="184" t="s">
        <v>35</v>
      </c>
      <c r="O185" s="185">
        <v>0</v>
      </c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87" t="s">
        <v>131</v>
      </c>
      <c r="AT185" s="187" t="s">
        <v>127</v>
      </c>
      <c r="AU185" s="187" t="s">
        <v>79</v>
      </c>
      <c r="AY185" s="14" t="s">
        <v>124</v>
      </c>
      <c r="BE185" s="188">
        <f>IF(N185="základní",J185,0)</f>
        <v>1118.09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4" t="s">
        <v>77</v>
      </c>
      <c r="BK185" s="188">
        <f>ROUND(I185*H185,2)</f>
        <v>1118.09</v>
      </c>
      <c r="BL185" s="14" t="s">
        <v>131</v>
      </c>
      <c r="BM185" s="187" t="s">
        <v>204</v>
      </c>
    </row>
    <row r="186" spans="1:47" s="2" customFormat="1" ht="12">
      <c r="A186" s="28"/>
      <c r="B186" s="29"/>
      <c r="C186" s="30"/>
      <c r="D186" s="189" t="s">
        <v>132</v>
      </c>
      <c r="E186" s="30"/>
      <c r="F186" s="190" t="s">
        <v>203</v>
      </c>
      <c r="G186" s="30"/>
      <c r="H186" s="30"/>
      <c r="I186" s="30"/>
      <c r="J186" s="30"/>
      <c r="K186" s="30"/>
      <c r="L186" s="33"/>
      <c r="M186" s="191"/>
      <c r="N186" s="192"/>
      <c r="O186" s="65"/>
      <c r="P186" s="65"/>
      <c r="Q186" s="65"/>
      <c r="R186" s="65"/>
      <c r="S186" s="65"/>
      <c r="T186" s="66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T186" s="14" t="s">
        <v>132</v>
      </c>
      <c r="AU186" s="14" t="s">
        <v>79</v>
      </c>
    </row>
    <row r="187" spans="1:65" s="2" customFormat="1" ht="24.2" customHeight="1">
      <c r="A187" s="28"/>
      <c r="B187" s="29"/>
      <c r="C187" s="176" t="s">
        <v>70</v>
      </c>
      <c r="D187" s="176" t="s">
        <v>127</v>
      </c>
      <c r="E187" s="177" t="s">
        <v>205</v>
      </c>
      <c r="F187" s="178" t="s">
        <v>206</v>
      </c>
      <c r="G187" s="179" t="s">
        <v>176</v>
      </c>
      <c r="H187" s="180">
        <v>7.032</v>
      </c>
      <c r="I187" s="181">
        <v>807</v>
      </c>
      <c r="J187" s="181">
        <f>ROUND(I187*H187,2)</f>
        <v>5674.82</v>
      </c>
      <c r="K187" s="182"/>
      <c r="L187" s="33"/>
      <c r="M187" s="183" t="s">
        <v>1</v>
      </c>
      <c r="N187" s="184" t="s">
        <v>35</v>
      </c>
      <c r="O187" s="185">
        <v>0</v>
      </c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87" t="s">
        <v>131</v>
      </c>
      <c r="AT187" s="187" t="s">
        <v>127</v>
      </c>
      <c r="AU187" s="187" t="s">
        <v>79</v>
      </c>
      <c r="AY187" s="14" t="s">
        <v>124</v>
      </c>
      <c r="BE187" s="188">
        <f>IF(N187="základní",J187,0)</f>
        <v>5674.82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4" t="s">
        <v>77</v>
      </c>
      <c r="BK187" s="188">
        <f>ROUND(I187*H187,2)</f>
        <v>5674.82</v>
      </c>
      <c r="BL187" s="14" t="s">
        <v>131</v>
      </c>
      <c r="BM187" s="187" t="s">
        <v>207</v>
      </c>
    </row>
    <row r="188" spans="1:47" s="2" customFormat="1" ht="12">
      <c r="A188" s="28"/>
      <c r="B188" s="29"/>
      <c r="C188" s="30"/>
      <c r="D188" s="189" t="s">
        <v>132</v>
      </c>
      <c r="E188" s="30"/>
      <c r="F188" s="190" t="s">
        <v>206</v>
      </c>
      <c r="G188" s="30"/>
      <c r="H188" s="30"/>
      <c r="I188" s="30"/>
      <c r="J188" s="30"/>
      <c r="K188" s="30"/>
      <c r="L188" s="33"/>
      <c r="M188" s="191"/>
      <c r="N188" s="192"/>
      <c r="O188" s="65"/>
      <c r="P188" s="65"/>
      <c r="Q188" s="65"/>
      <c r="R188" s="65"/>
      <c r="S188" s="65"/>
      <c r="T188" s="66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T188" s="14" t="s">
        <v>132</v>
      </c>
      <c r="AU188" s="14" t="s">
        <v>79</v>
      </c>
    </row>
    <row r="189" spans="2:63" s="12" customFormat="1" ht="22.9" customHeight="1">
      <c r="B189" s="161"/>
      <c r="C189" s="162"/>
      <c r="D189" s="163" t="s">
        <v>69</v>
      </c>
      <c r="E189" s="174" t="s">
        <v>208</v>
      </c>
      <c r="F189" s="174" t="s">
        <v>209</v>
      </c>
      <c r="G189" s="162"/>
      <c r="H189" s="162"/>
      <c r="I189" s="162"/>
      <c r="J189" s="175">
        <f>BK189</f>
        <v>151093.96000000002</v>
      </c>
      <c r="K189" s="162"/>
      <c r="L189" s="166"/>
      <c r="M189" s="167"/>
      <c r="N189" s="168"/>
      <c r="O189" s="168"/>
      <c r="P189" s="169">
        <f>SUM(P190:P241)</f>
        <v>0</v>
      </c>
      <c r="Q189" s="168"/>
      <c r="R189" s="169">
        <f>SUM(R190:R241)</f>
        <v>0</v>
      </c>
      <c r="S189" s="168"/>
      <c r="T189" s="170">
        <f>SUM(T190:T241)</f>
        <v>0</v>
      </c>
      <c r="AR189" s="171" t="s">
        <v>77</v>
      </c>
      <c r="AT189" s="172" t="s">
        <v>69</v>
      </c>
      <c r="AU189" s="172" t="s">
        <v>77</v>
      </c>
      <c r="AY189" s="171" t="s">
        <v>124</v>
      </c>
      <c r="BK189" s="173">
        <f>SUM(BK190:BK241)</f>
        <v>151093.96000000002</v>
      </c>
    </row>
    <row r="190" spans="1:65" s="2" customFormat="1" ht="16.5" customHeight="1">
      <c r="A190" s="28"/>
      <c r="B190" s="29"/>
      <c r="C190" s="176" t="s">
        <v>70</v>
      </c>
      <c r="D190" s="176" t="s">
        <v>127</v>
      </c>
      <c r="E190" s="177" t="s">
        <v>210</v>
      </c>
      <c r="F190" s="178" t="s">
        <v>211</v>
      </c>
      <c r="G190" s="179" t="s">
        <v>130</v>
      </c>
      <c r="H190" s="180">
        <v>6.337</v>
      </c>
      <c r="I190" s="181">
        <v>3140</v>
      </c>
      <c r="J190" s="181">
        <f>ROUND(I190*H190,2)</f>
        <v>19898.18</v>
      </c>
      <c r="K190" s="182"/>
      <c r="L190" s="33"/>
      <c r="M190" s="183" t="s">
        <v>1</v>
      </c>
      <c r="N190" s="184" t="s">
        <v>35</v>
      </c>
      <c r="O190" s="185">
        <v>0</v>
      </c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87" t="s">
        <v>131</v>
      </c>
      <c r="AT190" s="187" t="s">
        <v>127</v>
      </c>
      <c r="AU190" s="187" t="s">
        <v>79</v>
      </c>
      <c r="AY190" s="14" t="s">
        <v>124</v>
      </c>
      <c r="BE190" s="188">
        <f>IF(N190="základní",J190,0)</f>
        <v>19898.18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4" t="s">
        <v>77</v>
      </c>
      <c r="BK190" s="188">
        <f>ROUND(I190*H190,2)</f>
        <v>19898.18</v>
      </c>
      <c r="BL190" s="14" t="s">
        <v>131</v>
      </c>
      <c r="BM190" s="187" t="s">
        <v>212</v>
      </c>
    </row>
    <row r="191" spans="1:47" s="2" customFormat="1" ht="12">
      <c r="A191" s="28"/>
      <c r="B191" s="29"/>
      <c r="C191" s="30"/>
      <c r="D191" s="189" t="s">
        <v>132</v>
      </c>
      <c r="E191" s="30"/>
      <c r="F191" s="190" t="s">
        <v>211</v>
      </c>
      <c r="G191" s="30"/>
      <c r="H191" s="30"/>
      <c r="I191" s="30"/>
      <c r="J191" s="30"/>
      <c r="K191" s="30"/>
      <c r="L191" s="33"/>
      <c r="M191" s="191"/>
      <c r="N191" s="192"/>
      <c r="O191" s="65"/>
      <c r="P191" s="65"/>
      <c r="Q191" s="65"/>
      <c r="R191" s="65"/>
      <c r="S191" s="65"/>
      <c r="T191" s="66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T191" s="14" t="s">
        <v>132</v>
      </c>
      <c r="AU191" s="14" t="s">
        <v>79</v>
      </c>
    </row>
    <row r="192" spans="1:65" s="2" customFormat="1" ht="16.5" customHeight="1">
      <c r="A192" s="28"/>
      <c r="B192" s="29"/>
      <c r="C192" s="176" t="s">
        <v>70</v>
      </c>
      <c r="D192" s="176" t="s">
        <v>127</v>
      </c>
      <c r="E192" s="177" t="s">
        <v>213</v>
      </c>
      <c r="F192" s="178" t="s">
        <v>214</v>
      </c>
      <c r="G192" s="179" t="s">
        <v>150</v>
      </c>
      <c r="H192" s="180">
        <v>0.226</v>
      </c>
      <c r="I192" s="181">
        <v>58500</v>
      </c>
      <c r="J192" s="181">
        <f>ROUND(I192*H192,2)</f>
        <v>13221</v>
      </c>
      <c r="K192" s="182"/>
      <c r="L192" s="33"/>
      <c r="M192" s="183" t="s">
        <v>1</v>
      </c>
      <c r="N192" s="184" t="s">
        <v>35</v>
      </c>
      <c r="O192" s="185">
        <v>0</v>
      </c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87" t="s">
        <v>131</v>
      </c>
      <c r="AT192" s="187" t="s">
        <v>127</v>
      </c>
      <c r="AU192" s="187" t="s">
        <v>79</v>
      </c>
      <c r="AY192" s="14" t="s">
        <v>124</v>
      </c>
      <c r="BE192" s="188">
        <f>IF(N192="základní",J192,0)</f>
        <v>13221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4" t="s">
        <v>77</v>
      </c>
      <c r="BK192" s="188">
        <f>ROUND(I192*H192,2)</f>
        <v>13221</v>
      </c>
      <c r="BL192" s="14" t="s">
        <v>131</v>
      </c>
      <c r="BM192" s="187" t="s">
        <v>215</v>
      </c>
    </row>
    <row r="193" spans="1:47" s="2" customFormat="1" ht="12">
      <c r="A193" s="28"/>
      <c r="B193" s="29"/>
      <c r="C193" s="30"/>
      <c r="D193" s="189" t="s">
        <v>132</v>
      </c>
      <c r="E193" s="30"/>
      <c r="F193" s="190" t="s">
        <v>214</v>
      </c>
      <c r="G193" s="30"/>
      <c r="H193" s="30"/>
      <c r="I193" s="30"/>
      <c r="J193" s="30"/>
      <c r="K193" s="30"/>
      <c r="L193" s="33"/>
      <c r="M193" s="191"/>
      <c r="N193" s="192"/>
      <c r="O193" s="65"/>
      <c r="P193" s="65"/>
      <c r="Q193" s="65"/>
      <c r="R193" s="65"/>
      <c r="S193" s="65"/>
      <c r="T193" s="66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T193" s="14" t="s">
        <v>132</v>
      </c>
      <c r="AU193" s="14" t="s">
        <v>79</v>
      </c>
    </row>
    <row r="194" spans="1:65" s="2" customFormat="1" ht="24.2" customHeight="1">
      <c r="A194" s="28"/>
      <c r="B194" s="29"/>
      <c r="C194" s="176" t="s">
        <v>70</v>
      </c>
      <c r="D194" s="176" t="s">
        <v>127</v>
      </c>
      <c r="E194" s="177" t="s">
        <v>216</v>
      </c>
      <c r="F194" s="178" t="s">
        <v>217</v>
      </c>
      <c r="G194" s="179" t="s">
        <v>180</v>
      </c>
      <c r="H194" s="180">
        <v>138</v>
      </c>
      <c r="I194" s="181">
        <v>66.5</v>
      </c>
      <c r="J194" s="181">
        <f>ROUND(I194*H194,2)</f>
        <v>9177</v>
      </c>
      <c r="K194" s="182"/>
      <c r="L194" s="33"/>
      <c r="M194" s="183" t="s">
        <v>1</v>
      </c>
      <c r="N194" s="184" t="s">
        <v>35</v>
      </c>
      <c r="O194" s="185">
        <v>0</v>
      </c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87" t="s">
        <v>131</v>
      </c>
      <c r="AT194" s="187" t="s">
        <v>127</v>
      </c>
      <c r="AU194" s="187" t="s">
        <v>79</v>
      </c>
      <c r="AY194" s="14" t="s">
        <v>124</v>
      </c>
      <c r="BE194" s="188">
        <f>IF(N194="základní",J194,0)</f>
        <v>9177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4" t="s">
        <v>77</v>
      </c>
      <c r="BK194" s="188">
        <f>ROUND(I194*H194,2)</f>
        <v>9177</v>
      </c>
      <c r="BL194" s="14" t="s">
        <v>131</v>
      </c>
      <c r="BM194" s="187" t="s">
        <v>218</v>
      </c>
    </row>
    <row r="195" spans="1:47" s="2" customFormat="1" ht="19.5">
      <c r="A195" s="28"/>
      <c r="B195" s="29"/>
      <c r="C195" s="30"/>
      <c r="D195" s="189" t="s">
        <v>132</v>
      </c>
      <c r="E195" s="30"/>
      <c r="F195" s="190" t="s">
        <v>217</v>
      </c>
      <c r="G195" s="30"/>
      <c r="H195" s="30"/>
      <c r="I195" s="30"/>
      <c r="J195" s="30"/>
      <c r="K195" s="30"/>
      <c r="L195" s="33"/>
      <c r="M195" s="191"/>
      <c r="N195" s="192"/>
      <c r="O195" s="65"/>
      <c r="P195" s="65"/>
      <c r="Q195" s="65"/>
      <c r="R195" s="65"/>
      <c r="S195" s="65"/>
      <c r="T195" s="66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T195" s="14" t="s">
        <v>132</v>
      </c>
      <c r="AU195" s="14" t="s">
        <v>79</v>
      </c>
    </row>
    <row r="196" spans="1:65" s="2" customFormat="1" ht="33" customHeight="1">
      <c r="A196" s="28"/>
      <c r="B196" s="29"/>
      <c r="C196" s="176" t="s">
        <v>70</v>
      </c>
      <c r="D196" s="176" t="s">
        <v>127</v>
      </c>
      <c r="E196" s="177" t="s">
        <v>219</v>
      </c>
      <c r="F196" s="178" t="s">
        <v>220</v>
      </c>
      <c r="G196" s="179" t="s">
        <v>176</v>
      </c>
      <c r="H196" s="180">
        <v>16.08</v>
      </c>
      <c r="I196" s="181">
        <v>1530</v>
      </c>
      <c r="J196" s="181">
        <f>ROUND(I196*H196,2)</f>
        <v>24602.4</v>
      </c>
      <c r="K196" s="182"/>
      <c r="L196" s="33"/>
      <c r="M196" s="183" t="s">
        <v>1</v>
      </c>
      <c r="N196" s="184" t="s">
        <v>35</v>
      </c>
      <c r="O196" s="185">
        <v>0</v>
      </c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87" t="s">
        <v>131</v>
      </c>
      <c r="AT196" s="187" t="s">
        <v>127</v>
      </c>
      <c r="AU196" s="187" t="s">
        <v>79</v>
      </c>
      <c r="AY196" s="14" t="s">
        <v>124</v>
      </c>
      <c r="BE196" s="188">
        <f>IF(N196="základní",J196,0)</f>
        <v>24602.4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4" t="s">
        <v>77</v>
      </c>
      <c r="BK196" s="188">
        <f>ROUND(I196*H196,2)</f>
        <v>24602.4</v>
      </c>
      <c r="BL196" s="14" t="s">
        <v>131</v>
      </c>
      <c r="BM196" s="187" t="s">
        <v>221</v>
      </c>
    </row>
    <row r="197" spans="1:47" s="2" customFormat="1" ht="19.5">
      <c r="A197" s="28"/>
      <c r="B197" s="29"/>
      <c r="C197" s="30"/>
      <c r="D197" s="189" t="s">
        <v>132</v>
      </c>
      <c r="E197" s="30"/>
      <c r="F197" s="190" t="s">
        <v>220</v>
      </c>
      <c r="G197" s="30"/>
      <c r="H197" s="30"/>
      <c r="I197" s="30"/>
      <c r="J197" s="30"/>
      <c r="K197" s="30"/>
      <c r="L197" s="33"/>
      <c r="M197" s="191"/>
      <c r="N197" s="192"/>
      <c r="O197" s="65"/>
      <c r="P197" s="65"/>
      <c r="Q197" s="65"/>
      <c r="R197" s="65"/>
      <c r="S197" s="65"/>
      <c r="T197" s="66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T197" s="14" t="s">
        <v>132</v>
      </c>
      <c r="AU197" s="14" t="s">
        <v>79</v>
      </c>
    </row>
    <row r="198" spans="1:65" s="2" customFormat="1" ht="33" customHeight="1">
      <c r="A198" s="28"/>
      <c r="B198" s="29"/>
      <c r="C198" s="176" t="s">
        <v>70</v>
      </c>
      <c r="D198" s="176" t="s">
        <v>127</v>
      </c>
      <c r="E198" s="177" t="s">
        <v>222</v>
      </c>
      <c r="F198" s="178" t="s">
        <v>223</v>
      </c>
      <c r="G198" s="179" t="s">
        <v>176</v>
      </c>
      <c r="H198" s="180">
        <v>2.76</v>
      </c>
      <c r="I198" s="181">
        <v>1100</v>
      </c>
      <c r="J198" s="181">
        <f>ROUND(I198*H198,2)</f>
        <v>3036</v>
      </c>
      <c r="K198" s="182"/>
      <c r="L198" s="33"/>
      <c r="M198" s="183" t="s">
        <v>1</v>
      </c>
      <c r="N198" s="184" t="s">
        <v>35</v>
      </c>
      <c r="O198" s="185">
        <v>0</v>
      </c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87" t="s">
        <v>131</v>
      </c>
      <c r="AT198" s="187" t="s">
        <v>127</v>
      </c>
      <c r="AU198" s="187" t="s">
        <v>79</v>
      </c>
      <c r="AY198" s="14" t="s">
        <v>124</v>
      </c>
      <c r="BE198" s="188">
        <f>IF(N198="základní",J198,0)</f>
        <v>3036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14" t="s">
        <v>77</v>
      </c>
      <c r="BK198" s="188">
        <f>ROUND(I198*H198,2)</f>
        <v>3036</v>
      </c>
      <c r="BL198" s="14" t="s">
        <v>131</v>
      </c>
      <c r="BM198" s="187" t="s">
        <v>224</v>
      </c>
    </row>
    <row r="199" spans="1:47" s="2" customFormat="1" ht="19.5">
      <c r="A199" s="28"/>
      <c r="B199" s="29"/>
      <c r="C199" s="30"/>
      <c r="D199" s="189" t="s">
        <v>132</v>
      </c>
      <c r="E199" s="30"/>
      <c r="F199" s="190" t="s">
        <v>223</v>
      </c>
      <c r="G199" s="30"/>
      <c r="H199" s="30"/>
      <c r="I199" s="30"/>
      <c r="J199" s="30"/>
      <c r="K199" s="30"/>
      <c r="L199" s="33"/>
      <c r="M199" s="191"/>
      <c r="N199" s="192"/>
      <c r="O199" s="65"/>
      <c r="P199" s="65"/>
      <c r="Q199" s="65"/>
      <c r="R199" s="65"/>
      <c r="S199" s="65"/>
      <c r="T199" s="66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T199" s="14" t="s">
        <v>132</v>
      </c>
      <c r="AU199" s="14" t="s">
        <v>79</v>
      </c>
    </row>
    <row r="200" spans="1:65" s="2" customFormat="1" ht="24.2" customHeight="1">
      <c r="A200" s="28"/>
      <c r="B200" s="29"/>
      <c r="C200" s="176" t="s">
        <v>70</v>
      </c>
      <c r="D200" s="176" t="s">
        <v>127</v>
      </c>
      <c r="E200" s="177" t="s">
        <v>225</v>
      </c>
      <c r="F200" s="178" t="s">
        <v>226</v>
      </c>
      <c r="G200" s="179" t="s">
        <v>176</v>
      </c>
      <c r="H200" s="180">
        <v>21.56</v>
      </c>
      <c r="I200" s="181">
        <v>943</v>
      </c>
      <c r="J200" s="181">
        <f>ROUND(I200*H200,2)</f>
        <v>20331.08</v>
      </c>
      <c r="K200" s="182"/>
      <c r="L200" s="33"/>
      <c r="M200" s="183" t="s">
        <v>1</v>
      </c>
      <c r="N200" s="184" t="s">
        <v>35</v>
      </c>
      <c r="O200" s="185">
        <v>0</v>
      </c>
      <c r="P200" s="185">
        <f>O200*H200</f>
        <v>0</v>
      </c>
      <c r="Q200" s="185">
        <v>0</v>
      </c>
      <c r="R200" s="185">
        <f>Q200*H200</f>
        <v>0</v>
      </c>
      <c r="S200" s="185">
        <v>0</v>
      </c>
      <c r="T200" s="186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87" t="s">
        <v>131</v>
      </c>
      <c r="AT200" s="187" t="s">
        <v>127</v>
      </c>
      <c r="AU200" s="187" t="s">
        <v>79</v>
      </c>
      <c r="AY200" s="14" t="s">
        <v>124</v>
      </c>
      <c r="BE200" s="188">
        <f>IF(N200="základní",J200,0)</f>
        <v>20331.08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4" t="s">
        <v>77</v>
      </c>
      <c r="BK200" s="188">
        <f>ROUND(I200*H200,2)</f>
        <v>20331.08</v>
      </c>
      <c r="BL200" s="14" t="s">
        <v>131</v>
      </c>
      <c r="BM200" s="187" t="s">
        <v>227</v>
      </c>
    </row>
    <row r="201" spans="1:47" s="2" customFormat="1" ht="19.5">
      <c r="A201" s="28"/>
      <c r="B201" s="29"/>
      <c r="C201" s="30"/>
      <c r="D201" s="189" t="s">
        <v>132</v>
      </c>
      <c r="E201" s="30"/>
      <c r="F201" s="190" t="s">
        <v>226</v>
      </c>
      <c r="G201" s="30"/>
      <c r="H201" s="30"/>
      <c r="I201" s="30"/>
      <c r="J201" s="30"/>
      <c r="K201" s="30"/>
      <c r="L201" s="33"/>
      <c r="M201" s="191"/>
      <c r="N201" s="192"/>
      <c r="O201" s="65"/>
      <c r="P201" s="65"/>
      <c r="Q201" s="65"/>
      <c r="R201" s="65"/>
      <c r="S201" s="65"/>
      <c r="T201" s="66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T201" s="14" t="s">
        <v>132</v>
      </c>
      <c r="AU201" s="14" t="s">
        <v>79</v>
      </c>
    </row>
    <row r="202" spans="1:65" s="2" customFormat="1" ht="33" customHeight="1">
      <c r="A202" s="28"/>
      <c r="B202" s="29"/>
      <c r="C202" s="176" t="s">
        <v>70</v>
      </c>
      <c r="D202" s="176" t="s">
        <v>127</v>
      </c>
      <c r="E202" s="177" t="s">
        <v>228</v>
      </c>
      <c r="F202" s="178" t="s">
        <v>229</v>
      </c>
      <c r="G202" s="179" t="s">
        <v>130</v>
      </c>
      <c r="H202" s="180">
        <v>0.602</v>
      </c>
      <c r="I202" s="181">
        <v>4010</v>
      </c>
      <c r="J202" s="181">
        <f>ROUND(I202*H202,2)</f>
        <v>2414.02</v>
      </c>
      <c r="K202" s="182"/>
      <c r="L202" s="33"/>
      <c r="M202" s="183" t="s">
        <v>1</v>
      </c>
      <c r="N202" s="184" t="s">
        <v>35</v>
      </c>
      <c r="O202" s="185">
        <v>0</v>
      </c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87" t="s">
        <v>131</v>
      </c>
      <c r="AT202" s="187" t="s">
        <v>127</v>
      </c>
      <c r="AU202" s="187" t="s">
        <v>79</v>
      </c>
      <c r="AY202" s="14" t="s">
        <v>124</v>
      </c>
      <c r="BE202" s="188">
        <f>IF(N202="základní",J202,0)</f>
        <v>2414.02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4" t="s">
        <v>77</v>
      </c>
      <c r="BK202" s="188">
        <f>ROUND(I202*H202,2)</f>
        <v>2414.02</v>
      </c>
      <c r="BL202" s="14" t="s">
        <v>131</v>
      </c>
      <c r="BM202" s="187" t="s">
        <v>230</v>
      </c>
    </row>
    <row r="203" spans="1:47" s="2" customFormat="1" ht="19.5">
      <c r="A203" s="28"/>
      <c r="B203" s="29"/>
      <c r="C203" s="30"/>
      <c r="D203" s="189" t="s">
        <v>132</v>
      </c>
      <c r="E203" s="30"/>
      <c r="F203" s="190" t="s">
        <v>229</v>
      </c>
      <c r="G203" s="30"/>
      <c r="H203" s="30"/>
      <c r="I203" s="30"/>
      <c r="J203" s="30"/>
      <c r="K203" s="30"/>
      <c r="L203" s="33"/>
      <c r="M203" s="191"/>
      <c r="N203" s="192"/>
      <c r="O203" s="65"/>
      <c r="P203" s="65"/>
      <c r="Q203" s="65"/>
      <c r="R203" s="65"/>
      <c r="S203" s="65"/>
      <c r="T203" s="66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T203" s="14" t="s">
        <v>132</v>
      </c>
      <c r="AU203" s="14" t="s">
        <v>79</v>
      </c>
    </row>
    <row r="204" spans="1:65" s="2" customFormat="1" ht="33" customHeight="1">
      <c r="A204" s="28"/>
      <c r="B204" s="29"/>
      <c r="C204" s="176" t="s">
        <v>70</v>
      </c>
      <c r="D204" s="176" t="s">
        <v>127</v>
      </c>
      <c r="E204" s="177" t="s">
        <v>231</v>
      </c>
      <c r="F204" s="178" t="s">
        <v>232</v>
      </c>
      <c r="G204" s="179" t="s">
        <v>130</v>
      </c>
      <c r="H204" s="180">
        <v>0.602</v>
      </c>
      <c r="I204" s="181">
        <v>166</v>
      </c>
      <c r="J204" s="181">
        <f>ROUND(I204*H204,2)</f>
        <v>99.93</v>
      </c>
      <c r="K204" s="182"/>
      <c r="L204" s="33"/>
      <c r="M204" s="183" t="s">
        <v>1</v>
      </c>
      <c r="N204" s="184" t="s">
        <v>35</v>
      </c>
      <c r="O204" s="185">
        <v>0</v>
      </c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87" t="s">
        <v>131</v>
      </c>
      <c r="AT204" s="187" t="s">
        <v>127</v>
      </c>
      <c r="AU204" s="187" t="s">
        <v>79</v>
      </c>
      <c r="AY204" s="14" t="s">
        <v>124</v>
      </c>
      <c r="BE204" s="188">
        <f>IF(N204="základní",J204,0)</f>
        <v>99.93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4" t="s">
        <v>77</v>
      </c>
      <c r="BK204" s="188">
        <f>ROUND(I204*H204,2)</f>
        <v>99.93</v>
      </c>
      <c r="BL204" s="14" t="s">
        <v>131</v>
      </c>
      <c r="BM204" s="187" t="s">
        <v>233</v>
      </c>
    </row>
    <row r="205" spans="1:47" s="2" customFormat="1" ht="19.5">
      <c r="A205" s="28"/>
      <c r="B205" s="29"/>
      <c r="C205" s="30"/>
      <c r="D205" s="189" t="s">
        <v>132</v>
      </c>
      <c r="E205" s="30"/>
      <c r="F205" s="190" t="s">
        <v>232</v>
      </c>
      <c r="G205" s="30"/>
      <c r="H205" s="30"/>
      <c r="I205" s="30"/>
      <c r="J205" s="30"/>
      <c r="K205" s="30"/>
      <c r="L205" s="33"/>
      <c r="M205" s="191"/>
      <c r="N205" s="192"/>
      <c r="O205" s="65"/>
      <c r="P205" s="65"/>
      <c r="Q205" s="65"/>
      <c r="R205" s="65"/>
      <c r="S205" s="65"/>
      <c r="T205" s="66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T205" s="14" t="s">
        <v>132</v>
      </c>
      <c r="AU205" s="14" t="s">
        <v>79</v>
      </c>
    </row>
    <row r="206" spans="1:65" s="2" customFormat="1" ht="24.2" customHeight="1">
      <c r="A206" s="28"/>
      <c r="B206" s="29"/>
      <c r="C206" s="176" t="s">
        <v>70</v>
      </c>
      <c r="D206" s="176" t="s">
        <v>127</v>
      </c>
      <c r="E206" s="177" t="s">
        <v>234</v>
      </c>
      <c r="F206" s="178" t="s">
        <v>235</v>
      </c>
      <c r="G206" s="179" t="s">
        <v>130</v>
      </c>
      <c r="H206" s="180">
        <v>0.602</v>
      </c>
      <c r="I206" s="181">
        <v>152</v>
      </c>
      <c r="J206" s="181">
        <f>ROUND(I206*H206,2)</f>
        <v>91.5</v>
      </c>
      <c r="K206" s="182"/>
      <c r="L206" s="33"/>
      <c r="M206" s="183" t="s">
        <v>1</v>
      </c>
      <c r="N206" s="184" t="s">
        <v>35</v>
      </c>
      <c r="O206" s="185">
        <v>0</v>
      </c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87" t="s">
        <v>131</v>
      </c>
      <c r="AT206" s="187" t="s">
        <v>127</v>
      </c>
      <c r="AU206" s="187" t="s">
        <v>79</v>
      </c>
      <c r="AY206" s="14" t="s">
        <v>124</v>
      </c>
      <c r="BE206" s="188">
        <f>IF(N206="základní",J206,0)</f>
        <v>91.5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4" t="s">
        <v>77</v>
      </c>
      <c r="BK206" s="188">
        <f>ROUND(I206*H206,2)</f>
        <v>91.5</v>
      </c>
      <c r="BL206" s="14" t="s">
        <v>131</v>
      </c>
      <c r="BM206" s="187" t="s">
        <v>236</v>
      </c>
    </row>
    <row r="207" spans="1:47" s="2" customFormat="1" ht="12">
      <c r="A207" s="28"/>
      <c r="B207" s="29"/>
      <c r="C207" s="30"/>
      <c r="D207" s="189" t="s">
        <v>132</v>
      </c>
      <c r="E207" s="30"/>
      <c r="F207" s="190" t="s">
        <v>235</v>
      </c>
      <c r="G207" s="30"/>
      <c r="H207" s="30"/>
      <c r="I207" s="30"/>
      <c r="J207" s="30"/>
      <c r="K207" s="30"/>
      <c r="L207" s="33"/>
      <c r="M207" s="191"/>
      <c r="N207" s="192"/>
      <c r="O207" s="65"/>
      <c r="P207" s="65"/>
      <c r="Q207" s="65"/>
      <c r="R207" s="65"/>
      <c r="S207" s="65"/>
      <c r="T207" s="66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T207" s="14" t="s">
        <v>132</v>
      </c>
      <c r="AU207" s="14" t="s">
        <v>79</v>
      </c>
    </row>
    <row r="208" spans="1:65" s="2" customFormat="1" ht="16.5" customHeight="1">
      <c r="A208" s="28"/>
      <c r="B208" s="29"/>
      <c r="C208" s="176" t="s">
        <v>70</v>
      </c>
      <c r="D208" s="176" t="s">
        <v>127</v>
      </c>
      <c r="E208" s="177" t="s">
        <v>237</v>
      </c>
      <c r="F208" s="178" t="s">
        <v>238</v>
      </c>
      <c r="G208" s="179" t="s">
        <v>150</v>
      </c>
      <c r="H208" s="180">
        <v>0.045</v>
      </c>
      <c r="I208" s="181">
        <v>47900</v>
      </c>
      <c r="J208" s="181">
        <f>ROUND(I208*H208,2)</f>
        <v>2155.5</v>
      </c>
      <c r="K208" s="182"/>
      <c r="L208" s="33"/>
      <c r="M208" s="183" t="s">
        <v>1</v>
      </c>
      <c r="N208" s="184" t="s">
        <v>35</v>
      </c>
      <c r="O208" s="185">
        <v>0</v>
      </c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87" t="s">
        <v>131</v>
      </c>
      <c r="AT208" s="187" t="s">
        <v>127</v>
      </c>
      <c r="AU208" s="187" t="s">
        <v>79</v>
      </c>
      <c r="AY208" s="14" t="s">
        <v>124</v>
      </c>
      <c r="BE208" s="188">
        <f>IF(N208="základní",J208,0)</f>
        <v>2155.5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4" t="s">
        <v>77</v>
      </c>
      <c r="BK208" s="188">
        <f>ROUND(I208*H208,2)</f>
        <v>2155.5</v>
      </c>
      <c r="BL208" s="14" t="s">
        <v>131</v>
      </c>
      <c r="BM208" s="187" t="s">
        <v>239</v>
      </c>
    </row>
    <row r="209" spans="1:47" s="2" customFormat="1" ht="12">
      <c r="A209" s="28"/>
      <c r="B209" s="29"/>
      <c r="C209" s="30"/>
      <c r="D209" s="189" t="s">
        <v>132</v>
      </c>
      <c r="E209" s="30"/>
      <c r="F209" s="190" t="s">
        <v>238</v>
      </c>
      <c r="G209" s="30"/>
      <c r="H209" s="30"/>
      <c r="I209" s="30"/>
      <c r="J209" s="30"/>
      <c r="K209" s="30"/>
      <c r="L209" s="33"/>
      <c r="M209" s="191"/>
      <c r="N209" s="192"/>
      <c r="O209" s="65"/>
      <c r="P209" s="65"/>
      <c r="Q209" s="65"/>
      <c r="R209" s="65"/>
      <c r="S209" s="65"/>
      <c r="T209" s="66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T209" s="14" t="s">
        <v>132</v>
      </c>
      <c r="AU209" s="14" t="s">
        <v>79</v>
      </c>
    </row>
    <row r="210" spans="1:65" s="2" customFormat="1" ht="24.2" customHeight="1">
      <c r="A210" s="28"/>
      <c r="B210" s="29"/>
      <c r="C210" s="176" t="s">
        <v>70</v>
      </c>
      <c r="D210" s="176" t="s">
        <v>127</v>
      </c>
      <c r="E210" s="177" t="s">
        <v>240</v>
      </c>
      <c r="F210" s="178" t="s">
        <v>241</v>
      </c>
      <c r="G210" s="179" t="s">
        <v>176</v>
      </c>
      <c r="H210" s="180">
        <v>19.312</v>
      </c>
      <c r="I210" s="181">
        <v>236</v>
      </c>
      <c r="J210" s="181">
        <f>ROUND(I210*H210,2)</f>
        <v>4557.63</v>
      </c>
      <c r="K210" s="182"/>
      <c r="L210" s="33"/>
      <c r="M210" s="183" t="s">
        <v>1</v>
      </c>
      <c r="N210" s="184" t="s">
        <v>35</v>
      </c>
      <c r="O210" s="185">
        <v>0</v>
      </c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87" t="s">
        <v>131</v>
      </c>
      <c r="AT210" s="187" t="s">
        <v>127</v>
      </c>
      <c r="AU210" s="187" t="s">
        <v>79</v>
      </c>
      <c r="AY210" s="14" t="s">
        <v>124</v>
      </c>
      <c r="BE210" s="188">
        <f>IF(N210="základní",J210,0)</f>
        <v>4557.63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4" t="s">
        <v>77</v>
      </c>
      <c r="BK210" s="188">
        <f>ROUND(I210*H210,2)</f>
        <v>4557.63</v>
      </c>
      <c r="BL210" s="14" t="s">
        <v>131</v>
      </c>
      <c r="BM210" s="187" t="s">
        <v>242</v>
      </c>
    </row>
    <row r="211" spans="1:47" s="2" customFormat="1" ht="19.5">
      <c r="A211" s="28"/>
      <c r="B211" s="29"/>
      <c r="C211" s="30"/>
      <c r="D211" s="189" t="s">
        <v>132</v>
      </c>
      <c r="E211" s="30"/>
      <c r="F211" s="190" t="s">
        <v>241</v>
      </c>
      <c r="G211" s="30"/>
      <c r="H211" s="30"/>
      <c r="I211" s="30"/>
      <c r="J211" s="30"/>
      <c r="K211" s="30"/>
      <c r="L211" s="33"/>
      <c r="M211" s="191"/>
      <c r="N211" s="192"/>
      <c r="O211" s="65"/>
      <c r="P211" s="65"/>
      <c r="Q211" s="65"/>
      <c r="R211" s="65"/>
      <c r="S211" s="65"/>
      <c r="T211" s="66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T211" s="14" t="s">
        <v>132</v>
      </c>
      <c r="AU211" s="14" t="s">
        <v>79</v>
      </c>
    </row>
    <row r="212" spans="1:65" s="2" customFormat="1" ht="24.2" customHeight="1">
      <c r="A212" s="28"/>
      <c r="B212" s="29"/>
      <c r="C212" s="176" t="s">
        <v>70</v>
      </c>
      <c r="D212" s="176" t="s">
        <v>127</v>
      </c>
      <c r="E212" s="177" t="s">
        <v>243</v>
      </c>
      <c r="F212" s="178" t="s">
        <v>244</v>
      </c>
      <c r="G212" s="179" t="s">
        <v>245</v>
      </c>
      <c r="H212" s="180">
        <v>22.8</v>
      </c>
      <c r="I212" s="181">
        <v>44.6</v>
      </c>
      <c r="J212" s="181">
        <f>ROUND(I212*H212,2)</f>
        <v>1016.88</v>
      </c>
      <c r="K212" s="182"/>
      <c r="L212" s="33"/>
      <c r="M212" s="183" t="s">
        <v>1</v>
      </c>
      <c r="N212" s="184" t="s">
        <v>35</v>
      </c>
      <c r="O212" s="185">
        <v>0</v>
      </c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87" t="s">
        <v>131</v>
      </c>
      <c r="AT212" s="187" t="s">
        <v>127</v>
      </c>
      <c r="AU212" s="187" t="s">
        <v>79</v>
      </c>
      <c r="AY212" s="14" t="s">
        <v>124</v>
      </c>
      <c r="BE212" s="188">
        <f>IF(N212="základní",J212,0)</f>
        <v>1016.88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4" t="s">
        <v>77</v>
      </c>
      <c r="BK212" s="188">
        <f>ROUND(I212*H212,2)</f>
        <v>1016.88</v>
      </c>
      <c r="BL212" s="14" t="s">
        <v>131</v>
      </c>
      <c r="BM212" s="187" t="s">
        <v>246</v>
      </c>
    </row>
    <row r="213" spans="1:47" s="2" customFormat="1" ht="19.5">
      <c r="A213" s="28"/>
      <c r="B213" s="29"/>
      <c r="C213" s="30"/>
      <c r="D213" s="189" t="s">
        <v>132</v>
      </c>
      <c r="E213" s="30"/>
      <c r="F213" s="190" t="s">
        <v>244</v>
      </c>
      <c r="G213" s="30"/>
      <c r="H213" s="30"/>
      <c r="I213" s="30"/>
      <c r="J213" s="30"/>
      <c r="K213" s="30"/>
      <c r="L213" s="33"/>
      <c r="M213" s="191"/>
      <c r="N213" s="192"/>
      <c r="O213" s="65"/>
      <c r="P213" s="65"/>
      <c r="Q213" s="65"/>
      <c r="R213" s="65"/>
      <c r="S213" s="65"/>
      <c r="T213" s="66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T213" s="14" t="s">
        <v>132</v>
      </c>
      <c r="AU213" s="14" t="s">
        <v>79</v>
      </c>
    </row>
    <row r="214" spans="1:65" s="2" customFormat="1" ht="24.2" customHeight="1">
      <c r="A214" s="28"/>
      <c r="B214" s="29"/>
      <c r="C214" s="176" t="s">
        <v>70</v>
      </c>
      <c r="D214" s="176" t="s">
        <v>127</v>
      </c>
      <c r="E214" s="177" t="s">
        <v>247</v>
      </c>
      <c r="F214" s="178" t="s">
        <v>248</v>
      </c>
      <c r="G214" s="179" t="s">
        <v>245</v>
      </c>
      <c r="H214" s="180">
        <v>25</v>
      </c>
      <c r="I214" s="181">
        <v>12.5</v>
      </c>
      <c r="J214" s="181">
        <f>ROUND(I214*H214,2)</f>
        <v>312.5</v>
      </c>
      <c r="K214" s="182"/>
      <c r="L214" s="33"/>
      <c r="M214" s="183" t="s">
        <v>1</v>
      </c>
      <c r="N214" s="184" t="s">
        <v>35</v>
      </c>
      <c r="O214" s="185">
        <v>0</v>
      </c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87" t="s">
        <v>131</v>
      </c>
      <c r="AT214" s="187" t="s">
        <v>127</v>
      </c>
      <c r="AU214" s="187" t="s">
        <v>79</v>
      </c>
      <c r="AY214" s="14" t="s">
        <v>124</v>
      </c>
      <c r="BE214" s="188">
        <f>IF(N214="základní",J214,0)</f>
        <v>312.5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4" t="s">
        <v>77</v>
      </c>
      <c r="BK214" s="188">
        <f>ROUND(I214*H214,2)</f>
        <v>312.5</v>
      </c>
      <c r="BL214" s="14" t="s">
        <v>131</v>
      </c>
      <c r="BM214" s="187" t="s">
        <v>249</v>
      </c>
    </row>
    <row r="215" spans="1:47" s="2" customFormat="1" ht="19.5">
      <c r="A215" s="28"/>
      <c r="B215" s="29"/>
      <c r="C215" s="30"/>
      <c r="D215" s="189" t="s">
        <v>132</v>
      </c>
      <c r="E215" s="30"/>
      <c r="F215" s="190" t="s">
        <v>248</v>
      </c>
      <c r="G215" s="30"/>
      <c r="H215" s="30"/>
      <c r="I215" s="30"/>
      <c r="J215" s="30"/>
      <c r="K215" s="30"/>
      <c r="L215" s="33"/>
      <c r="M215" s="191"/>
      <c r="N215" s="192"/>
      <c r="O215" s="65"/>
      <c r="P215" s="65"/>
      <c r="Q215" s="65"/>
      <c r="R215" s="65"/>
      <c r="S215" s="65"/>
      <c r="T215" s="66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T215" s="14" t="s">
        <v>132</v>
      </c>
      <c r="AU215" s="14" t="s">
        <v>79</v>
      </c>
    </row>
    <row r="216" spans="1:65" s="2" customFormat="1" ht="16.5" customHeight="1">
      <c r="A216" s="28"/>
      <c r="B216" s="29"/>
      <c r="C216" s="176" t="s">
        <v>70</v>
      </c>
      <c r="D216" s="176" t="s">
        <v>127</v>
      </c>
      <c r="E216" s="177" t="s">
        <v>250</v>
      </c>
      <c r="F216" s="178" t="s">
        <v>251</v>
      </c>
      <c r="G216" s="179" t="s">
        <v>176</v>
      </c>
      <c r="H216" s="180">
        <v>4.56</v>
      </c>
      <c r="I216" s="181">
        <v>345</v>
      </c>
      <c r="J216" s="181">
        <f>ROUND(I216*H216,2)</f>
        <v>1573.2</v>
      </c>
      <c r="K216" s="182"/>
      <c r="L216" s="33"/>
      <c r="M216" s="183" t="s">
        <v>1</v>
      </c>
      <c r="N216" s="184" t="s">
        <v>35</v>
      </c>
      <c r="O216" s="185">
        <v>0</v>
      </c>
      <c r="P216" s="185">
        <f>O216*H216</f>
        <v>0</v>
      </c>
      <c r="Q216" s="185">
        <v>0</v>
      </c>
      <c r="R216" s="185">
        <f>Q216*H216</f>
        <v>0</v>
      </c>
      <c r="S216" s="185">
        <v>0</v>
      </c>
      <c r="T216" s="186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87" t="s">
        <v>131</v>
      </c>
      <c r="AT216" s="187" t="s">
        <v>127</v>
      </c>
      <c r="AU216" s="187" t="s">
        <v>79</v>
      </c>
      <c r="AY216" s="14" t="s">
        <v>124</v>
      </c>
      <c r="BE216" s="188">
        <f>IF(N216="základní",J216,0)</f>
        <v>1573.2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4" t="s">
        <v>77</v>
      </c>
      <c r="BK216" s="188">
        <f>ROUND(I216*H216,2)</f>
        <v>1573.2</v>
      </c>
      <c r="BL216" s="14" t="s">
        <v>131</v>
      </c>
      <c r="BM216" s="187" t="s">
        <v>252</v>
      </c>
    </row>
    <row r="217" spans="1:47" s="2" customFormat="1" ht="12">
      <c r="A217" s="28"/>
      <c r="B217" s="29"/>
      <c r="C217" s="30"/>
      <c r="D217" s="189" t="s">
        <v>132</v>
      </c>
      <c r="E217" s="30"/>
      <c r="F217" s="190" t="s">
        <v>251</v>
      </c>
      <c r="G217" s="30"/>
      <c r="H217" s="30"/>
      <c r="I217" s="30"/>
      <c r="J217" s="30"/>
      <c r="K217" s="30"/>
      <c r="L217" s="33"/>
      <c r="M217" s="191"/>
      <c r="N217" s="192"/>
      <c r="O217" s="65"/>
      <c r="P217" s="65"/>
      <c r="Q217" s="65"/>
      <c r="R217" s="65"/>
      <c r="S217" s="65"/>
      <c r="T217" s="66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T217" s="14" t="s">
        <v>132</v>
      </c>
      <c r="AU217" s="14" t="s">
        <v>79</v>
      </c>
    </row>
    <row r="218" spans="1:65" s="2" customFormat="1" ht="16.5" customHeight="1">
      <c r="A218" s="28"/>
      <c r="B218" s="29"/>
      <c r="C218" s="176" t="s">
        <v>70</v>
      </c>
      <c r="D218" s="176" t="s">
        <v>127</v>
      </c>
      <c r="E218" s="177" t="s">
        <v>253</v>
      </c>
      <c r="F218" s="178" t="s">
        <v>254</v>
      </c>
      <c r="G218" s="179" t="s">
        <v>176</v>
      </c>
      <c r="H218" s="180">
        <v>4.56</v>
      </c>
      <c r="I218" s="181">
        <v>87.5</v>
      </c>
      <c r="J218" s="181">
        <f>ROUND(I218*H218,2)</f>
        <v>399</v>
      </c>
      <c r="K218" s="182"/>
      <c r="L218" s="33"/>
      <c r="M218" s="183" t="s">
        <v>1</v>
      </c>
      <c r="N218" s="184" t="s">
        <v>35</v>
      </c>
      <c r="O218" s="185">
        <v>0</v>
      </c>
      <c r="P218" s="185">
        <f>O218*H218</f>
        <v>0</v>
      </c>
      <c r="Q218" s="185">
        <v>0</v>
      </c>
      <c r="R218" s="185">
        <f>Q218*H218</f>
        <v>0</v>
      </c>
      <c r="S218" s="185">
        <v>0</v>
      </c>
      <c r="T218" s="186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87" t="s">
        <v>131</v>
      </c>
      <c r="AT218" s="187" t="s">
        <v>127</v>
      </c>
      <c r="AU218" s="187" t="s">
        <v>79</v>
      </c>
      <c r="AY218" s="14" t="s">
        <v>124</v>
      </c>
      <c r="BE218" s="188">
        <f>IF(N218="základní",J218,0)</f>
        <v>399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4" t="s">
        <v>77</v>
      </c>
      <c r="BK218" s="188">
        <f>ROUND(I218*H218,2)</f>
        <v>399</v>
      </c>
      <c r="BL218" s="14" t="s">
        <v>131</v>
      </c>
      <c r="BM218" s="187" t="s">
        <v>255</v>
      </c>
    </row>
    <row r="219" spans="1:47" s="2" customFormat="1" ht="12">
      <c r="A219" s="28"/>
      <c r="B219" s="29"/>
      <c r="C219" s="30"/>
      <c r="D219" s="189" t="s">
        <v>132</v>
      </c>
      <c r="E219" s="30"/>
      <c r="F219" s="190" t="s">
        <v>254</v>
      </c>
      <c r="G219" s="30"/>
      <c r="H219" s="30"/>
      <c r="I219" s="30"/>
      <c r="J219" s="30"/>
      <c r="K219" s="30"/>
      <c r="L219" s="33"/>
      <c r="M219" s="191"/>
      <c r="N219" s="192"/>
      <c r="O219" s="65"/>
      <c r="P219" s="65"/>
      <c r="Q219" s="65"/>
      <c r="R219" s="65"/>
      <c r="S219" s="65"/>
      <c r="T219" s="66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T219" s="14" t="s">
        <v>132</v>
      </c>
      <c r="AU219" s="14" t="s">
        <v>79</v>
      </c>
    </row>
    <row r="220" spans="1:65" s="2" customFormat="1" ht="24.2" customHeight="1">
      <c r="A220" s="28"/>
      <c r="B220" s="29"/>
      <c r="C220" s="176" t="s">
        <v>70</v>
      </c>
      <c r="D220" s="176" t="s">
        <v>127</v>
      </c>
      <c r="E220" s="177" t="s">
        <v>256</v>
      </c>
      <c r="F220" s="178" t="s">
        <v>257</v>
      </c>
      <c r="G220" s="179" t="s">
        <v>176</v>
      </c>
      <c r="H220" s="180">
        <v>19.132</v>
      </c>
      <c r="I220" s="181">
        <v>46.6</v>
      </c>
      <c r="J220" s="181">
        <f>ROUND(I220*H220,2)</f>
        <v>891.55</v>
      </c>
      <c r="K220" s="182"/>
      <c r="L220" s="33"/>
      <c r="M220" s="183" t="s">
        <v>1</v>
      </c>
      <c r="N220" s="184" t="s">
        <v>35</v>
      </c>
      <c r="O220" s="185">
        <v>0</v>
      </c>
      <c r="P220" s="185">
        <f>O220*H220</f>
        <v>0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87" t="s">
        <v>131</v>
      </c>
      <c r="AT220" s="187" t="s">
        <v>127</v>
      </c>
      <c r="AU220" s="187" t="s">
        <v>79</v>
      </c>
      <c r="AY220" s="14" t="s">
        <v>124</v>
      </c>
      <c r="BE220" s="188">
        <f>IF(N220="základní",J220,0)</f>
        <v>891.55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4" t="s">
        <v>77</v>
      </c>
      <c r="BK220" s="188">
        <f>ROUND(I220*H220,2)</f>
        <v>891.55</v>
      </c>
      <c r="BL220" s="14" t="s">
        <v>131</v>
      </c>
      <c r="BM220" s="187" t="s">
        <v>258</v>
      </c>
    </row>
    <row r="221" spans="1:47" s="2" customFormat="1" ht="12">
      <c r="A221" s="28"/>
      <c r="B221" s="29"/>
      <c r="C221" s="30"/>
      <c r="D221" s="189" t="s">
        <v>132</v>
      </c>
      <c r="E221" s="30"/>
      <c r="F221" s="190" t="s">
        <v>257</v>
      </c>
      <c r="G221" s="30"/>
      <c r="H221" s="30"/>
      <c r="I221" s="30"/>
      <c r="J221" s="30"/>
      <c r="K221" s="30"/>
      <c r="L221" s="33"/>
      <c r="M221" s="191"/>
      <c r="N221" s="192"/>
      <c r="O221" s="65"/>
      <c r="P221" s="65"/>
      <c r="Q221" s="65"/>
      <c r="R221" s="65"/>
      <c r="S221" s="65"/>
      <c r="T221" s="66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T221" s="14" t="s">
        <v>132</v>
      </c>
      <c r="AU221" s="14" t="s">
        <v>79</v>
      </c>
    </row>
    <row r="222" spans="1:65" s="2" customFormat="1" ht="24.2" customHeight="1">
      <c r="A222" s="28"/>
      <c r="B222" s="29"/>
      <c r="C222" s="176" t="s">
        <v>70</v>
      </c>
      <c r="D222" s="176" t="s">
        <v>127</v>
      </c>
      <c r="E222" s="177" t="s">
        <v>259</v>
      </c>
      <c r="F222" s="178" t="s">
        <v>260</v>
      </c>
      <c r="G222" s="179" t="s">
        <v>176</v>
      </c>
      <c r="H222" s="180">
        <v>19.132</v>
      </c>
      <c r="I222" s="181">
        <v>150</v>
      </c>
      <c r="J222" s="181">
        <f>ROUND(I222*H222,2)</f>
        <v>2869.8</v>
      </c>
      <c r="K222" s="182"/>
      <c r="L222" s="33"/>
      <c r="M222" s="183" t="s">
        <v>1</v>
      </c>
      <c r="N222" s="184" t="s">
        <v>35</v>
      </c>
      <c r="O222" s="185">
        <v>0</v>
      </c>
      <c r="P222" s="185">
        <f>O222*H222</f>
        <v>0</v>
      </c>
      <c r="Q222" s="185">
        <v>0</v>
      </c>
      <c r="R222" s="185">
        <f>Q222*H222</f>
        <v>0</v>
      </c>
      <c r="S222" s="185">
        <v>0</v>
      </c>
      <c r="T222" s="186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87" t="s">
        <v>131</v>
      </c>
      <c r="AT222" s="187" t="s">
        <v>127</v>
      </c>
      <c r="AU222" s="187" t="s">
        <v>79</v>
      </c>
      <c r="AY222" s="14" t="s">
        <v>124</v>
      </c>
      <c r="BE222" s="188">
        <f>IF(N222="základní",J222,0)</f>
        <v>2869.8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4" t="s">
        <v>77</v>
      </c>
      <c r="BK222" s="188">
        <f>ROUND(I222*H222,2)</f>
        <v>2869.8</v>
      </c>
      <c r="BL222" s="14" t="s">
        <v>131</v>
      </c>
      <c r="BM222" s="187" t="s">
        <v>261</v>
      </c>
    </row>
    <row r="223" spans="1:47" s="2" customFormat="1" ht="12">
      <c r="A223" s="28"/>
      <c r="B223" s="29"/>
      <c r="C223" s="30"/>
      <c r="D223" s="189" t="s">
        <v>132</v>
      </c>
      <c r="E223" s="30"/>
      <c r="F223" s="190" t="s">
        <v>260</v>
      </c>
      <c r="G223" s="30"/>
      <c r="H223" s="30"/>
      <c r="I223" s="30"/>
      <c r="J223" s="30"/>
      <c r="K223" s="30"/>
      <c r="L223" s="33"/>
      <c r="M223" s="191"/>
      <c r="N223" s="192"/>
      <c r="O223" s="65"/>
      <c r="P223" s="65"/>
      <c r="Q223" s="65"/>
      <c r="R223" s="65"/>
      <c r="S223" s="65"/>
      <c r="T223" s="66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T223" s="14" t="s">
        <v>132</v>
      </c>
      <c r="AU223" s="14" t="s">
        <v>79</v>
      </c>
    </row>
    <row r="224" spans="1:65" s="2" customFormat="1" ht="16.5" customHeight="1">
      <c r="A224" s="28"/>
      <c r="B224" s="29"/>
      <c r="C224" s="176" t="s">
        <v>70</v>
      </c>
      <c r="D224" s="176" t="s">
        <v>127</v>
      </c>
      <c r="E224" s="177" t="s">
        <v>262</v>
      </c>
      <c r="F224" s="178" t="s">
        <v>263</v>
      </c>
      <c r="G224" s="179" t="s">
        <v>264</v>
      </c>
      <c r="H224" s="180">
        <v>1</v>
      </c>
      <c r="I224" s="181">
        <v>9850</v>
      </c>
      <c r="J224" s="181">
        <f>ROUND(I224*H224,2)</f>
        <v>9850</v>
      </c>
      <c r="K224" s="182"/>
      <c r="L224" s="33"/>
      <c r="M224" s="183" t="s">
        <v>1</v>
      </c>
      <c r="N224" s="184" t="s">
        <v>35</v>
      </c>
      <c r="O224" s="185">
        <v>0</v>
      </c>
      <c r="P224" s="185">
        <f>O224*H224</f>
        <v>0</v>
      </c>
      <c r="Q224" s="185">
        <v>0</v>
      </c>
      <c r="R224" s="185">
        <f>Q224*H224</f>
        <v>0</v>
      </c>
      <c r="S224" s="185">
        <v>0</v>
      </c>
      <c r="T224" s="186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87" t="s">
        <v>131</v>
      </c>
      <c r="AT224" s="187" t="s">
        <v>127</v>
      </c>
      <c r="AU224" s="187" t="s">
        <v>79</v>
      </c>
      <c r="AY224" s="14" t="s">
        <v>124</v>
      </c>
      <c r="BE224" s="188">
        <f>IF(N224="základní",J224,0)</f>
        <v>9850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4" t="s">
        <v>77</v>
      </c>
      <c r="BK224" s="188">
        <f>ROUND(I224*H224,2)</f>
        <v>9850</v>
      </c>
      <c r="BL224" s="14" t="s">
        <v>131</v>
      </c>
      <c r="BM224" s="187" t="s">
        <v>265</v>
      </c>
    </row>
    <row r="225" spans="1:47" s="2" customFormat="1" ht="12">
      <c r="A225" s="28"/>
      <c r="B225" s="29"/>
      <c r="C225" s="30"/>
      <c r="D225" s="189" t="s">
        <v>132</v>
      </c>
      <c r="E225" s="30"/>
      <c r="F225" s="190" t="s">
        <v>263</v>
      </c>
      <c r="G225" s="30"/>
      <c r="H225" s="30"/>
      <c r="I225" s="30"/>
      <c r="J225" s="30"/>
      <c r="K225" s="30"/>
      <c r="L225" s="33"/>
      <c r="M225" s="191"/>
      <c r="N225" s="192"/>
      <c r="O225" s="65"/>
      <c r="P225" s="65"/>
      <c r="Q225" s="65"/>
      <c r="R225" s="65"/>
      <c r="S225" s="65"/>
      <c r="T225" s="66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T225" s="14" t="s">
        <v>132</v>
      </c>
      <c r="AU225" s="14" t="s">
        <v>79</v>
      </c>
    </row>
    <row r="226" spans="1:65" s="2" customFormat="1" ht="21.75" customHeight="1">
      <c r="A226" s="28"/>
      <c r="B226" s="29"/>
      <c r="C226" s="176" t="s">
        <v>70</v>
      </c>
      <c r="D226" s="176" t="s">
        <v>127</v>
      </c>
      <c r="E226" s="177" t="s">
        <v>266</v>
      </c>
      <c r="F226" s="178" t="s">
        <v>267</v>
      </c>
      <c r="G226" s="179" t="s">
        <v>180</v>
      </c>
      <c r="H226" s="180">
        <v>4</v>
      </c>
      <c r="I226" s="181">
        <v>358</v>
      </c>
      <c r="J226" s="181">
        <f>ROUND(I226*H226,2)</f>
        <v>1432</v>
      </c>
      <c r="K226" s="182"/>
      <c r="L226" s="33"/>
      <c r="M226" s="183" t="s">
        <v>1</v>
      </c>
      <c r="N226" s="184" t="s">
        <v>35</v>
      </c>
      <c r="O226" s="185">
        <v>0</v>
      </c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87" t="s">
        <v>131</v>
      </c>
      <c r="AT226" s="187" t="s">
        <v>127</v>
      </c>
      <c r="AU226" s="187" t="s">
        <v>79</v>
      </c>
      <c r="AY226" s="14" t="s">
        <v>124</v>
      </c>
      <c r="BE226" s="188">
        <f>IF(N226="základní",J226,0)</f>
        <v>1432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4" t="s">
        <v>77</v>
      </c>
      <c r="BK226" s="188">
        <f>ROUND(I226*H226,2)</f>
        <v>1432</v>
      </c>
      <c r="BL226" s="14" t="s">
        <v>131</v>
      </c>
      <c r="BM226" s="187" t="s">
        <v>268</v>
      </c>
    </row>
    <row r="227" spans="1:47" s="2" customFormat="1" ht="12">
      <c r="A227" s="28"/>
      <c r="B227" s="29"/>
      <c r="C227" s="30"/>
      <c r="D227" s="189" t="s">
        <v>132</v>
      </c>
      <c r="E227" s="30"/>
      <c r="F227" s="190" t="s">
        <v>267</v>
      </c>
      <c r="G227" s="30"/>
      <c r="H227" s="30"/>
      <c r="I227" s="30"/>
      <c r="J227" s="30"/>
      <c r="K227" s="30"/>
      <c r="L227" s="33"/>
      <c r="M227" s="191"/>
      <c r="N227" s="192"/>
      <c r="O227" s="65"/>
      <c r="P227" s="65"/>
      <c r="Q227" s="65"/>
      <c r="R227" s="65"/>
      <c r="S227" s="65"/>
      <c r="T227" s="66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T227" s="14" t="s">
        <v>132</v>
      </c>
      <c r="AU227" s="14" t="s">
        <v>79</v>
      </c>
    </row>
    <row r="228" spans="1:65" s="2" customFormat="1" ht="16.5" customHeight="1">
      <c r="A228" s="28"/>
      <c r="B228" s="29"/>
      <c r="C228" s="176" t="s">
        <v>70</v>
      </c>
      <c r="D228" s="176" t="s">
        <v>127</v>
      </c>
      <c r="E228" s="177" t="s">
        <v>269</v>
      </c>
      <c r="F228" s="178" t="s">
        <v>270</v>
      </c>
      <c r="G228" s="179" t="s">
        <v>180</v>
      </c>
      <c r="H228" s="180">
        <v>4</v>
      </c>
      <c r="I228" s="181">
        <v>280</v>
      </c>
      <c r="J228" s="181">
        <f>ROUND(I228*H228,2)</f>
        <v>1120</v>
      </c>
      <c r="K228" s="182"/>
      <c r="L228" s="33"/>
      <c r="M228" s="183" t="s">
        <v>1</v>
      </c>
      <c r="N228" s="184" t="s">
        <v>35</v>
      </c>
      <c r="O228" s="185">
        <v>0</v>
      </c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87" t="s">
        <v>131</v>
      </c>
      <c r="AT228" s="187" t="s">
        <v>127</v>
      </c>
      <c r="AU228" s="187" t="s">
        <v>79</v>
      </c>
      <c r="AY228" s="14" t="s">
        <v>124</v>
      </c>
      <c r="BE228" s="188">
        <f>IF(N228="základní",J228,0)</f>
        <v>1120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4" t="s">
        <v>77</v>
      </c>
      <c r="BK228" s="188">
        <f>ROUND(I228*H228,2)</f>
        <v>1120</v>
      </c>
      <c r="BL228" s="14" t="s">
        <v>131</v>
      </c>
      <c r="BM228" s="187" t="s">
        <v>271</v>
      </c>
    </row>
    <row r="229" spans="1:47" s="2" customFormat="1" ht="12">
      <c r="A229" s="28"/>
      <c r="B229" s="29"/>
      <c r="C229" s="30"/>
      <c r="D229" s="189" t="s">
        <v>132</v>
      </c>
      <c r="E229" s="30"/>
      <c r="F229" s="190" t="s">
        <v>270</v>
      </c>
      <c r="G229" s="30"/>
      <c r="H229" s="30"/>
      <c r="I229" s="30"/>
      <c r="J229" s="30"/>
      <c r="K229" s="30"/>
      <c r="L229" s="33"/>
      <c r="M229" s="191"/>
      <c r="N229" s="192"/>
      <c r="O229" s="65"/>
      <c r="P229" s="65"/>
      <c r="Q229" s="65"/>
      <c r="R229" s="65"/>
      <c r="S229" s="65"/>
      <c r="T229" s="66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T229" s="14" t="s">
        <v>132</v>
      </c>
      <c r="AU229" s="14" t="s">
        <v>79</v>
      </c>
    </row>
    <row r="230" spans="1:65" s="2" customFormat="1" ht="24.2" customHeight="1">
      <c r="A230" s="28"/>
      <c r="B230" s="29"/>
      <c r="C230" s="176" t="s">
        <v>70</v>
      </c>
      <c r="D230" s="176" t="s">
        <v>127</v>
      </c>
      <c r="E230" s="177" t="s">
        <v>272</v>
      </c>
      <c r="F230" s="178" t="s">
        <v>273</v>
      </c>
      <c r="G230" s="179" t="s">
        <v>176</v>
      </c>
      <c r="H230" s="180">
        <v>1.368</v>
      </c>
      <c r="I230" s="181">
        <v>130</v>
      </c>
      <c r="J230" s="181">
        <f>ROUND(I230*H230,2)</f>
        <v>177.84</v>
      </c>
      <c r="K230" s="182"/>
      <c r="L230" s="33"/>
      <c r="M230" s="183" t="s">
        <v>1</v>
      </c>
      <c r="N230" s="184" t="s">
        <v>35</v>
      </c>
      <c r="O230" s="185">
        <v>0</v>
      </c>
      <c r="P230" s="185">
        <f>O230*H230</f>
        <v>0</v>
      </c>
      <c r="Q230" s="185">
        <v>0</v>
      </c>
      <c r="R230" s="185">
        <f>Q230*H230</f>
        <v>0</v>
      </c>
      <c r="S230" s="185">
        <v>0</v>
      </c>
      <c r="T230" s="186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87" t="s">
        <v>131</v>
      </c>
      <c r="AT230" s="187" t="s">
        <v>127</v>
      </c>
      <c r="AU230" s="187" t="s">
        <v>79</v>
      </c>
      <c r="AY230" s="14" t="s">
        <v>124</v>
      </c>
      <c r="BE230" s="188">
        <f>IF(N230="základní",J230,0)</f>
        <v>177.84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4" t="s">
        <v>77</v>
      </c>
      <c r="BK230" s="188">
        <f>ROUND(I230*H230,2)</f>
        <v>177.84</v>
      </c>
      <c r="BL230" s="14" t="s">
        <v>131</v>
      </c>
      <c r="BM230" s="187" t="s">
        <v>274</v>
      </c>
    </row>
    <row r="231" spans="1:47" s="2" customFormat="1" ht="19.5">
      <c r="A231" s="28"/>
      <c r="B231" s="29"/>
      <c r="C231" s="30"/>
      <c r="D231" s="189" t="s">
        <v>132</v>
      </c>
      <c r="E231" s="30"/>
      <c r="F231" s="190" t="s">
        <v>273</v>
      </c>
      <c r="G231" s="30"/>
      <c r="H231" s="30"/>
      <c r="I231" s="30"/>
      <c r="J231" s="30"/>
      <c r="K231" s="30"/>
      <c r="L231" s="33"/>
      <c r="M231" s="191"/>
      <c r="N231" s="192"/>
      <c r="O231" s="65"/>
      <c r="P231" s="65"/>
      <c r="Q231" s="65"/>
      <c r="R231" s="65"/>
      <c r="S231" s="65"/>
      <c r="T231" s="66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T231" s="14" t="s">
        <v>132</v>
      </c>
      <c r="AU231" s="14" t="s">
        <v>79</v>
      </c>
    </row>
    <row r="232" spans="1:65" s="2" customFormat="1" ht="24.2" customHeight="1">
      <c r="A232" s="28"/>
      <c r="B232" s="29"/>
      <c r="C232" s="176" t="s">
        <v>70</v>
      </c>
      <c r="D232" s="176" t="s">
        <v>127</v>
      </c>
      <c r="E232" s="177" t="s">
        <v>275</v>
      </c>
      <c r="F232" s="178" t="s">
        <v>276</v>
      </c>
      <c r="G232" s="179" t="s">
        <v>176</v>
      </c>
      <c r="H232" s="180">
        <v>1.368</v>
      </c>
      <c r="I232" s="181">
        <v>118</v>
      </c>
      <c r="J232" s="181">
        <f>ROUND(I232*H232,2)</f>
        <v>161.42</v>
      </c>
      <c r="K232" s="182"/>
      <c r="L232" s="33"/>
      <c r="M232" s="183" t="s">
        <v>1</v>
      </c>
      <c r="N232" s="184" t="s">
        <v>35</v>
      </c>
      <c r="O232" s="185">
        <v>0</v>
      </c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87" t="s">
        <v>131</v>
      </c>
      <c r="AT232" s="187" t="s">
        <v>127</v>
      </c>
      <c r="AU232" s="187" t="s">
        <v>79</v>
      </c>
      <c r="AY232" s="14" t="s">
        <v>124</v>
      </c>
      <c r="BE232" s="188">
        <f>IF(N232="základní",J232,0)</f>
        <v>161.42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4" t="s">
        <v>77</v>
      </c>
      <c r="BK232" s="188">
        <f>ROUND(I232*H232,2)</f>
        <v>161.42</v>
      </c>
      <c r="BL232" s="14" t="s">
        <v>131</v>
      </c>
      <c r="BM232" s="187" t="s">
        <v>277</v>
      </c>
    </row>
    <row r="233" spans="1:47" s="2" customFormat="1" ht="19.5">
      <c r="A233" s="28"/>
      <c r="B233" s="29"/>
      <c r="C233" s="30"/>
      <c r="D233" s="189" t="s">
        <v>132</v>
      </c>
      <c r="E233" s="30"/>
      <c r="F233" s="190" t="s">
        <v>276</v>
      </c>
      <c r="G233" s="30"/>
      <c r="H233" s="30"/>
      <c r="I233" s="30"/>
      <c r="J233" s="30"/>
      <c r="K233" s="30"/>
      <c r="L233" s="33"/>
      <c r="M233" s="191"/>
      <c r="N233" s="192"/>
      <c r="O233" s="65"/>
      <c r="P233" s="65"/>
      <c r="Q233" s="65"/>
      <c r="R233" s="65"/>
      <c r="S233" s="65"/>
      <c r="T233" s="66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T233" s="14" t="s">
        <v>132</v>
      </c>
      <c r="AU233" s="14" t="s">
        <v>79</v>
      </c>
    </row>
    <row r="234" spans="1:65" s="2" customFormat="1" ht="24.2" customHeight="1">
      <c r="A234" s="28"/>
      <c r="B234" s="29"/>
      <c r="C234" s="176" t="s">
        <v>70</v>
      </c>
      <c r="D234" s="176" t="s">
        <v>127</v>
      </c>
      <c r="E234" s="177" t="s">
        <v>278</v>
      </c>
      <c r="F234" s="178" t="s">
        <v>279</v>
      </c>
      <c r="G234" s="179" t="s">
        <v>176</v>
      </c>
      <c r="H234" s="180">
        <v>1.368</v>
      </c>
      <c r="I234" s="181">
        <v>121</v>
      </c>
      <c r="J234" s="181">
        <f>ROUND(I234*H234,2)</f>
        <v>165.53</v>
      </c>
      <c r="K234" s="182"/>
      <c r="L234" s="33"/>
      <c r="M234" s="183" t="s">
        <v>1</v>
      </c>
      <c r="N234" s="184" t="s">
        <v>35</v>
      </c>
      <c r="O234" s="185">
        <v>0</v>
      </c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87" t="s">
        <v>131</v>
      </c>
      <c r="AT234" s="187" t="s">
        <v>127</v>
      </c>
      <c r="AU234" s="187" t="s">
        <v>79</v>
      </c>
      <c r="AY234" s="14" t="s">
        <v>124</v>
      </c>
      <c r="BE234" s="188">
        <f>IF(N234="základní",J234,0)</f>
        <v>165.53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4" t="s">
        <v>77</v>
      </c>
      <c r="BK234" s="188">
        <f>ROUND(I234*H234,2)</f>
        <v>165.53</v>
      </c>
      <c r="BL234" s="14" t="s">
        <v>131</v>
      </c>
      <c r="BM234" s="187" t="s">
        <v>280</v>
      </c>
    </row>
    <row r="235" spans="1:47" s="2" customFormat="1" ht="19.5">
      <c r="A235" s="28"/>
      <c r="B235" s="29"/>
      <c r="C235" s="30"/>
      <c r="D235" s="189" t="s">
        <v>132</v>
      </c>
      <c r="E235" s="30"/>
      <c r="F235" s="190" t="s">
        <v>279</v>
      </c>
      <c r="G235" s="30"/>
      <c r="H235" s="30"/>
      <c r="I235" s="30"/>
      <c r="J235" s="30"/>
      <c r="K235" s="30"/>
      <c r="L235" s="33"/>
      <c r="M235" s="191"/>
      <c r="N235" s="192"/>
      <c r="O235" s="65"/>
      <c r="P235" s="65"/>
      <c r="Q235" s="65"/>
      <c r="R235" s="65"/>
      <c r="S235" s="65"/>
      <c r="T235" s="66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T235" s="14" t="s">
        <v>132</v>
      </c>
      <c r="AU235" s="14" t="s">
        <v>79</v>
      </c>
    </row>
    <row r="236" spans="1:65" s="2" customFormat="1" ht="21.75" customHeight="1">
      <c r="A236" s="28"/>
      <c r="B236" s="29"/>
      <c r="C236" s="176" t="s">
        <v>70</v>
      </c>
      <c r="D236" s="176" t="s">
        <v>127</v>
      </c>
      <c r="E236" s="177" t="s">
        <v>281</v>
      </c>
      <c r="F236" s="178" t="s">
        <v>282</v>
      </c>
      <c r="G236" s="179" t="s">
        <v>180</v>
      </c>
      <c r="H236" s="180">
        <v>5</v>
      </c>
      <c r="I236" s="181">
        <v>150</v>
      </c>
      <c r="J236" s="181">
        <f>ROUND(I236*H236,2)</f>
        <v>750</v>
      </c>
      <c r="K236" s="182"/>
      <c r="L236" s="33"/>
      <c r="M236" s="183" t="s">
        <v>1</v>
      </c>
      <c r="N236" s="184" t="s">
        <v>35</v>
      </c>
      <c r="O236" s="185">
        <v>0</v>
      </c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87" t="s">
        <v>131</v>
      </c>
      <c r="AT236" s="187" t="s">
        <v>127</v>
      </c>
      <c r="AU236" s="187" t="s">
        <v>79</v>
      </c>
      <c r="AY236" s="14" t="s">
        <v>124</v>
      </c>
      <c r="BE236" s="188">
        <f>IF(N236="základní",J236,0)</f>
        <v>750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4" t="s">
        <v>77</v>
      </c>
      <c r="BK236" s="188">
        <f>ROUND(I236*H236,2)</f>
        <v>750</v>
      </c>
      <c r="BL236" s="14" t="s">
        <v>131</v>
      </c>
      <c r="BM236" s="187" t="s">
        <v>283</v>
      </c>
    </row>
    <row r="237" spans="1:47" s="2" customFormat="1" ht="12">
      <c r="A237" s="28"/>
      <c r="B237" s="29"/>
      <c r="C237" s="30"/>
      <c r="D237" s="189" t="s">
        <v>132</v>
      </c>
      <c r="E237" s="30"/>
      <c r="F237" s="190" t="s">
        <v>282</v>
      </c>
      <c r="G237" s="30"/>
      <c r="H237" s="30"/>
      <c r="I237" s="30"/>
      <c r="J237" s="30"/>
      <c r="K237" s="30"/>
      <c r="L237" s="33"/>
      <c r="M237" s="191"/>
      <c r="N237" s="192"/>
      <c r="O237" s="65"/>
      <c r="P237" s="65"/>
      <c r="Q237" s="65"/>
      <c r="R237" s="65"/>
      <c r="S237" s="65"/>
      <c r="T237" s="66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T237" s="14" t="s">
        <v>132</v>
      </c>
      <c r="AU237" s="14" t="s">
        <v>79</v>
      </c>
    </row>
    <row r="238" spans="1:65" s="2" customFormat="1" ht="24.2" customHeight="1">
      <c r="A238" s="28"/>
      <c r="B238" s="29"/>
      <c r="C238" s="176" t="s">
        <v>70</v>
      </c>
      <c r="D238" s="176" t="s">
        <v>127</v>
      </c>
      <c r="E238" s="177" t="s">
        <v>284</v>
      </c>
      <c r="F238" s="178" t="s">
        <v>285</v>
      </c>
      <c r="G238" s="179" t="s">
        <v>180</v>
      </c>
      <c r="H238" s="180">
        <v>5</v>
      </c>
      <c r="I238" s="181">
        <v>1658</v>
      </c>
      <c r="J238" s="181">
        <f>ROUND(I238*H238,2)</f>
        <v>8290</v>
      </c>
      <c r="K238" s="182"/>
      <c r="L238" s="33"/>
      <c r="M238" s="183" t="s">
        <v>1</v>
      </c>
      <c r="N238" s="184" t="s">
        <v>35</v>
      </c>
      <c r="O238" s="185">
        <v>0</v>
      </c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87" t="s">
        <v>131</v>
      </c>
      <c r="AT238" s="187" t="s">
        <v>127</v>
      </c>
      <c r="AU238" s="187" t="s">
        <v>79</v>
      </c>
      <c r="AY238" s="14" t="s">
        <v>124</v>
      </c>
      <c r="BE238" s="188">
        <f>IF(N238="základní",J238,0)</f>
        <v>8290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4" t="s">
        <v>77</v>
      </c>
      <c r="BK238" s="188">
        <f>ROUND(I238*H238,2)</f>
        <v>8290</v>
      </c>
      <c r="BL238" s="14" t="s">
        <v>131</v>
      </c>
      <c r="BM238" s="187" t="s">
        <v>286</v>
      </c>
    </row>
    <row r="239" spans="1:47" s="2" customFormat="1" ht="19.5">
      <c r="A239" s="28"/>
      <c r="B239" s="29"/>
      <c r="C239" s="30"/>
      <c r="D239" s="189" t="s">
        <v>132</v>
      </c>
      <c r="E239" s="30"/>
      <c r="F239" s="190" t="s">
        <v>285</v>
      </c>
      <c r="G239" s="30"/>
      <c r="H239" s="30"/>
      <c r="I239" s="30"/>
      <c r="J239" s="30"/>
      <c r="K239" s="30"/>
      <c r="L239" s="33"/>
      <c r="M239" s="191"/>
      <c r="N239" s="192"/>
      <c r="O239" s="65"/>
      <c r="P239" s="65"/>
      <c r="Q239" s="65"/>
      <c r="R239" s="65"/>
      <c r="S239" s="65"/>
      <c r="T239" s="66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T239" s="14" t="s">
        <v>132</v>
      </c>
      <c r="AU239" s="14" t="s">
        <v>79</v>
      </c>
    </row>
    <row r="240" spans="1:65" s="2" customFormat="1" ht="16.5" customHeight="1">
      <c r="A240" s="28"/>
      <c r="B240" s="29"/>
      <c r="C240" s="176" t="s">
        <v>70</v>
      </c>
      <c r="D240" s="176" t="s">
        <v>127</v>
      </c>
      <c r="E240" s="177" t="s">
        <v>287</v>
      </c>
      <c r="F240" s="178" t="s">
        <v>288</v>
      </c>
      <c r="G240" s="179" t="s">
        <v>264</v>
      </c>
      <c r="H240" s="180">
        <v>1</v>
      </c>
      <c r="I240" s="181">
        <v>22500</v>
      </c>
      <c r="J240" s="181">
        <f>ROUND(I240*H240,2)</f>
        <v>22500</v>
      </c>
      <c r="K240" s="182"/>
      <c r="L240" s="33"/>
      <c r="M240" s="183" t="s">
        <v>1</v>
      </c>
      <c r="N240" s="184" t="s">
        <v>35</v>
      </c>
      <c r="O240" s="185">
        <v>0</v>
      </c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87" t="s">
        <v>131</v>
      </c>
      <c r="AT240" s="187" t="s">
        <v>127</v>
      </c>
      <c r="AU240" s="187" t="s">
        <v>79</v>
      </c>
      <c r="AY240" s="14" t="s">
        <v>124</v>
      </c>
      <c r="BE240" s="188">
        <f>IF(N240="základní",J240,0)</f>
        <v>22500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4" t="s">
        <v>77</v>
      </c>
      <c r="BK240" s="188">
        <f>ROUND(I240*H240,2)</f>
        <v>22500</v>
      </c>
      <c r="BL240" s="14" t="s">
        <v>131</v>
      </c>
      <c r="BM240" s="187" t="s">
        <v>289</v>
      </c>
    </row>
    <row r="241" spans="1:47" s="2" customFormat="1" ht="12">
      <c r="A241" s="28"/>
      <c r="B241" s="29"/>
      <c r="C241" s="30"/>
      <c r="D241" s="189" t="s">
        <v>132</v>
      </c>
      <c r="E241" s="30"/>
      <c r="F241" s="190" t="s">
        <v>288</v>
      </c>
      <c r="G241" s="30"/>
      <c r="H241" s="30"/>
      <c r="I241" s="30"/>
      <c r="J241" s="30"/>
      <c r="K241" s="30"/>
      <c r="L241" s="33"/>
      <c r="M241" s="191"/>
      <c r="N241" s="192"/>
      <c r="O241" s="65"/>
      <c r="P241" s="65"/>
      <c r="Q241" s="65"/>
      <c r="R241" s="65"/>
      <c r="S241" s="65"/>
      <c r="T241" s="66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T241" s="14" t="s">
        <v>132</v>
      </c>
      <c r="AU241" s="14" t="s">
        <v>79</v>
      </c>
    </row>
    <row r="242" spans="2:63" s="12" customFormat="1" ht="22.9" customHeight="1">
      <c r="B242" s="161"/>
      <c r="C242" s="162"/>
      <c r="D242" s="163" t="s">
        <v>69</v>
      </c>
      <c r="E242" s="174" t="s">
        <v>290</v>
      </c>
      <c r="F242" s="174" t="s">
        <v>291</v>
      </c>
      <c r="G242" s="162"/>
      <c r="H242" s="162"/>
      <c r="I242" s="162"/>
      <c r="J242" s="175">
        <f>BK242</f>
        <v>14061.09</v>
      </c>
      <c r="K242" s="162"/>
      <c r="L242" s="166"/>
      <c r="M242" s="167"/>
      <c r="N242" s="168"/>
      <c r="O242" s="168"/>
      <c r="P242" s="169">
        <f>SUM(P243:P250)</f>
        <v>0</v>
      </c>
      <c r="Q242" s="168"/>
      <c r="R242" s="169">
        <f>SUM(R243:R250)</f>
        <v>0</v>
      </c>
      <c r="S242" s="168"/>
      <c r="T242" s="170">
        <f>SUM(T243:T250)</f>
        <v>0</v>
      </c>
      <c r="AR242" s="171" t="s">
        <v>77</v>
      </c>
      <c r="AT242" s="172" t="s">
        <v>69</v>
      </c>
      <c r="AU242" s="172" t="s">
        <v>77</v>
      </c>
      <c r="AY242" s="171" t="s">
        <v>124</v>
      </c>
      <c r="BK242" s="173">
        <f>SUM(BK243:BK250)</f>
        <v>14061.09</v>
      </c>
    </row>
    <row r="243" spans="1:65" s="2" customFormat="1" ht="16.5" customHeight="1">
      <c r="A243" s="28"/>
      <c r="B243" s="29"/>
      <c r="C243" s="176" t="s">
        <v>70</v>
      </c>
      <c r="D243" s="176" t="s">
        <v>127</v>
      </c>
      <c r="E243" s="177" t="s">
        <v>292</v>
      </c>
      <c r="F243" s="178" t="s">
        <v>293</v>
      </c>
      <c r="G243" s="179" t="s">
        <v>130</v>
      </c>
      <c r="H243" s="180">
        <v>0.885</v>
      </c>
      <c r="I243" s="181">
        <v>3570</v>
      </c>
      <c r="J243" s="181">
        <f>ROUND(I243*H243,2)</f>
        <v>3159.45</v>
      </c>
      <c r="K243" s="182"/>
      <c r="L243" s="33"/>
      <c r="M243" s="183" t="s">
        <v>1</v>
      </c>
      <c r="N243" s="184" t="s">
        <v>35</v>
      </c>
      <c r="O243" s="185">
        <v>0</v>
      </c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87" t="s">
        <v>131</v>
      </c>
      <c r="AT243" s="187" t="s">
        <v>127</v>
      </c>
      <c r="AU243" s="187" t="s">
        <v>79</v>
      </c>
      <c r="AY243" s="14" t="s">
        <v>124</v>
      </c>
      <c r="BE243" s="188">
        <f>IF(N243="základní",J243,0)</f>
        <v>3159.45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4" t="s">
        <v>77</v>
      </c>
      <c r="BK243" s="188">
        <f>ROUND(I243*H243,2)</f>
        <v>3159.45</v>
      </c>
      <c r="BL243" s="14" t="s">
        <v>131</v>
      </c>
      <c r="BM243" s="187" t="s">
        <v>294</v>
      </c>
    </row>
    <row r="244" spans="1:47" s="2" customFormat="1" ht="12">
      <c r="A244" s="28"/>
      <c r="B244" s="29"/>
      <c r="C244" s="30"/>
      <c r="D244" s="189" t="s">
        <v>132</v>
      </c>
      <c r="E244" s="30"/>
      <c r="F244" s="190" t="s">
        <v>293</v>
      </c>
      <c r="G244" s="30"/>
      <c r="H244" s="30"/>
      <c r="I244" s="30"/>
      <c r="J244" s="30"/>
      <c r="K244" s="30"/>
      <c r="L244" s="33"/>
      <c r="M244" s="191"/>
      <c r="N244" s="192"/>
      <c r="O244" s="65"/>
      <c r="P244" s="65"/>
      <c r="Q244" s="65"/>
      <c r="R244" s="65"/>
      <c r="S244" s="65"/>
      <c r="T244" s="66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T244" s="14" t="s">
        <v>132</v>
      </c>
      <c r="AU244" s="14" t="s">
        <v>79</v>
      </c>
    </row>
    <row r="245" spans="1:65" s="2" customFormat="1" ht="16.5" customHeight="1">
      <c r="A245" s="28"/>
      <c r="B245" s="29"/>
      <c r="C245" s="176" t="s">
        <v>70</v>
      </c>
      <c r="D245" s="176" t="s">
        <v>127</v>
      </c>
      <c r="E245" s="177" t="s">
        <v>295</v>
      </c>
      <c r="F245" s="178" t="s">
        <v>296</v>
      </c>
      <c r="G245" s="179" t="s">
        <v>176</v>
      </c>
      <c r="H245" s="180">
        <v>11.8</v>
      </c>
      <c r="I245" s="181">
        <v>520</v>
      </c>
      <c r="J245" s="181">
        <f>ROUND(I245*H245,2)</f>
        <v>6136</v>
      </c>
      <c r="K245" s="182"/>
      <c r="L245" s="33"/>
      <c r="M245" s="183" t="s">
        <v>1</v>
      </c>
      <c r="N245" s="184" t="s">
        <v>35</v>
      </c>
      <c r="O245" s="185">
        <v>0</v>
      </c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87" t="s">
        <v>131</v>
      </c>
      <c r="AT245" s="187" t="s">
        <v>127</v>
      </c>
      <c r="AU245" s="187" t="s">
        <v>79</v>
      </c>
      <c r="AY245" s="14" t="s">
        <v>124</v>
      </c>
      <c r="BE245" s="188">
        <f>IF(N245="základní",J245,0)</f>
        <v>6136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4" t="s">
        <v>77</v>
      </c>
      <c r="BK245" s="188">
        <f>ROUND(I245*H245,2)</f>
        <v>6136</v>
      </c>
      <c r="BL245" s="14" t="s">
        <v>131</v>
      </c>
      <c r="BM245" s="187" t="s">
        <v>297</v>
      </c>
    </row>
    <row r="246" spans="1:47" s="2" customFormat="1" ht="12">
      <c r="A246" s="28"/>
      <c r="B246" s="29"/>
      <c r="C246" s="30"/>
      <c r="D246" s="189" t="s">
        <v>132</v>
      </c>
      <c r="E246" s="30"/>
      <c r="F246" s="190" t="s">
        <v>296</v>
      </c>
      <c r="G246" s="30"/>
      <c r="H246" s="30"/>
      <c r="I246" s="30"/>
      <c r="J246" s="30"/>
      <c r="K246" s="30"/>
      <c r="L246" s="33"/>
      <c r="M246" s="191"/>
      <c r="N246" s="192"/>
      <c r="O246" s="65"/>
      <c r="P246" s="65"/>
      <c r="Q246" s="65"/>
      <c r="R246" s="65"/>
      <c r="S246" s="65"/>
      <c r="T246" s="66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T246" s="14" t="s">
        <v>132</v>
      </c>
      <c r="AU246" s="14" t="s">
        <v>79</v>
      </c>
    </row>
    <row r="247" spans="1:65" s="2" customFormat="1" ht="16.5" customHeight="1">
      <c r="A247" s="28"/>
      <c r="B247" s="29"/>
      <c r="C247" s="176" t="s">
        <v>70</v>
      </c>
      <c r="D247" s="176" t="s">
        <v>127</v>
      </c>
      <c r="E247" s="177" t="s">
        <v>298</v>
      </c>
      <c r="F247" s="178" t="s">
        <v>299</v>
      </c>
      <c r="G247" s="179" t="s">
        <v>176</v>
      </c>
      <c r="H247" s="180">
        <v>11.8</v>
      </c>
      <c r="I247" s="181">
        <v>94.8</v>
      </c>
      <c r="J247" s="181">
        <f>ROUND(I247*H247,2)</f>
        <v>1118.64</v>
      </c>
      <c r="K247" s="182"/>
      <c r="L247" s="33"/>
      <c r="M247" s="183" t="s">
        <v>1</v>
      </c>
      <c r="N247" s="184" t="s">
        <v>35</v>
      </c>
      <c r="O247" s="185">
        <v>0</v>
      </c>
      <c r="P247" s="185">
        <f>O247*H247</f>
        <v>0</v>
      </c>
      <c r="Q247" s="185">
        <v>0</v>
      </c>
      <c r="R247" s="185">
        <f>Q247*H247</f>
        <v>0</v>
      </c>
      <c r="S247" s="185">
        <v>0</v>
      </c>
      <c r="T247" s="186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87" t="s">
        <v>131</v>
      </c>
      <c r="AT247" s="187" t="s">
        <v>127</v>
      </c>
      <c r="AU247" s="187" t="s">
        <v>79</v>
      </c>
      <c r="AY247" s="14" t="s">
        <v>124</v>
      </c>
      <c r="BE247" s="188">
        <f>IF(N247="základní",J247,0)</f>
        <v>1118.64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4" t="s">
        <v>77</v>
      </c>
      <c r="BK247" s="188">
        <f>ROUND(I247*H247,2)</f>
        <v>1118.64</v>
      </c>
      <c r="BL247" s="14" t="s">
        <v>131</v>
      </c>
      <c r="BM247" s="187" t="s">
        <v>300</v>
      </c>
    </row>
    <row r="248" spans="1:47" s="2" customFormat="1" ht="12">
      <c r="A248" s="28"/>
      <c r="B248" s="29"/>
      <c r="C248" s="30"/>
      <c r="D248" s="189" t="s">
        <v>132</v>
      </c>
      <c r="E248" s="30"/>
      <c r="F248" s="190" t="s">
        <v>299</v>
      </c>
      <c r="G248" s="30"/>
      <c r="H248" s="30"/>
      <c r="I248" s="30"/>
      <c r="J248" s="30"/>
      <c r="K248" s="30"/>
      <c r="L248" s="33"/>
      <c r="M248" s="191"/>
      <c r="N248" s="192"/>
      <c r="O248" s="65"/>
      <c r="P248" s="65"/>
      <c r="Q248" s="65"/>
      <c r="R248" s="65"/>
      <c r="S248" s="65"/>
      <c r="T248" s="66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T248" s="14" t="s">
        <v>132</v>
      </c>
      <c r="AU248" s="14" t="s">
        <v>79</v>
      </c>
    </row>
    <row r="249" spans="1:65" s="2" customFormat="1" ht="24.2" customHeight="1">
      <c r="A249" s="28"/>
      <c r="B249" s="29"/>
      <c r="C249" s="176" t="s">
        <v>70</v>
      </c>
      <c r="D249" s="176" t="s">
        <v>127</v>
      </c>
      <c r="E249" s="177" t="s">
        <v>301</v>
      </c>
      <c r="F249" s="178" t="s">
        <v>302</v>
      </c>
      <c r="G249" s="179" t="s">
        <v>150</v>
      </c>
      <c r="H249" s="180">
        <v>0.07</v>
      </c>
      <c r="I249" s="181">
        <v>52100</v>
      </c>
      <c r="J249" s="181">
        <f>ROUND(I249*H249,2)</f>
        <v>3647</v>
      </c>
      <c r="K249" s="182"/>
      <c r="L249" s="33"/>
      <c r="M249" s="183" t="s">
        <v>1</v>
      </c>
      <c r="N249" s="184" t="s">
        <v>35</v>
      </c>
      <c r="O249" s="185">
        <v>0</v>
      </c>
      <c r="P249" s="185">
        <f>O249*H249</f>
        <v>0</v>
      </c>
      <c r="Q249" s="185">
        <v>0</v>
      </c>
      <c r="R249" s="185">
        <f>Q249*H249</f>
        <v>0</v>
      </c>
      <c r="S249" s="185">
        <v>0</v>
      </c>
      <c r="T249" s="186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87" t="s">
        <v>131</v>
      </c>
      <c r="AT249" s="187" t="s">
        <v>127</v>
      </c>
      <c r="AU249" s="187" t="s">
        <v>79</v>
      </c>
      <c r="AY249" s="14" t="s">
        <v>124</v>
      </c>
      <c r="BE249" s="188">
        <f>IF(N249="základní",J249,0)</f>
        <v>3647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4" t="s">
        <v>77</v>
      </c>
      <c r="BK249" s="188">
        <f>ROUND(I249*H249,2)</f>
        <v>3647</v>
      </c>
      <c r="BL249" s="14" t="s">
        <v>131</v>
      </c>
      <c r="BM249" s="187" t="s">
        <v>303</v>
      </c>
    </row>
    <row r="250" spans="1:47" s="2" customFormat="1" ht="12">
      <c r="A250" s="28"/>
      <c r="B250" s="29"/>
      <c r="C250" s="30"/>
      <c r="D250" s="189" t="s">
        <v>132</v>
      </c>
      <c r="E250" s="30"/>
      <c r="F250" s="190" t="s">
        <v>302</v>
      </c>
      <c r="G250" s="30"/>
      <c r="H250" s="30"/>
      <c r="I250" s="30"/>
      <c r="J250" s="30"/>
      <c r="K250" s="30"/>
      <c r="L250" s="33"/>
      <c r="M250" s="191"/>
      <c r="N250" s="192"/>
      <c r="O250" s="65"/>
      <c r="P250" s="65"/>
      <c r="Q250" s="65"/>
      <c r="R250" s="65"/>
      <c r="S250" s="65"/>
      <c r="T250" s="66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T250" s="14" t="s">
        <v>132</v>
      </c>
      <c r="AU250" s="14" t="s">
        <v>79</v>
      </c>
    </row>
    <row r="251" spans="2:63" s="12" customFormat="1" ht="22.9" customHeight="1">
      <c r="B251" s="161"/>
      <c r="C251" s="162"/>
      <c r="D251" s="163" t="s">
        <v>69</v>
      </c>
      <c r="E251" s="174" t="s">
        <v>304</v>
      </c>
      <c r="F251" s="174" t="s">
        <v>305</v>
      </c>
      <c r="G251" s="162"/>
      <c r="H251" s="162"/>
      <c r="I251" s="162"/>
      <c r="J251" s="175">
        <f>BK251</f>
        <v>335472.03</v>
      </c>
      <c r="K251" s="162"/>
      <c r="L251" s="166"/>
      <c r="M251" s="167"/>
      <c r="N251" s="168"/>
      <c r="O251" s="168"/>
      <c r="P251" s="169">
        <f>SUM(P252:P281)</f>
        <v>0</v>
      </c>
      <c r="Q251" s="168"/>
      <c r="R251" s="169">
        <f>SUM(R252:R281)</f>
        <v>0</v>
      </c>
      <c r="S251" s="168"/>
      <c r="T251" s="170">
        <f>SUM(T252:T281)</f>
        <v>0</v>
      </c>
      <c r="AR251" s="171" t="s">
        <v>77</v>
      </c>
      <c r="AT251" s="172" t="s">
        <v>69</v>
      </c>
      <c r="AU251" s="172" t="s">
        <v>77</v>
      </c>
      <c r="AY251" s="171" t="s">
        <v>124</v>
      </c>
      <c r="BK251" s="173">
        <f>SUM(BK252:BK281)</f>
        <v>335472.03</v>
      </c>
    </row>
    <row r="252" spans="1:65" s="2" customFormat="1" ht="24.2" customHeight="1">
      <c r="A252" s="28"/>
      <c r="B252" s="29"/>
      <c r="C252" s="176" t="s">
        <v>70</v>
      </c>
      <c r="D252" s="176" t="s">
        <v>127</v>
      </c>
      <c r="E252" s="177" t="s">
        <v>306</v>
      </c>
      <c r="F252" s="178" t="s">
        <v>307</v>
      </c>
      <c r="G252" s="179" t="s">
        <v>176</v>
      </c>
      <c r="H252" s="180">
        <v>135.711</v>
      </c>
      <c r="I252" s="181">
        <v>248</v>
      </c>
      <c r="J252" s="181">
        <f>ROUND(I252*H252,2)</f>
        <v>33656.33</v>
      </c>
      <c r="K252" s="182"/>
      <c r="L252" s="33"/>
      <c r="M252" s="183" t="s">
        <v>1</v>
      </c>
      <c r="N252" s="184" t="s">
        <v>35</v>
      </c>
      <c r="O252" s="185">
        <v>0</v>
      </c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87" t="s">
        <v>131</v>
      </c>
      <c r="AT252" s="187" t="s">
        <v>127</v>
      </c>
      <c r="AU252" s="187" t="s">
        <v>79</v>
      </c>
      <c r="AY252" s="14" t="s">
        <v>124</v>
      </c>
      <c r="BE252" s="188">
        <f>IF(N252="základní",J252,0)</f>
        <v>33656.33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4" t="s">
        <v>77</v>
      </c>
      <c r="BK252" s="188">
        <f>ROUND(I252*H252,2)</f>
        <v>33656.33</v>
      </c>
      <c r="BL252" s="14" t="s">
        <v>131</v>
      </c>
      <c r="BM252" s="187" t="s">
        <v>308</v>
      </c>
    </row>
    <row r="253" spans="1:47" s="2" customFormat="1" ht="19.5">
      <c r="A253" s="28"/>
      <c r="B253" s="29"/>
      <c r="C253" s="30"/>
      <c r="D253" s="189" t="s">
        <v>132</v>
      </c>
      <c r="E253" s="30"/>
      <c r="F253" s="190" t="s">
        <v>307</v>
      </c>
      <c r="G253" s="30"/>
      <c r="H253" s="30"/>
      <c r="I253" s="30"/>
      <c r="J253" s="30"/>
      <c r="K253" s="30"/>
      <c r="L253" s="33"/>
      <c r="M253" s="191"/>
      <c r="N253" s="192"/>
      <c r="O253" s="65"/>
      <c r="P253" s="65"/>
      <c r="Q253" s="65"/>
      <c r="R253" s="65"/>
      <c r="S253" s="65"/>
      <c r="T253" s="66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T253" s="14" t="s">
        <v>132</v>
      </c>
      <c r="AU253" s="14" t="s">
        <v>79</v>
      </c>
    </row>
    <row r="254" spans="1:65" s="2" customFormat="1" ht="24.2" customHeight="1">
      <c r="A254" s="28"/>
      <c r="B254" s="29"/>
      <c r="C254" s="176" t="s">
        <v>70</v>
      </c>
      <c r="D254" s="176" t="s">
        <v>127</v>
      </c>
      <c r="E254" s="177" t="s">
        <v>309</v>
      </c>
      <c r="F254" s="178" t="s">
        <v>310</v>
      </c>
      <c r="G254" s="179" t="s">
        <v>176</v>
      </c>
      <c r="H254" s="180">
        <v>341.294</v>
      </c>
      <c r="I254" s="181">
        <v>224</v>
      </c>
      <c r="J254" s="181">
        <f>ROUND(I254*H254,2)</f>
        <v>76449.86</v>
      </c>
      <c r="K254" s="182"/>
      <c r="L254" s="33"/>
      <c r="M254" s="183" t="s">
        <v>1</v>
      </c>
      <c r="N254" s="184" t="s">
        <v>35</v>
      </c>
      <c r="O254" s="185">
        <v>0</v>
      </c>
      <c r="P254" s="185">
        <f>O254*H254</f>
        <v>0</v>
      </c>
      <c r="Q254" s="185">
        <v>0</v>
      </c>
      <c r="R254" s="185">
        <f>Q254*H254</f>
        <v>0</v>
      </c>
      <c r="S254" s="185">
        <v>0</v>
      </c>
      <c r="T254" s="186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87" t="s">
        <v>131</v>
      </c>
      <c r="AT254" s="187" t="s">
        <v>127</v>
      </c>
      <c r="AU254" s="187" t="s">
        <v>79</v>
      </c>
      <c r="AY254" s="14" t="s">
        <v>124</v>
      </c>
      <c r="BE254" s="188">
        <f>IF(N254="základní",J254,0)</f>
        <v>76449.86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4" t="s">
        <v>77</v>
      </c>
      <c r="BK254" s="188">
        <f>ROUND(I254*H254,2)</f>
        <v>76449.86</v>
      </c>
      <c r="BL254" s="14" t="s">
        <v>131</v>
      </c>
      <c r="BM254" s="187" t="s">
        <v>311</v>
      </c>
    </row>
    <row r="255" spans="1:47" s="2" customFormat="1" ht="19.5">
      <c r="A255" s="28"/>
      <c r="B255" s="29"/>
      <c r="C255" s="30"/>
      <c r="D255" s="189" t="s">
        <v>132</v>
      </c>
      <c r="E255" s="30"/>
      <c r="F255" s="190" t="s">
        <v>310</v>
      </c>
      <c r="G255" s="30"/>
      <c r="H255" s="30"/>
      <c r="I255" s="30"/>
      <c r="J255" s="30"/>
      <c r="K255" s="30"/>
      <c r="L255" s="33"/>
      <c r="M255" s="191"/>
      <c r="N255" s="192"/>
      <c r="O255" s="65"/>
      <c r="P255" s="65"/>
      <c r="Q255" s="65"/>
      <c r="R255" s="65"/>
      <c r="S255" s="65"/>
      <c r="T255" s="66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T255" s="14" t="s">
        <v>132</v>
      </c>
      <c r="AU255" s="14" t="s">
        <v>79</v>
      </c>
    </row>
    <row r="256" spans="1:65" s="2" customFormat="1" ht="24.2" customHeight="1">
      <c r="A256" s="28"/>
      <c r="B256" s="29"/>
      <c r="C256" s="176" t="s">
        <v>70</v>
      </c>
      <c r="D256" s="176" t="s">
        <v>127</v>
      </c>
      <c r="E256" s="177" t="s">
        <v>312</v>
      </c>
      <c r="F256" s="178" t="s">
        <v>313</v>
      </c>
      <c r="G256" s="179" t="s">
        <v>176</v>
      </c>
      <c r="H256" s="180">
        <v>477.005</v>
      </c>
      <c r="I256" s="181">
        <v>65.5</v>
      </c>
      <c r="J256" s="181">
        <f>ROUND(I256*H256,2)</f>
        <v>31243.83</v>
      </c>
      <c r="K256" s="182"/>
      <c r="L256" s="33"/>
      <c r="M256" s="183" t="s">
        <v>1</v>
      </c>
      <c r="N256" s="184" t="s">
        <v>35</v>
      </c>
      <c r="O256" s="185">
        <v>0</v>
      </c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87" t="s">
        <v>131</v>
      </c>
      <c r="AT256" s="187" t="s">
        <v>127</v>
      </c>
      <c r="AU256" s="187" t="s">
        <v>79</v>
      </c>
      <c r="AY256" s="14" t="s">
        <v>124</v>
      </c>
      <c r="BE256" s="188">
        <f>IF(N256="základní",J256,0)</f>
        <v>31243.83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4" t="s">
        <v>77</v>
      </c>
      <c r="BK256" s="188">
        <f>ROUND(I256*H256,2)</f>
        <v>31243.83</v>
      </c>
      <c r="BL256" s="14" t="s">
        <v>131</v>
      </c>
      <c r="BM256" s="187" t="s">
        <v>314</v>
      </c>
    </row>
    <row r="257" spans="1:47" s="2" customFormat="1" ht="12">
      <c r="A257" s="28"/>
      <c r="B257" s="29"/>
      <c r="C257" s="30"/>
      <c r="D257" s="189" t="s">
        <v>132</v>
      </c>
      <c r="E257" s="30"/>
      <c r="F257" s="190" t="s">
        <v>313</v>
      </c>
      <c r="G257" s="30"/>
      <c r="H257" s="30"/>
      <c r="I257" s="30"/>
      <c r="J257" s="30"/>
      <c r="K257" s="30"/>
      <c r="L257" s="33"/>
      <c r="M257" s="191"/>
      <c r="N257" s="192"/>
      <c r="O257" s="65"/>
      <c r="P257" s="65"/>
      <c r="Q257" s="65"/>
      <c r="R257" s="65"/>
      <c r="S257" s="65"/>
      <c r="T257" s="66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T257" s="14" t="s">
        <v>132</v>
      </c>
      <c r="AU257" s="14" t="s">
        <v>79</v>
      </c>
    </row>
    <row r="258" spans="1:65" s="2" customFormat="1" ht="24.2" customHeight="1">
      <c r="A258" s="28"/>
      <c r="B258" s="29"/>
      <c r="C258" s="176" t="s">
        <v>70</v>
      </c>
      <c r="D258" s="176" t="s">
        <v>127</v>
      </c>
      <c r="E258" s="177" t="s">
        <v>315</v>
      </c>
      <c r="F258" s="178" t="s">
        <v>316</v>
      </c>
      <c r="G258" s="179" t="s">
        <v>176</v>
      </c>
      <c r="H258" s="180">
        <v>477.005</v>
      </c>
      <c r="I258" s="181">
        <v>145</v>
      </c>
      <c r="J258" s="181">
        <f>ROUND(I258*H258,2)</f>
        <v>69165.73</v>
      </c>
      <c r="K258" s="182"/>
      <c r="L258" s="33"/>
      <c r="M258" s="183" t="s">
        <v>1</v>
      </c>
      <c r="N258" s="184" t="s">
        <v>35</v>
      </c>
      <c r="O258" s="185">
        <v>0</v>
      </c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87" t="s">
        <v>131</v>
      </c>
      <c r="AT258" s="187" t="s">
        <v>127</v>
      </c>
      <c r="AU258" s="187" t="s">
        <v>79</v>
      </c>
      <c r="AY258" s="14" t="s">
        <v>124</v>
      </c>
      <c r="BE258" s="188">
        <f>IF(N258="základní",J258,0)</f>
        <v>69165.73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4" t="s">
        <v>77</v>
      </c>
      <c r="BK258" s="188">
        <f>ROUND(I258*H258,2)</f>
        <v>69165.73</v>
      </c>
      <c r="BL258" s="14" t="s">
        <v>131</v>
      </c>
      <c r="BM258" s="187" t="s">
        <v>317</v>
      </c>
    </row>
    <row r="259" spans="1:47" s="2" customFormat="1" ht="19.5">
      <c r="A259" s="28"/>
      <c r="B259" s="29"/>
      <c r="C259" s="30"/>
      <c r="D259" s="189" t="s">
        <v>132</v>
      </c>
      <c r="E259" s="30"/>
      <c r="F259" s="190" t="s">
        <v>316</v>
      </c>
      <c r="G259" s="30"/>
      <c r="H259" s="30"/>
      <c r="I259" s="30"/>
      <c r="J259" s="30"/>
      <c r="K259" s="30"/>
      <c r="L259" s="33"/>
      <c r="M259" s="191"/>
      <c r="N259" s="192"/>
      <c r="O259" s="65"/>
      <c r="P259" s="65"/>
      <c r="Q259" s="65"/>
      <c r="R259" s="65"/>
      <c r="S259" s="65"/>
      <c r="T259" s="66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T259" s="14" t="s">
        <v>132</v>
      </c>
      <c r="AU259" s="14" t="s">
        <v>79</v>
      </c>
    </row>
    <row r="260" spans="1:65" s="2" customFormat="1" ht="24.2" customHeight="1">
      <c r="A260" s="28"/>
      <c r="B260" s="29"/>
      <c r="C260" s="176" t="s">
        <v>70</v>
      </c>
      <c r="D260" s="176" t="s">
        <v>127</v>
      </c>
      <c r="E260" s="177" t="s">
        <v>318</v>
      </c>
      <c r="F260" s="178" t="s">
        <v>319</v>
      </c>
      <c r="G260" s="179" t="s">
        <v>176</v>
      </c>
      <c r="H260" s="180">
        <v>49.266</v>
      </c>
      <c r="I260" s="181">
        <v>264</v>
      </c>
      <c r="J260" s="181">
        <f>ROUND(I260*H260,2)</f>
        <v>13006.22</v>
      </c>
      <c r="K260" s="182"/>
      <c r="L260" s="33"/>
      <c r="M260" s="183" t="s">
        <v>1</v>
      </c>
      <c r="N260" s="184" t="s">
        <v>35</v>
      </c>
      <c r="O260" s="185">
        <v>0</v>
      </c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87" t="s">
        <v>131</v>
      </c>
      <c r="AT260" s="187" t="s">
        <v>127</v>
      </c>
      <c r="AU260" s="187" t="s">
        <v>79</v>
      </c>
      <c r="AY260" s="14" t="s">
        <v>124</v>
      </c>
      <c r="BE260" s="188">
        <f>IF(N260="základní",J260,0)</f>
        <v>13006.22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4" t="s">
        <v>77</v>
      </c>
      <c r="BK260" s="188">
        <f>ROUND(I260*H260,2)</f>
        <v>13006.22</v>
      </c>
      <c r="BL260" s="14" t="s">
        <v>131</v>
      </c>
      <c r="BM260" s="187" t="s">
        <v>320</v>
      </c>
    </row>
    <row r="261" spans="1:47" s="2" customFormat="1" ht="19.5">
      <c r="A261" s="28"/>
      <c r="B261" s="29"/>
      <c r="C261" s="30"/>
      <c r="D261" s="189" t="s">
        <v>132</v>
      </c>
      <c r="E261" s="30"/>
      <c r="F261" s="190" t="s">
        <v>319</v>
      </c>
      <c r="G261" s="30"/>
      <c r="H261" s="30"/>
      <c r="I261" s="30"/>
      <c r="J261" s="30"/>
      <c r="K261" s="30"/>
      <c r="L261" s="33"/>
      <c r="M261" s="191"/>
      <c r="N261" s="192"/>
      <c r="O261" s="65"/>
      <c r="P261" s="65"/>
      <c r="Q261" s="65"/>
      <c r="R261" s="65"/>
      <c r="S261" s="65"/>
      <c r="T261" s="66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T261" s="14" t="s">
        <v>132</v>
      </c>
      <c r="AU261" s="14" t="s">
        <v>79</v>
      </c>
    </row>
    <row r="262" spans="1:65" s="2" customFormat="1" ht="24.2" customHeight="1">
      <c r="A262" s="28"/>
      <c r="B262" s="29"/>
      <c r="C262" s="176" t="s">
        <v>70</v>
      </c>
      <c r="D262" s="176" t="s">
        <v>127</v>
      </c>
      <c r="E262" s="177" t="s">
        <v>321</v>
      </c>
      <c r="F262" s="178" t="s">
        <v>322</v>
      </c>
      <c r="G262" s="179" t="s">
        <v>176</v>
      </c>
      <c r="H262" s="180">
        <v>49.266</v>
      </c>
      <c r="I262" s="181">
        <v>82.5</v>
      </c>
      <c r="J262" s="181">
        <f>ROUND(I262*H262,2)</f>
        <v>4064.45</v>
      </c>
      <c r="K262" s="182"/>
      <c r="L262" s="33"/>
      <c r="M262" s="183" t="s">
        <v>1</v>
      </c>
      <c r="N262" s="184" t="s">
        <v>35</v>
      </c>
      <c r="O262" s="185">
        <v>0</v>
      </c>
      <c r="P262" s="185">
        <f>O262*H262</f>
        <v>0</v>
      </c>
      <c r="Q262" s="185">
        <v>0</v>
      </c>
      <c r="R262" s="185">
        <f>Q262*H262</f>
        <v>0</v>
      </c>
      <c r="S262" s="185">
        <v>0</v>
      </c>
      <c r="T262" s="186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87" t="s">
        <v>131</v>
      </c>
      <c r="AT262" s="187" t="s">
        <v>127</v>
      </c>
      <c r="AU262" s="187" t="s">
        <v>79</v>
      </c>
      <c r="AY262" s="14" t="s">
        <v>124</v>
      </c>
      <c r="BE262" s="188">
        <f>IF(N262="základní",J262,0)</f>
        <v>4064.45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4" t="s">
        <v>77</v>
      </c>
      <c r="BK262" s="188">
        <f>ROUND(I262*H262,2)</f>
        <v>4064.45</v>
      </c>
      <c r="BL262" s="14" t="s">
        <v>131</v>
      </c>
      <c r="BM262" s="187" t="s">
        <v>323</v>
      </c>
    </row>
    <row r="263" spans="1:47" s="2" customFormat="1" ht="12">
      <c r="A263" s="28"/>
      <c r="B263" s="29"/>
      <c r="C263" s="30"/>
      <c r="D263" s="189" t="s">
        <v>132</v>
      </c>
      <c r="E263" s="30"/>
      <c r="F263" s="190" t="s">
        <v>322</v>
      </c>
      <c r="G263" s="30"/>
      <c r="H263" s="30"/>
      <c r="I263" s="30"/>
      <c r="J263" s="30"/>
      <c r="K263" s="30"/>
      <c r="L263" s="33"/>
      <c r="M263" s="191"/>
      <c r="N263" s="192"/>
      <c r="O263" s="65"/>
      <c r="P263" s="65"/>
      <c r="Q263" s="65"/>
      <c r="R263" s="65"/>
      <c r="S263" s="65"/>
      <c r="T263" s="66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T263" s="14" t="s">
        <v>132</v>
      </c>
      <c r="AU263" s="14" t="s">
        <v>79</v>
      </c>
    </row>
    <row r="264" spans="1:65" s="2" customFormat="1" ht="24.2" customHeight="1">
      <c r="A264" s="28"/>
      <c r="B264" s="29"/>
      <c r="C264" s="176" t="s">
        <v>70</v>
      </c>
      <c r="D264" s="176" t="s">
        <v>127</v>
      </c>
      <c r="E264" s="177" t="s">
        <v>324</v>
      </c>
      <c r="F264" s="178" t="s">
        <v>325</v>
      </c>
      <c r="G264" s="179" t="s">
        <v>176</v>
      </c>
      <c r="H264" s="180">
        <v>49.266</v>
      </c>
      <c r="I264" s="181">
        <v>186</v>
      </c>
      <c r="J264" s="181">
        <f>ROUND(I264*H264,2)</f>
        <v>9163.48</v>
      </c>
      <c r="K264" s="182"/>
      <c r="L264" s="33"/>
      <c r="M264" s="183" t="s">
        <v>1</v>
      </c>
      <c r="N264" s="184" t="s">
        <v>35</v>
      </c>
      <c r="O264" s="185">
        <v>0</v>
      </c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87" t="s">
        <v>131</v>
      </c>
      <c r="AT264" s="187" t="s">
        <v>127</v>
      </c>
      <c r="AU264" s="187" t="s">
        <v>79</v>
      </c>
      <c r="AY264" s="14" t="s">
        <v>124</v>
      </c>
      <c r="BE264" s="188">
        <f>IF(N264="základní",J264,0)</f>
        <v>9163.48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4" t="s">
        <v>77</v>
      </c>
      <c r="BK264" s="188">
        <f>ROUND(I264*H264,2)</f>
        <v>9163.48</v>
      </c>
      <c r="BL264" s="14" t="s">
        <v>131</v>
      </c>
      <c r="BM264" s="187" t="s">
        <v>326</v>
      </c>
    </row>
    <row r="265" spans="1:47" s="2" customFormat="1" ht="19.5">
      <c r="A265" s="28"/>
      <c r="B265" s="29"/>
      <c r="C265" s="30"/>
      <c r="D265" s="189" t="s">
        <v>132</v>
      </c>
      <c r="E265" s="30"/>
      <c r="F265" s="190" t="s">
        <v>325</v>
      </c>
      <c r="G265" s="30"/>
      <c r="H265" s="30"/>
      <c r="I265" s="30"/>
      <c r="J265" s="30"/>
      <c r="K265" s="30"/>
      <c r="L265" s="33"/>
      <c r="M265" s="191"/>
      <c r="N265" s="192"/>
      <c r="O265" s="65"/>
      <c r="P265" s="65"/>
      <c r="Q265" s="65"/>
      <c r="R265" s="65"/>
      <c r="S265" s="65"/>
      <c r="T265" s="66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T265" s="14" t="s">
        <v>132</v>
      </c>
      <c r="AU265" s="14" t="s">
        <v>79</v>
      </c>
    </row>
    <row r="266" spans="1:65" s="2" customFormat="1" ht="33" customHeight="1">
      <c r="A266" s="28"/>
      <c r="B266" s="29"/>
      <c r="C266" s="176" t="s">
        <v>70</v>
      </c>
      <c r="D266" s="176" t="s">
        <v>127</v>
      </c>
      <c r="E266" s="177" t="s">
        <v>327</v>
      </c>
      <c r="F266" s="178" t="s">
        <v>328</v>
      </c>
      <c r="G266" s="179" t="s">
        <v>130</v>
      </c>
      <c r="H266" s="180">
        <v>10.946</v>
      </c>
      <c r="I266" s="181">
        <v>4210</v>
      </c>
      <c r="J266" s="181">
        <f>ROUND(I266*H266,2)</f>
        <v>46082.66</v>
      </c>
      <c r="K266" s="182"/>
      <c r="L266" s="33"/>
      <c r="M266" s="183" t="s">
        <v>1</v>
      </c>
      <c r="N266" s="184" t="s">
        <v>35</v>
      </c>
      <c r="O266" s="185">
        <v>0</v>
      </c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87" t="s">
        <v>131</v>
      </c>
      <c r="AT266" s="187" t="s">
        <v>127</v>
      </c>
      <c r="AU266" s="187" t="s">
        <v>79</v>
      </c>
      <c r="AY266" s="14" t="s">
        <v>124</v>
      </c>
      <c r="BE266" s="188">
        <f>IF(N266="základní",J266,0)</f>
        <v>46082.66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4" t="s">
        <v>77</v>
      </c>
      <c r="BK266" s="188">
        <f>ROUND(I266*H266,2)</f>
        <v>46082.66</v>
      </c>
      <c r="BL266" s="14" t="s">
        <v>131</v>
      </c>
      <c r="BM266" s="187" t="s">
        <v>329</v>
      </c>
    </row>
    <row r="267" spans="1:47" s="2" customFormat="1" ht="19.5">
      <c r="A267" s="28"/>
      <c r="B267" s="29"/>
      <c r="C267" s="30"/>
      <c r="D267" s="189" t="s">
        <v>132</v>
      </c>
      <c r="E267" s="30"/>
      <c r="F267" s="190" t="s">
        <v>328</v>
      </c>
      <c r="G267" s="30"/>
      <c r="H267" s="30"/>
      <c r="I267" s="30"/>
      <c r="J267" s="30"/>
      <c r="K267" s="30"/>
      <c r="L267" s="33"/>
      <c r="M267" s="191"/>
      <c r="N267" s="192"/>
      <c r="O267" s="65"/>
      <c r="P267" s="65"/>
      <c r="Q267" s="65"/>
      <c r="R267" s="65"/>
      <c r="S267" s="65"/>
      <c r="T267" s="66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T267" s="14" t="s">
        <v>132</v>
      </c>
      <c r="AU267" s="14" t="s">
        <v>79</v>
      </c>
    </row>
    <row r="268" spans="1:65" s="2" customFormat="1" ht="33" customHeight="1">
      <c r="A268" s="28"/>
      <c r="B268" s="29"/>
      <c r="C268" s="176" t="s">
        <v>70</v>
      </c>
      <c r="D268" s="176" t="s">
        <v>127</v>
      </c>
      <c r="E268" s="177" t="s">
        <v>330</v>
      </c>
      <c r="F268" s="178" t="s">
        <v>331</v>
      </c>
      <c r="G268" s="179" t="s">
        <v>130</v>
      </c>
      <c r="H268" s="180">
        <v>10.946</v>
      </c>
      <c r="I268" s="181">
        <v>794</v>
      </c>
      <c r="J268" s="181">
        <f>ROUND(I268*H268,2)</f>
        <v>8691.12</v>
      </c>
      <c r="K268" s="182"/>
      <c r="L268" s="33"/>
      <c r="M268" s="183" t="s">
        <v>1</v>
      </c>
      <c r="N268" s="184" t="s">
        <v>35</v>
      </c>
      <c r="O268" s="185">
        <v>0</v>
      </c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87" t="s">
        <v>131</v>
      </c>
      <c r="AT268" s="187" t="s">
        <v>127</v>
      </c>
      <c r="AU268" s="187" t="s">
        <v>79</v>
      </c>
      <c r="AY268" s="14" t="s">
        <v>124</v>
      </c>
      <c r="BE268" s="188">
        <f>IF(N268="základní",J268,0)</f>
        <v>8691.12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4" t="s">
        <v>77</v>
      </c>
      <c r="BK268" s="188">
        <f>ROUND(I268*H268,2)</f>
        <v>8691.12</v>
      </c>
      <c r="BL268" s="14" t="s">
        <v>131</v>
      </c>
      <c r="BM268" s="187" t="s">
        <v>332</v>
      </c>
    </row>
    <row r="269" spans="1:47" s="2" customFormat="1" ht="19.5">
      <c r="A269" s="28"/>
      <c r="B269" s="29"/>
      <c r="C269" s="30"/>
      <c r="D269" s="189" t="s">
        <v>132</v>
      </c>
      <c r="E269" s="30"/>
      <c r="F269" s="190" t="s">
        <v>331</v>
      </c>
      <c r="G269" s="30"/>
      <c r="H269" s="30"/>
      <c r="I269" s="30"/>
      <c r="J269" s="30"/>
      <c r="K269" s="30"/>
      <c r="L269" s="33"/>
      <c r="M269" s="191"/>
      <c r="N269" s="192"/>
      <c r="O269" s="65"/>
      <c r="P269" s="65"/>
      <c r="Q269" s="65"/>
      <c r="R269" s="65"/>
      <c r="S269" s="65"/>
      <c r="T269" s="66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T269" s="14" t="s">
        <v>132</v>
      </c>
      <c r="AU269" s="14" t="s">
        <v>79</v>
      </c>
    </row>
    <row r="270" spans="1:65" s="2" customFormat="1" ht="24.2" customHeight="1">
      <c r="A270" s="28"/>
      <c r="B270" s="29"/>
      <c r="C270" s="176" t="s">
        <v>70</v>
      </c>
      <c r="D270" s="176" t="s">
        <v>127</v>
      </c>
      <c r="E270" s="177" t="s">
        <v>333</v>
      </c>
      <c r="F270" s="178" t="s">
        <v>334</v>
      </c>
      <c r="G270" s="179" t="s">
        <v>130</v>
      </c>
      <c r="H270" s="180">
        <v>10.946</v>
      </c>
      <c r="I270" s="181">
        <v>844</v>
      </c>
      <c r="J270" s="181">
        <f>ROUND(I270*H270,2)</f>
        <v>9238.42</v>
      </c>
      <c r="K270" s="182"/>
      <c r="L270" s="33"/>
      <c r="M270" s="183" t="s">
        <v>1</v>
      </c>
      <c r="N270" s="184" t="s">
        <v>35</v>
      </c>
      <c r="O270" s="185">
        <v>0</v>
      </c>
      <c r="P270" s="185">
        <f>O270*H270</f>
        <v>0</v>
      </c>
      <c r="Q270" s="185">
        <v>0</v>
      </c>
      <c r="R270" s="185">
        <f>Q270*H270</f>
        <v>0</v>
      </c>
      <c r="S270" s="185">
        <v>0</v>
      </c>
      <c r="T270" s="186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87" t="s">
        <v>131</v>
      </c>
      <c r="AT270" s="187" t="s">
        <v>127</v>
      </c>
      <c r="AU270" s="187" t="s">
        <v>79</v>
      </c>
      <c r="AY270" s="14" t="s">
        <v>124</v>
      </c>
      <c r="BE270" s="188">
        <f>IF(N270="základní",J270,0)</f>
        <v>9238.42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4" t="s">
        <v>77</v>
      </c>
      <c r="BK270" s="188">
        <f>ROUND(I270*H270,2)</f>
        <v>9238.42</v>
      </c>
      <c r="BL270" s="14" t="s">
        <v>131</v>
      </c>
      <c r="BM270" s="187" t="s">
        <v>335</v>
      </c>
    </row>
    <row r="271" spans="1:47" s="2" customFormat="1" ht="19.5">
      <c r="A271" s="28"/>
      <c r="B271" s="29"/>
      <c r="C271" s="30"/>
      <c r="D271" s="189" t="s">
        <v>132</v>
      </c>
      <c r="E271" s="30"/>
      <c r="F271" s="190" t="s">
        <v>334</v>
      </c>
      <c r="G271" s="30"/>
      <c r="H271" s="30"/>
      <c r="I271" s="30"/>
      <c r="J271" s="30"/>
      <c r="K271" s="30"/>
      <c r="L271" s="33"/>
      <c r="M271" s="191"/>
      <c r="N271" s="192"/>
      <c r="O271" s="65"/>
      <c r="P271" s="65"/>
      <c r="Q271" s="65"/>
      <c r="R271" s="65"/>
      <c r="S271" s="65"/>
      <c r="T271" s="66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T271" s="14" t="s">
        <v>132</v>
      </c>
      <c r="AU271" s="14" t="s">
        <v>79</v>
      </c>
    </row>
    <row r="272" spans="1:65" s="2" customFormat="1" ht="24.2" customHeight="1">
      <c r="A272" s="28"/>
      <c r="B272" s="29"/>
      <c r="C272" s="176" t="s">
        <v>70</v>
      </c>
      <c r="D272" s="176" t="s">
        <v>127</v>
      </c>
      <c r="E272" s="177" t="s">
        <v>336</v>
      </c>
      <c r="F272" s="178" t="s">
        <v>337</v>
      </c>
      <c r="G272" s="179" t="s">
        <v>130</v>
      </c>
      <c r="H272" s="180">
        <v>10.946</v>
      </c>
      <c r="I272" s="181">
        <v>274</v>
      </c>
      <c r="J272" s="181">
        <f>ROUND(I272*H272,2)</f>
        <v>2999.2</v>
      </c>
      <c r="K272" s="182"/>
      <c r="L272" s="33"/>
      <c r="M272" s="183" t="s">
        <v>1</v>
      </c>
      <c r="N272" s="184" t="s">
        <v>35</v>
      </c>
      <c r="O272" s="185">
        <v>0</v>
      </c>
      <c r="P272" s="185">
        <f>O272*H272</f>
        <v>0</v>
      </c>
      <c r="Q272" s="185">
        <v>0</v>
      </c>
      <c r="R272" s="185">
        <f>Q272*H272</f>
        <v>0</v>
      </c>
      <c r="S272" s="185">
        <v>0</v>
      </c>
      <c r="T272" s="186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87" t="s">
        <v>131</v>
      </c>
      <c r="AT272" s="187" t="s">
        <v>127</v>
      </c>
      <c r="AU272" s="187" t="s">
        <v>79</v>
      </c>
      <c r="AY272" s="14" t="s">
        <v>124</v>
      </c>
      <c r="BE272" s="188">
        <f>IF(N272="základní",J272,0)</f>
        <v>2999.2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4" t="s">
        <v>77</v>
      </c>
      <c r="BK272" s="188">
        <f>ROUND(I272*H272,2)</f>
        <v>2999.2</v>
      </c>
      <c r="BL272" s="14" t="s">
        <v>131</v>
      </c>
      <c r="BM272" s="187" t="s">
        <v>338</v>
      </c>
    </row>
    <row r="273" spans="1:47" s="2" customFormat="1" ht="12">
      <c r="A273" s="28"/>
      <c r="B273" s="29"/>
      <c r="C273" s="30"/>
      <c r="D273" s="189" t="s">
        <v>132</v>
      </c>
      <c r="E273" s="30"/>
      <c r="F273" s="190" t="s">
        <v>337</v>
      </c>
      <c r="G273" s="30"/>
      <c r="H273" s="30"/>
      <c r="I273" s="30"/>
      <c r="J273" s="30"/>
      <c r="K273" s="30"/>
      <c r="L273" s="33"/>
      <c r="M273" s="191"/>
      <c r="N273" s="192"/>
      <c r="O273" s="65"/>
      <c r="P273" s="65"/>
      <c r="Q273" s="65"/>
      <c r="R273" s="65"/>
      <c r="S273" s="65"/>
      <c r="T273" s="66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T273" s="14" t="s">
        <v>132</v>
      </c>
      <c r="AU273" s="14" t="s">
        <v>79</v>
      </c>
    </row>
    <row r="274" spans="1:65" s="2" customFormat="1" ht="24.2" customHeight="1">
      <c r="A274" s="28"/>
      <c r="B274" s="29"/>
      <c r="C274" s="176" t="s">
        <v>70</v>
      </c>
      <c r="D274" s="176" t="s">
        <v>127</v>
      </c>
      <c r="E274" s="177" t="s">
        <v>339</v>
      </c>
      <c r="F274" s="178" t="s">
        <v>340</v>
      </c>
      <c r="G274" s="179" t="s">
        <v>176</v>
      </c>
      <c r="H274" s="180">
        <v>62.27</v>
      </c>
      <c r="I274" s="181">
        <v>35.7</v>
      </c>
      <c r="J274" s="181">
        <f>ROUND(I274*H274,2)</f>
        <v>2223.04</v>
      </c>
      <c r="K274" s="182"/>
      <c r="L274" s="33"/>
      <c r="M274" s="183" t="s">
        <v>1</v>
      </c>
      <c r="N274" s="184" t="s">
        <v>35</v>
      </c>
      <c r="O274" s="185">
        <v>0</v>
      </c>
      <c r="P274" s="185">
        <f>O274*H274</f>
        <v>0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87" t="s">
        <v>131</v>
      </c>
      <c r="AT274" s="187" t="s">
        <v>127</v>
      </c>
      <c r="AU274" s="187" t="s">
        <v>79</v>
      </c>
      <c r="AY274" s="14" t="s">
        <v>124</v>
      </c>
      <c r="BE274" s="188">
        <f>IF(N274="základní",J274,0)</f>
        <v>2223.04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4" t="s">
        <v>77</v>
      </c>
      <c r="BK274" s="188">
        <f>ROUND(I274*H274,2)</f>
        <v>2223.04</v>
      </c>
      <c r="BL274" s="14" t="s">
        <v>131</v>
      </c>
      <c r="BM274" s="187" t="s">
        <v>341</v>
      </c>
    </row>
    <row r="275" spans="1:47" s="2" customFormat="1" ht="12">
      <c r="A275" s="28"/>
      <c r="B275" s="29"/>
      <c r="C275" s="30"/>
      <c r="D275" s="189" t="s">
        <v>132</v>
      </c>
      <c r="E275" s="30"/>
      <c r="F275" s="190" t="s">
        <v>340</v>
      </c>
      <c r="G275" s="30"/>
      <c r="H275" s="30"/>
      <c r="I275" s="30"/>
      <c r="J275" s="30"/>
      <c r="K275" s="30"/>
      <c r="L275" s="33"/>
      <c r="M275" s="191"/>
      <c r="N275" s="192"/>
      <c r="O275" s="65"/>
      <c r="P275" s="65"/>
      <c r="Q275" s="65"/>
      <c r="R275" s="65"/>
      <c r="S275" s="65"/>
      <c r="T275" s="66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T275" s="14" t="s">
        <v>132</v>
      </c>
      <c r="AU275" s="14" t="s">
        <v>79</v>
      </c>
    </row>
    <row r="276" spans="1:65" s="2" customFormat="1" ht="33" customHeight="1">
      <c r="A276" s="28"/>
      <c r="B276" s="29"/>
      <c r="C276" s="176" t="s">
        <v>70</v>
      </c>
      <c r="D276" s="176" t="s">
        <v>127</v>
      </c>
      <c r="E276" s="177" t="s">
        <v>342</v>
      </c>
      <c r="F276" s="178" t="s">
        <v>343</v>
      </c>
      <c r="G276" s="179" t="s">
        <v>130</v>
      </c>
      <c r="H276" s="180">
        <v>3.984</v>
      </c>
      <c r="I276" s="181">
        <v>3860</v>
      </c>
      <c r="J276" s="181">
        <f>ROUND(I276*H276,2)</f>
        <v>15378.24</v>
      </c>
      <c r="K276" s="182"/>
      <c r="L276" s="33"/>
      <c r="M276" s="183" t="s">
        <v>1</v>
      </c>
      <c r="N276" s="184" t="s">
        <v>35</v>
      </c>
      <c r="O276" s="185">
        <v>0</v>
      </c>
      <c r="P276" s="185">
        <f>O276*H276</f>
        <v>0</v>
      </c>
      <c r="Q276" s="185">
        <v>0</v>
      </c>
      <c r="R276" s="185">
        <f>Q276*H276</f>
        <v>0</v>
      </c>
      <c r="S276" s="185">
        <v>0</v>
      </c>
      <c r="T276" s="186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87" t="s">
        <v>131</v>
      </c>
      <c r="AT276" s="187" t="s">
        <v>127</v>
      </c>
      <c r="AU276" s="187" t="s">
        <v>79</v>
      </c>
      <c r="AY276" s="14" t="s">
        <v>124</v>
      </c>
      <c r="BE276" s="188">
        <f>IF(N276="základní",J276,0)</f>
        <v>15378.24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4" t="s">
        <v>77</v>
      </c>
      <c r="BK276" s="188">
        <f>ROUND(I276*H276,2)</f>
        <v>15378.24</v>
      </c>
      <c r="BL276" s="14" t="s">
        <v>131</v>
      </c>
      <c r="BM276" s="187" t="s">
        <v>344</v>
      </c>
    </row>
    <row r="277" spans="1:47" s="2" customFormat="1" ht="19.5">
      <c r="A277" s="28"/>
      <c r="B277" s="29"/>
      <c r="C277" s="30"/>
      <c r="D277" s="189" t="s">
        <v>132</v>
      </c>
      <c r="E277" s="30"/>
      <c r="F277" s="190" t="s">
        <v>343</v>
      </c>
      <c r="G277" s="30"/>
      <c r="H277" s="30"/>
      <c r="I277" s="30"/>
      <c r="J277" s="30"/>
      <c r="K277" s="30"/>
      <c r="L277" s="33"/>
      <c r="M277" s="191"/>
      <c r="N277" s="192"/>
      <c r="O277" s="65"/>
      <c r="P277" s="65"/>
      <c r="Q277" s="65"/>
      <c r="R277" s="65"/>
      <c r="S277" s="65"/>
      <c r="T277" s="66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T277" s="14" t="s">
        <v>132</v>
      </c>
      <c r="AU277" s="14" t="s">
        <v>79</v>
      </c>
    </row>
    <row r="278" spans="1:65" s="2" customFormat="1" ht="16.5" customHeight="1">
      <c r="A278" s="28"/>
      <c r="B278" s="29"/>
      <c r="C278" s="176" t="s">
        <v>70</v>
      </c>
      <c r="D278" s="176" t="s">
        <v>127</v>
      </c>
      <c r="E278" s="177" t="s">
        <v>345</v>
      </c>
      <c r="F278" s="178" t="s">
        <v>346</v>
      </c>
      <c r="G278" s="179" t="s">
        <v>176</v>
      </c>
      <c r="H278" s="180">
        <v>10.11</v>
      </c>
      <c r="I278" s="181">
        <v>725</v>
      </c>
      <c r="J278" s="181">
        <f>ROUND(I278*H278,2)</f>
        <v>7329.75</v>
      </c>
      <c r="K278" s="182"/>
      <c r="L278" s="33"/>
      <c r="M278" s="183" t="s">
        <v>1</v>
      </c>
      <c r="N278" s="184" t="s">
        <v>35</v>
      </c>
      <c r="O278" s="185">
        <v>0</v>
      </c>
      <c r="P278" s="185">
        <f>O278*H278</f>
        <v>0</v>
      </c>
      <c r="Q278" s="185">
        <v>0</v>
      </c>
      <c r="R278" s="185">
        <f>Q278*H278</f>
        <v>0</v>
      </c>
      <c r="S278" s="185">
        <v>0</v>
      </c>
      <c r="T278" s="186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87" t="s">
        <v>131</v>
      </c>
      <c r="AT278" s="187" t="s">
        <v>127</v>
      </c>
      <c r="AU278" s="187" t="s">
        <v>79</v>
      </c>
      <c r="AY278" s="14" t="s">
        <v>124</v>
      </c>
      <c r="BE278" s="188">
        <f>IF(N278="základní",J278,0)</f>
        <v>7329.75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4" t="s">
        <v>77</v>
      </c>
      <c r="BK278" s="188">
        <f>ROUND(I278*H278,2)</f>
        <v>7329.75</v>
      </c>
      <c r="BL278" s="14" t="s">
        <v>131</v>
      </c>
      <c r="BM278" s="187" t="s">
        <v>347</v>
      </c>
    </row>
    <row r="279" spans="1:47" s="2" customFormat="1" ht="12">
      <c r="A279" s="28"/>
      <c r="B279" s="29"/>
      <c r="C279" s="30"/>
      <c r="D279" s="189" t="s">
        <v>132</v>
      </c>
      <c r="E279" s="30"/>
      <c r="F279" s="190" t="s">
        <v>346</v>
      </c>
      <c r="G279" s="30"/>
      <c r="H279" s="30"/>
      <c r="I279" s="30"/>
      <c r="J279" s="30"/>
      <c r="K279" s="30"/>
      <c r="L279" s="33"/>
      <c r="M279" s="191"/>
      <c r="N279" s="192"/>
      <c r="O279" s="65"/>
      <c r="P279" s="65"/>
      <c r="Q279" s="65"/>
      <c r="R279" s="65"/>
      <c r="S279" s="65"/>
      <c r="T279" s="66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T279" s="14" t="s">
        <v>132</v>
      </c>
      <c r="AU279" s="14" t="s">
        <v>79</v>
      </c>
    </row>
    <row r="280" spans="1:65" s="2" customFormat="1" ht="24.2" customHeight="1">
      <c r="A280" s="28"/>
      <c r="B280" s="29"/>
      <c r="C280" s="176" t="s">
        <v>70</v>
      </c>
      <c r="D280" s="176" t="s">
        <v>127</v>
      </c>
      <c r="E280" s="177" t="s">
        <v>348</v>
      </c>
      <c r="F280" s="178" t="s">
        <v>349</v>
      </c>
      <c r="G280" s="179" t="s">
        <v>130</v>
      </c>
      <c r="H280" s="180">
        <v>1.458</v>
      </c>
      <c r="I280" s="181">
        <v>4650</v>
      </c>
      <c r="J280" s="181">
        <f>ROUND(I280*H280,2)</f>
        <v>6779.7</v>
      </c>
      <c r="K280" s="182"/>
      <c r="L280" s="33"/>
      <c r="M280" s="183" t="s">
        <v>1</v>
      </c>
      <c r="N280" s="184" t="s">
        <v>35</v>
      </c>
      <c r="O280" s="185">
        <v>0</v>
      </c>
      <c r="P280" s="185">
        <f>O280*H280</f>
        <v>0</v>
      </c>
      <c r="Q280" s="185">
        <v>0</v>
      </c>
      <c r="R280" s="185">
        <f>Q280*H280</f>
        <v>0</v>
      </c>
      <c r="S280" s="185">
        <v>0</v>
      </c>
      <c r="T280" s="186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87" t="s">
        <v>131</v>
      </c>
      <c r="AT280" s="187" t="s">
        <v>127</v>
      </c>
      <c r="AU280" s="187" t="s">
        <v>79</v>
      </c>
      <c r="AY280" s="14" t="s">
        <v>124</v>
      </c>
      <c r="BE280" s="188">
        <f>IF(N280="základní",J280,0)</f>
        <v>6779.7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4" t="s">
        <v>77</v>
      </c>
      <c r="BK280" s="188">
        <f>ROUND(I280*H280,2)</f>
        <v>6779.7</v>
      </c>
      <c r="BL280" s="14" t="s">
        <v>131</v>
      </c>
      <c r="BM280" s="187" t="s">
        <v>350</v>
      </c>
    </row>
    <row r="281" spans="1:47" s="2" customFormat="1" ht="19.5">
      <c r="A281" s="28"/>
      <c r="B281" s="29"/>
      <c r="C281" s="30"/>
      <c r="D281" s="189" t="s">
        <v>132</v>
      </c>
      <c r="E281" s="30"/>
      <c r="F281" s="190" t="s">
        <v>349</v>
      </c>
      <c r="G281" s="30"/>
      <c r="H281" s="30"/>
      <c r="I281" s="30"/>
      <c r="J281" s="30"/>
      <c r="K281" s="30"/>
      <c r="L281" s="33"/>
      <c r="M281" s="191"/>
      <c r="N281" s="192"/>
      <c r="O281" s="65"/>
      <c r="P281" s="65"/>
      <c r="Q281" s="65"/>
      <c r="R281" s="65"/>
      <c r="S281" s="65"/>
      <c r="T281" s="66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T281" s="14" t="s">
        <v>132</v>
      </c>
      <c r="AU281" s="14" t="s">
        <v>79</v>
      </c>
    </row>
    <row r="282" spans="2:63" s="12" customFormat="1" ht="22.9" customHeight="1">
      <c r="B282" s="161"/>
      <c r="C282" s="162"/>
      <c r="D282" s="163" t="s">
        <v>69</v>
      </c>
      <c r="E282" s="174" t="s">
        <v>351</v>
      </c>
      <c r="F282" s="174" t="s">
        <v>352</v>
      </c>
      <c r="G282" s="162"/>
      <c r="H282" s="162"/>
      <c r="I282" s="162"/>
      <c r="J282" s="175">
        <f>BK282</f>
        <v>82592.83</v>
      </c>
      <c r="K282" s="162"/>
      <c r="L282" s="166"/>
      <c r="M282" s="167"/>
      <c r="N282" s="168"/>
      <c r="O282" s="168"/>
      <c r="P282" s="169">
        <f>SUM(P283:P294)</f>
        <v>0</v>
      </c>
      <c r="Q282" s="168"/>
      <c r="R282" s="169">
        <f>SUM(R283:R294)</f>
        <v>0</v>
      </c>
      <c r="S282" s="168"/>
      <c r="T282" s="170">
        <f>SUM(T283:T294)</f>
        <v>0</v>
      </c>
      <c r="AR282" s="171" t="s">
        <v>77</v>
      </c>
      <c r="AT282" s="172" t="s">
        <v>69</v>
      </c>
      <c r="AU282" s="172" t="s">
        <v>77</v>
      </c>
      <c r="AY282" s="171" t="s">
        <v>124</v>
      </c>
      <c r="BK282" s="173">
        <f>SUM(BK283:BK294)</f>
        <v>82592.83</v>
      </c>
    </row>
    <row r="283" spans="1:65" s="2" customFormat="1" ht="24.2" customHeight="1">
      <c r="A283" s="28"/>
      <c r="B283" s="29"/>
      <c r="C283" s="176" t="s">
        <v>70</v>
      </c>
      <c r="D283" s="176" t="s">
        <v>127</v>
      </c>
      <c r="E283" s="177" t="s">
        <v>353</v>
      </c>
      <c r="F283" s="178" t="s">
        <v>354</v>
      </c>
      <c r="G283" s="179" t="s">
        <v>176</v>
      </c>
      <c r="H283" s="180">
        <v>331.978</v>
      </c>
      <c r="I283" s="181">
        <v>98.5</v>
      </c>
      <c r="J283" s="181">
        <f>ROUND(I283*H283,2)</f>
        <v>32699.83</v>
      </c>
      <c r="K283" s="182"/>
      <c r="L283" s="33"/>
      <c r="M283" s="183" t="s">
        <v>1</v>
      </c>
      <c r="N283" s="184" t="s">
        <v>35</v>
      </c>
      <c r="O283" s="185">
        <v>0</v>
      </c>
      <c r="P283" s="185">
        <f>O283*H283</f>
        <v>0</v>
      </c>
      <c r="Q283" s="185">
        <v>0</v>
      </c>
      <c r="R283" s="185">
        <f>Q283*H283</f>
        <v>0</v>
      </c>
      <c r="S283" s="185">
        <v>0</v>
      </c>
      <c r="T283" s="186">
        <f>S283*H283</f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87" t="s">
        <v>131</v>
      </c>
      <c r="AT283" s="187" t="s">
        <v>127</v>
      </c>
      <c r="AU283" s="187" t="s">
        <v>79</v>
      </c>
      <c r="AY283" s="14" t="s">
        <v>124</v>
      </c>
      <c r="BE283" s="188">
        <f>IF(N283="základní",J283,0)</f>
        <v>32699.83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4" t="s">
        <v>77</v>
      </c>
      <c r="BK283" s="188">
        <f>ROUND(I283*H283,2)</f>
        <v>32699.83</v>
      </c>
      <c r="BL283" s="14" t="s">
        <v>131</v>
      </c>
      <c r="BM283" s="187" t="s">
        <v>355</v>
      </c>
    </row>
    <row r="284" spans="1:47" s="2" customFormat="1" ht="19.5">
      <c r="A284" s="28"/>
      <c r="B284" s="29"/>
      <c r="C284" s="30"/>
      <c r="D284" s="189" t="s">
        <v>132</v>
      </c>
      <c r="E284" s="30"/>
      <c r="F284" s="190" t="s">
        <v>354</v>
      </c>
      <c r="G284" s="30"/>
      <c r="H284" s="30"/>
      <c r="I284" s="30"/>
      <c r="J284" s="30"/>
      <c r="K284" s="30"/>
      <c r="L284" s="33"/>
      <c r="M284" s="191"/>
      <c r="N284" s="192"/>
      <c r="O284" s="65"/>
      <c r="P284" s="65"/>
      <c r="Q284" s="65"/>
      <c r="R284" s="65"/>
      <c r="S284" s="65"/>
      <c r="T284" s="66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T284" s="14" t="s">
        <v>132</v>
      </c>
      <c r="AU284" s="14" t="s">
        <v>79</v>
      </c>
    </row>
    <row r="285" spans="1:65" s="2" customFormat="1" ht="24.2" customHeight="1">
      <c r="A285" s="28"/>
      <c r="B285" s="29"/>
      <c r="C285" s="176" t="s">
        <v>70</v>
      </c>
      <c r="D285" s="176" t="s">
        <v>127</v>
      </c>
      <c r="E285" s="177" t="s">
        <v>356</v>
      </c>
      <c r="F285" s="178" t="s">
        <v>357</v>
      </c>
      <c r="G285" s="179" t="s">
        <v>180</v>
      </c>
      <c r="H285" s="180">
        <v>2</v>
      </c>
      <c r="I285" s="181">
        <v>3117</v>
      </c>
      <c r="J285" s="181">
        <f>ROUND(I285*H285,2)</f>
        <v>6234</v>
      </c>
      <c r="K285" s="182"/>
      <c r="L285" s="33"/>
      <c r="M285" s="183" t="s">
        <v>1</v>
      </c>
      <c r="N285" s="184" t="s">
        <v>35</v>
      </c>
      <c r="O285" s="185">
        <v>0</v>
      </c>
      <c r="P285" s="185">
        <f>O285*H285</f>
        <v>0</v>
      </c>
      <c r="Q285" s="185">
        <v>0</v>
      </c>
      <c r="R285" s="185">
        <f>Q285*H285</f>
        <v>0</v>
      </c>
      <c r="S285" s="185">
        <v>0</v>
      </c>
      <c r="T285" s="186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87" t="s">
        <v>131</v>
      </c>
      <c r="AT285" s="187" t="s">
        <v>127</v>
      </c>
      <c r="AU285" s="187" t="s">
        <v>79</v>
      </c>
      <c r="AY285" s="14" t="s">
        <v>124</v>
      </c>
      <c r="BE285" s="188">
        <f>IF(N285="základní",J285,0)</f>
        <v>6234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4" t="s">
        <v>77</v>
      </c>
      <c r="BK285" s="188">
        <f>ROUND(I285*H285,2)</f>
        <v>6234</v>
      </c>
      <c r="BL285" s="14" t="s">
        <v>131</v>
      </c>
      <c r="BM285" s="187" t="s">
        <v>358</v>
      </c>
    </row>
    <row r="286" spans="1:47" s="2" customFormat="1" ht="19.5">
      <c r="A286" s="28"/>
      <c r="B286" s="29"/>
      <c r="C286" s="30"/>
      <c r="D286" s="189" t="s">
        <v>132</v>
      </c>
      <c r="E286" s="30"/>
      <c r="F286" s="190" t="s">
        <v>357</v>
      </c>
      <c r="G286" s="30"/>
      <c r="H286" s="30"/>
      <c r="I286" s="30"/>
      <c r="J286" s="30"/>
      <c r="K286" s="30"/>
      <c r="L286" s="33"/>
      <c r="M286" s="191"/>
      <c r="N286" s="192"/>
      <c r="O286" s="65"/>
      <c r="P286" s="65"/>
      <c r="Q286" s="65"/>
      <c r="R286" s="65"/>
      <c r="S286" s="65"/>
      <c r="T286" s="66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T286" s="14" t="s">
        <v>132</v>
      </c>
      <c r="AU286" s="14" t="s">
        <v>79</v>
      </c>
    </row>
    <row r="287" spans="1:65" s="2" customFormat="1" ht="33" customHeight="1">
      <c r="A287" s="28"/>
      <c r="B287" s="29"/>
      <c r="C287" s="176" t="s">
        <v>70</v>
      </c>
      <c r="D287" s="176" t="s">
        <v>127</v>
      </c>
      <c r="E287" s="177" t="s">
        <v>359</v>
      </c>
      <c r="F287" s="178" t="s">
        <v>360</v>
      </c>
      <c r="G287" s="179" t="s">
        <v>180</v>
      </c>
      <c r="H287" s="180">
        <v>40</v>
      </c>
      <c r="I287" s="181">
        <v>450</v>
      </c>
      <c r="J287" s="181">
        <f>ROUND(I287*H287,2)</f>
        <v>18000</v>
      </c>
      <c r="K287" s="182"/>
      <c r="L287" s="33"/>
      <c r="M287" s="183" t="s">
        <v>1</v>
      </c>
      <c r="N287" s="184" t="s">
        <v>35</v>
      </c>
      <c r="O287" s="185">
        <v>0</v>
      </c>
      <c r="P287" s="185">
        <f>O287*H287</f>
        <v>0</v>
      </c>
      <c r="Q287" s="185">
        <v>0</v>
      </c>
      <c r="R287" s="185">
        <f>Q287*H287</f>
        <v>0</v>
      </c>
      <c r="S287" s="185">
        <v>0</v>
      </c>
      <c r="T287" s="186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87" t="s">
        <v>131</v>
      </c>
      <c r="AT287" s="187" t="s">
        <v>127</v>
      </c>
      <c r="AU287" s="187" t="s">
        <v>79</v>
      </c>
      <c r="AY287" s="14" t="s">
        <v>124</v>
      </c>
      <c r="BE287" s="188">
        <f>IF(N287="základní",J287,0)</f>
        <v>18000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4" t="s">
        <v>77</v>
      </c>
      <c r="BK287" s="188">
        <f>ROUND(I287*H287,2)</f>
        <v>18000</v>
      </c>
      <c r="BL287" s="14" t="s">
        <v>131</v>
      </c>
      <c r="BM287" s="187" t="s">
        <v>361</v>
      </c>
    </row>
    <row r="288" spans="1:47" s="2" customFormat="1" ht="19.5">
      <c r="A288" s="28"/>
      <c r="B288" s="29"/>
      <c r="C288" s="30"/>
      <c r="D288" s="189" t="s">
        <v>132</v>
      </c>
      <c r="E288" s="30"/>
      <c r="F288" s="190" t="s">
        <v>360</v>
      </c>
      <c r="G288" s="30"/>
      <c r="H288" s="30"/>
      <c r="I288" s="30"/>
      <c r="J288" s="30"/>
      <c r="K288" s="30"/>
      <c r="L288" s="33"/>
      <c r="M288" s="191"/>
      <c r="N288" s="192"/>
      <c r="O288" s="65"/>
      <c r="P288" s="65"/>
      <c r="Q288" s="65"/>
      <c r="R288" s="65"/>
      <c r="S288" s="65"/>
      <c r="T288" s="66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T288" s="14" t="s">
        <v>132</v>
      </c>
      <c r="AU288" s="14" t="s">
        <v>79</v>
      </c>
    </row>
    <row r="289" spans="1:65" s="2" customFormat="1" ht="33" customHeight="1">
      <c r="A289" s="28"/>
      <c r="B289" s="29"/>
      <c r="C289" s="176" t="s">
        <v>70</v>
      </c>
      <c r="D289" s="176" t="s">
        <v>127</v>
      </c>
      <c r="E289" s="177" t="s">
        <v>362</v>
      </c>
      <c r="F289" s="178" t="s">
        <v>363</v>
      </c>
      <c r="G289" s="179" t="s">
        <v>180</v>
      </c>
      <c r="H289" s="180">
        <v>2</v>
      </c>
      <c r="I289" s="181">
        <v>1890</v>
      </c>
      <c r="J289" s="181">
        <f>ROUND(I289*H289,2)</f>
        <v>3780</v>
      </c>
      <c r="K289" s="182"/>
      <c r="L289" s="33"/>
      <c r="M289" s="183" t="s">
        <v>1</v>
      </c>
      <c r="N289" s="184" t="s">
        <v>35</v>
      </c>
      <c r="O289" s="185">
        <v>0</v>
      </c>
      <c r="P289" s="185">
        <f>O289*H289</f>
        <v>0</v>
      </c>
      <c r="Q289" s="185">
        <v>0</v>
      </c>
      <c r="R289" s="185">
        <f>Q289*H289</f>
        <v>0</v>
      </c>
      <c r="S289" s="185">
        <v>0</v>
      </c>
      <c r="T289" s="186">
        <f>S289*H289</f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87" t="s">
        <v>131</v>
      </c>
      <c r="AT289" s="187" t="s">
        <v>127</v>
      </c>
      <c r="AU289" s="187" t="s">
        <v>79</v>
      </c>
      <c r="AY289" s="14" t="s">
        <v>124</v>
      </c>
      <c r="BE289" s="188">
        <f>IF(N289="základní",J289,0)</f>
        <v>3780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4" t="s">
        <v>77</v>
      </c>
      <c r="BK289" s="188">
        <f>ROUND(I289*H289,2)</f>
        <v>3780</v>
      </c>
      <c r="BL289" s="14" t="s">
        <v>131</v>
      </c>
      <c r="BM289" s="187" t="s">
        <v>364</v>
      </c>
    </row>
    <row r="290" spans="1:47" s="2" customFormat="1" ht="19.5">
      <c r="A290" s="28"/>
      <c r="B290" s="29"/>
      <c r="C290" s="30"/>
      <c r="D290" s="189" t="s">
        <v>132</v>
      </c>
      <c r="E290" s="30"/>
      <c r="F290" s="190" t="s">
        <v>363</v>
      </c>
      <c r="G290" s="30"/>
      <c r="H290" s="30"/>
      <c r="I290" s="30"/>
      <c r="J290" s="30"/>
      <c r="K290" s="30"/>
      <c r="L290" s="33"/>
      <c r="M290" s="191"/>
      <c r="N290" s="192"/>
      <c r="O290" s="65"/>
      <c r="P290" s="65"/>
      <c r="Q290" s="65"/>
      <c r="R290" s="65"/>
      <c r="S290" s="65"/>
      <c r="T290" s="66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T290" s="14" t="s">
        <v>132</v>
      </c>
      <c r="AU290" s="14" t="s">
        <v>79</v>
      </c>
    </row>
    <row r="291" spans="1:65" s="2" customFormat="1" ht="33" customHeight="1">
      <c r="A291" s="28"/>
      <c r="B291" s="29"/>
      <c r="C291" s="176" t="s">
        <v>70</v>
      </c>
      <c r="D291" s="176" t="s">
        <v>127</v>
      </c>
      <c r="E291" s="177" t="s">
        <v>365</v>
      </c>
      <c r="F291" s="178" t="s">
        <v>366</v>
      </c>
      <c r="G291" s="179" t="s">
        <v>176</v>
      </c>
      <c r="H291" s="180">
        <v>110</v>
      </c>
      <c r="I291" s="181">
        <v>54.5</v>
      </c>
      <c r="J291" s="181">
        <f>ROUND(I291*H291,2)</f>
        <v>5995</v>
      </c>
      <c r="K291" s="182"/>
      <c r="L291" s="33"/>
      <c r="M291" s="183" t="s">
        <v>1</v>
      </c>
      <c r="N291" s="184" t="s">
        <v>35</v>
      </c>
      <c r="O291" s="185">
        <v>0</v>
      </c>
      <c r="P291" s="185">
        <f>O291*H291</f>
        <v>0</v>
      </c>
      <c r="Q291" s="185">
        <v>0</v>
      </c>
      <c r="R291" s="185">
        <f>Q291*H291</f>
        <v>0</v>
      </c>
      <c r="S291" s="185">
        <v>0</v>
      </c>
      <c r="T291" s="186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87" t="s">
        <v>131</v>
      </c>
      <c r="AT291" s="187" t="s">
        <v>127</v>
      </c>
      <c r="AU291" s="187" t="s">
        <v>79</v>
      </c>
      <c r="AY291" s="14" t="s">
        <v>124</v>
      </c>
      <c r="BE291" s="188">
        <f>IF(N291="základní",J291,0)</f>
        <v>5995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4" t="s">
        <v>77</v>
      </c>
      <c r="BK291" s="188">
        <f>ROUND(I291*H291,2)</f>
        <v>5995</v>
      </c>
      <c r="BL291" s="14" t="s">
        <v>131</v>
      </c>
      <c r="BM291" s="187" t="s">
        <v>367</v>
      </c>
    </row>
    <row r="292" spans="1:47" s="2" customFormat="1" ht="19.5">
      <c r="A292" s="28"/>
      <c r="B292" s="29"/>
      <c r="C292" s="30"/>
      <c r="D292" s="189" t="s">
        <v>132</v>
      </c>
      <c r="E292" s="30"/>
      <c r="F292" s="190" t="s">
        <v>366</v>
      </c>
      <c r="G292" s="30"/>
      <c r="H292" s="30"/>
      <c r="I292" s="30"/>
      <c r="J292" s="30"/>
      <c r="K292" s="30"/>
      <c r="L292" s="33"/>
      <c r="M292" s="191"/>
      <c r="N292" s="192"/>
      <c r="O292" s="65"/>
      <c r="P292" s="65"/>
      <c r="Q292" s="65"/>
      <c r="R292" s="65"/>
      <c r="S292" s="65"/>
      <c r="T292" s="66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T292" s="14" t="s">
        <v>132</v>
      </c>
      <c r="AU292" s="14" t="s">
        <v>79</v>
      </c>
    </row>
    <row r="293" spans="1:65" s="2" customFormat="1" ht="37.9" customHeight="1">
      <c r="A293" s="28"/>
      <c r="B293" s="29"/>
      <c r="C293" s="176" t="s">
        <v>70</v>
      </c>
      <c r="D293" s="176" t="s">
        <v>127</v>
      </c>
      <c r="E293" s="177" t="s">
        <v>368</v>
      </c>
      <c r="F293" s="178" t="s">
        <v>369</v>
      </c>
      <c r="G293" s="179" t="s">
        <v>176</v>
      </c>
      <c r="H293" s="180">
        <v>220</v>
      </c>
      <c r="I293" s="181">
        <v>72.2</v>
      </c>
      <c r="J293" s="181">
        <f>ROUND(I293*H293,2)</f>
        <v>15884</v>
      </c>
      <c r="K293" s="182"/>
      <c r="L293" s="33"/>
      <c r="M293" s="183" t="s">
        <v>1</v>
      </c>
      <c r="N293" s="184" t="s">
        <v>35</v>
      </c>
      <c r="O293" s="185">
        <v>0</v>
      </c>
      <c r="P293" s="185">
        <f>O293*H293</f>
        <v>0</v>
      </c>
      <c r="Q293" s="185">
        <v>0</v>
      </c>
      <c r="R293" s="185">
        <f>Q293*H293</f>
        <v>0</v>
      </c>
      <c r="S293" s="185">
        <v>0</v>
      </c>
      <c r="T293" s="186">
        <f>S293*H293</f>
        <v>0</v>
      </c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R293" s="187" t="s">
        <v>131</v>
      </c>
      <c r="AT293" s="187" t="s">
        <v>127</v>
      </c>
      <c r="AU293" s="187" t="s">
        <v>79</v>
      </c>
      <c r="AY293" s="14" t="s">
        <v>124</v>
      </c>
      <c r="BE293" s="188">
        <f>IF(N293="základní",J293,0)</f>
        <v>15884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4" t="s">
        <v>77</v>
      </c>
      <c r="BK293" s="188">
        <f>ROUND(I293*H293,2)</f>
        <v>15884</v>
      </c>
      <c r="BL293" s="14" t="s">
        <v>131</v>
      </c>
      <c r="BM293" s="187" t="s">
        <v>370</v>
      </c>
    </row>
    <row r="294" spans="1:47" s="2" customFormat="1" ht="19.5">
      <c r="A294" s="28"/>
      <c r="B294" s="29"/>
      <c r="C294" s="30"/>
      <c r="D294" s="189" t="s">
        <v>132</v>
      </c>
      <c r="E294" s="30"/>
      <c r="F294" s="190" t="s">
        <v>369</v>
      </c>
      <c r="G294" s="30"/>
      <c r="H294" s="30"/>
      <c r="I294" s="30"/>
      <c r="J294" s="30"/>
      <c r="K294" s="30"/>
      <c r="L294" s="33"/>
      <c r="M294" s="191"/>
      <c r="N294" s="192"/>
      <c r="O294" s="65"/>
      <c r="P294" s="65"/>
      <c r="Q294" s="65"/>
      <c r="R294" s="65"/>
      <c r="S294" s="65"/>
      <c r="T294" s="66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T294" s="14" t="s">
        <v>132</v>
      </c>
      <c r="AU294" s="14" t="s">
        <v>79</v>
      </c>
    </row>
    <row r="295" spans="2:63" s="12" customFormat="1" ht="22.9" customHeight="1">
      <c r="B295" s="161"/>
      <c r="C295" s="162"/>
      <c r="D295" s="163" t="s">
        <v>69</v>
      </c>
      <c r="E295" s="174" t="s">
        <v>371</v>
      </c>
      <c r="F295" s="174" t="s">
        <v>372</v>
      </c>
      <c r="G295" s="162"/>
      <c r="H295" s="162"/>
      <c r="I295" s="162"/>
      <c r="J295" s="175">
        <f>BK295</f>
        <v>152500.36</v>
      </c>
      <c r="K295" s="162"/>
      <c r="L295" s="166"/>
      <c r="M295" s="167"/>
      <c r="N295" s="168"/>
      <c r="O295" s="168"/>
      <c r="P295" s="169">
        <f>SUM(P296:P339)</f>
        <v>0</v>
      </c>
      <c r="Q295" s="168"/>
      <c r="R295" s="169">
        <f>SUM(R296:R339)</f>
        <v>0</v>
      </c>
      <c r="S295" s="168"/>
      <c r="T295" s="170">
        <f>SUM(T296:T339)</f>
        <v>0</v>
      </c>
      <c r="AR295" s="171" t="s">
        <v>77</v>
      </c>
      <c r="AT295" s="172" t="s">
        <v>69</v>
      </c>
      <c r="AU295" s="172" t="s">
        <v>77</v>
      </c>
      <c r="AY295" s="171" t="s">
        <v>124</v>
      </c>
      <c r="BK295" s="173">
        <f>SUM(BK296:BK339)</f>
        <v>152500.36</v>
      </c>
    </row>
    <row r="296" spans="1:65" s="2" customFormat="1" ht="24.2" customHeight="1">
      <c r="A296" s="28"/>
      <c r="B296" s="29"/>
      <c r="C296" s="176" t="s">
        <v>70</v>
      </c>
      <c r="D296" s="176" t="s">
        <v>127</v>
      </c>
      <c r="E296" s="177" t="s">
        <v>373</v>
      </c>
      <c r="F296" s="178" t="s">
        <v>374</v>
      </c>
      <c r="G296" s="179" t="s">
        <v>130</v>
      </c>
      <c r="H296" s="180">
        <v>0.725</v>
      </c>
      <c r="I296" s="181">
        <v>5070</v>
      </c>
      <c r="J296" s="181">
        <f>ROUND(I296*H296,2)</f>
        <v>3675.75</v>
      </c>
      <c r="K296" s="182"/>
      <c r="L296" s="33"/>
      <c r="M296" s="183" t="s">
        <v>1</v>
      </c>
      <c r="N296" s="184" t="s">
        <v>35</v>
      </c>
      <c r="O296" s="185">
        <v>0</v>
      </c>
      <c r="P296" s="185">
        <f>O296*H296</f>
        <v>0</v>
      </c>
      <c r="Q296" s="185">
        <v>0</v>
      </c>
      <c r="R296" s="185">
        <f>Q296*H296</f>
        <v>0</v>
      </c>
      <c r="S296" s="185">
        <v>0</v>
      </c>
      <c r="T296" s="186">
        <f>S296*H296</f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87" t="s">
        <v>131</v>
      </c>
      <c r="AT296" s="187" t="s">
        <v>127</v>
      </c>
      <c r="AU296" s="187" t="s">
        <v>79</v>
      </c>
      <c r="AY296" s="14" t="s">
        <v>124</v>
      </c>
      <c r="BE296" s="188">
        <f>IF(N296="základní",J296,0)</f>
        <v>3675.75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4" t="s">
        <v>77</v>
      </c>
      <c r="BK296" s="188">
        <f>ROUND(I296*H296,2)</f>
        <v>3675.75</v>
      </c>
      <c r="BL296" s="14" t="s">
        <v>131</v>
      </c>
      <c r="BM296" s="187" t="s">
        <v>375</v>
      </c>
    </row>
    <row r="297" spans="1:47" s="2" customFormat="1" ht="19.5">
      <c r="A297" s="28"/>
      <c r="B297" s="29"/>
      <c r="C297" s="30"/>
      <c r="D297" s="189" t="s">
        <v>132</v>
      </c>
      <c r="E297" s="30"/>
      <c r="F297" s="190" t="s">
        <v>374</v>
      </c>
      <c r="G297" s="30"/>
      <c r="H297" s="30"/>
      <c r="I297" s="30"/>
      <c r="J297" s="30"/>
      <c r="K297" s="30"/>
      <c r="L297" s="33"/>
      <c r="M297" s="191"/>
      <c r="N297" s="192"/>
      <c r="O297" s="65"/>
      <c r="P297" s="65"/>
      <c r="Q297" s="65"/>
      <c r="R297" s="65"/>
      <c r="S297" s="65"/>
      <c r="T297" s="66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T297" s="14" t="s">
        <v>132</v>
      </c>
      <c r="AU297" s="14" t="s">
        <v>79</v>
      </c>
    </row>
    <row r="298" spans="1:65" s="2" customFormat="1" ht="24.2" customHeight="1">
      <c r="A298" s="28"/>
      <c r="B298" s="29"/>
      <c r="C298" s="176" t="s">
        <v>70</v>
      </c>
      <c r="D298" s="176" t="s">
        <v>127</v>
      </c>
      <c r="E298" s="177" t="s">
        <v>376</v>
      </c>
      <c r="F298" s="178" t="s">
        <v>377</v>
      </c>
      <c r="G298" s="179" t="s">
        <v>245</v>
      </c>
      <c r="H298" s="180">
        <v>23.6</v>
      </c>
      <c r="I298" s="181">
        <v>380</v>
      </c>
      <c r="J298" s="181">
        <f>ROUND(I298*H298,2)</f>
        <v>8968</v>
      </c>
      <c r="K298" s="182"/>
      <c r="L298" s="33"/>
      <c r="M298" s="183" t="s">
        <v>1</v>
      </c>
      <c r="N298" s="184" t="s">
        <v>35</v>
      </c>
      <c r="O298" s="185">
        <v>0</v>
      </c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87" t="s">
        <v>131</v>
      </c>
      <c r="AT298" s="187" t="s">
        <v>127</v>
      </c>
      <c r="AU298" s="187" t="s">
        <v>79</v>
      </c>
      <c r="AY298" s="14" t="s">
        <v>124</v>
      </c>
      <c r="BE298" s="188">
        <f>IF(N298="základní",J298,0)</f>
        <v>8968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4" t="s">
        <v>77</v>
      </c>
      <c r="BK298" s="188">
        <f>ROUND(I298*H298,2)</f>
        <v>8968</v>
      </c>
      <c r="BL298" s="14" t="s">
        <v>131</v>
      </c>
      <c r="BM298" s="187" t="s">
        <v>378</v>
      </c>
    </row>
    <row r="299" spans="1:47" s="2" customFormat="1" ht="12">
      <c r="A299" s="28"/>
      <c r="B299" s="29"/>
      <c r="C299" s="30"/>
      <c r="D299" s="189" t="s">
        <v>132</v>
      </c>
      <c r="E299" s="30"/>
      <c r="F299" s="190" t="s">
        <v>377</v>
      </c>
      <c r="G299" s="30"/>
      <c r="H299" s="30"/>
      <c r="I299" s="30"/>
      <c r="J299" s="30"/>
      <c r="K299" s="30"/>
      <c r="L299" s="33"/>
      <c r="M299" s="191"/>
      <c r="N299" s="192"/>
      <c r="O299" s="65"/>
      <c r="P299" s="65"/>
      <c r="Q299" s="65"/>
      <c r="R299" s="65"/>
      <c r="S299" s="65"/>
      <c r="T299" s="66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T299" s="14" t="s">
        <v>132</v>
      </c>
      <c r="AU299" s="14" t="s">
        <v>79</v>
      </c>
    </row>
    <row r="300" spans="1:65" s="2" customFormat="1" ht="37.9" customHeight="1">
      <c r="A300" s="28"/>
      <c r="B300" s="29"/>
      <c r="C300" s="176" t="s">
        <v>70</v>
      </c>
      <c r="D300" s="176" t="s">
        <v>127</v>
      </c>
      <c r="E300" s="177" t="s">
        <v>379</v>
      </c>
      <c r="F300" s="178" t="s">
        <v>380</v>
      </c>
      <c r="G300" s="179" t="s">
        <v>130</v>
      </c>
      <c r="H300" s="180">
        <v>17.426</v>
      </c>
      <c r="I300" s="181">
        <v>2590</v>
      </c>
      <c r="J300" s="181">
        <f>ROUND(I300*H300,2)</f>
        <v>45133.34</v>
      </c>
      <c r="K300" s="182"/>
      <c r="L300" s="33"/>
      <c r="M300" s="183" t="s">
        <v>1</v>
      </c>
      <c r="N300" s="184" t="s">
        <v>35</v>
      </c>
      <c r="O300" s="185">
        <v>0</v>
      </c>
      <c r="P300" s="185">
        <f>O300*H300</f>
        <v>0</v>
      </c>
      <c r="Q300" s="185">
        <v>0</v>
      </c>
      <c r="R300" s="185">
        <f>Q300*H300</f>
        <v>0</v>
      </c>
      <c r="S300" s="185">
        <v>0</v>
      </c>
      <c r="T300" s="186">
        <f>S300*H300</f>
        <v>0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87" t="s">
        <v>131</v>
      </c>
      <c r="AT300" s="187" t="s">
        <v>127</v>
      </c>
      <c r="AU300" s="187" t="s">
        <v>79</v>
      </c>
      <c r="AY300" s="14" t="s">
        <v>124</v>
      </c>
      <c r="BE300" s="188">
        <f>IF(N300="základní",J300,0)</f>
        <v>45133.34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4" t="s">
        <v>77</v>
      </c>
      <c r="BK300" s="188">
        <f>ROUND(I300*H300,2)</f>
        <v>45133.34</v>
      </c>
      <c r="BL300" s="14" t="s">
        <v>131</v>
      </c>
      <c r="BM300" s="187" t="s">
        <v>381</v>
      </c>
    </row>
    <row r="301" spans="1:47" s="2" customFormat="1" ht="19.5">
      <c r="A301" s="28"/>
      <c r="B301" s="29"/>
      <c r="C301" s="30"/>
      <c r="D301" s="189" t="s">
        <v>132</v>
      </c>
      <c r="E301" s="30"/>
      <c r="F301" s="190" t="s">
        <v>380</v>
      </c>
      <c r="G301" s="30"/>
      <c r="H301" s="30"/>
      <c r="I301" s="30"/>
      <c r="J301" s="30"/>
      <c r="K301" s="30"/>
      <c r="L301" s="33"/>
      <c r="M301" s="191"/>
      <c r="N301" s="192"/>
      <c r="O301" s="65"/>
      <c r="P301" s="65"/>
      <c r="Q301" s="65"/>
      <c r="R301" s="65"/>
      <c r="S301" s="65"/>
      <c r="T301" s="66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T301" s="14" t="s">
        <v>132</v>
      </c>
      <c r="AU301" s="14" t="s">
        <v>79</v>
      </c>
    </row>
    <row r="302" spans="1:65" s="2" customFormat="1" ht="33" customHeight="1">
      <c r="A302" s="28"/>
      <c r="B302" s="29"/>
      <c r="C302" s="176" t="s">
        <v>70</v>
      </c>
      <c r="D302" s="176" t="s">
        <v>127</v>
      </c>
      <c r="E302" s="177" t="s">
        <v>382</v>
      </c>
      <c r="F302" s="178" t="s">
        <v>383</v>
      </c>
      <c r="G302" s="179" t="s">
        <v>130</v>
      </c>
      <c r="H302" s="180">
        <v>17.426</v>
      </c>
      <c r="I302" s="181">
        <v>1470</v>
      </c>
      <c r="J302" s="181">
        <f>ROUND(I302*H302,2)</f>
        <v>25616.22</v>
      </c>
      <c r="K302" s="182"/>
      <c r="L302" s="33"/>
      <c r="M302" s="183" t="s">
        <v>1</v>
      </c>
      <c r="N302" s="184" t="s">
        <v>35</v>
      </c>
      <c r="O302" s="185">
        <v>0</v>
      </c>
      <c r="P302" s="185">
        <f>O302*H302</f>
        <v>0</v>
      </c>
      <c r="Q302" s="185">
        <v>0</v>
      </c>
      <c r="R302" s="185">
        <f>Q302*H302</f>
        <v>0</v>
      </c>
      <c r="S302" s="185">
        <v>0</v>
      </c>
      <c r="T302" s="186">
        <f>S302*H302</f>
        <v>0</v>
      </c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R302" s="187" t="s">
        <v>131</v>
      </c>
      <c r="AT302" s="187" t="s">
        <v>127</v>
      </c>
      <c r="AU302" s="187" t="s">
        <v>79</v>
      </c>
      <c r="AY302" s="14" t="s">
        <v>124</v>
      </c>
      <c r="BE302" s="188">
        <f>IF(N302="základní",J302,0)</f>
        <v>25616.22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4" t="s">
        <v>77</v>
      </c>
      <c r="BK302" s="188">
        <f>ROUND(I302*H302,2)</f>
        <v>25616.22</v>
      </c>
      <c r="BL302" s="14" t="s">
        <v>131</v>
      </c>
      <c r="BM302" s="187" t="s">
        <v>384</v>
      </c>
    </row>
    <row r="303" spans="1:47" s="2" customFormat="1" ht="19.5">
      <c r="A303" s="28"/>
      <c r="B303" s="29"/>
      <c r="C303" s="30"/>
      <c r="D303" s="189" t="s">
        <v>132</v>
      </c>
      <c r="E303" s="30"/>
      <c r="F303" s="190" t="s">
        <v>383</v>
      </c>
      <c r="G303" s="30"/>
      <c r="H303" s="30"/>
      <c r="I303" s="30"/>
      <c r="J303" s="30"/>
      <c r="K303" s="30"/>
      <c r="L303" s="33"/>
      <c r="M303" s="191"/>
      <c r="N303" s="192"/>
      <c r="O303" s="65"/>
      <c r="P303" s="65"/>
      <c r="Q303" s="65"/>
      <c r="R303" s="65"/>
      <c r="S303" s="65"/>
      <c r="T303" s="66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T303" s="14" t="s">
        <v>132</v>
      </c>
      <c r="AU303" s="14" t="s">
        <v>79</v>
      </c>
    </row>
    <row r="304" spans="1:65" s="2" customFormat="1" ht="16.5" customHeight="1">
      <c r="A304" s="28"/>
      <c r="B304" s="29"/>
      <c r="C304" s="176" t="s">
        <v>70</v>
      </c>
      <c r="D304" s="176" t="s">
        <v>127</v>
      </c>
      <c r="E304" s="177" t="s">
        <v>385</v>
      </c>
      <c r="F304" s="178" t="s">
        <v>386</v>
      </c>
      <c r="G304" s="179" t="s">
        <v>176</v>
      </c>
      <c r="H304" s="180">
        <v>3.875</v>
      </c>
      <c r="I304" s="181">
        <v>151</v>
      </c>
      <c r="J304" s="181">
        <f>ROUND(I304*H304,2)</f>
        <v>585.13</v>
      </c>
      <c r="K304" s="182"/>
      <c r="L304" s="33"/>
      <c r="M304" s="183" t="s">
        <v>1</v>
      </c>
      <c r="N304" s="184" t="s">
        <v>35</v>
      </c>
      <c r="O304" s="185">
        <v>0</v>
      </c>
      <c r="P304" s="185">
        <f>O304*H304</f>
        <v>0</v>
      </c>
      <c r="Q304" s="185">
        <v>0</v>
      </c>
      <c r="R304" s="185">
        <f>Q304*H304</f>
        <v>0</v>
      </c>
      <c r="S304" s="185">
        <v>0</v>
      </c>
      <c r="T304" s="186">
        <f>S304*H304</f>
        <v>0</v>
      </c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R304" s="187" t="s">
        <v>131</v>
      </c>
      <c r="AT304" s="187" t="s">
        <v>127</v>
      </c>
      <c r="AU304" s="187" t="s">
        <v>79</v>
      </c>
      <c r="AY304" s="14" t="s">
        <v>124</v>
      </c>
      <c r="BE304" s="188">
        <f>IF(N304="základní",J304,0)</f>
        <v>585.13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4" t="s">
        <v>77</v>
      </c>
      <c r="BK304" s="188">
        <f>ROUND(I304*H304,2)</f>
        <v>585.13</v>
      </c>
      <c r="BL304" s="14" t="s">
        <v>131</v>
      </c>
      <c r="BM304" s="187" t="s">
        <v>387</v>
      </c>
    </row>
    <row r="305" spans="1:47" s="2" customFormat="1" ht="12">
      <c r="A305" s="28"/>
      <c r="B305" s="29"/>
      <c r="C305" s="30"/>
      <c r="D305" s="189" t="s">
        <v>132</v>
      </c>
      <c r="E305" s="30"/>
      <c r="F305" s="190" t="s">
        <v>386</v>
      </c>
      <c r="G305" s="30"/>
      <c r="H305" s="30"/>
      <c r="I305" s="30"/>
      <c r="J305" s="30"/>
      <c r="K305" s="30"/>
      <c r="L305" s="33"/>
      <c r="M305" s="191"/>
      <c r="N305" s="192"/>
      <c r="O305" s="65"/>
      <c r="P305" s="65"/>
      <c r="Q305" s="65"/>
      <c r="R305" s="65"/>
      <c r="S305" s="65"/>
      <c r="T305" s="66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T305" s="14" t="s">
        <v>132</v>
      </c>
      <c r="AU305" s="14" t="s">
        <v>79</v>
      </c>
    </row>
    <row r="306" spans="1:65" s="2" customFormat="1" ht="16.5" customHeight="1">
      <c r="A306" s="28"/>
      <c r="B306" s="29"/>
      <c r="C306" s="176" t="s">
        <v>70</v>
      </c>
      <c r="D306" s="176" t="s">
        <v>127</v>
      </c>
      <c r="E306" s="177" t="s">
        <v>388</v>
      </c>
      <c r="F306" s="178" t="s">
        <v>389</v>
      </c>
      <c r="G306" s="179" t="s">
        <v>176</v>
      </c>
      <c r="H306" s="180">
        <v>8.5</v>
      </c>
      <c r="I306" s="181">
        <v>153</v>
      </c>
      <c r="J306" s="181">
        <f>ROUND(I306*H306,2)</f>
        <v>1300.5</v>
      </c>
      <c r="K306" s="182"/>
      <c r="L306" s="33"/>
      <c r="M306" s="183" t="s">
        <v>1</v>
      </c>
      <c r="N306" s="184" t="s">
        <v>35</v>
      </c>
      <c r="O306" s="185">
        <v>0</v>
      </c>
      <c r="P306" s="185">
        <f>O306*H306</f>
        <v>0</v>
      </c>
      <c r="Q306" s="185">
        <v>0</v>
      </c>
      <c r="R306" s="185">
        <f>Q306*H306</f>
        <v>0</v>
      </c>
      <c r="S306" s="185">
        <v>0</v>
      </c>
      <c r="T306" s="186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87" t="s">
        <v>131</v>
      </c>
      <c r="AT306" s="187" t="s">
        <v>127</v>
      </c>
      <c r="AU306" s="187" t="s">
        <v>79</v>
      </c>
      <c r="AY306" s="14" t="s">
        <v>124</v>
      </c>
      <c r="BE306" s="188">
        <f>IF(N306="základní",J306,0)</f>
        <v>1300.5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4" t="s">
        <v>77</v>
      </c>
      <c r="BK306" s="188">
        <f>ROUND(I306*H306,2)</f>
        <v>1300.5</v>
      </c>
      <c r="BL306" s="14" t="s">
        <v>131</v>
      </c>
      <c r="BM306" s="187" t="s">
        <v>390</v>
      </c>
    </row>
    <row r="307" spans="1:47" s="2" customFormat="1" ht="12">
      <c r="A307" s="28"/>
      <c r="B307" s="29"/>
      <c r="C307" s="30"/>
      <c r="D307" s="189" t="s">
        <v>132</v>
      </c>
      <c r="E307" s="30"/>
      <c r="F307" s="190" t="s">
        <v>389</v>
      </c>
      <c r="G307" s="30"/>
      <c r="H307" s="30"/>
      <c r="I307" s="30"/>
      <c r="J307" s="30"/>
      <c r="K307" s="30"/>
      <c r="L307" s="33"/>
      <c r="M307" s="191"/>
      <c r="N307" s="192"/>
      <c r="O307" s="65"/>
      <c r="P307" s="65"/>
      <c r="Q307" s="65"/>
      <c r="R307" s="65"/>
      <c r="S307" s="65"/>
      <c r="T307" s="66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T307" s="14" t="s">
        <v>132</v>
      </c>
      <c r="AU307" s="14" t="s">
        <v>79</v>
      </c>
    </row>
    <row r="308" spans="1:65" s="2" customFormat="1" ht="16.5" customHeight="1">
      <c r="A308" s="28"/>
      <c r="B308" s="29"/>
      <c r="C308" s="176" t="s">
        <v>70</v>
      </c>
      <c r="D308" s="176" t="s">
        <v>127</v>
      </c>
      <c r="E308" s="177" t="s">
        <v>391</v>
      </c>
      <c r="F308" s="178" t="s">
        <v>392</v>
      </c>
      <c r="G308" s="179" t="s">
        <v>176</v>
      </c>
      <c r="H308" s="180">
        <v>11.88</v>
      </c>
      <c r="I308" s="181">
        <v>127</v>
      </c>
      <c r="J308" s="181">
        <f>ROUND(I308*H308,2)</f>
        <v>1508.76</v>
      </c>
      <c r="K308" s="182"/>
      <c r="L308" s="33"/>
      <c r="M308" s="183" t="s">
        <v>1</v>
      </c>
      <c r="N308" s="184" t="s">
        <v>35</v>
      </c>
      <c r="O308" s="185">
        <v>0</v>
      </c>
      <c r="P308" s="185">
        <f>O308*H308</f>
        <v>0</v>
      </c>
      <c r="Q308" s="185">
        <v>0</v>
      </c>
      <c r="R308" s="185">
        <f>Q308*H308</f>
        <v>0</v>
      </c>
      <c r="S308" s="185">
        <v>0</v>
      </c>
      <c r="T308" s="186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87" t="s">
        <v>131</v>
      </c>
      <c r="AT308" s="187" t="s">
        <v>127</v>
      </c>
      <c r="AU308" s="187" t="s">
        <v>79</v>
      </c>
      <c r="AY308" s="14" t="s">
        <v>124</v>
      </c>
      <c r="BE308" s="188">
        <f>IF(N308="základní",J308,0)</f>
        <v>1508.76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4" t="s">
        <v>77</v>
      </c>
      <c r="BK308" s="188">
        <f>ROUND(I308*H308,2)</f>
        <v>1508.76</v>
      </c>
      <c r="BL308" s="14" t="s">
        <v>131</v>
      </c>
      <c r="BM308" s="187" t="s">
        <v>393</v>
      </c>
    </row>
    <row r="309" spans="1:47" s="2" customFormat="1" ht="12">
      <c r="A309" s="28"/>
      <c r="B309" s="29"/>
      <c r="C309" s="30"/>
      <c r="D309" s="189" t="s">
        <v>132</v>
      </c>
      <c r="E309" s="30"/>
      <c r="F309" s="190" t="s">
        <v>392</v>
      </c>
      <c r="G309" s="30"/>
      <c r="H309" s="30"/>
      <c r="I309" s="30"/>
      <c r="J309" s="30"/>
      <c r="K309" s="30"/>
      <c r="L309" s="33"/>
      <c r="M309" s="191"/>
      <c r="N309" s="192"/>
      <c r="O309" s="65"/>
      <c r="P309" s="65"/>
      <c r="Q309" s="65"/>
      <c r="R309" s="65"/>
      <c r="S309" s="65"/>
      <c r="T309" s="66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T309" s="14" t="s">
        <v>132</v>
      </c>
      <c r="AU309" s="14" t="s">
        <v>79</v>
      </c>
    </row>
    <row r="310" spans="1:65" s="2" customFormat="1" ht="16.5" customHeight="1">
      <c r="A310" s="28"/>
      <c r="B310" s="29"/>
      <c r="C310" s="176" t="s">
        <v>70</v>
      </c>
      <c r="D310" s="176" t="s">
        <v>127</v>
      </c>
      <c r="E310" s="177" t="s">
        <v>394</v>
      </c>
      <c r="F310" s="178" t="s">
        <v>395</v>
      </c>
      <c r="G310" s="179" t="s">
        <v>130</v>
      </c>
      <c r="H310" s="180">
        <v>2.814</v>
      </c>
      <c r="I310" s="181">
        <v>3440</v>
      </c>
      <c r="J310" s="181">
        <f>ROUND(I310*H310,2)</f>
        <v>9680.16</v>
      </c>
      <c r="K310" s="182"/>
      <c r="L310" s="33"/>
      <c r="M310" s="183" t="s">
        <v>1</v>
      </c>
      <c r="N310" s="184" t="s">
        <v>35</v>
      </c>
      <c r="O310" s="185">
        <v>0</v>
      </c>
      <c r="P310" s="185">
        <f>O310*H310</f>
        <v>0</v>
      </c>
      <c r="Q310" s="185">
        <v>0</v>
      </c>
      <c r="R310" s="185">
        <f>Q310*H310</f>
        <v>0</v>
      </c>
      <c r="S310" s="185">
        <v>0</v>
      </c>
      <c r="T310" s="186">
        <f>S310*H310</f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87" t="s">
        <v>131</v>
      </c>
      <c r="AT310" s="187" t="s">
        <v>127</v>
      </c>
      <c r="AU310" s="187" t="s">
        <v>79</v>
      </c>
      <c r="AY310" s="14" t="s">
        <v>124</v>
      </c>
      <c r="BE310" s="188">
        <f>IF(N310="základní",J310,0)</f>
        <v>9680.16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4" t="s">
        <v>77</v>
      </c>
      <c r="BK310" s="188">
        <f>ROUND(I310*H310,2)</f>
        <v>9680.16</v>
      </c>
      <c r="BL310" s="14" t="s">
        <v>131</v>
      </c>
      <c r="BM310" s="187" t="s">
        <v>396</v>
      </c>
    </row>
    <row r="311" spans="1:47" s="2" customFormat="1" ht="12">
      <c r="A311" s="28"/>
      <c r="B311" s="29"/>
      <c r="C311" s="30"/>
      <c r="D311" s="189" t="s">
        <v>132</v>
      </c>
      <c r="E311" s="30"/>
      <c r="F311" s="190" t="s">
        <v>395</v>
      </c>
      <c r="G311" s="30"/>
      <c r="H311" s="30"/>
      <c r="I311" s="30"/>
      <c r="J311" s="30"/>
      <c r="K311" s="30"/>
      <c r="L311" s="33"/>
      <c r="M311" s="191"/>
      <c r="N311" s="192"/>
      <c r="O311" s="65"/>
      <c r="P311" s="65"/>
      <c r="Q311" s="65"/>
      <c r="R311" s="65"/>
      <c r="S311" s="65"/>
      <c r="T311" s="66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T311" s="14" t="s">
        <v>132</v>
      </c>
      <c r="AU311" s="14" t="s">
        <v>79</v>
      </c>
    </row>
    <row r="312" spans="1:65" s="2" customFormat="1" ht="24.2" customHeight="1">
      <c r="A312" s="28"/>
      <c r="B312" s="29"/>
      <c r="C312" s="176" t="s">
        <v>70</v>
      </c>
      <c r="D312" s="176" t="s">
        <v>127</v>
      </c>
      <c r="E312" s="177" t="s">
        <v>397</v>
      </c>
      <c r="F312" s="178" t="s">
        <v>398</v>
      </c>
      <c r="G312" s="179" t="s">
        <v>180</v>
      </c>
      <c r="H312" s="180">
        <v>2</v>
      </c>
      <c r="I312" s="181">
        <v>500</v>
      </c>
      <c r="J312" s="181">
        <f>ROUND(I312*H312,2)</f>
        <v>1000</v>
      </c>
      <c r="K312" s="182"/>
      <c r="L312" s="33"/>
      <c r="M312" s="183" t="s">
        <v>1</v>
      </c>
      <c r="N312" s="184" t="s">
        <v>35</v>
      </c>
      <c r="O312" s="185">
        <v>0</v>
      </c>
      <c r="P312" s="185">
        <f>O312*H312</f>
        <v>0</v>
      </c>
      <c r="Q312" s="185">
        <v>0</v>
      </c>
      <c r="R312" s="185">
        <f>Q312*H312</f>
        <v>0</v>
      </c>
      <c r="S312" s="185">
        <v>0</v>
      </c>
      <c r="T312" s="186">
        <f>S312*H312</f>
        <v>0</v>
      </c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R312" s="187" t="s">
        <v>131</v>
      </c>
      <c r="AT312" s="187" t="s">
        <v>127</v>
      </c>
      <c r="AU312" s="187" t="s">
        <v>79</v>
      </c>
      <c r="AY312" s="14" t="s">
        <v>124</v>
      </c>
      <c r="BE312" s="188">
        <f>IF(N312="základní",J312,0)</f>
        <v>1000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4" t="s">
        <v>77</v>
      </c>
      <c r="BK312" s="188">
        <f>ROUND(I312*H312,2)</f>
        <v>1000</v>
      </c>
      <c r="BL312" s="14" t="s">
        <v>131</v>
      </c>
      <c r="BM312" s="187" t="s">
        <v>399</v>
      </c>
    </row>
    <row r="313" spans="1:47" s="2" customFormat="1" ht="12">
      <c r="A313" s="28"/>
      <c r="B313" s="29"/>
      <c r="C313" s="30"/>
      <c r="D313" s="189" t="s">
        <v>132</v>
      </c>
      <c r="E313" s="30"/>
      <c r="F313" s="190" t="s">
        <v>398</v>
      </c>
      <c r="G313" s="30"/>
      <c r="H313" s="30"/>
      <c r="I313" s="30"/>
      <c r="J313" s="30"/>
      <c r="K313" s="30"/>
      <c r="L313" s="33"/>
      <c r="M313" s="191"/>
      <c r="N313" s="192"/>
      <c r="O313" s="65"/>
      <c r="P313" s="65"/>
      <c r="Q313" s="65"/>
      <c r="R313" s="65"/>
      <c r="S313" s="65"/>
      <c r="T313" s="66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T313" s="14" t="s">
        <v>132</v>
      </c>
      <c r="AU313" s="14" t="s">
        <v>79</v>
      </c>
    </row>
    <row r="314" spans="1:65" s="2" customFormat="1" ht="24.2" customHeight="1">
      <c r="A314" s="28"/>
      <c r="B314" s="29"/>
      <c r="C314" s="176" t="s">
        <v>70</v>
      </c>
      <c r="D314" s="176" t="s">
        <v>127</v>
      </c>
      <c r="E314" s="177" t="s">
        <v>400</v>
      </c>
      <c r="F314" s="178" t="s">
        <v>401</v>
      </c>
      <c r="G314" s="179" t="s">
        <v>130</v>
      </c>
      <c r="H314" s="180">
        <v>4.1</v>
      </c>
      <c r="I314" s="181">
        <v>1610</v>
      </c>
      <c r="J314" s="181">
        <f>ROUND(I314*H314,2)</f>
        <v>6601</v>
      </c>
      <c r="K314" s="182"/>
      <c r="L314" s="33"/>
      <c r="M314" s="183" t="s">
        <v>1</v>
      </c>
      <c r="N314" s="184" t="s">
        <v>35</v>
      </c>
      <c r="O314" s="185">
        <v>0</v>
      </c>
      <c r="P314" s="185">
        <f>O314*H314</f>
        <v>0</v>
      </c>
      <c r="Q314" s="185">
        <v>0</v>
      </c>
      <c r="R314" s="185">
        <f>Q314*H314</f>
        <v>0</v>
      </c>
      <c r="S314" s="185">
        <v>0</v>
      </c>
      <c r="T314" s="186">
        <f>S314*H314</f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87" t="s">
        <v>131</v>
      </c>
      <c r="AT314" s="187" t="s">
        <v>127</v>
      </c>
      <c r="AU314" s="187" t="s">
        <v>79</v>
      </c>
      <c r="AY314" s="14" t="s">
        <v>124</v>
      </c>
      <c r="BE314" s="188">
        <f>IF(N314="základní",J314,0)</f>
        <v>6601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4" t="s">
        <v>77</v>
      </c>
      <c r="BK314" s="188">
        <f>ROUND(I314*H314,2)</f>
        <v>6601</v>
      </c>
      <c r="BL314" s="14" t="s">
        <v>131</v>
      </c>
      <c r="BM314" s="187" t="s">
        <v>402</v>
      </c>
    </row>
    <row r="315" spans="1:47" s="2" customFormat="1" ht="19.5">
      <c r="A315" s="28"/>
      <c r="B315" s="29"/>
      <c r="C315" s="30"/>
      <c r="D315" s="189" t="s">
        <v>132</v>
      </c>
      <c r="E315" s="30"/>
      <c r="F315" s="190" t="s">
        <v>401</v>
      </c>
      <c r="G315" s="30"/>
      <c r="H315" s="30"/>
      <c r="I315" s="30"/>
      <c r="J315" s="30"/>
      <c r="K315" s="30"/>
      <c r="L315" s="33"/>
      <c r="M315" s="191"/>
      <c r="N315" s="192"/>
      <c r="O315" s="65"/>
      <c r="P315" s="65"/>
      <c r="Q315" s="65"/>
      <c r="R315" s="65"/>
      <c r="S315" s="65"/>
      <c r="T315" s="66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T315" s="14" t="s">
        <v>132</v>
      </c>
      <c r="AU315" s="14" t="s">
        <v>79</v>
      </c>
    </row>
    <row r="316" spans="1:65" s="2" customFormat="1" ht="16.5" customHeight="1">
      <c r="A316" s="28"/>
      <c r="B316" s="29"/>
      <c r="C316" s="176" t="s">
        <v>70</v>
      </c>
      <c r="D316" s="176" t="s">
        <v>127</v>
      </c>
      <c r="E316" s="177" t="s">
        <v>403</v>
      </c>
      <c r="F316" s="178" t="s">
        <v>404</v>
      </c>
      <c r="G316" s="179" t="s">
        <v>130</v>
      </c>
      <c r="H316" s="180">
        <v>0.87</v>
      </c>
      <c r="I316" s="181">
        <v>3270</v>
      </c>
      <c r="J316" s="181">
        <f>ROUND(I316*H316,2)</f>
        <v>2844.9</v>
      </c>
      <c r="K316" s="182"/>
      <c r="L316" s="33"/>
      <c r="M316" s="183" t="s">
        <v>1</v>
      </c>
      <c r="N316" s="184" t="s">
        <v>35</v>
      </c>
      <c r="O316" s="185">
        <v>0</v>
      </c>
      <c r="P316" s="185">
        <f>O316*H316</f>
        <v>0</v>
      </c>
      <c r="Q316" s="185">
        <v>0</v>
      </c>
      <c r="R316" s="185">
        <f>Q316*H316</f>
        <v>0</v>
      </c>
      <c r="S316" s="185">
        <v>0</v>
      </c>
      <c r="T316" s="186">
        <f>S316*H316</f>
        <v>0</v>
      </c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R316" s="187" t="s">
        <v>131</v>
      </c>
      <c r="AT316" s="187" t="s">
        <v>127</v>
      </c>
      <c r="AU316" s="187" t="s">
        <v>79</v>
      </c>
      <c r="AY316" s="14" t="s">
        <v>124</v>
      </c>
      <c r="BE316" s="188">
        <f>IF(N316="základní",J316,0)</f>
        <v>2844.9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4" t="s">
        <v>77</v>
      </c>
      <c r="BK316" s="188">
        <f>ROUND(I316*H316,2)</f>
        <v>2844.9</v>
      </c>
      <c r="BL316" s="14" t="s">
        <v>131</v>
      </c>
      <c r="BM316" s="187" t="s">
        <v>405</v>
      </c>
    </row>
    <row r="317" spans="1:47" s="2" customFormat="1" ht="12">
      <c r="A317" s="28"/>
      <c r="B317" s="29"/>
      <c r="C317" s="30"/>
      <c r="D317" s="189" t="s">
        <v>132</v>
      </c>
      <c r="E317" s="30"/>
      <c r="F317" s="190" t="s">
        <v>404</v>
      </c>
      <c r="G317" s="30"/>
      <c r="H317" s="30"/>
      <c r="I317" s="30"/>
      <c r="J317" s="30"/>
      <c r="K317" s="30"/>
      <c r="L317" s="33"/>
      <c r="M317" s="191"/>
      <c r="N317" s="192"/>
      <c r="O317" s="65"/>
      <c r="P317" s="65"/>
      <c r="Q317" s="65"/>
      <c r="R317" s="65"/>
      <c r="S317" s="65"/>
      <c r="T317" s="66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T317" s="14" t="s">
        <v>132</v>
      </c>
      <c r="AU317" s="14" t="s">
        <v>79</v>
      </c>
    </row>
    <row r="318" spans="1:65" s="2" customFormat="1" ht="16.5" customHeight="1">
      <c r="A318" s="28"/>
      <c r="B318" s="29"/>
      <c r="C318" s="176" t="s">
        <v>70</v>
      </c>
      <c r="D318" s="176" t="s">
        <v>127</v>
      </c>
      <c r="E318" s="177" t="s">
        <v>406</v>
      </c>
      <c r="F318" s="178" t="s">
        <v>407</v>
      </c>
      <c r="G318" s="179" t="s">
        <v>130</v>
      </c>
      <c r="H318" s="180">
        <v>0.3</v>
      </c>
      <c r="I318" s="181">
        <v>5860</v>
      </c>
      <c r="J318" s="181">
        <f>ROUND(I318*H318,2)</f>
        <v>1758</v>
      </c>
      <c r="K318" s="182"/>
      <c r="L318" s="33"/>
      <c r="M318" s="183" t="s">
        <v>1</v>
      </c>
      <c r="N318" s="184" t="s">
        <v>35</v>
      </c>
      <c r="O318" s="185">
        <v>0</v>
      </c>
      <c r="P318" s="185">
        <f>O318*H318</f>
        <v>0</v>
      </c>
      <c r="Q318" s="185">
        <v>0</v>
      </c>
      <c r="R318" s="185">
        <f>Q318*H318</f>
        <v>0</v>
      </c>
      <c r="S318" s="185">
        <v>0</v>
      </c>
      <c r="T318" s="186">
        <f>S318*H318</f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87" t="s">
        <v>131</v>
      </c>
      <c r="AT318" s="187" t="s">
        <v>127</v>
      </c>
      <c r="AU318" s="187" t="s">
        <v>79</v>
      </c>
      <c r="AY318" s="14" t="s">
        <v>124</v>
      </c>
      <c r="BE318" s="188">
        <f>IF(N318="základní",J318,0)</f>
        <v>1758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4" t="s">
        <v>77</v>
      </c>
      <c r="BK318" s="188">
        <f>ROUND(I318*H318,2)</f>
        <v>1758</v>
      </c>
      <c r="BL318" s="14" t="s">
        <v>131</v>
      </c>
      <c r="BM318" s="187" t="s">
        <v>408</v>
      </c>
    </row>
    <row r="319" spans="1:47" s="2" customFormat="1" ht="12">
      <c r="A319" s="28"/>
      <c r="B319" s="29"/>
      <c r="C319" s="30"/>
      <c r="D319" s="189" t="s">
        <v>132</v>
      </c>
      <c r="E319" s="30"/>
      <c r="F319" s="190" t="s">
        <v>407</v>
      </c>
      <c r="G319" s="30"/>
      <c r="H319" s="30"/>
      <c r="I319" s="30"/>
      <c r="J319" s="30"/>
      <c r="K319" s="30"/>
      <c r="L319" s="33"/>
      <c r="M319" s="191"/>
      <c r="N319" s="192"/>
      <c r="O319" s="65"/>
      <c r="P319" s="65"/>
      <c r="Q319" s="65"/>
      <c r="R319" s="65"/>
      <c r="S319" s="65"/>
      <c r="T319" s="66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T319" s="14" t="s">
        <v>132</v>
      </c>
      <c r="AU319" s="14" t="s">
        <v>79</v>
      </c>
    </row>
    <row r="320" spans="1:65" s="2" customFormat="1" ht="16.5" customHeight="1">
      <c r="A320" s="28"/>
      <c r="B320" s="29"/>
      <c r="C320" s="176" t="s">
        <v>70</v>
      </c>
      <c r="D320" s="176" t="s">
        <v>127</v>
      </c>
      <c r="E320" s="177" t="s">
        <v>409</v>
      </c>
      <c r="F320" s="178" t="s">
        <v>410</v>
      </c>
      <c r="G320" s="179" t="s">
        <v>130</v>
      </c>
      <c r="H320" s="180">
        <v>4.9</v>
      </c>
      <c r="I320" s="181">
        <v>1130</v>
      </c>
      <c r="J320" s="181">
        <f>ROUND(I320*H320,2)</f>
        <v>5537</v>
      </c>
      <c r="K320" s="182"/>
      <c r="L320" s="33"/>
      <c r="M320" s="183" t="s">
        <v>1</v>
      </c>
      <c r="N320" s="184" t="s">
        <v>35</v>
      </c>
      <c r="O320" s="185">
        <v>0</v>
      </c>
      <c r="P320" s="185">
        <f>O320*H320</f>
        <v>0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R320" s="187" t="s">
        <v>131</v>
      </c>
      <c r="AT320" s="187" t="s">
        <v>127</v>
      </c>
      <c r="AU320" s="187" t="s">
        <v>79</v>
      </c>
      <c r="AY320" s="14" t="s">
        <v>124</v>
      </c>
      <c r="BE320" s="188">
        <f>IF(N320="základní",J320,0)</f>
        <v>5537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4" t="s">
        <v>77</v>
      </c>
      <c r="BK320" s="188">
        <f>ROUND(I320*H320,2)</f>
        <v>5537</v>
      </c>
      <c r="BL320" s="14" t="s">
        <v>131</v>
      </c>
      <c r="BM320" s="187" t="s">
        <v>411</v>
      </c>
    </row>
    <row r="321" spans="1:47" s="2" customFormat="1" ht="12">
      <c r="A321" s="28"/>
      <c r="B321" s="29"/>
      <c r="C321" s="30"/>
      <c r="D321" s="189" t="s">
        <v>132</v>
      </c>
      <c r="E321" s="30"/>
      <c r="F321" s="190" t="s">
        <v>410</v>
      </c>
      <c r="G321" s="30"/>
      <c r="H321" s="30"/>
      <c r="I321" s="30"/>
      <c r="J321" s="30"/>
      <c r="K321" s="30"/>
      <c r="L321" s="33"/>
      <c r="M321" s="191"/>
      <c r="N321" s="192"/>
      <c r="O321" s="65"/>
      <c r="P321" s="65"/>
      <c r="Q321" s="65"/>
      <c r="R321" s="65"/>
      <c r="S321" s="65"/>
      <c r="T321" s="66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T321" s="14" t="s">
        <v>132</v>
      </c>
      <c r="AU321" s="14" t="s">
        <v>79</v>
      </c>
    </row>
    <row r="322" spans="1:65" s="2" customFormat="1" ht="21.75" customHeight="1">
      <c r="A322" s="28"/>
      <c r="B322" s="29"/>
      <c r="C322" s="176" t="s">
        <v>70</v>
      </c>
      <c r="D322" s="176" t="s">
        <v>127</v>
      </c>
      <c r="E322" s="177" t="s">
        <v>412</v>
      </c>
      <c r="F322" s="178" t="s">
        <v>413</v>
      </c>
      <c r="G322" s="179" t="s">
        <v>176</v>
      </c>
      <c r="H322" s="180">
        <v>2.415</v>
      </c>
      <c r="I322" s="181">
        <v>342</v>
      </c>
      <c r="J322" s="181">
        <f>ROUND(I322*H322,2)</f>
        <v>825.93</v>
      </c>
      <c r="K322" s="182"/>
      <c r="L322" s="33"/>
      <c r="M322" s="183" t="s">
        <v>1</v>
      </c>
      <c r="N322" s="184" t="s">
        <v>35</v>
      </c>
      <c r="O322" s="185">
        <v>0</v>
      </c>
      <c r="P322" s="185">
        <f>O322*H322</f>
        <v>0</v>
      </c>
      <c r="Q322" s="185">
        <v>0</v>
      </c>
      <c r="R322" s="185">
        <f>Q322*H322</f>
        <v>0</v>
      </c>
      <c r="S322" s="185">
        <v>0</v>
      </c>
      <c r="T322" s="186">
        <f>S322*H322</f>
        <v>0</v>
      </c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R322" s="187" t="s">
        <v>131</v>
      </c>
      <c r="AT322" s="187" t="s">
        <v>127</v>
      </c>
      <c r="AU322" s="187" t="s">
        <v>79</v>
      </c>
      <c r="AY322" s="14" t="s">
        <v>124</v>
      </c>
      <c r="BE322" s="188">
        <f>IF(N322="základní",J322,0)</f>
        <v>825.93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14" t="s">
        <v>77</v>
      </c>
      <c r="BK322" s="188">
        <f>ROUND(I322*H322,2)</f>
        <v>825.93</v>
      </c>
      <c r="BL322" s="14" t="s">
        <v>131</v>
      </c>
      <c r="BM322" s="187" t="s">
        <v>414</v>
      </c>
    </row>
    <row r="323" spans="1:47" s="2" customFormat="1" ht="12">
      <c r="A323" s="28"/>
      <c r="B323" s="29"/>
      <c r="C323" s="30"/>
      <c r="D323" s="189" t="s">
        <v>132</v>
      </c>
      <c r="E323" s="30"/>
      <c r="F323" s="190" t="s">
        <v>413</v>
      </c>
      <c r="G323" s="30"/>
      <c r="H323" s="30"/>
      <c r="I323" s="30"/>
      <c r="J323" s="30"/>
      <c r="K323" s="30"/>
      <c r="L323" s="33"/>
      <c r="M323" s="191"/>
      <c r="N323" s="192"/>
      <c r="O323" s="65"/>
      <c r="P323" s="65"/>
      <c r="Q323" s="65"/>
      <c r="R323" s="65"/>
      <c r="S323" s="65"/>
      <c r="T323" s="66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T323" s="14" t="s">
        <v>132</v>
      </c>
      <c r="AU323" s="14" t="s">
        <v>79</v>
      </c>
    </row>
    <row r="324" spans="1:65" s="2" customFormat="1" ht="24.2" customHeight="1">
      <c r="A324" s="28"/>
      <c r="B324" s="29"/>
      <c r="C324" s="176" t="s">
        <v>70</v>
      </c>
      <c r="D324" s="176" t="s">
        <v>127</v>
      </c>
      <c r="E324" s="177" t="s">
        <v>415</v>
      </c>
      <c r="F324" s="178" t="s">
        <v>416</v>
      </c>
      <c r="G324" s="179" t="s">
        <v>130</v>
      </c>
      <c r="H324" s="180">
        <v>5.162</v>
      </c>
      <c r="I324" s="181">
        <v>888</v>
      </c>
      <c r="J324" s="181">
        <f>ROUND(I324*H324,2)</f>
        <v>4583.86</v>
      </c>
      <c r="K324" s="182"/>
      <c r="L324" s="33"/>
      <c r="M324" s="183" t="s">
        <v>1</v>
      </c>
      <c r="N324" s="184" t="s">
        <v>35</v>
      </c>
      <c r="O324" s="185">
        <v>0</v>
      </c>
      <c r="P324" s="185">
        <f>O324*H324</f>
        <v>0</v>
      </c>
      <c r="Q324" s="185">
        <v>0</v>
      </c>
      <c r="R324" s="185">
        <f>Q324*H324</f>
        <v>0</v>
      </c>
      <c r="S324" s="185">
        <v>0</v>
      </c>
      <c r="T324" s="186">
        <f>S324*H324</f>
        <v>0</v>
      </c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R324" s="187" t="s">
        <v>131</v>
      </c>
      <c r="AT324" s="187" t="s">
        <v>127</v>
      </c>
      <c r="AU324" s="187" t="s">
        <v>79</v>
      </c>
      <c r="AY324" s="14" t="s">
        <v>124</v>
      </c>
      <c r="BE324" s="188">
        <f>IF(N324="základní",J324,0)</f>
        <v>4583.86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4" t="s">
        <v>77</v>
      </c>
      <c r="BK324" s="188">
        <f>ROUND(I324*H324,2)</f>
        <v>4583.86</v>
      </c>
      <c r="BL324" s="14" t="s">
        <v>131</v>
      </c>
      <c r="BM324" s="187" t="s">
        <v>417</v>
      </c>
    </row>
    <row r="325" spans="1:47" s="2" customFormat="1" ht="19.5">
      <c r="A325" s="28"/>
      <c r="B325" s="29"/>
      <c r="C325" s="30"/>
      <c r="D325" s="189" t="s">
        <v>132</v>
      </c>
      <c r="E325" s="30"/>
      <c r="F325" s="190" t="s">
        <v>416</v>
      </c>
      <c r="G325" s="30"/>
      <c r="H325" s="30"/>
      <c r="I325" s="30"/>
      <c r="J325" s="30"/>
      <c r="K325" s="30"/>
      <c r="L325" s="33"/>
      <c r="M325" s="191"/>
      <c r="N325" s="192"/>
      <c r="O325" s="65"/>
      <c r="P325" s="65"/>
      <c r="Q325" s="65"/>
      <c r="R325" s="65"/>
      <c r="S325" s="65"/>
      <c r="T325" s="66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T325" s="14" t="s">
        <v>132</v>
      </c>
      <c r="AU325" s="14" t="s">
        <v>79</v>
      </c>
    </row>
    <row r="326" spans="1:65" s="2" customFormat="1" ht="37.9" customHeight="1">
      <c r="A326" s="28"/>
      <c r="B326" s="29"/>
      <c r="C326" s="176" t="s">
        <v>70</v>
      </c>
      <c r="D326" s="176" t="s">
        <v>127</v>
      </c>
      <c r="E326" s="177" t="s">
        <v>418</v>
      </c>
      <c r="F326" s="178" t="s">
        <v>419</v>
      </c>
      <c r="G326" s="179" t="s">
        <v>176</v>
      </c>
      <c r="H326" s="180">
        <v>341.294</v>
      </c>
      <c r="I326" s="181">
        <v>29.2</v>
      </c>
      <c r="J326" s="181">
        <f>ROUND(I326*H326,2)</f>
        <v>9965.78</v>
      </c>
      <c r="K326" s="182"/>
      <c r="L326" s="33"/>
      <c r="M326" s="183" t="s">
        <v>1</v>
      </c>
      <c r="N326" s="184" t="s">
        <v>35</v>
      </c>
      <c r="O326" s="185">
        <v>0</v>
      </c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87" t="s">
        <v>131</v>
      </c>
      <c r="AT326" s="187" t="s">
        <v>127</v>
      </c>
      <c r="AU326" s="187" t="s">
        <v>79</v>
      </c>
      <c r="AY326" s="14" t="s">
        <v>124</v>
      </c>
      <c r="BE326" s="188">
        <f>IF(N326="základní",J326,0)</f>
        <v>9965.78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4" t="s">
        <v>77</v>
      </c>
      <c r="BK326" s="188">
        <f>ROUND(I326*H326,2)</f>
        <v>9965.78</v>
      </c>
      <c r="BL326" s="14" t="s">
        <v>131</v>
      </c>
      <c r="BM326" s="187" t="s">
        <v>420</v>
      </c>
    </row>
    <row r="327" spans="1:47" s="2" customFormat="1" ht="19.5">
      <c r="A327" s="28"/>
      <c r="B327" s="29"/>
      <c r="C327" s="30"/>
      <c r="D327" s="189" t="s">
        <v>132</v>
      </c>
      <c r="E327" s="30"/>
      <c r="F327" s="190" t="s">
        <v>419</v>
      </c>
      <c r="G327" s="30"/>
      <c r="H327" s="30"/>
      <c r="I327" s="30"/>
      <c r="J327" s="30"/>
      <c r="K327" s="30"/>
      <c r="L327" s="33"/>
      <c r="M327" s="191"/>
      <c r="N327" s="192"/>
      <c r="O327" s="65"/>
      <c r="P327" s="65"/>
      <c r="Q327" s="65"/>
      <c r="R327" s="65"/>
      <c r="S327" s="65"/>
      <c r="T327" s="66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T327" s="14" t="s">
        <v>132</v>
      </c>
      <c r="AU327" s="14" t="s">
        <v>79</v>
      </c>
    </row>
    <row r="328" spans="1:65" s="2" customFormat="1" ht="16.5" customHeight="1">
      <c r="A328" s="28"/>
      <c r="B328" s="29"/>
      <c r="C328" s="176" t="s">
        <v>70</v>
      </c>
      <c r="D328" s="176" t="s">
        <v>127</v>
      </c>
      <c r="E328" s="177" t="s">
        <v>421</v>
      </c>
      <c r="F328" s="178" t="s">
        <v>422</v>
      </c>
      <c r="G328" s="179" t="s">
        <v>176</v>
      </c>
      <c r="H328" s="180">
        <v>48.088</v>
      </c>
      <c r="I328" s="181">
        <v>23.6</v>
      </c>
      <c r="J328" s="181">
        <f>ROUND(I328*H328,2)</f>
        <v>1134.88</v>
      </c>
      <c r="K328" s="182"/>
      <c r="L328" s="33"/>
      <c r="M328" s="183" t="s">
        <v>1</v>
      </c>
      <c r="N328" s="184" t="s">
        <v>35</v>
      </c>
      <c r="O328" s="185">
        <v>0</v>
      </c>
      <c r="P328" s="185">
        <f>O328*H328</f>
        <v>0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87" t="s">
        <v>131</v>
      </c>
      <c r="AT328" s="187" t="s">
        <v>127</v>
      </c>
      <c r="AU328" s="187" t="s">
        <v>79</v>
      </c>
      <c r="AY328" s="14" t="s">
        <v>124</v>
      </c>
      <c r="BE328" s="188">
        <f>IF(N328="základní",J328,0)</f>
        <v>1134.88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4" t="s">
        <v>77</v>
      </c>
      <c r="BK328" s="188">
        <f>ROUND(I328*H328,2)</f>
        <v>1134.88</v>
      </c>
      <c r="BL328" s="14" t="s">
        <v>131</v>
      </c>
      <c r="BM328" s="187" t="s">
        <v>423</v>
      </c>
    </row>
    <row r="329" spans="1:47" s="2" customFormat="1" ht="12">
      <c r="A329" s="28"/>
      <c r="B329" s="29"/>
      <c r="C329" s="30"/>
      <c r="D329" s="189" t="s">
        <v>132</v>
      </c>
      <c r="E329" s="30"/>
      <c r="F329" s="190" t="s">
        <v>422</v>
      </c>
      <c r="G329" s="30"/>
      <c r="H329" s="30"/>
      <c r="I329" s="30"/>
      <c r="J329" s="30"/>
      <c r="K329" s="30"/>
      <c r="L329" s="33"/>
      <c r="M329" s="191"/>
      <c r="N329" s="192"/>
      <c r="O329" s="65"/>
      <c r="P329" s="65"/>
      <c r="Q329" s="65"/>
      <c r="R329" s="65"/>
      <c r="S329" s="65"/>
      <c r="T329" s="66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T329" s="14" t="s">
        <v>132</v>
      </c>
      <c r="AU329" s="14" t="s">
        <v>79</v>
      </c>
    </row>
    <row r="330" spans="1:65" s="2" customFormat="1" ht="16.5" customHeight="1">
      <c r="A330" s="28"/>
      <c r="B330" s="29"/>
      <c r="C330" s="176" t="s">
        <v>70</v>
      </c>
      <c r="D330" s="176" t="s">
        <v>127</v>
      </c>
      <c r="E330" s="177" t="s">
        <v>424</v>
      </c>
      <c r="F330" s="178" t="s">
        <v>425</v>
      </c>
      <c r="G330" s="179" t="s">
        <v>176</v>
      </c>
      <c r="H330" s="180">
        <v>171.803</v>
      </c>
      <c r="I330" s="181">
        <v>97.7</v>
      </c>
      <c r="J330" s="181">
        <f>ROUND(I330*H330,2)</f>
        <v>16785.15</v>
      </c>
      <c r="K330" s="182"/>
      <c r="L330" s="33"/>
      <c r="M330" s="183" t="s">
        <v>1</v>
      </c>
      <c r="N330" s="184" t="s">
        <v>35</v>
      </c>
      <c r="O330" s="185">
        <v>0</v>
      </c>
      <c r="P330" s="185">
        <f>O330*H330</f>
        <v>0</v>
      </c>
      <c r="Q330" s="185">
        <v>0</v>
      </c>
      <c r="R330" s="185">
        <f>Q330*H330</f>
        <v>0</v>
      </c>
      <c r="S330" s="185">
        <v>0</v>
      </c>
      <c r="T330" s="186">
        <f>S330*H330</f>
        <v>0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87" t="s">
        <v>131</v>
      </c>
      <c r="AT330" s="187" t="s">
        <v>127</v>
      </c>
      <c r="AU330" s="187" t="s">
        <v>79</v>
      </c>
      <c r="AY330" s="14" t="s">
        <v>124</v>
      </c>
      <c r="BE330" s="188">
        <f>IF(N330="základní",J330,0)</f>
        <v>16785.15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4" t="s">
        <v>77</v>
      </c>
      <c r="BK330" s="188">
        <f>ROUND(I330*H330,2)</f>
        <v>16785.15</v>
      </c>
      <c r="BL330" s="14" t="s">
        <v>131</v>
      </c>
      <c r="BM330" s="187" t="s">
        <v>426</v>
      </c>
    </row>
    <row r="331" spans="1:47" s="2" customFormat="1" ht="12">
      <c r="A331" s="28"/>
      <c r="B331" s="29"/>
      <c r="C331" s="30"/>
      <c r="D331" s="189" t="s">
        <v>132</v>
      </c>
      <c r="E331" s="30"/>
      <c r="F331" s="190" t="s">
        <v>425</v>
      </c>
      <c r="G331" s="30"/>
      <c r="H331" s="30"/>
      <c r="I331" s="30"/>
      <c r="J331" s="30"/>
      <c r="K331" s="30"/>
      <c r="L331" s="33"/>
      <c r="M331" s="191"/>
      <c r="N331" s="192"/>
      <c r="O331" s="65"/>
      <c r="P331" s="65"/>
      <c r="Q331" s="65"/>
      <c r="R331" s="65"/>
      <c r="S331" s="65"/>
      <c r="T331" s="66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T331" s="14" t="s">
        <v>132</v>
      </c>
      <c r="AU331" s="14" t="s">
        <v>79</v>
      </c>
    </row>
    <row r="332" spans="1:65" s="2" customFormat="1" ht="16.5" customHeight="1">
      <c r="A332" s="28"/>
      <c r="B332" s="29"/>
      <c r="C332" s="176" t="s">
        <v>70</v>
      </c>
      <c r="D332" s="176" t="s">
        <v>127</v>
      </c>
      <c r="E332" s="177" t="s">
        <v>427</v>
      </c>
      <c r="F332" s="178" t="s">
        <v>428</v>
      </c>
      <c r="G332" s="179" t="s">
        <v>1</v>
      </c>
      <c r="H332" s="180">
        <v>0</v>
      </c>
      <c r="I332" s="181">
        <v>0</v>
      </c>
      <c r="J332" s="181">
        <f>ROUND(I332*H332,2)</f>
        <v>0</v>
      </c>
      <c r="K332" s="182"/>
      <c r="L332" s="33"/>
      <c r="M332" s="183" t="s">
        <v>1</v>
      </c>
      <c r="N332" s="184" t="s">
        <v>35</v>
      </c>
      <c r="O332" s="185">
        <v>0</v>
      </c>
      <c r="P332" s="185">
        <f>O332*H332</f>
        <v>0</v>
      </c>
      <c r="Q332" s="185">
        <v>0</v>
      </c>
      <c r="R332" s="185">
        <f>Q332*H332</f>
        <v>0</v>
      </c>
      <c r="S332" s="185">
        <v>0</v>
      </c>
      <c r="T332" s="186">
        <f>S332*H332</f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87" t="s">
        <v>131</v>
      </c>
      <c r="AT332" s="187" t="s">
        <v>127</v>
      </c>
      <c r="AU332" s="187" t="s">
        <v>79</v>
      </c>
      <c r="AY332" s="14" t="s">
        <v>124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4" t="s">
        <v>77</v>
      </c>
      <c r="BK332" s="188">
        <f>ROUND(I332*H332,2)</f>
        <v>0</v>
      </c>
      <c r="BL332" s="14" t="s">
        <v>131</v>
      </c>
      <c r="BM332" s="187" t="s">
        <v>429</v>
      </c>
    </row>
    <row r="333" spans="1:47" s="2" customFormat="1" ht="12">
      <c r="A333" s="28"/>
      <c r="B333" s="29"/>
      <c r="C333" s="30"/>
      <c r="D333" s="189" t="s">
        <v>132</v>
      </c>
      <c r="E333" s="30"/>
      <c r="F333" s="190" t="s">
        <v>428</v>
      </c>
      <c r="G333" s="30"/>
      <c r="H333" s="30"/>
      <c r="I333" s="30"/>
      <c r="J333" s="30"/>
      <c r="K333" s="30"/>
      <c r="L333" s="33"/>
      <c r="M333" s="191"/>
      <c r="N333" s="192"/>
      <c r="O333" s="65"/>
      <c r="P333" s="65"/>
      <c r="Q333" s="65"/>
      <c r="R333" s="65"/>
      <c r="S333" s="65"/>
      <c r="T333" s="66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T333" s="14" t="s">
        <v>132</v>
      </c>
      <c r="AU333" s="14" t="s">
        <v>79</v>
      </c>
    </row>
    <row r="334" spans="1:65" s="2" customFormat="1" ht="24.2" customHeight="1">
      <c r="A334" s="28"/>
      <c r="B334" s="29"/>
      <c r="C334" s="176" t="s">
        <v>70</v>
      </c>
      <c r="D334" s="176" t="s">
        <v>127</v>
      </c>
      <c r="E334" s="177" t="s">
        <v>430</v>
      </c>
      <c r="F334" s="178" t="s">
        <v>431</v>
      </c>
      <c r="G334" s="179" t="s">
        <v>245</v>
      </c>
      <c r="H334" s="180">
        <v>9</v>
      </c>
      <c r="I334" s="181">
        <v>412</v>
      </c>
      <c r="J334" s="181">
        <f>ROUND(I334*H334,2)</f>
        <v>3708</v>
      </c>
      <c r="K334" s="182"/>
      <c r="L334" s="33"/>
      <c r="M334" s="183" t="s">
        <v>1</v>
      </c>
      <c r="N334" s="184" t="s">
        <v>35</v>
      </c>
      <c r="O334" s="185">
        <v>0</v>
      </c>
      <c r="P334" s="185">
        <f>O334*H334</f>
        <v>0</v>
      </c>
      <c r="Q334" s="185">
        <v>0</v>
      </c>
      <c r="R334" s="185">
        <f>Q334*H334</f>
        <v>0</v>
      </c>
      <c r="S334" s="185">
        <v>0</v>
      </c>
      <c r="T334" s="186">
        <f>S334*H334</f>
        <v>0</v>
      </c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R334" s="187" t="s">
        <v>131</v>
      </c>
      <c r="AT334" s="187" t="s">
        <v>127</v>
      </c>
      <c r="AU334" s="187" t="s">
        <v>79</v>
      </c>
      <c r="AY334" s="14" t="s">
        <v>124</v>
      </c>
      <c r="BE334" s="188">
        <f>IF(N334="základní",J334,0)</f>
        <v>3708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4" t="s">
        <v>77</v>
      </c>
      <c r="BK334" s="188">
        <f>ROUND(I334*H334,2)</f>
        <v>3708</v>
      </c>
      <c r="BL334" s="14" t="s">
        <v>131</v>
      </c>
      <c r="BM334" s="187" t="s">
        <v>432</v>
      </c>
    </row>
    <row r="335" spans="1:47" s="2" customFormat="1" ht="19.5">
      <c r="A335" s="28"/>
      <c r="B335" s="29"/>
      <c r="C335" s="30"/>
      <c r="D335" s="189" t="s">
        <v>132</v>
      </c>
      <c r="E335" s="30"/>
      <c r="F335" s="190" t="s">
        <v>431</v>
      </c>
      <c r="G335" s="30"/>
      <c r="H335" s="30"/>
      <c r="I335" s="30"/>
      <c r="J335" s="30"/>
      <c r="K335" s="30"/>
      <c r="L335" s="33"/>
      <c r="M335" s="191"/>
      <c r="N335" s="192"/>
      <c r="O335" s="65"/>
      <c r="P335" s="65"/>
      <c r="Q335" s="65"/>
      <c r="R335" s="65"/>
      <c r="S335" s="65"/>
      <c r="T335" s="66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T335" s="14" t="s">
        <v>132</v>
      </c>
      <c r="AU335" s="14" t="s">
        <v>79</v>
      </c>
    </row>
    <row r="336" spans="1:65" s="2" customFormat="1" ht="24.2" customHeight="1">
      <c r="A336" s="28"/>
      <c r="B336" s="29"/>
      <c r="C336" s="176" t="s">
        <v>70</v>
      </c>
      <c r="D336" s="176" t="s">
        <v>127</v>
      </c>
      <c r="E336" s="177" t="s">
        <v>433</v>
      </c>
      <c r="F336" s="178" t="s">
        <v>434</v>
      </c>
      <c r="G336" s="179" t="s">
        <v>180</v>
      </c>
      <c r="H336" s="180">
        <v>2</v>
      </c>
      <c r="I336" s="181">
        <v>282</v>
      </c>
      <c r="J336" s="181">
        <f>ROUND(I336*H336,2)</f>
        <v>564</v>
      </c>
      <c r="K336" s="182"/>
      <c r="L336" s="33"/>
      <c r="M336" s="183" t="s">
        <v>1</v>
      </c>
      <c r="N336" s="184" t="s">
        <v>35</v>
      </c>
      <c r="O336" s="185">
        <v>0</v>
      </c>
      <c r="P336" s="185">
        <f>O336*H336</f>
        <v>0</v>
      </c>
      <c r="Q336" s="185">
        <v>0</v>
      </c>
      <c r="R336" s="185">
        <f>Q336*H336</f>
        <v>0</v>
      </c>
      <c r="S336" s="185">
        <v>0</v>
      </c>
      <c r="T336" s="186">
        <f>S336*H336</f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87" t="s">
        <v>131</v>
      </c>
      <c r="AT336" s="187" t="s">
        <v>127</v>
      </c>
      <c r="AU336" s="187" t="s">
        <v>79</v>
      </c>
      <c r="AY336" s="14" t="s">
        <v>124</v>
      </c>
      <c r="BE336" s="188">
        <f>IF(N336="základní",J336,0)</f>
        <v>564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4" t="s">
        <v>77</v>
      </c>
      <c r="BK336" s="188">
        <f>ROUND(I336*H336,2)</f>
        <v>564</v>
      </c>
      <c r="BL336" s="14" t="s">
        <v>131</v>
      </c>
      <c r="BM336" s="187" t="s">
        <v>435</v>
      </c>
    </row>
    <row r="337" spans="1:47" s="2" customFormat="1" ht="19.5">
      <c r="A337" s="28"/>
      <c r="B337" s="29"/>
      <c r="C337" s="30"/>
      <c r="D337" s="189" t="s">
        <v>132</v>
      </c>
      <c r="E337" s="30"/>
      <c r="F337" s="190" t="s">
        <v>434</v>
      </c>
      <c r="G337" s="30"/>
      <c r="H337" s="30"/>
      <c r="I337" s="30"/>
      <c r="J337" s="30"/>
      <c r="K337" s="30"/>
      <c r="L337" s="33"/>
      <c r="M337" s="191"/>
      <c r="N337" s="192"/>
      <c r="O337" s="65"/>
      <c r="P337" s="65"/>
      <c r="Q337" s="65"/>
      <c r="R337" s="65"/>
      <c r="S337" s="65"/>
      <c r="T337" s="66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T337" s="14" t="s">
        <v>132</v>
      </c>
      <c r="AU337" s="14" t="s">
        <v>79</v>
      </c>
    </row>
    <row r="338" spans="1:65" s="2" customFormat="1" ht="24.2" customHeight="1">
      <c r="A338" s="28"/>
      <c r="B338" s="29"/>
      <c r="C338" s="176" t="s">
        <v>70</v>
      </c>
      <c r="D338" s="176" t="s">
        <v>127</v>
      </c>
      <c r="E338" s="177" t="s">
        <v>436</v>
      </c>
      <c r="F338" s="178" t="s">
        <v>437</v>
      </c>
      <c r="G338" s="179" t="s">
        <v>180</v>
      </c>
      <c r="H338" s="180">
        <v>2</v>
      </c>
      <c r="I338" s="181">
        <v>362</v>
      </c>
      <c r="J338" s="181">
        <f>ROUND(I338*H338,2)</f>
        <v>724</v>
      </c>
      <c r="K338" s="182"/>
      <c r="L338" s="33"/>
      <c r="M338" s="183" t="s">
        <v>1</v>
      </c>
      <c r="N338" s="184" t="s">
        <v>35</v>
      </c>
      <c r="O338" s="185">
        <v>0</v>
      </c>
      <c r="P338" s="185">
        <f>O338*H338</f>
        <v>0</v>
      </c>
      <c r="Q338" s="185">
        <v>0</v>
      </c>
      <c r="R338" s="185">
        <f>Q338*H338</f>
        <v>0</v>
      </c>
      <c r="S338" s="185">
        <v>0</v>
      </c>
      <c r="T338" s="186">
        <f>S338*H338</f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87" t="s">
        <v>131</v>
      </c>
      <c r="AT338" s="187" t="s">
        <v>127</v>
      </c>
      <c r="AU338" s="187" t="s">
        <v>79</v>
      </c>
      <c r="AY338" s="14" t="s">
        <v>124</v>
      </c>
      <c r="BE338" s="188">
        <f>IF(N338="základní",J338,0)</f>
        <v>724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4" t="s">
        <v>77</v>
      </c>
      <c r="BK338" s="188">
        <f>ROUND(I338*H338,2)</f>
        <v>724</v>
      </c>
      <c r="BL338" s="14" t="s">
        <v>131</v>
      </c>
      <c r="BM338" s="187" t="s">
        <v>438</v>
      </c>
    </row>
    <row r="339" spans="1:47" s="2" customFormat="1" ht="19.5">
      <c r="A339" s="28"/>
      <c r="B339" s="29"/>
      <c r="C339" s="30"/>
      <c r="D339" s="189" t="s">
        <v>132</v>
      </c>
      <c r="E339" s="30"/>
      <c r="F339" s="190" t="s">
        <v>437</v>
      </c>
      <c r="G339" s="30"/>
      <c r="H339" s="30"/>
      <c r="I339" s="30"/>
      <c r="J339" s="30"/>
      <c r="K339" s="30"/>
      <c r="L339" s="33"/>
      <c r="M339" s="191"/>
      <c r="N339" s="192"/>
      <c r="O339" s="65"/>
      <c r="P339" s="65"/>
      <c r="Q339" s="65"/>
      <c r="R339" s="65"/>
      <c r="S339" s="65"/>
      <c r="T339" s="66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T339" s="14" t="s">
        <v>132</v>
      </c>
      <c r="AU339" s="14" t="s">
        <v>79</v>
      </c>
    </row>
    <row r="340" spans="2:63" s="12" customFormat="1" ht="22.9" customHeight="1">
      <c r="B340" s="161"/>
      <c r="C340" s="162"/>
      <c r="D340" s="163" t="s">
        <v>69</v>
      </c>
      <c r="E340" s="174" t="s">
        <v>439</v>
      </c>
      <c r="F340" s="174" t="s">
        <v>440</v>
      </c>
      <c r="G340" s="162"/>
      <c r="H340" s="162"/>
      <c r="I340" s="162"/>
      <c r="J340" s="175">
        <f>BK340</f>
        <v>158920.22999999998</v>
      </c>
      <c r="K340" s="162"/>
      <c r="L340" s="166"/>
      <c r="M340" s="167"/>
      <c r="N340" s="168"/>
      <c r="O340" s="168"/>
      <c r="P340" s="169">
        <f>SUM(P341:P360)</f>
        <v>0</v>
      </c>
      <c r="Q340" s="168"/>
      <c r="R340" s="169">
        <f>SUM(R341:R360)</f>
        <v>0</v>
      </c>
      <c r="S340" s="168"/>
      <c r="T340" s="170">
        <f>SUM(T341:T360)</f>
        <v>0</v>
      </c>
      <c r="AR340" s="171" t="s">
        <v>77</v>
      </c>
      <c r="AT340" s="172" t="s">
        <v>69</v>
      </c>
      <c r="AU340" s="172" t="s">
        <v>77</v>
      </c>
      <c r="AY340" s="171" t="s">
        <v>124</v>
      </c>
      <c r="BK340" s="173">
        <f>SUM(BK341:BK360)</f>
        <v>158920.22999999998</v>
      </c>
    </row>
    <row r="341" spans="1:65" s="2" customFormat="1" ht="16.5" customHeight="1">
      <c r="A341" s="28"/>
      <c r="B341" s="29"/>
      <c r="C341" s="176" t="s">
        <v>70</v>
      </c>
      <c r="D341" s="176" t="s">
        <v>127</v>
      </c>
      <c r="E341" s="177" t="s">
        <v>441</v>
      </c>
      <c r="F341" s="178" t="s">
        <v>442</v>
      </c>
      <c r="G341" s="179" t="s">
        <v>150</v>
      </c>
      <c r="H341" s="180">
        <v>159.104</v>
      </c>
      <c r="I341" s="181">
        <v>264</v>
      </c>
      <c r="J341" s="181">
        <f>ROUND(I341*H341,2)</f>
        <v>42003.46</v>
      </c>
      <c r="K341" s="182"/>
      <c r="L341" s="33"/>
      <c r="M341" s="183" t="s">
        <v>1</v>
      </c>
      <c r="N341" s="184" t="s">
        <v>35</v>
      </c>
      <c r="O341" s="185">
        <v>0</v>
      </c>
      <c r="P341" s="185">
        <f>O341*H341</f>
        <v>0</v>
      </c>
      <c r="Q341" s="185">
        <v>0</v>
      </c>
      <c r="R341" s="185">
        <f>Q341*H341</f>
        <v>0</v>
      </c>
      <c r="S341" s="185">
        <v>0</v>
      </c>
      <c r="T341" s="186">
        <f>S341*H341</f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87" t="s">
        <v>131</v>
      </c>
      <c r="AT341" s="187" t="s">
        <v>127</v>
      </c>
      <c r="AU341" s="187" t="s">
        <v>79</v>
      </c>
      <c r="AY341" s="14" t="s">
        <v>124</v>
      </c>
      <c r="BE341" s="188">
        <f>IF(N341="základní",J341,0)</f>
        <v>42003.46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4" t="s">
        <v>77</v>
      </c>
      <c r="BK341" s="188">
        <f>ROUND(I341*H341,2)</f>
        <v>42003.46</v>
      </c>
      <c r="BL341" s="14" t="s">
        <v>131</v>
      </c>
      <c r="BM341" s="187" t="s">
        <v>443</v>
      </c>
    </row>
    <row r="342" spans="1:47" s="2" customFormat="1" ht="12">
      <c r="A342" s="28"/>
      <c r="B342" s="29"/>
      <c r="C342" s="30"/>
      <c r="D342" s="189" t="s">
        <v>132</v>
      </c>
      <c r="E342" s="30"/>
      <c r="F342" s="190" t="s">
        <v>442</v>
      </c>
      <c r="G342" s="30"/>
      <c r="H342" s="30"/>
      <c r="I342" s="30"/>
      <c r="J342" s="30"/>
      <c r="K342" s="30"/>
      <c r="L342" s="33"/>
      <c r="M342" s="191"/>
      <c r="N342" s="192"/>
      <c r="O342" s="65"/>
      <c r="P342" s="65"/>
      <c r="Q342" s="65"/>
      <c r="R342" s="65"/>
      <c r="S342" s="65"/>
      <c r="T342" s="66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T342" s="14" t="s">
        <v>132</v>
      </c>
      <c r="AU342" s="14" t="s">
        <v>79</v>
      </c>
    </row>
    <row r="343" spans="1:65" s="2" customFormat="1" ht="24.2" customHeight="1">
      <c r="A343" s="28"/>
      <c r="B343" s="29"/>
      <c r="C343" s="176" t="s">
        <v>70</v>
      </c>
      <c r="D343" s="176" t="s">
        <v>127</v>
      </c>
      <c r="E343" s="177" t="s">
        <v>444</v>
      </c>
      <c r="F343" s="178" t="s">
        <v>445</v>
      </c>
      <c r="G343" s="179" t="s">
        <v>150</v>
      </c>
      <c r="H343" s="180">
        <v>85.318</v>
      </c>
      <c r="I343" s="181">
        <v>358</v>
      </c>
      <c r="J343" s="181">
        <f>ROUND(I343*H343,2)</f>
        <v>30543.84</v>
      </c>
      <c r="K343" s="182"/>
      <c r="L343" s="33"/>
      <c r="M343" s="183" t="s">
        <v>1</v>
      </c>
      <c r="N343" s="184" t="s">
        <v>35</v>
      </c>
      <c r="O343" s="185">
        <v>0</v>
      </c>
      <c r="P343" s="185">
        <f>O343*H343</f>
        <v>0</v>
      </c>
      <c r="Q343" s="185">
        <v>0</v>
      </c>
      <c r="R343" s="185">
        <f>Q343*H343</f>
        <v>0</v>
      </c>
      <c r="S343" s="185">
        <v>0</v>
      </c>
      <c r="T343" s="186">
        <f>S343*H343</f>
        <v>0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R343" s="187" t="s">
        <v>131</v>
      </c>
      <c r="AT343" s="187" t="s">
        <v>127</v>
      </c>
      <c r="AU343" s="187" t="s">
        <v>79</v>
      </c>
      <c r="AY343" s="14" t="s">
        <v>124</v>
      </c>
      <c r="BE343" s="188">
        <f>IF(N343="základní",J343,0)</f>
        <v>30543.84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4" t="s">
        <v>77</v>
      </c>
      <c r="BK343" s="188">
        <f>ROUND(I343*H343,2)</f>
        <v>30543.84</v>
      </c>
      <c r="BL343" s="14" t="s">
        <v>131</v>
      </c>
      <c r="BM343" s="187" t="s">
        <v>446</v>
      </c>
    </row>
    <row r="344" spans="1:47" s="2" customFormat="1" ht="19.5">
      <c r="A344" s="28"/>
      <c r="B344" s="29"/>
      <c r="C344" s="30"/>
      <c r="D344" s="189" t="s">
        <v>132</v>
      </c>
      <c r="E344" s="30"/>
      <c r="F344" s="190" t="s">
        <v>445</v>
      </c>
      <c r="G344" s="30"/>
      <c r="H344" s="30"/>
      <c r="I344" s="30"/>
      <c r="J344" s="30"/>
      <c r="K344" s="30"/>
      <c r="L344" s="33"/>
      <c r="M344" s="191"/>
      <c r="N344" s="192"/>
      <c r="O344" s="65"/>
      <c r="P344" s="65"/>
      <c r="Q344" s="65"/>
      <c r="R344" s="65"/>
      <c r="S344" s="65"/>
      <c r="T344" s="66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T344" s="14" t="s">
        <v>132</v>
      </c>
      <c r="AU344" s="14" t="s">
        <v>79</v>
      </c>
    </row>
    <row r="345" spans="1:65" s="2" customFormat="1" ht="24.2" customHeight="1">
      <c r="A345" s="28"/>
      <c r="B345" s="29"/>
      <c r="C345" s="176" t="s">
        <v>70</v>
      </c>
      <c r="D345" s="176" t="s">
        <v>127</v>
      </c>
      <c r="E345" s="177" t="s">
        <v>447</v>
      </c>
      <c r="F345" s="178" t="s">
        <v>448</v>
      </c>
      <c r="G345" s="179" t="s">
        <v>150</v>
      </c>
      <c r="H345" s="180">
        <v>78.001</v>
      </c>
      <c r="I345" s="181">
        <v>244</v>
      </c>
      <c r="J345" s="181">
        <f>ROUND(I345*H345,2)</f>
        <v>19032.24</v>
      </c>
      <c r="K345" s="182"/>
      <c r="L345" s="33"/>
      <c r="M345" s="183" t="s">
        <v>1</v>
      </c>
      <c r="N345" s="184" t="s">
        <v>35</v>
      </c>
      <c r="O345" s="185">
        <v>0</v>
      </c>
      <c r="P345" s="185">
        <f>O345*H345</f>
        <v>0</v>
      </c>
      <c r="Q345" s="185">
        <v>0</v>
      </c>
      <c r="R345" s="185">
        <f>Q345*H345</f>
        <v>0</v>
      </c>
      <c r="S345" s="185">
        <v>0</v>
      </c>
      <c r="T345" s="186">
        <f>S345*H345</f>
        <v>0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R345" s="187" t="s">
        <v>131</v>
      </c>
      <c r="AT345" s="187" t="s">
        <v>127</v>
      </c>
      <c r="AU345" s="187" t="s">
        <v>79</v>
      </c>
      <c r="AY345" s="14" t="s">
        <v>124</v>
      </c>
      <c r="BE345" s="188">
        <f>IF(N345="základní",J345,0)</f>
        <v>19032.24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4" t="s">
        <v>77</v>
      </c>
      <c r="BK345" s="188">
        <f>ROUND(I345*H345,2)</f>
        <v>19032.24</v>
      </c>
      <c r="BL345" s="14" t="s">
        <v>131</v>
      </c>
      <c r="BM345" s="187" t="s">
        <v>449</v>
      </c>
    </row>
    <row r="346" spans="1:47" s="2" customFormat="1" ht="12">
      <c r="A346" s="28"/>
      <c r="B346" s="29"/>
      <c r="C346" s="30"/>
      <c r="D346" s="189" t="s">
        <v>132</v>
      </c>
      <c r="E346" s="30"/>
      <c r="F346" s="190" t="s">
        <v>448</v>
      </c>
      <c r="G346" s="30"/>
      <c r="H346" s="30"/>
      <c r="I346" s="30"/>
      <c r="J346" s="30"/>
      <c r="K346" s="30"/>
      <c r="L346" s="33"/>
      <c r="M346" s="191"/>
      <c r="N346" s="192"/>
      <c r="O346" s="65"/>
      <c r="P346" s="65"/>
      <c r="Q346" s="65"/>
      <c r="R346" s="65"/>
      <c r="S346" s="65"/>
      <c r="T346" s="66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T346" s="14" t="s">
        <v>132</v>
      </c>
      <c r="AU346" s="14" t="s">
        <v>79</v>
      </c>
    </row>
    <row r="347" spans="1:65" s="2" customFormat="1" ht="16.5" customHeight="1">
      <c r="A347" s="28"/>
      <c r="B347" s="29"/>
      <c r="C347" s="176" t="s">
        <v>70</v>
      </c>
      <c r="D347" s="176" t="s">
        <v>127</v>
      </c>
      <c r="E347" s="177" t="s">
        <v>450</v>
      </c>
      <c r="F347" s="178" t="s">
        <v>451</v>
      </c>
      <c r="G347" s="179" t="s">
        <v>150</v>
      </c>
      <c r="H347" s="180">
        <v>1170.015</v>
      </c>
      <c r="I347" s="181">
        <v>13.4</v>
      </c>
      <c r="J347" s="181">
        <f>ROUND(I347*H347,2)</f>
        <v>15678.2</v>
      </c>
      <c r="K347" s="182"/>
      <c r="L347" s="33"/>
      <c r="M347" s="183" t="s">
        <v>1</v>
      </c>
      <c r="N347" s="184" t="s">
        <v>35</v>
      </c>
      <c r="O347" s="185">
        <v>0</v>
      </c>
      <c r="P347" s="185">
        <f>O347*H347</f>
        <v>0</v>
      </c>
      <c r="Q347" s="185">
        <v>0</v>
      </c>
      <c r="R347" s="185">
        <f>Q347*H347</f>
        <v>0</v>
      </c>
      <c r="S347" s="185">
        <v>0</v>
      </c>
      <c r="T347" s="186">
        <f>S347*H347</f>
        <v>0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R347" s="187" t="s">
        <v>131</v>
      </c>
      <c r="AT347" s="187" t="s">
        <v>127</v>
      </c>
      <c r="AU347" s="187" t="s">
        <v>79</v>
      </c>
      <c r="AY347" s="14" t="s">
        <v>124</v>
      </c>
      <c r="BE347" s="188">
        <f>IF(N347="základní",J347,0)</f>
        <v>15678.2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4" t="s">
        <v>77</v>
      </c>
      <c r="BK347" s="188">
        <f>ROUND(I347*H347,2)</f>
        <v>15678.2</v>
      </c>
      <c r="BL347" s="14" t="s">
        <v>131</v>
      </c>
      <c r="BM347" s="187" t="s">
        <v>452</v>
      </c>
    </row>
    <row r="348" spans="1:47" s="2" customFormat="1" ht="12">
      <c r="A348" s="28"/>
      <c r="B348" s="29"/>
      <c r="C348" s="30"/>
      <c r="D348" s="189" t="s">
        <v>132</v>
      </c>
      <c r="E348" s="30"/>
      <c r="F348" s="190" t="s">
        <v>451</v>
      </c>
      <c r="G348" s="30"/>
      <c r="H348" s="30"/>
      <c r="I348" s="30"/>
      <c r="J348" s="30"/>
      <c r="K348" s="30"/>
      <c r="L348" s="33"/>
      <c r="M348" s="191"/>
      <c r="N348" s="192"/>
      <c r="O348" s="65"/>
      <c r="P348" s="65"/>
      <c r="Q348" s="65"/>
      <c r="R348" s="65"/>
      <c r="S348" s="65"/>
      <c r="T348" s="66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T348" s="14" t="s">
        <v>132</v>
      </c>
      <c r="AU348" s="14" t="s">
        <v>79</v>
      </c>
    </row>
    <row r="349" spans="1:65" s="2" customFormat="1" ht="24.2" customHeight="1">
      <c r="A349" s="28"/>
      <c r="B349" s="29"/>
      <c r="C349" s="176" t="s">
        <v>70</v>
      </c>
      <c r="D349" s="176" t="s">
        <v>127</v>
      </c>
      <c r="E349" s="177" t="s">
        <v>453</v>
      </c>
      <c r="F349" s="178" t="s">
        <v>454</v>
      </c>
      <c r="G349" s="179" t="s">
        <v>150</v>
      </c>
      <c r="H349" s="180">
        <v>7.317</v>
      </c>
      <c r="I349" s="181">
        <v>450</v>
      </c>
      <c r="J349" s="181">
        <f>ROUND(I349*H349,2)</f>
        <v>3292.65</v>
      </c>
      <c r="K349" s="182"/>
      <c r="L349" s="33"/>
      <c r="M349" s="183" t="s">
        <v>1</v>
      </c>
      <c r="N349" s="184" t="s">
        <v>35</v>
      </c>
      <c r="O349" s="185">
        <v>0</v>
      </c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R349" s="187" t="s">
        <v>131</v>
      </c>
      <c r="AT349" s="187" t="s">
        <v>127</v>
      </c>
      <c r="AU349" s="187" t="s">
        <v>79</v>
      </c>
      <c r="AY349" s="14" t="s">
        <v>124</v>
      </c>
      <c r="BE349" s="188">
        <f>IF(N349="základní",J349,0)</f>
        <v>3292.65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4" t="s">
        <v>77</v>
      </c>
      <c r="BK349" s="188">
        <f>ROUND(I349*H349,2)</f>
        <v>3292.65</v>
      </c>
      <c r="BL349" s="14" t="s">
        <v>131</v>
      </c>
      <c r="BM349" s="187" t="s">
        <v>455</v>
      </c>
    </row>
    <row r="350" spans="1:47" s="2" customFormat="1" ht="19.5">
      <c r="A350" s="28"/>
      <c r="B350" s="29"/>
      <c r="C350" s="30"/>
      <c r="D350" s="189" t="s">
        <v>132</v>
      </c>
      <c r="E350" s="30"/>
      <c r="F350" s="190" t="s">
        <v>454</v>
      </c>
      <c r="G350" s="30"/>
      <c r="H350" s="30"/>
      <c r="I350" s="30"/>
      <c r="J350" s="30"/>
      <c r="K350" s="30"/>
      <c r="L350" s="33"/>
      <c r="M350" s="191"/>
      <c r="N350" s="192"/>
      <c r="O350" s="65"/>
      <c r="P350" s="65"/>
      <c r="Q350" s="65"/>
      <c r="R350" s="65"/>
      <c r="S350" s="65"/>
      <c r="T350" s="66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T350" s="14" t="s">
        <v>132</v>
      </c>
      <c r="AU350" s="14" t="s">
        <v>79</v>
      </c>
    </row>
    <row r="351" spans="1:65" s="2" customFormat="1" ht="24.2" customHeight="1">
      <c r="A351" s="28"/>
      <c r="B351" s="29"/>
      <c r="C351" s="176" t="s">
        <v>70</v>
      </c>
      <c r="D351" s="176" t="s">
        <v>127</v>
      </c>
      <c r="E351" s="177" t="s">
        <v>456</v>
      </c>
      <c r="F351" s="178" t="s">
        <v>457</v>
      </c>
      <c r="G351" s="179" t="s">
        <v>150</v>
      </c>
      <c r="H351" s="180">
        <v>109.755</v>
      </c>
      <c r="I351" s="181">
        <v>30</v>
      </c>
      <c r="J351" s="181">
        <f>ROUND(I351*H351,2)</f>
        <v>3292.65</v>
      </c>
      <c r="K351" s="182"/>
      <c r="L351" s="33"/>
      <c r="M351" s="183" t="s">
        <v>1</v>
      </c>
      <c r="N351" s="184" t="s">
        <v>35</v>
      </c>
      <c r="O351" s="185">
        <v>0</v>
      </c>
      <c r="P351" s="185">
        <f>O351*H351</f>
        <v>0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R351" s="187" t="s">
        <v>131</v>
      </c>
      <c r="AT351" s="187" t="s">
        <v>127</v>
      </c>
      <c r="AU351" s="187" t="s">
        <v>79</v>
      </c>
      <c r="AY351" s="14" t="s">
        <v>124</v>
      </c>
      <c r="BE351" s="188">
        <f>IF(N351="základní",J351,0)</f>
        <v>3292.65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4" t="s">
        <v>77</v>
      </c>
      <c r="BK351" s="188">
        <f>ROUND(I351*H351,2)</f>
        <v>3292.65</v>
      </c>
      <c r="BL351" s="14" t="s">
        <v>131</v>
      </c>
      <c r="BM351" s="187" t="s">
        <v>458</v>
      </c>
    </row>
    <row r="352" spans="1:47" s="2" customFormat="1" ht="12">
      <c r="A352" s="28"/>
      <c r="B352" s="29"/>
      <c r="C352" s="30"/>
      <c r="D352" s="189" t="s">
        <v>132</v>
      </c>
      <c r="E352" s="30"/>
      <c r="F352" s="190" t="s">
        <v>457</v>
      </c>
      <c r="G352" s="30"/>
      <c r="H352" s="30"/>
      <c r="I352" s="30"/>
      <c r="J352" s="30"/>
      <c r="K352" s="30"/>
      <c r="L352" s="33"/>
      <c r="M352" s="191"/>
      <c r="N352" s="192"/>
      <c r="O352" s="65"/>
      <c r="P352" s="65"/>
      <c r="Q352" s="65"/>
      <c r="R352" s="65"/>
      <c r="S352" s="65"/>
      <c r="T352" s="66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T352" s="14" t="s">
        <v>132</v>
      </c>
      <c r="AU352" s="14" t="s">
        <v>79</v>
      </c>
    </row>
    <row r="353" spans="1:65" s="2" customFormat="1" ht="24.2" customHeight="1">
      <c r="A353" s="28"/>
      <c r="B353" s="29"/>
      <c r="C353" s="176" t="s">
        <v>70</v>
      </c>
      <c r="D353" s="176" t="s">
        <v>127</v>
      </c>
      <c r="E353" s="177" t="s">
        <v>459</v>
      </c>
      <c r="F353" s="178" t="s">
        <v>460</v>
      </c>
      <c r="G353" s="179" t="s">
        <v>150</v>
      </c>
      <c r="H353" s="180">
        <v>78.001</v>
      </c>
      <c r="I353" s="181">
        <v>128</v>
      </c>
      <c r="J353" s="181">
        <f>ROUND(I353*H353,2)</f>
        <v>9984.13</v>
      </c>
      <c r="K353" s="182"/>
      <c r="L353" s="33"/>
      <c r="M353" s="183" t="s">
        <v>1</v>
      </c>
      <c r="N353" s="184" t="s">
        <v>35</v>
      </c>
      <c r="O353" s="185">
        <v>0</v>
      </c>
      <c r="P353" s="185">
        <f>O353*H353</f>
        <v>0</v>
      </c>
      <c r="Q353" s="185">
        <v>0</v>
      </c>
      <c r="R353" s="185">
        <f>Q353*H353</f>
        <v>0</v>
      </c>
      <c r="S353" s="185">
        <v>0</v>
      </c>
      <c r="T353" s="186">
        <f>S353*H353</f>
        <v>0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R353" s="187" t="s">
        <v>131</v>
      </c>
      <c r="AT353" s="187" t="s">
        <v>127</v>
      </c>
      <c r="AU353" s="187" t="s">
        <v>79</v>
      </c>
      <c r="AY353" s="14" t="s">
        <v>124</v>
      </c>
      <c r="BE353" s="188">
        <f>IF(N353="základní",J353,0)</f>
        <v>9984.13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4" t="s">
        <v>77</v>
      </c>
      <c r="BK353" s="188">
        <f>ROUND(I353*H353,2)</f>
        <v>9984.13</v>
      </c>
      <c r="BL353" s="14" t="s">
        <v>131</v>
      </c>
      <c r="BM353" s="187" t="s">
        <v>461</v>
      </c>
    </row>
    <row r="354" spans="1:47" s="2" customFormat="1" ht="12">
      <c r="A354" s="28"/>
      <c r="B354" s="29"/>
      <c r="C354" s="30"/>
      <c r="D354" s="189" t="s">
        <v>132</v>
      </c>
      <c r="E354" s="30"/>
      <c r="F354" s="190" t="s">
        <v>460</v>
      </c>
      <c r="G354" s="30"/>
      <c r="H354" s="30"/>
      <c r="I354" s="30"/>
      <c r="J354" s="30"/>
      <c r="K354" s="30"/>
      <c r="L354" s="33"/>
      <c r="M354" s="191"/>
      <c r="N354" s="192"/>
      <c r="O354" s="65"/>
      <c r="P354" s="65"/>
      <c r="Q354" s="65"/>
      <c r="R354" s="65"/>
      <c r="S354" s="65"/>
      <c r="T354" s="66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T354" s="14" t="s">
        <v>132</v>
      </c>
      <c r="AU354" s="14" t="s">
        <v>79</v>
      </c>
    </row>
    <row r="355" spans="1:65" s="2" customFormat="1" ht="24.2" customHeight="1">
      <c r="A355" s="28"/>
      <c r="B355" s="29"/>
      <c r="C355" s="176" t="s">
        <v>70</v>
      </c>
      <c r="D355" s="176" t="s">
        <v>127</v>
      </c>
      <c r="E355" s="177" t="s">
        <v>462</v>
      </c>
      <c r="F355" s="178" t="s">
        <v>463</v>
      </c>
      <c r="G355" s="179" t="s">
        <v>150</v>
      </c>
      <c r="H355" s="180">
        <v>7.317</v>
      </c>
      <c r="I355" s="181">
        <v>475</v>
      </c>
      <c r="J355" s="181">
        <f>ROUND(I355*H355,2)</f>
        <v>3475.58</v>
      </c>
      <c r="K355" s="182"/>
      <c r="L355" s="33"/>
      <c r="M355" s="183" t="s">
        <v>1</v>
      </c>
      <c r="N355" s="184" t="s">
        <v>35</v>
      </c>
      <c r="O355" s="185">
        <v>0</v>
      </c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R355" s="187" t="s">
        <v>131</v>
      </c>
      <c r="AT355" s="187" t="s">
        <v>127</v>
      </c>
      <c r="AU355" s="187" t="s">
        <v>79</v>
      </c>
      <c r="AY355" s="14" t="s">
        <v>124</v>
      </c>
      <c r="BE355" s="188">
        <f>IF(N355="základní",J355,0)</f>
        <v>3475.58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4" t="s">
        <v>77</v>
      </c>
      <c r="BK355" s="188">
        <f>ROUND(I355*H355,2)</f>
        <v>3475.58</v>
      </c>
      <c r="BL355" s="14" t="s">
        <v>131</v>
      </c>
      <c r="BM355" s="187" t="s">
        <v>464</v>
      </c>
    </row>
    <row r="356" spans="1:47" s="2" customFormat="1" ht="19.5">
      <c r="A356" s="28"/>
      <c r="B356" s="29"/>
      <c r="C356" s="30"/>
      <c r="D356" s="189" t="s">
        <v>132</v>
      </c>
      <c r="E356" s="30"/>
      <c r="F356" s="190" t="s">
        <v>463</v>
      </c>
      <c r="G356" s="30"/>
      <c r="H356" s="30"/>
      <c r="I356" s="30"/>
      <c r="J356" s="30"/>
      <c r="K356" s="30"/>
      <c r="L356" s="33"/>
      <c r="M356" s="191"/>
      <c r="N356" s="192"/>
      <c r="O356" s="65"/>
      <c r="P356" s="65"/>
      <c r="Q356" s="65"/>
      <c r="R356" s="65"/>
      <c r="S356" s="65"/>
      <c r="T356" s="66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T356" s="14" t="s">
        <v>132</v>
      </c>
      <c r="AU356" s="14" t="s">
        <v>79</v>
      </c>
    </row>
    <row r="357" spans="1:65" s="2" customFormat="1" ht="44.25" customHeight="1">
      <c r="A357" s="28"/>
      <c r="B357" s="29"/>
      <c r="C357" s="176" t="s">
        <v>70</v>
      </c>
      <c r="D357" s="176" t="s">
        <v>127</v>
      </c>
      <c r="E357" s="177" t="s">
        <v>465</v>
      </c>
      <c r="F357" s="178" t="s">
        <v>466</v>
      </c>
      <c r="G357" s="179" t="s">
        <v>150</v>
      </c>
      <c r="H357" s="180">
        <v>78.001</v>
      </c>
      <c r="I357" s="181">
        <v>244</v>
      </c>
      <c r="J357" s="181">
        <f>ROUND(I357*H357,2)</f>
        <v>19032.24</v>
      </c>
      <c r="K357" s="182"/>
      <c r="L357" s="33"/>
      <c r="M357" s="183" t="s">
        <v>1</v>
      </c>
      <c r="N357" s="184" t="s">
        <v>35</v>
      </c>
      <c r="O357" s="185">
        <v>0</v>
      </c>
      <c r="P357" s="185">
        <f>O357*H357</f>
        <v>0</v>
      </c>
      <c r="Q357" s="185">
        <v>0</v>
      </c>
      <c r="R357" s="185">
        <f>Q357*H357</f>
        <v>0</v>
      </c>
      <c r="S357" s="185">
        <v>0</v>
      </c>
      <c r="T357" s="186">
        <f>S357*H357</f>
        <v>0</v>
      </c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R357" s="187" t="s">
        <v>131</v>
      </c>
      <c r="AT357" s="187" t="s">
        <v>127</v>
      </c>
      <c r="AU357" s="187" t="s">
        <v>79</v>
      </c>
      <c r="AY357" s="14" t="s">
        <v>124</v>
      </c>
      <c r="BE357" s="188">
        <f>IF(N357="základní",J357,0)</f>
        <v>19032.24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4" t="s">
        <v>77</v>
      </c>
      <c r="BK357" s="188">
        <f>ROUND(I357*H357,2)</f>
        <v>19032.24</v>
      </c>
      <c r="BL357" s="14" t="s">
        <v>131</v>
      </c>
      <c r="BM357" s="187" t="s">
        <v>467</v>
      </c>
    </row>
    <row r="358" spans="1:47" s="2" customFormat="1" ht="29.25">
      <c r="A358" s="28"/>
      <c r="B358" s="29"/>
      <c r="C358" s="30"/>
      <c r="D358" s="189" t="s">
        <v>132</v>
      </c>
      <c r="E358" s="30"/>
      <c r="F358" s="190" t="s">
        <v>466</v>
      </c>
      <c r="G358" s="30"/>
      <c r="H358" s="30"/>
      <c r="I358" s="30"/>
      <c r="J358" s="30"/>
      <c r="K358" s="30"/>
      <c r="L358" s="33"/>
      <c r="M358" s="191"/>
      <c r="N358" s="192"/>
      <c r="O358" s="65"/>
      <c r="P358" s="65"/>
      <c r="Q358" s="65"/>
      <c r="R358" s="65"/>
      <c r="S358" s="65"/>
      <c r="T358" s="66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T358" s="14" t="s">
        <v>132</v>
      </c>
      <c r="AU358" s="14" t="s">
        <v>79</v>
      </c>
    </row>
    <row r="359" spans="1:65" s="2" customFormat="1" ht="24.2" customHeight="1">
      <c r="A359" s="28"/>
      <c r="B359" s="29"/>
      <c r="C359" s="176" t="s">
        <v>70</v>
      </c>
      <c r="D359" s="176" t="s">
        <v>127</v>
      </c>
      <c r="E359" s="177" t="s">
        <v>468</v>
      </c>
      <c r="F359" s="178" t="s">
        <v>469</v>
      </c>
      <c r="G359" s="179" t="s">
        <v>150</v>
      </c>
      <c r="H359" s="180">
        <v>7.317</v>
      </c>
      <c r="I359" s="181">
        <v>1720</v>
      </c>
      <c r="J359" s="181">
        <f>ROUND(I359*H359,2)</f>
        <v>12585.24</v>
      </c>
      <c r="K359" s="182"/>
      <c r="L359" s="33"/>
      <c r="M359" s="183" t="s">
        <v>1</v>
      </c>
      <c r="N359" s="184" t="s">
        <v>35</v>
      </c>
      <c r="O359" s="185">
        <v>0</v>
      </c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R359" s="187" t="s">
        <v>131</v>
      </c>
      <c r="AT359" s="187" t="s">
        <v>127</v>
      </c>
      <c r="AU359" s="187" t="s">
        <v>79</v>
      </c>
      <c r="AY359" s="14" t="s">
        <v>124</v>
      </c>
      <c r="BE359" s="188">
        <f>IF(N359="základní",J359,0)</f>
        <v>12585.24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4" t="s">
        <v>77</v>
      </c>
      <c r="BK359" s="188">
        <f>ROUND(I359*H359,2)</f>
        <v>12585.24</v>
      </c>
      <c r="BL359" s="14" t="s">
        <v>131</v>
      </c>
      <c r="BM359" s="187" t="s">
        <v>470</v>
      </c>
    </row>
    <row r="360" spans="1:47" s="2" customFormat="1" ht="19.5">
      <c r="A360" s="28"/>
      <c r="B360" s="29"/>
      <c r="C360" s="30"/>
      <c r="D360" s="189" t="s">
        <v>132</v>
      </c>
      <c r="E360" s="30"/>
      <c r="F360" s="190" t="s">
        <v>469</v>
      </c>
      <c r="G360" s="30"/>
      <c r="H360" s="30"/>
      <c r="I360" s="30"/>
      <c r="J360" s="30"/>
      <c r="K360" s="30"/>
      <c r="L360" s="33"/>
      <c r="M360" s="191"/>
      <c r="N360" s="192"/>
      <c r="O360" s="65"/>
      <c r="P360" s="65"/>
      <c r="Q360" s="65"/>
      <c r="R360" s="65"/>
      <c r="S360" s="65"/>
      <c r="T360" s="66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T360" s="14" t="s">
        <v>132</v>
      </c>
      <c r="AU360" s="14" t="s">
        <v>79</v>
      </c>
    </row>
    <row r="361" spans="2:63" s="12" customFormat="1" ht="22.9" customHeight="1">
      <c r="B361" s="161"/>
      <c r="C361" s="162"/>
      <c r="D361" s="163" t="s">
        <v>69</v>
      </c>
      <c r="E361" s="174" t="s">
        <v>471</v>
      </c>
      <c r="F361" s="174" t="s">
        <v>472</v>
      </c>
      <c r="G361" s="162"/>
      <c r="H361" s="162"/>
      <c r="I361" s="162"/>
      <c r="J361" s="175">
        <f>BK361</f>
        <v>29364.22</v>
      </c>
      <c r="K361" s="162"/>
      <c r="L361" s="166"/>
      <c r="M361" s="167"/>
      <c r="N361" s="168"/>
      <c r="O361" s="168"/>
      <c r="P361" s="169">
        <f>SUM(P362:P375)</f>
        <v>0</v>
      </c>
      <c r="Q361" s="168"/>
      <c r="R361" s="169">
        <f>SUM(R362:R375)</f>
        <v>0</v>
      </c>
      <c r="S361" s="168"/>
      <c r="T361" s="170">
        <f>SUM(T362:T375)</f>
        <v>0</v>
      </c>
      <c r="AR361" s="171" t="s">
        <v>77</v>
      </c>
      <c r="AT361" s="172" t="s">
        <v>69</v>
      </c>
      <c r="AU361" s="172" t="s">
        <v>77</v>
      </c>
      <c r="AY361" s="171" t="s">
        <v>124</v>
      </c>
      <c r="BK361" s="173">
        <f>SUM(BK362:BK375)</f>
        <v>29364.22</v>
      </c>
    </row>
    <row r="362" spans="1:65" s="2" customFormat="1" ht="24.2" customHeight="1">
      <c r="A362" s="28"/>
      <c r="B362" s="29"/>
      <c r="C362" s="176" t="s">
        <v>70</v>
      </c>
      <c r="D362" s="176" t="s">
        <v>127</v>
      </c>
      <c r="E362" s="177" t="s">
        <v>473</v>
      </c>
      <c r="F362" s="178" t="s">
        <v>474</v>
      </c>
      <c r="G362" s="179" t="s">
        <v>176</v>
      </c>
      <c r="H362" s="180">
        <v>67.006</v>
      </c>
      <c r="I362" s="181">
        <v>11.2</v>
      </c>
      <c r="J362" s="181">
        <f>ROUND(I362*H362,2)</f>
        <v>750.47</v>
      </c>
      <c r="K362" s="182"/>
      <c r="L362" s="33"/>
      <c r="M362" s="183" t="s">
        <v>1</v>
      </c>
      <c r="N362" s="184" t="s">
        <v>35</v>
      </c>
      <c r="O362" s="185">
        <v>0</v>
      </c>
      <c r="P362" s="185">
        <f>O362*H362</f>
        <v>0</v>
      </c>
      <c r="Q362" s="185">
        <v>0</v>
      </c>
      <c r="R362" s="185">
        <f>Q362*H362</f>
        <v>0</v>
      </c>
      <c r="S362" s="185">
        <v>0</v>
      </c>
      <c r="T362" s="186">
        <f>S362*H362</f>
        <v>0</v>
      </c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R362" s="187" t="s">
        <v>131</v>
      </c>
      <c r="AT362" s="187" t="s">
        <v>127</v>
      </c>
      <c r="AU362" s="187" t="s">
        <v>79</v>
      </c>
      <c r="AY362" s="14" t="s">
        <v>124</v>
      </c>
      <c r="BE362" s="188">
        <f>IF(N362="základní",J362,0)</f>
        <v>750.47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4" t="s">
        <v>77</v>
      </c>
      <c r="BK362" s="188">
        <f>ROUND(I362*H362,2)</f>
        <v>750.47</v>
      </c>
      <c r="BL362" s="14" t="s">
        <v>131</v>
      </c>
      <c r="BM362" s="187" t="s">
        <v>475</v>
      </c>
    </row>
    <row r="363" spans="1:47" s="2" customFormat="1" ht="19.5">
      <c r="A363" s="28"/>
      <c r="B363" s="29"/>
      <c r="C363" s="30"/>
      <c r="D363" s="189" t="s">
        <v>132</v>
      </c>
      <c r="E363" s="30"/>
      <c r="F363" s="190" t="s">
        <v>474</v>
      </c>
      <c r="G363" s="30"/>
      <c r="H363" s="30"/>
      <c r="I363" s="30"/>
      <c r="J363" s="30"/>
      <c r="K363" s="30"/>
      <c r="L363" s="33"/>
      <c r="M363" s="191"/>
      <c r="N363" s="192"/>
      <c r="O363" s="65"/>
      <c r="P363" s="65"/>
      <c r="Q363" s="65"/>
      <c r="R363" s="65"/>
      <c r="S363" s="65"/>
      <c r="T363" s="66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T363" s="14" t="s">
        <v>132</v>
      </c>
      <c r="AU363" s="14" t="s">
        <v>79</v>
      </c>
    </row>
    <row r="364" spans="1:65" s="2" customFormat="1" ht="24.2" customHeight="1">
      <c r="A364" s="28"/>
      <c r="B364" s="29"/>
      <c r="C364" s="176" t="s">
        <v>70</v>
      </c>
      <c r="D364" s="176" t="s">
        <v>127</v>
      </c>
      <c r="E364" s="177" t="s">
        <v>476</v>
      </c>
      <c r="F364" s="178" t="s">
        <v>477</v>
      </c>
      <c r="G364" s="179" t="s">
        <v>176</v>
      </c>
      <c r="H364" s="180">
        <v>20.776</v>
      </c>
      <c r="I364" s="181">
        <v>24.5</v>
      </c>
      <c r="J364" s="181">
        <f>ROUND(I364*H364,2)</f>
        <v>509.01</v>
      </c>
      <c r="K364" s="182"/>
      <c r="L364" s="33"/>
      <c r="M364" s="183" t="s">
        <v>1</v>
      </c>
      <c r="N364" s="184" t="s">
        <v>35</v>
      </c>
      <c r="O364" s="185">
        <v>0</v>
      </c>
      <c r="P364" s="185">
        <f>O364*H364</f>
        <v>0</v>
      </c>
      <c r="Q364" s="185">
        <v>0</v>
      </c>
      <c r="R364" s="185">
        <f>Q364*H364</f>
        <v>0</v>
      </c>
      <c r="S364" s="185">
        <v>0</v>
      </c>
      <c r="T364" s="186">
        <f>S364*H364</f>
        <v>0</v>
      </c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R364" s="187" t="s">
        <v>131</v>
      </c>
      <c r="AT364" s="187" t="s">
        <v>127</v>
      </c>
      <c r="AU364" s="187" t="s">
        <v>79</v>
      </c>
      <c r="AY364" s="14" t="s">
        <v>124</v>
      </c>
      <c r="BE364" s="188">
        <f>IF(N364="základní",J364,0)</f>
        <v>509.01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4" t="s">
        <v>77</v>
      </c>
      <c r="BK364" s="188">
        <f>ROUND(I364*H364,2)</f>
        <v>509.01</v>
      </c>
      <c r="BL364" s="14" t="s">
        <v>131</v>
      </c>
      <c r="BM364" s="187" t="s">
        <v>478</v>
      </c>
    </row>
    <row r="365" spans="1:47" s="2" customFormat="1" ht="19.5">
      <c r="A365" s="28"/>
      <c r="B365" s="29"/>
      <c r="C365" s="30"/>
      <c r="D365" s="189" t="s">
        <v>132</v>
      </c>
      <c r="E365" s="30"/>
      <c r="F365" s="190" t="s">
        <v>477</v>
      </c>
      <c r="G365" s="30"/>
      <c r="H365" s="30"/>
      <c r="I365" s="30"/>
      <c r="J365" s="30"/>
      <c r="K365" s="30"/>
      <c r="L365" s="33"/>
      <c r="M365" s="191"/>
      <c r="N365" s="192"/>
      <c r="O365" s="65"/>
      <c r="P365" s="65"/>
      <c r="Q365" s="65"/>
      <c r="R365" s="65"/>
      <c r="S365" s="65"/>
      <c r="T365" s="66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T365" s="14" t="s">
        <v>132</v>
      </c>
      <c r="AU365" s="14" t="s">
        <v>79</v>
      </c>
    </row>
    <row r="366" spans="1:65" s="2" customFormat="1" ht="24.2" customHeight="1">
      <c r="A366" s="28"/>
      <c r="B366" s="29"/>
      <c r="C366" s="176" t="s">
        <v>70</v>
      </c>
      <c r="D366" s="176" t="s">
        <v>127</v>
      </c>
      <c r="E366" s="177" t="s">
        <v>479</v>
      </c>
      <c r="F366" s="178" t="s">
        <v>480</v>
      </c>
      <c r="G366" s="179" t="s">
        <v>176</v>
      </c>
      <c r="H366" s="180">
        <v>67.006</v>
      </c>
      <c r="I366" s="181">
        <v>113</v>
      </c>
      <c r="J366" s="181">
        <f>ROUND(I366*H366,2)</f>
        <v>7571.68</v>
      </c>
      <c r="K366" s="182"/>
      <c r="L366" s="33"/>
      <c r="M366" s="183" t="s">
        <v>1</v>
      </c>
      <c r="N366" s="184" t="s">
        <v>35</v>
      </c>
      <c r="O366" s="185">
        <v>0</v>
      </c>
      <c r="P366" s="185">
        <f>O366*H366</f>
        <v>0</v>
      </c>
      <c r="Q366" s="185">
        <v>0</v>
      </c>
      <c r="R366" s="185">
        <f>Q366*H366</f>
        <v>0</v>
      </c>
      <c r="S366" s="185">
        <v>0</v>
      </c>
      <c r="T366" s="186">
        <f>S366*H366</f>
        <v>0</v>
      </c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R366" s="187" t="s">
        <v>131</v>
      </c>
      <c r="AT366" s="187" t="s">
        <v>127</v>
      </c>
      <c r="AU366" s="187" t="s">
        <v>79</v>
      </c>
      <c r="AY366" s="14" t="s">
        <v>124</v>
      </c>
      <c r="BE366" s="188">
        <f>IF(N366="základní",J366,0)</f>
        <v>7571.68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14" t="s">
        <v>77</v>
      </c>
      <c r="BK366" s="188">
        <f>ROUND(I366*H366,2)</f>
        <v>7571.68</v>
      </c>
      <c r="BL366" s="14" t="s">
        <v>131</v>
      </c>
      <c r="BM366" s="187" t="s">
        <v>481</v>
      </c>
    </row>
    <row r="367" spans="1:47" s="2" customFormat="1" ht="19.5">
      <c r="A367" s="28"/>
      <c r="B367" s="29"/>
      <c r="C367" s="30"/>
      <c r="D367" s="189" t="s">
        <v>132</v>
      </c>
      <c r="E367" s="30"/>
      <c r="F367" s="190" t="s">
        <v>480</v>
      </c>
      <c r="G367" s="30"/>
      <c r="H367" s="30"/>
      <c r="I367" s="30"/>
      <c r="J367" s="30"/>
      <c r="K367" s="30"/>
      <c r="L367" s="33"/>
      <c r="M367" s="191"/>
      <c r="N367" s="192"/>
      <c r="O367" s="65"/>
      <c r="P367" s="65"/>
      <c r="Q367" s="65"/>
      <c r="R367" s="65"/>
      <c r="S367" s="65"/>
      <c r="T367" s="66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T367" s="14" t="s">
        <v>132</v>
      </c>
      <c r="AU367" s="14" t="s">
        <v>79</v>
      </c>
    </row>
    <row r="368" spans="1:65" s="2" customFormat="1" ht="24.2" customHeight="1">
      <c r="A368" s="28"/>
      <c r="B368" s="29"/>
      <c r="C368" s="176" t="s">
        <v>70</v>
      </c>
      <c r="D368" s="176" t="s">
        <v>127</v>
      </c>
      <c r="E368" s="177" t="s">
        <v>482</v>
      </c>
      <c r="F368" s="178" t="s">
        <v>483</v>
      </c>
      <c r="G368" s="179" t="s">
        <v>176</v>
      </c>
      <c r="H368" s="180">
        <v>20.776</v>
      </c>
      <c r="I368" s="181">
        <v>130</v>
      </c>
      <c r="J368" s="181">
        <f>ROUND(I368*H368,2)</f>
        <v>2700.88</v>
      </c>
      <c r="K368" s="182"/>
      <c r="L368" s="33"/>
      <c r="M368" s="183" t="s">
        <v>1</v>
      </c>
      <c r="N368" s="184" t="s">
        <v>35</v>
      </c>
      <c r="O368" s="185">
        <v>0</v>
      </c>
      <c r="P368" s="185">
        <f>O368*H368</f>
        <v>0</v>
      </c>
      <c r="Q368" s="185">
        <v>0</v>
      </c>
      <c r="R368" s="185">
        <f>Q368*H368</f>
        <v>0</v>
      </c>
      <c r="S368" s="185">
        <v>0</v>
      </c>
      <c r="T368" s="186">
        <f>S368*H368</f>
        <v>0</v>
      </c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R368" s="187" t="s">
        <v>131</v>
      </c>
      <c r="AT368" s="187" t="s">
        <v>127</v>
      </c>
      <c r="AU368" s="187" t="s">
        <v>79</v>
      </c>
      <c r="AY368" s="14" t="s">
        <v>124</v>
      </c>
      <c r="BE368" s="188">
        <f>IF(N368="základní",J368,0)</f>
        <v>2700.88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4" t="s">
        <v>77</v>
      </c>
      <c r="BK368" s="188">
        <f>ROUND(I368*H368,2)</f>
        <v>2700.88</v>
      </c>
      <c r="BL368" s="14" t="s">
        <v>131</v>
      </c>
      <c r="BM368" s="187" t="s">
        <v>484</v>
      </c>
    </row>
    <row r="369" spans="1:47" s="2" customFormat="1" ht="12">
      <c r="A369" s="28"/>
      <c r="B369" s="29"/>
      <c r="C369" s="30"/>
      <c r="D369" s="189" t="s">
        <v>132</v>
      </c>
      <c r="E369" s="30"/>
      <c r="F369" s="190" t="s">
        <v>483</v>
      </c>
      <c r="G369" s="30"/>
      <c r="H369" s="30"/>
      <c r="I369" s="30"/>
      <c r="J369" s="30"/>
      <c r="K369" s="30"/>
      <c r="L369" s="33"/>
      <c r="M369" s="191"/>
      <c r="N369" s="192"/>
      <c r="O369" s="65"/>
      <c r="P369" s="65"/>
      <c r="Q369" s="65"/>
      <c r="R369" s="65"/>
      <c r="S369" s="65"/>
      <c r="T369" s="66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T369" s="14" t="s">
        <v>132</v>
      </c>
      <c r="AU369" s="14" t="s">
        <v>79</v>
      </c>
    </row>
    <row r="370" spans="1:65" s="2" customFormat="1" ht="16.5" customHeight="1">
      <c r="A370" s="28"/>
      <c r="B370" s="29"/>
      <c r="C370" s="176" t="s">
        <v>70</v>
      </c>
      <c r="D370" s="176" t="s">
        <v>127</v>
      </c>
      <c r="E370" s="177" t="s">
        <v>485</v>
      </c>
      <c r="F370" s="178" t="s">
        <v>486</v>
      </c>
      <c r="G370" s="179" t="s">
        <v>150</v>
      </c>
      <c r="H370" s="180">
        <v>0.027</v>
      </c>
      <c r="I370" s="181">
        <v>49500</v>
      </c>
      <c r="J370" s="181">
        <f>ROUND(I370*H370,2)</f>
        <v>1336.5</v>
      </c>
      <c r="K370" s="182"/>
      <c r="L370" s="33"/>
      <c r="M370" s="183" t="s">
        <v>1</v>
      </c>
      <c r="N370" s="184" t="s">
        <v>35</v>
      </c>
      <c r="O370" s="185">
        <v>0</v>
      </c>
      <c r="P370" s="185">
        <f>O370*H370</f>
        <v>0</v>
      </c>
      <c r="Q370" s="185">
        <v>0</v>
      </c>
      <c r="R370" s="185">
        <f>Q370*H370</f>
        <v>0</v>
      </c>
      <c r="S370" s="185">
        <v>0</v>
      </c>
      <c r="T370" s="186">
        <f>S370*H370</f>
        <v>0</v>
      </c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R370" s="187" t="s">
        <v>131</v>
      </c>
      <c r="AT370" s="187" t="s">
        <v>127</v>
      </c>
      <c r="AU370" s="187" t="s">
        <v>79</v>
      </c>
      <c r="AY370" s="14" t="s">
        <v>124</v>
      </c>
      <c r="BE370" s="188">
        <f>IF(N370="základní",J370,0)</f>
        <v>1336.5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4" t="s">
        <v>77</v>
      </c>
      <c r="BK370" s="188">
        <f>ROUND(I370*H370,2)</f>
        <v>1336.5</v>
      </c>
      <c r="BL370" s="14" t="s">
        <v>131</v>
      </c>
      <c r="BM370" s="187" t="s">
        <v>487</v>
      </c>
    </row>
    <row r="371" spans="1:47" s="2" customFormat="1" ht="12">
      <c r="A371" s="28"/>
      <c r="B371" s="29"/>
      <c r="C371" s="30"/>
      <c r="D371" s="189" t="s">
        <v>132</v>
      </c>
      <c r="E371" s="30"/>
      <c r="F371" s="190" t="s">
        <v>486</v>
      </c>
      <c r="G371" s="30"/>
      <c r="H371" s="30"/>
      <c r="I371" s="30"/>
      <c r="J371" s="30"/>
      <c r="K371" s="30"/>
      <c r="L371" s="33"/>
      <c r="M371" s="191"/>
      <c r="N371" s="192"/>
      <c r="O371" s="65"/>
      <c r="P371" s="65"/>
      <c r="Q371" s="65"/>
      <c r="R371" s="65"/>
      <c r="S371" s="65"/>
      <c r="T371" s="66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T371" s="14" t="s">
        <v>132</v>
      </c>
      <c r="AU371" s="14" t="s">
        <v>79</v>
      </c>
    </row>
    <row r="372" spans="1:65" s="2" customFormat="1" ht="44.25" customHeight="1">
      <c r="A372" s="28"/>
      <c r="B372" s="29"/>
      <c r="C372" s="176" t="s">
        <v>70</v>
      </c>
      <c r="D372" s="176" t="s">
        <v>127</v>
      </c>
      <c r="E372" s="177" t="s">
        <v>488</v>
      </c>
      <c r="F372" s="178" t="s">
        <v>489</v>
      </c>
      <c r="G372" s="179" t="s">
        <v>176</v>
      </c>
      <c r="H372" s="180">
        <v>105</v>
      </c>
      <c r="I372" s="181">
        <v>157</v>
      </c>
      <c r="J372" s="181">
        <f>ROUND(I372*H372,2)</f>
        <v>16485</v>
      </c>
      <c r="K372" s="182"/>
      <c r="L372" s="33"/>
      <c r="M372" s="183" t="s">
        <v>1</v>
      </c>
      <c r="N372" s="184" t="s">
        <v>35</v>
      </c>
      <c r="O372" s="185">
        <v>0</v>
      </c>
      <c r="P372" s="185">
        <f>O372*H372</f>
        <v>0</v>
      </c>
      <c r="Q372" s="185">
        <v>0</v>
      </c>
      <c r="R372" s="185">
        <f>Q372*H372</f>
        <v>0</v>
      </c>
      <c r="S372" s="185">
        <v>0</v>
      </c>
      <c r="T372" s="186">
        <f>S372*H372</f>
        <v>0</v>
      </c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R372" s="187" t="s">
        <v>131</v>
      </c>
      <c r="AT372" s="187" t="s">
        <v>127</v>
      </c>
      <c r="AU372" s="187" t="s">
        <v>79</v>
      </c>
      <c r="AY372" s="14" t="s">
        <v>124</v>
      </c>
      <c r="BE372" s="188">
        <f>IF(N372="základní",J372,0)</f>
        <v>16485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14" t="s">
        <v>77</v>
      </c>
      <c r="BK372" s="188">
        <f>ROUND(I372*H372,2)</f>
        <v>16485</v>
      </c>
      <c r="BL372" s="14" t="s">
        <v>131</v>
      </c>
      <c r="BM372" s="187" t="s">
        <v>490</v>
      </c>
    </row>
    <row r="373" spans="1:47" s="2" customFormat="1" ht="29.25">
      <c r="A373" s="28"/>
      <c r="B373" s="29"/>
      <c r="C373" s="30"/>
      <c r="D373" s="189" t="s">
        <v>132</v>
      </c>
      <c r="E373" s="30"/>
      <c r="F373" s="190" t="s">
        <v>489</v>
      </c>
      <c r="G373" s="30"/>
      <c r="H373" s="30"/>
      <c r="I373" s="30"/>
      <c r="J373" s="30"/>
      <c r="K373" s="30"/>
      <c r="L373" s="33"/>
      <c r="M373" s="191"/>
      <c r="N373" s="192"/>
      <c r="O373" s="65"/>
      <c r="P373" s="65"/>
      <c r="Q373" s="65"/>
      <c r="R373" s="65"/>
      <c r="S373" s="65"/>
      <c r="T373" s="66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T373" s="14" t="s">
        <v>132</v>
      </c>
      <c r="AU373" s="14" t="s">
        <v>79</v>
      </c>
    </row>
    <row r="374" spans="1:65" s="2" customFormat="1" ht="24.2" customHeight="1">
      <c r="A374" s="28"/>
      <c r="B374" s="29"/>
      <c r="C374" s="176" t="s">
        <v>70</v>
      </c>
      <c r="D374" s="176" t="s">
        <v>127</v>
      </c>
      <c r="E374" s="177" t="s">
        <v>491</v>
      </c>
      <c r="F374" s="178" t="s">
        <v>492</v>
      </c>
      <c r="G374" s="179" t="s">
        <v>493</v>
      </c>
      <c r="H374" s="180">
        <v>3.5</v>
      </c>
      <c r="I374" s="181">
        <v>3.05</v>
      </c>
      <c r="J374" s="181">
        <f>ROUND(I374*H374,2)</f>
        <v>10.68</v>
      </c>
      <c r="K374" s="182"/>
      <c r="L374" s="33"/>
      <c r="M374" s="183" t="s">
        <v>1</v>
      </c>
      <c r="N374" s="184" t="s">
        <v>35</v>
      </c>
      <c r="O374" s="185">
        <v>0</v>
      </c>
      <c r="P374" s="185">
        <f>O374*H374</f>
        <v>0</v>
      </c>
      <c r="Q374" s="185">
        <v>0</v>
      </c>
      <c r="R374" s="185">
        <f>Q374*H374</f>
        <v>0</v>
      </c>
      <c r="S374" s="185">
        <v>0</v>
      </c>
      <c r="T374" s="186">
        <f>S374*H374</f>
        <v>0</v>
      </c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R374" s="187" t="s">
        <v>131</v>
      </c>
      <c r="AT374" s="187" t="s">
        <v>127</v>
      </c>
      <c r="AU374" s="187" t="s">
        <v>79</v>
      </c>
      <c r="AY374" s="14" t="s">
        <v>124</v>
      </c>
      <c r="BE374" s="188">
        <f>IF(N374="základní",J374,0)</f>
        <v>10.68</v>
      </c>
      <c r="BF374" s="188">
        <f>IF(N374="snížená",J374,0)</f>
        <v>0</v>
      </c>
      <c r="BG374" s="188">
        <f>IF(N374="zákl. přenesená",J374,0)</f>
        <v>0</v>
      </c>
      <c r="BH374" s="188">
        <f>IF(N374="sníž. přenesená",J374,0)</f>
        <v>0</v>
      </c>
      <c r="BI374" s="188">
        <f>IF(N374="nulová",J374,0)</f>
        <v>0</v>
      </c>
      <c r="BJ374" s="14" t="s">
        <v>77</v>
      </c>
      <c r="BK374" s="188">
        <f>ROUND(I374*H374,2)</f>
        <v>10.68</v>
      </c>
      <c r="BL374" s="14" t="s">
        <v>131</v>
      </c>
      <c r="BM374" s="187" t="s">
        <v>494</v>
      </c>
    </row>
    <row r="375" spans="1:47" s="2" customFormat="1" ht="19.5">
      <c r="A375" s="28"/>
      <c r="B375" s="29"/>
      <c r="C375" s="30"/>
      <c r="D375" s="189" t="s">
        <v>132</v>
      </c>
      <c r="E375" s="30"/>
      <c r="F375" s="190" t="s">
        <v>492</v>
      </c>
      <c r="G375" s="30"/>
      <c r="H375" s="30"/>
      <c r="I375" s="30"/>
      <c r="J375" s="30"/>
      <c r="K375" s="30"/>
      <c r="L375" s="33"/>
      <c r="M375" s="191"/>
      <c r="N375" s="192"/>
      <c r="O375" s="65"/>
      <c r="P375" s="65"/>
      <c r="Q375" s="65"/>
      <c r="R375" s="65"/>
      <c r="S375" s="65"/>
      <c r="T375" s="66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T375" s="14" t="s">
        <v>132</v>
      </c>
      <c r="AU375" s="14" t="s">
        <v>79</v>
      </c>
    </row>
    <row r="376" spans="2:63" s="12" customFormat="1" ht="22.9" customHeight="1">
      <c r="B376" s="161"/>
      <c r="C376" s="162"/>
      <c r="D376" s="163" t="s">
        <v>69</v>
      </c>
      <c r="E376" s="174" t="s">
        <v>495</v>
      </c>
      <c r="F376" s="174" t="s">
        <v>496</v>
      </c>
      <c r="G376" s="162"/>
      <c r="H376" s="162"/>
      <c r="I376" s="162"/>
      <c r="J376" s="175">
        <f>BK376</f>
        <v>34813.079999999994</v>
      </c>
      <c r="K376" s="162"/>
      <c r="L376" s="166"/>
      <c r="M376" s="167"/>
      <c r="N376" s="168"/>
      <c r="O376" s="168"/>
      <c r="P376" s="169">
        <f>SUM(P377:P390)</f>
        <v>0</v>
      </c>
      <c r="Q376" s="168"/>
      <c r="R376" s="169">
        <f>SUM(R377:R390)</f>
        <v>0</v>
      </c>
      <c r="S376" s="168"/>
      <c r="T376" s="170">
        <f>SUM(T377:T390)</f>
        <v>0</v>
      </c>
      <c r="AR376" s="171" t="s">
        <v>77</v>
      </c>
      <c r="AT376" s="172" t="s">
        <v>69</v>
      </c>
      <c r="AU376" s="172" t="s">
        <v>77</v>
      </c>
      <c r="AY376" s="171" t="s">
        <v>124</v>
      </c>
      <c r="BK376" s="173">
        <f>SUM(BK377:BK390)</f>
        <v>34813.079999999994</v>
      </c>
    </row>
    <row r="377" spans="1:65" s="2" customFormat="1" ht="24.2" customHeight="1">
      <c r="A377" s="28"/>
      <c r="B377" s="29"/>
      <c r="C377" s="176" t="s">
        <v>70</v>
      </c>
      <c r="D377" s="176" t="s">
        <v>127</v>
      </c>
      <c r="E377" s="177" t="s">
        <v>497</v>
      </c>
      <c r="F377" s="178" t="s">
        <v>498</v>
      </c>
      <c r="G377" s="179" t="s">
        <v>176</v>
      </c>
      <c r="H377" s="180">
        <v>48.088</v>
      </c>
      <c r="I377" s="181">
        <v>25.3</v>
      </c>
      <c r="J377" s="181">
        <f>ROUND(I377*H377,2)</f>
        <v>1216.63</v>
      </c>
      <c r="K377" s="182"/>
      <c r="L377" s="33"/>
      <c r="M377" s="183" t="s">
        <v>1</v>
      </c>
      <c r="N377" s="184" t="s">
        <v>35</v>
      </c>
      <c r="O377" s="185">
        <v>0</v>
      </c>
      <c r="P377" s="185">
        <f>O377*H377</f>
        <v>0</v>
      </c>
      <c r="Q377" s="185">
        <v>0</v>
      </c>
      <c r="R377" s="185">
        <f>Q377*H377</f>
        <v>0</v>
      </c>
      <c r="S377" s="185">
        <v>0</v>
      </c>
      <c r="T377" s="186">
        <f>S377*H377</f>
        <v>0</v>
      </c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R377" s="187" t="s">
        <v>131</v>
      </c>
      <c r="AT377" s="187" t="s">
        <v>127</v>
      </c>
      <c r="AU377" s="187" t="s">
        <v>79</v>
      </c>
      <c r="AY377" s="14" t="s">
        <v>124</v>
      </c>
      <c r="BE377" s="188">
        <f>IF(N377="základní",J377,0)</f>
        <v>1216.63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4" t="s">
        <v>77</v>
      </c>
      <c r="BK377" s="188">
        <f>ROUND(I377*H377,2)</f>
        <v>1216.63</v>
      </c>
      <c r="BL377" s="14" t="s">
        <v>131</v>
      </c>
      <c r="BM377" s="187" t="s">
        <v>499</v>
      </c>
    </row>
    <row r="378" spans="1:47" s="2" customFormat="1" ht="19.5">
      <c r="A378" s="28"/>
      <c r="B378" s="29"/>
      <c r="C378" s="30"/>
      <c r="D378" s="189" t="s">
        <v>132</v>
      </c>
      <c r="E378" s="30"/>
      <c r="F378" s="190" t="s">
        <v>498</v>
      </c>
      <c r="G378" s="30"/>
      <c r="H378" s="30"/>
      <c r="I378" s="30"/>
      <c r="J378" s="30"/>
      <c r="K378" s="30"/>
      <c r="L378" s="33"/>
      <c r="M378" s="191"/>
      <c r="N378" s="192"/>
      <c r="O378" s="65"/>
      <c r="P378" s="65"/>
      <c r="Q378" s="65"/>
      <c r="R378" s="65"/>
      <c r="S378" s="65"/>
      <c r="T378" s="66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T378" s="14" t="s">
        <v>132</v>
      </c>
      <c r="AU378" s="14" t="s">
        <v>79</v>
      </c>
    </row>
    <row r="379" spans="1:65" s="2" customFormat="1" ht="24.2" customHeight="1">
      <c r="A379" s="28"/>
      <c r="B379" s="29"/>
      <c r="C379" s="176" t="s">
        <v>70</v>
      </c>
      <c r="D379" s="176" t="s">
        <v>127</v>
      </c>
      <c r="E379" s="177" t="s">
        <v>500</v>
      </c>
      <c r="F379" s="178" t="s">
        <v>501</v>
      </c>
      <c r="G379" s="179" t="s">
        <v>176</v>
      </c>
      <c r="H379" s="180">
        <v>20.776</v>
      </c>
      <c r="I379" s="181">
        <v>191</v>
      </c>
      <c r="J379" s="181">
        <f>ROUND(I379*H379,2)</f>
        <v>3968.22</v>
      </c>
      <c r="K379" s="182"/>
      <c r="L379" s="33"/>
      <c r="M379" s="183" t="s">
        <v>1</v>
      </c>
      <c r="N379" s="184" t="s">
        <v>35</v>
      </c>
      <c r="O379" s="185">
        <v>0</v>
      </c>
      <c r="P379" s="185">
        <f>O379*H379</f>
        <v>0</v>
      </c>
      <c r="Q379" s="185">
        <v>0</v>
      </c>
      <c r="R379" s="185">
        <f>Q379*H379</f>
        <v>0</v>
      </c>
      <c r="S379" s="185">
        <v>0</v>
      </c>
      <c r="T379" s="186">
        <f>S379*H379</f>
        <v>0</v>
      </c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R379" s="187" t="s">
        <v>131</v>
      </c>
      <c r="AT379" s="187" t="s">
        <v>127</v>
      </c>
      <c r="AU379" s="187" t="s">
        <v>79</v>
      </c>
      <c r="AY379" s="14" t="s">
        <v>124</v>
      </c>
      <c r="BE379" s="188">
        <f>IF(N379="základní",J379,0)</f>
        <v>3968.22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14" t="s">
        <v>77</v>
      </c>
      <c r="BK379" s="188">
        <f>ROUND(I379*H379,2)</f>
        <v>3968.22</v>
      </c>
      <c r="BL379" s="14" t="s">
        <v>131</v>
      </c>
      <c r="BM379" s="187" t="s">
        <v>502</v>
      </c>
    </row>
    <row r="380" spans="1:47" s="2" customFormat="1" ht="19.5">
      <c r="A380" s="28"/>
      <c r="B380" s="29"/>
      <c r="C380" s="30"/>
      <c r="D380" s="189" t="s">
        <v>132</v>
      </c>
      <c r="E380" s="30"/>
      <c r="F380" s="190" t="s">
        <v>501</v>
      </c>
      <c r="G380" s="30"/>
      <c r="H380" s="30"/>
      <c r="I380" s="30"/>
      <c r="J380" s="30"/>
      <c r="K380" s="30"/>
      <c r="L380" s="33"/>
      <c r="M380" s="191"/>
      <c r="N380" s="192"/>
      <c r="O380" s="65"/>
      <c r="P380" s="65"/>
      <c r="Q380" s="65"/>
      <c r="R380" s="65"/>
      <c r="S380" s="65"/>
      <c r="T380" s="66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T380" s="14" t="s">
        <v>132</v>
      </c>
      <c r="AU380" s="14" t="s">
        <v>79</v>
      </c>
    </row>
    <row r="381" spans="1:65" s="2" customFormat="1" ht="24.2" customHeight="1">
      <c r="A381" s="28"/>
      <c r="B381" s="29"/>
      <c r="C381" s="176" t="s">
        <v>70</v>
      </c>
      <c r="D381" s="176" t="s">
        <v>127</v>
      </c>
      <c r="E381" s="177" t="s">
        <v>503</v>
      </c>
      <c r="F381" s="178" t="s">
        <v>504</v>
      </c>
      <c r="G381" s="179" t="s">
        <v>176</v>
      </c>
      <c r="H381" s="180">
        <v>47.25</v>
      </c>
      <c r="I381" s="181">
        <v>430</v>
      </c>
      <c r="J381" s="181">
        <f>ROUND(I381*H381,2)</f>
        <v>20317.5</v>
      </c>
      <c r="K381" s="182"/>
      <c r="L381" s="33"/>
      <c r="M381" s="183" t="s">
        <v>1</v>
      </c>
      <c r="N381" s="184" t="s">
        <v>35</v>
      </c>
      <c r="O381" s="185">
        <v>0</v>
      </c>
      <c r="P381" s="185">
        <f>O381*H381</f>
        <v>0</v>
      </c>
      <c r="Q381" s="185">
        <v>0</v>
      </c>
      <c r="R381" s="185">
        <f>Q381*H381</f>
        <v>0</v>
      </c>
      <c r="S381" s="185">
        <v>0</v>
      </c>
      <c r="T381" s="186">
        <f>S381*H381</f>
        <v>0</v>
      </c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R381" s="187" t="s">
        <v>131</v>
      </c>
      <c r="AT381" s="187" t="s">
        <v>127</v>
      </c>
      <c r="AU381" s="187" t="s">
        <v>79</v>
      </c>
      <c r="AY381" s="14" t="s">
        <v>124</v>
      </c>
      <c r="BE381" s="188">
        <f>IF(N381="základní",J381,0)</f>
        <v>20317.5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4" t="s">
        <v>77</v>
      </c>
      <c r="BK381" s="188">
        <f>ROUND(I381*H381,2)</f>
        <v>20317.5</v>
      </c>
      <c r="BL381" s="14" t="s">
        <v>131</v>
      </c>
      <c r="BM381" s="187" t="s">
        <v>505</v>
      </c>
    </row>
    <row r="382" spans="1:47" s="2" customFormat="1" ht="19.5">
      <c r="A382" s="28"/>
      <c r="B382" s="29"/>
      <c r="C382" s="30"/>
      <c r="D382" s="189" t="s">
        <v>132</v>
      </c>
      <c r="E382" s="30"/>
      <c r="F382" s="190" t="s">
        <v>504</v>
      </c>
      <c r="G382" s="30"/>
      <c r="H382" s="30"/>
      <c r="I382" s="30"/>
      <c r="J382" s="30"/>
      <c r="K382" s="30"/>
      <c r="L382" s="33"/>
      <c r="M382" s="191"/>
      <c r="N382" s="192"/>
      <c r="O382" s="65"/>
      <c r="P382" s="65"/>
      <c r="Q382" s="65"/>
      <c r="R382" s="65"/>
      <c r="S382" s="65"/>
      <c r="T382" s="66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T382" s="14" t="s">
        <v>132</v>
      </c>
      <c r="AU382" s="14" t="s">
        <v>79</v>
      </c>
    </row>
    <row r="383" spans="1:65" s="2" customFormat="1" ht="24.2" customHeight="1">
      <c r="A383" s="28"/>
      <c r="B383" s="29"/>
      <c r="C383" s="176" t="s">
        <v>70</v>
      </c>
      <c r="D383" s="176" t="s">
        <v>127</v>
      </c>
      <c r="E383" s="177" t="s">
        <v>506</v>
      </c>
      <c r="F383" s="178" t="s">
        <v>507</v>
      </c>
      <c r="G383" s="179" t="s">
        <v>176</v>
      </c>
      <c r="H383" s="180">
        <v>31.5</v>
      </c>
      <c r="I383" s="181">
        <v>255</v>
      </c>
      <c r="J383" s="181">
        <f>ROUND(I383*H383,2)</f>
        <v>8032.5</v>
      </c>
      <c r="K383" s="182"/>
      <c r="L383" s="33"/>
      <c r="M383" s="183" t="s">
        <v>1</v>
      </c>
      <c r="N383" s="184" t="s">
        <v>35</v>
      </c>
      <c r="O383" s="185">
        <v>0</v>
      </c>
      <c r="P383" s="185">
        <f>O383*H383</f>
        <v>0</v>
      </c>
      <c r="Q383" s="185">
        <v>0</v>
      </c>
      <c r="R383" s="185">
        <f>Q383*H383</f>
        <v>0</v>
      </c>
      <c r="S383" s="185">
        <v>0</v>
      </c>
      <c r="T383" s="186">
        <f>S383*H383</f>
        <v>0</v>
      </c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R383" s="187" t="s">
        <v>131</v>
      </c>
      <c r="AT383" s="187" t="s">
        <v>127</v>
      </c>
      <c r="AU383" s="187" t="s">
        <v>79</v>
      </c>
      <c r="AY383" s="14" t="s">
        <v>124</v>
      </c>
      <c r="BE383" s="188">
        <f>IF(N383="základní",J383,0)</f>
        <v>8032.5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4" t="s">
        <v>77</v>
      </c>
      <c r="BK383" s="188">
        <f>ROUND(I383*H383,2)</f>
        <v>8032.5</v>
      </c>
      <c r="BL383" s="14" t="s">
        <v>131</v>
      </c>
      <c r="BM383" s="187" t="s">
        <v>508</v>
      </c>
    </row>
    <row r="384" spans="1:47" s="2" customFormat="1" ht="19.5">
      <c r="A384" s="28"/>
      <c r="B384" s="29"/>
      <c r="C384" s="30"/>
      <c r="D384" s="189" t="s">
        <v>132</v>
      </c>
      <c r="E384" s="30"/>
      <c r="F384" s="190" t="s">
        <v>507</v>
      </c>
      <c r="G384" s="30"/>
      <c r="H384" s="30"/>
      <c r="I384" s="30"/>
      <c r="J384" s="30"/>
      <c r="K384" s="30"/>
      <c r="L384" s="33"/>
      <c r="M384" s="191"/>
      <c r="N384" s="192"/>
      <c r="O384" s="65"/>
      <c r="P384" s="65"/>
      <c r="Q384" s="65"/>
      <c r="R384" s="65"/>
      <c r="S384" s="65"/>
      <c r="T384" s="66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T384" s="14" t="s">
        <v>132</v>
      </c>
      <c r="AU384" s="14" t="s">
        <v>79</v>
      </c>
    </row>
    <row r="385" spans="1:65" s="2" customFormat="1" ht="24.2" customHeight="1">
      <c r="A385" s="28"/>
      <c r="B385" s="29"/>
      <c r="C385" s="176" t="s">
        <v>70</v>
      </c>
      <c r="D385" s="176" t="s">
        <v>127</v>
      </c>
      <c r="E385" s="177" t="s">
        <v>509</v>
      </c>
      <c r="F385" s="178" t="s">
        <v>510</v>
      </c>
      <c r="G385" s="179" t="s">
        <v>176</v>
      </c>
      <c r="H385" s="180">
        <v>48.088</v>
      </c>
      <c r="I385" s="181">
        <v>10.5</v>
      </c>
      <c r="J385" s="181">
        <f>ROUND(I385*H385,2)</f>
        <v>504.92</v>
      </c>
      <c r="K385" s="182"/>
      <c r="L385" s="33"/>
      <c r="M385" s="183" t="s">
        <v>1</v>
      </c>
      <c r="N385" s="184" t="s">
        <v>35</v>
      </c>
      <c r="O385" s="185">
        <v>0</v>
      </c>
      <c r="P385" s="185">
        <f>O385*H385</f>
        <v>0</v>
      </c>
      <c r="Q385" s="185">
        <v>0</v>
      </c>
      <c r="R385" s="185">
        <f>Q385*H385</f>
        <v>0</v>
      </c>
      <c r="S385" s="185">
        <v>0</v>
      </c>
      <c r="T385" s="186">
        <f>S385*H385</f>
        <v>0</v>
      </c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R385" s="187" t="s">
        <v>131</v>
      </c>
      <c r="AT385" s="187" t="s">
        <v>127</v>
      </c>
      <c r="AU385" s="187" t="s">
        <v>79</v>
      </c>
      <c r="AY385" s="14" t="s">
        <v>124</v>
      </c>
      <c r="BE385" s="188">
        <f>IF(N385="základní",J385,0)</f>
        <v>504.92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14" t="s">
        <v>77</v>
      </c>
      <c r="BK385" s="188">
        <f>ROUND(I385*H385,2)</f>
        <v>504.92</v>
      </c>
      <c r="BL385" s="14" t="s">
        <v>131</v>
      </c>
      <c r="BM385" s="187" t="s">
        <v>511</v>
      </c>
    </row>
    <row r="386" spans="1:47" s="2" customFormat="1" ht="19.5">
      <c r="A386" s="28"/>
      <c r="B386" s="29"/>
      <c r="C386" s="30"/>
      <c r="D386" s="189" t="s">
        <v>132</v>
      </c>
      <c r="E386" s="30"/>
      <c r="F386" s="190" t="s">
        <v>510</v>
      </c>
      <c r="G386" s="30"/>
      <c r="H386" s="30"/>
      <c r="I386" s="30"/>
      <c r="J386" s="30"/>
      <c r="K386" s="30"/>
      <c r="L386" s="33"/>
      <c r="M386" s="191"/>
      <c r="N386" s="192"/>
      <c r="O386" s="65"/>
      <c r="P386" s="65"/>
      <c r="Q386" s="65"/>
      <c r="R386" s="65"/>
      <c r="S386" s="65"/>
      <c r="T386" s="66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T386" s="14" t="s">
        <v>132</v>
      </c>
      <c r="AU386" s="14" t="s">
        <v>79</v>
      </c>
    </row>
    <row r="387" spans="1:65" s="2" customFormat="1" ht="16.5" customHeight="1">
      <c r="A387" s="28"/>
      <c r="B387" s="29"/>
      <c r="C387" s="176" t="s">
        <v>70</v>
      </c>
      <c r="D387" s="176" t="s">
        <v>127</v>
      </c>
      <c r="E387" s="177" t="s">
        <v>512</v>
      </c>
      <c r="F387" s="178" t="s">
        <v>513</v>
      </c>
      <c r="G387" s="179" t="s">
        <v>176</v>
      </c>
      <c r="H387" s="180">
        <v>60</v>
      </c>
      <c r="I387" s="181">
        <v>12.8</v>
      </c>
      <c r="J387" s="181">
        <f>ROUND(I387*H387,2)</f>
        <v>768</v>
      </c>
      <c r="K387" s="182"/>
      <c r="L387" s="33"/>
      <c r="M387" s="183" t="s">
        <v>1</v>
      </c>
      <c r="N387" s="184" t="s">
        <v>35</v>
      </c>
      <c r="O387" s="185">
        <v>0</v>
      </c>
      <c r="P387" s="185">
        <f>O387*H387</f>
        <v>0</v>
      </c>
      <c r="Q387" s="185">
        <v>0</v>
      </c>
      <c r="R387" s="185">
        <f>Q387*H387</f>
        <v>0</v>
      </c>
      <c r="S387" s="185">
        <v>0</v>
      </c>
      <c r="T387" s="186">
        <f>S387*H387</f>
        <v>0</v>
      </c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R387" s="187" t="s">
        <v>131</v>
      </c>
      <c r="AT387" s="187" t="s">
        <v>127</v>
      </c>
      <c r="AU387" s="187" t="s">
        <v>79</v>
      </c>
      <c r="AY387" s="14" t="s">
        <v>124</v>
      </c>
      <c r="BE387" s="188">
        <f>IF(N387="základní",J387,0)</f>
        <v>768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14" t="s">
        <v>77</v>
      </c>
      <c r="BK387" s="188">
        <f>ROUND(I387*H387,2)</f>
        <v>768</v>
      </c>
      <c r="BL387" s="14" t="s">
        <v>131</v>
      </c>
      <c r="BM387" s="187" t="s">
        <v>514</v>
      </c>
    </row>
    <row r="388" spans="1:47" s="2" customFormat="1" ht="12">
      <c r="A388" s="28"/>
      <c r="B388" s="29"/>
      <c r="C388" s="30"/>
      <c r="D388" s="189" t="s">
        <v>132</v>
      </c>
      <c r="E388" s="30"/>
      <c r="F388" s="190" t="s">
        <v>513</v>
      </c>
      <c r="G388" s="30"/>
      <c r="H388" s="30"/>
      <c r="I388" s="30"/>
      <c r="J388" s="30"/>
      <c r="K388" s="30"/>
      <c r="L388" s="33"/>
      <c r="M388" s="191"/>
      <c r="N388" s="192"/>
      <c r="O388" s="65"/>
      <c r="P388" s="65"/>
      <c r="Q388" s="65"/>
      <c r="R388" s="65"/>
      <c r="S388" s="65"/>
      <c r="T388" s="66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T388" s="14" t="s">
        <v>132</v>
      </c>
      <c r="AU388" s="14" t="s">
        <v>79</v>
      </c>
    </row>
    <row r="389" spans="1:65" s="2" customFormat="1" ht="24.2" customHeight="1">
      <c r="A389" s="28"/>
      <c r="B389" s="29"/>
      <c r="C389" s="176" t="s">
        <v>70</v>
      </c>
      <c r="D389" s="176" t="s">
        <v>127</v>
      </c>
      <c r="E389" s="177" t="s">
        <v>515</v>
      </c>
      <c r="F389" s="178" t="s">
        <v>516</v>
      </c>
      <c r="G389" s="179" t="s">
        <v>493</v>
      </c>
      <c r="H389" s="180">
        <v>3</v>
      </c>
      <c r="I389" s="181">
        <v>1.77</v>
      </c>
      <c r="J389" s="181">
        <f>ROUND(I389*H389,2)</f>
        <v>5.31</v>
      </c>
      <c r="K389" s="182"/>
      <c r="L389" s="33"/>
      <c r="M389" s="183" t="s">
        <v>1</v>
      </c>
      <c r="N389" s="184" t="s">
        <v>35</v>
      </c>
      <c r="O389" s="185">
        <v>0</v>
      </c>
      <c r="P389" s="185">
        <f>O389*H389</f>
        <v>0</v>
      </c>
      <c r="Q389" s="185">
        <v>0</v>
      </c>
      <c r="R389" s="185">
        <f>Q389*H389</f>
        <v>0</v>
      </c>
      <c r="S389" s="185">
        <v>0</v>
      </c>
      <c r="T389" s="186">
        <f>S389*H389</f>
        <v>0</v>
      </c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R389" s="187" t="s">
        <v>131</v>
      </c>
      <c r="AT389" s="187" t="s">
        <v>127</v>
      </c>
      <c r="AU389" s="187" t="s">
        <v>79</v>
      </c>
      <c r="AY389" s="14" t="s">
        <v>124</v>
      </c>
      <c r="BE389" s="188">
        <f>IF(N389="základní",J389,0)</f>
        <v>5.31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14" t="s">
        <v>77</v>
      </c>
      <c r="BK389" s="188">
        <f>ROUND(I389*H389,2)</f>
        <v>5.31</v>
      </c>
      <c r="BL389" s="14" t="s">
        <v>131</v>
      </c>
      <c r="BM389" s="187" t="s">
        <v>517</v>
      </c>
    </row>
    <row r="390" spans="1:47" s="2" customFormat="1" ht="12">
      <c r="A390" s="28"/>
      <c r="B390" s="29"/>
      <c r="C390" s="30"/>
      <c r="D390" s="189" t="s">
        <v>132</v>
      </c>
      <c r="E390" s="30"/>
      <c r="F390" s="190" t="s">
        <v>516</v>
      </c>
      <c r="G390" s="30"/>
      <c r="H390" s="30"/>
      <c r="I390" s="30"/>
      <c r="J390" s="30"/>
      <c r="K390" s="30"/>
      <c r="L390" s="33"/>
      <c r="M390" s="191"/>
      <c r="N390" s="192"/>
      <c r="O390" s="65"/>
      <c r="P390" s="65"/>
      <c r="Q390" s="65"/>
      <c r="R390" s="65"/>
      <c r="S390" s="65"/>
      <c r="T390" s="66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T390" s="14" t="s">
        <v>132</v>
      </c>
      <c r="AU390" s="14" t="s">
        <v>79</v>
      </c>
    </row>
    <row r="391" spans="2:63" s="12" customFormat="1" ht="22.9" customHeight="1">
      <c r="B391" s="161"/>
      <c r="C391" s="162"/>
      <c r="D391" s="163" t="s">
        <v>69</v>
      </c>
      <c r="E391" s="174" t="s">
        <v>518</v>
      </c>
      <c r="F391" s="174" t="s">
        <v>519</v>
      </c>
      <c r="G391" s="162"/>
      <c r="H391" s="162"/>
      <c r="I391" s="162"/>
      <c r="J391" s="175">
        <f>BK391</f>
        <v>11005</v>
      </c>
      <c r="K391" s="162"/>
      <c r="L391" s="166"/>
      <c r="M391" s="167"/>
      <c r="N391" s="168"/>
      <c r="O391" s="168"/>
      <c r="P391" s="169">
        <f>SUM(P392:P397)</f>
        <v>0</v>
      </c>
      <c r="Q391" s="168"/>
      <c r="R391" s="169">
        <f>SUM(R392:R397)</f>
        <v>0</v>
      </c>
      <c r="S391" s="168"/>
      <c r="T391" s="170">
        <f>SUM(T392:T397)</f>
        <v>0</v>
      </c>
      <c r="AR391" s="171" t="s">
        <v>77</v>
      </c>
      <c r="AT391" s="172" t="s">
        <v>69</v>
      </c>
      <c r="AU391" s="172" t="s">
        <v>77</v>
      </c>
      <c r="AY391" s="171" t="s">
        <v>124</v>
      </c>
      <c r="BK391" s="173">
        <f>SUM(BK392:BK397)</f>
        <v>11005</v>
      </c>
    </row>
    <row r="392" spans="1:65" s="2" customFormat="1" ht="21.75" customHeight="1">
      <c r="A392" s="28"/>
      <c r="B392" s="29"/>
      <c r="C392" s="176" t="s">
        <v>70</v>
      </c>
      <c r="D392" s="176" t="s">
        <v>127</v>
      </c>
      <c r="E392" s="177" t="s">
        <v>520</v>
      </c>
      <c r="F392" s="178" t="s">
        <v>521</v>
      </c>
      <c r="G392" s="179" t="s">
        <v>245</v>
      </c>
      <c r="H392" s="180">
        <v>10.5</v>
      </c>
      <c r="I392" s="181">
        <v>662</v>
      </c>
      <c r="J392" s="181">
        <f>ROUND(I392*H392,2)</f>
        <v>6951</v>
      </c>
      <c r="K392" s="182"/>
      <c r="L392" s="33"/>
      <c r="M392" s="183" t="s">
        <v>1</v>
      </c>
      <c r="N392" s="184" t="s">
        <v>35</v>
      </c>
      <c r="O392" s="185">
        <v>0</v>
      </c>
      <c r="P392" s="185">
        <f>O392*H392</f>
        <v>0</v>
      </c>
      <c r="Q392" s="185">
        <v>0</v>
      </c>
      <c r="R392" s="185">
        <f>Q392*H392</f>
        <v>0</v>
      </c>
      <c r="S392" s="185">
        <v>0</v>
      </c>
      <c r="T392" s="186">
        <f>S392*H392</f>
        <v>0</v>
      </c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R392" s="187" t="s">
        <v>131</v>
      </c>
      <c r="AT392" s="187" t="s">
        <v>127</v>
      </c>
      <c r="AU392" s="187" t="s">
        <v>79</v>
      </c>
      <c r="AY392" s="14" t="s">
        <v>124</v>
      </c>
      <c r="BE392" s="188">
        <f>IF(N392="základní",J392,0)</f>
        <v>6951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14" t="s">
        <v>77</v>
      </c>
      <c r="BK392" s="188">
        <f>ROUND(I392*H392,2)</f>
        <v>6951</v>
      </c>
      <c r="BL392" s="14" t="s">
        <v>131</v>
      </c>
      <c r="BM392" s="187" t="s">
        <v>522</v>
      </c>
    </row>
    <row r="393" spans="1:47" s="2" customFormat="1" ht="12">
      <c r="A393" s="28"/>
      <c r="B393" s="29"/>
      <c r="C393" s="30"/>
      <c r="D393" s="189" t="s">
        <v>132</v>
      </c>
      <c r="E393" s="30"/>
      <c r="F393" s="190" t="s">
        <v>521</v>
      </c>
      <c r="G393" s="30"/>
      <c r="H393" s="30"/>
      <c r="I393" s="30"/>
      <c r="J393" s="30"/>
      <c r="K393" s="30"/>
      <c r="L393" s="33"/>
      <c r="M393" s="191"/>
      <c r="N393" s="192"/>
      <c r="O393" s="65"/>
      <c r="P393" s="65"/>
      <c r="Q393" s="65"/>
      <c r="R393" s="65"/>
      <c r="S393" s="65"/>
      <c r="T393" s="66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T393" s="14" t="s">
        <v>132</v>
      </c>
      <c r="AU393" s="14" t="s">
        <v>79</v>
      </c>
    </row>
    <row r="394" spans="1:65" s="2" customFormat="1" ht="16.5" customHeight="1">
      <c r="A394" s="28"/>
      <c r="B394" s="29"/>
      <c r="C394" s="176" t="s">
        <v>70</v>
      </c>
      <c r="D394" s="176" t="s">
        <v>127</v>
      </c>
      <c r="E394" s="177" t="s">
        <v>523</v>
      </c>
      <c r="F394" s="178" t="s">
        <v>524</v>
      </c>
      <c r="G394" s="179" t="s">
        <v>180</v>
      </c>
      <c r="H394" s="180">
        <v>1</v>
      </c>
      <c r="I394" s="181">
        <v>854</v>
      </c>
      <c r="J394" s="181">
        <f>ROUND(I394*H394,2)</f>
        <v>854</v>
      </c>
      <c r="K394" s="182"/>
      <c r="L394" s="33"/>
      <c r="M394" s="183" t="s">
        <v>1</v>
      </c>
      <c r="N394" s="184" t="s">
        <v>35</v>
      </c>
      <c r="O394" s="185">
        <v>0</v>
      </c>
      <c r="P394" s="185">
        <f>O394*H394</f>
        <v>0</v>
      </c>
      <c r="Q394" s="185">
        <v>0</v>
      </c>
      <c r="R394" s="185">
        <f>Q394*H394</f>
        <v>0</v>
      </c>
      <c r="S394" s="185">
        <v>0</v>
      </c>
      <c r="T394" s="186">
        <f>S394*H394</f>
        <v>0</v>
      </c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R394" s="187" t="s">
        <v>131</v>
      </c>
      <c r="AT394" s="187" t="s">
        <v>127</v>
      </c>
      <c r="AU394" s="187" t="s">
        <v>79</v>
      </c>
      <c r="AY394" s="14" t="s">
        <v>124</v>
      </c>
      <c r="BE394" s="188">
        <f>IF(N394="základní",J394,0)</f>
        <v>854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14" t="s">
        <v>77</v>
      </c>
      <c r="BK394" s="188">
        <f>ROUND(I394*H394,2)</f>
        <v>854</v>
      </c>
      <c r="BL394" s="14" t="s">
        <v>131</v>
      </c>
      <c r="BM394" s="187" t="s">
        <v>525</v>
      </c>
    </row>
    <row r="395" spans="1:47" s="2" customFormat="1" ht="12">
      <c r="A395" s="28"/>
      <c r="B395" s="29"/>
      <c r="C395" s="30"/>
      <c r="D395" s="189" t="s">
        <v>132</v>
      </c>
      <c r="E395" s="30"/>
      <c r="F395" s="190" t="s">
        <v>524</v>
      </c>
      <c r="G395" s="30"/>
      <c r="H395" s="30"/>
      <c r="I395" s="30"/>
      <c r="J395" s="30"/>
      <c r="K395" s="30"/>
      <c r="L395" s="33"/>
      <c r="M395" s="191"/>
      <c r="N395" s="192"/>
      <c r="O395" s="65"/>
      <c r="P395" s="65"/>
      <c r="Q395" s="65"/>
      <c r="R395" s="65"/>
      <c r="S395" s="65"/>
      <c r="T395" s="66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T395" s="14" t="s">
        <v>132</v>
      </c>
      <c r="AU395" s="14" t="s">
        <v>79</v>
      </c>
    </row>
    <row r="396" spans="1:65" s="2" customFormat="1" ht="16.5" customHeight="1">
      <c r="A396" s="28"/>
      <c r="B396" s="29"/>
      <c r="C396" s="176" t="s">
        <v>70</v>
      </c>
      <c r="D396" s="176" t="s">
        <v>127</v>
      </c>
      <c r="E396" s="177" t="s">
        <v>526</v>
      </c>
      <c r="F396" s="178" t="s">
        <v>527</v>
      </c>
      <c r="G396" s="179" t="s">
        <v>180</v>
      </c>
      <c r="H396" s="180">
        <v>1</v>
      </c>
      <c r="I396" s="181">
        <v>3200</v>
      </c>
      <c r="J396" s="181">
        <f>ROUND(I396*H396,2)</f>
        <v>3200</v>
      </c>
      <c r="K396" s="182"/>
      <c r="L396" s="33"/>
      <c r="M396" s="183" t="s">
        <v>1</v>
      </c>
      <c r="N396" s="184" t="s">
        <v>35</v>
      </c>
      <c r="O396" s="185">
        <v>0</v>
      </c>
      <c r="P396" s="185">
        <f>O396*H396</f>
        <v>0</v>
      </c>
      <c r="Q396" s="185">
        <v>0</v>
      </c>
      <c r="R396" s="185">
        <f>Q396*H396</f>
        <v>0</v>
      </c>
      <c r="S396" s="185">
        <v>0</v>
      </c>
      <c r="T396" s="186">
        <f>S396*H396</f>
        <v>0</v>
      </c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R396" s="187" t="s">
        <v>131</v>
      </c>
      <c r="AT396" s="187" t="s">
        <v>127</v>
      </c>
      <c r="AU396" s="187" t="s">
        <v>79</v>
      </c>
      <c r="AY396" s="14" t="s">
        <v>124</v>
      </c>
      <c r="BE396" s="188">
        <f>IF(N396="základní",J396,0)</f>
        <v>3200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4" t="s">
        <v>77</v>
      </c>
      <c r="BK396" s="188">
        <f>ROUND(I396*H396,2)</f>
        <v>3200</v>
      </c>
      <c r="BL396" s="14" t="s">
        <v>131</v>
      </c>
      <c r="BM396" s="187" t="s">
        <v>528</v>
      </c>
    </row>
    <row r="397" spans="1:47" s="2" customFormat="1" ht="12">
      <c r="A397" s="28"/>
      <c r="B397" s="29"/>
      <c r="C397" s="30"/>
      <c r="D397" s="189" t="s">
        <v>132</v>
      </c>
      <c r="E397" s="30"/>
      <c r="F397" s="190" t="s">
        <v>527</v>
      </c>
      <c r="G397" s="30"/>
      <c r="H397" s="30"/>
      <c r="I397" s="30"/>
      <c r="J397" s="30"/>
      <c r="K397" s="30"/>
      <c r="L397" s="33"/>
      <c r="M397" s="191"/>
      <c r="N397" s="192"/>
      <c r="O397" s="65"/>
      <c r="P397" s="65"/>
      <c r="Q397" s="65"/>
      <c r="R397" s="65"/>
      <c r="S397" s="65"/>
      <c r="T397" s="66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T397" s="14" t="s">
        <v>132</v>
      </c>
      <c r="AU397" s="14" t="s">
        <v>79</v>
      </c>
    </row>
    <row r="398" spans="2:63" s="12" customFormat="1" ht="22.9" customHeight="1">
      <c r="B398" s="161"/>
      <c r="C398" s="162"/>
      <c r="D398" s="163" t="s">
        <v>69</v>
      </c>
      <c r="E398" s="174" t="s">
        <v>529</v>
      </c>
      <c r="F398" s="174" t="s">
        <v>530</v>
      </c>
      <c r="G398" s="162"/>
      <c r="H398" s="162"/>
      <c r="I398" s="162"/>
      <c r="J398" s="175">
        <f>BK398</f>
        <v>254069.93000000002</v>
      </c>
      <c r="K398" s="162"/>
      <c r="L398" s="166"/>
      <c r="M398" s="167"/>
      <c r="N398" s="168"/>
      <c r="O398" s="168"/>
      <c r="P398" s="169">
        <f>SUM(P399:P412)</f>
        <v>0</v>
      </c>
      <c r="Q398" s="168"/>
      <c r="R398" s="169">
        <f>SUM(R399:R412)</f>
        <v>0</v>
      </c>
      <c r="S398" s="168"/>
      <c r="T398" s="170">
        <f>SUM(T399:T412)</f>
        <v>0</v>
      </c>
      <c r="AR398" s="171" t="s">
        <v>77</v>
      </c>
      <c r="AT398" s="172" t="s">
        <v>69</v>
      </c>
      <c r="AU398" s="172" t="s">
        <v>77</v>
      </c>
      <c r="AY398" s="171" t="s">
        <v>124</v>
      </c>
      <c r="BK398" s="173">
        <f>SUM(BK399:BK412)</f>
        <v>254069.93000000002</v>
      </c>
    </row>
    <row r="399" spans="1:65" s="2" customFormat="1" ht="24.2" customHeight="1">
      <c r="A399" s="28"/>
      <c r="B399" s="29"/>
      <c r="C399" s="176" t="s">
        <v>70</v>
      </c>
      <c r="D399" s="176" t="s">
        <v>127</v>
      </c>
      <c r="E399" s="177" t="s">
        <v>531</v>
      </c>
      <c r="F399" s="178" t="s">
        <v>532</v>
      </c>
      <c r="G399" s="179" t="s">
        <v>176</v>
      </c>
      <c r="H399" s="180">
        <v>201.803</v>
      </c>
      <c r="I399" s="181">
        <v>955</v>
      </c>
      <c r="J399" s="181">
        <f>ROUND(I399*H399,2)</f>
        <v>192721.87</v>
      </c>
      <c r="K399" s="182"/>
      <c r="L399" s="33"/>
      <c r="M399" s="183" t="s">
        <v>1</v>
      </c>
      <c r="N399" s="184" t="s">
        <v>35</v>
      </c>
      <c r="O399" s="185">
        <v>0</v>
      </c>
      <c r="P399" s="185">
        <f>O399*H399</f>
        <v>0</v>
      </c>
      <c r="Q399" s="185">
        <v>0</v>
      </c>
      <c r="R399" s="185">
        <f>Q399*H399</f>
        <v>0</v>
      </c>
      <c r="S399" s="185">
        <v>0</v>
      </c>
      <c r="T399" s="186">
        <f>S399*H399</f>
        <v>0</v>
      </c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R399" s="187" t="s">
        <v>131</v>
      </c>
      <c r="AT399" s="187" t="s">
        <v>127</v>
      </c>
      <c r="AU399" s="187" t="s">
        <v>79</v>
      </c>
      <c r="AY399" s="14" t="s">
        <v>124</v>
      </c>
      <c r="BE399" s="188">
        <f>IF(N399="základní",J399,0)</f>
        <v>192721.87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4" t="s">
        <v>77</v>
      </c>
      <c r="BK399" s="188">
        <f>ROUND(I399*H399,2)</f>
        <v>192721.87</v>
      </c>
      <c r="BL399" s="14" t="s">
        <v>131</v>
      </c>
      <c r="BM399" s="187" t="s">
        <v>533</v>
      </c>
    </row>
    <row r="400" spans="1:47" s="2" customFormat="1" ht="19.5">
      <c r="A400" s="28"/>
      <c r="B400" s="29"/>
      <c r="C400" s="30"/>
      <c r="D400" s="189" t="s">
        <v>132</v>
      </c>
      <c r="E400" s="30"/>
      <c r="F400" s="190" t="s">
        <v>532</v>
      </c>
      <c r="G400" s="30"/>
      <c r="H400" s="30"/>
      <c r="I400" s="30"/>
      <c r="J400" s="30"/>
      <c r="K400" s="30"/>
      <c r="L400" s="33"/>
      <c r="M400" s="191"/>
      <c r="N400" s="192"/>
      <c r="O400" s="65"/>
      <c r="P400" s="65"/>
      <c r="Q400" s="65"/>
      <c r="R400" s="65"/>
      <c r="S400" s="65"/>
      <c r="T400" s="66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T400" s="14" t="s">
        <v>132</v>
      </c>
      <c r="AU400" s="14" t="s">
        <v>79</v>
      </c>
    </row>
    <row r="401" spans="1:65" s="2" customFormat="1" ht="16.5" customHeight="1">
      <c r="A401" s="28"/>
      <c r="B401" s="29"/>
      <c r="C401" s="176" t="s">
        <v>70</v>
      </c>
      <c r="D401" s="176" t="s">
        <v>127</v>
      </c>
      <c r="E401" s="177" t="s">
        <v>534</v>
      </c>
      <c r="F401" s="178" t="s">
        <v>535</v>
      </c>
      <c r="G401" s="179" t="s">
        <v>176</v>
      </c>
      <c r="H401" s="180">
        <v>171.803</v>
      </c>
      <c r="I401" s="181">
        <v>47.2</v>
      </c>
      <c r="J401" s="181">
        <f>ROUND(I401*H401,2)</f>
        <v>8109.1</v>
      </c>
      <c r="K401" s="182"/>
      <c r="L401" s="33"/>
      <c r="M401" s="183" t="s">
        <v>1</v>
      </c>
      <c r="N401" s="184" t="s">
        <v>35</v>
      </c>
      <c r="O401" s="185">
        <v>0</v>
      </c>
      <c r="P401" s="185">
        <f>O401*H401</f>
        <v>0</v>
      </c>
      <c r="Q401" s="185">
        <v>0</v>
      </c>
      <c r="R401" s="185">
        <f>Q401*H401</f>
        <v>0</v>
      </c>
      <c r="S401" s="185">
        <v>0</v>
      </c>
      <c r="T401" s="186">
        <f>S401*H401</f>
        <v>0</v>
      </c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R401" s="187" t="s">
        <v>131</v>
      </c>
      <c r="AT401" s="187" t="s">
        <v>127</v>
      </c>
      <c r="AU401" s="187" t="s">
        <v>79</v>
      </c>
      <c r="AY401" s="14" t="s">
        <v>124</v>
      </c>
      <c r="BE401" s="188">
        <f>IF(N401="základní",J401,0)</f>
        <v>8109.1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4" t="s">
        <v>77</v>
      </c>
      <c r="BK401" s="188">
        <f>ROUND(I401*H401,2)</f>
        <v>8109.1</v>
      </c>
      <c r="BL401" s="14" t="s">
        <v>131</v>
      </c>
      <c r="BM401" s="187" t="s">
        <v>536</v>
      </c>
    </row>
    <row r="402" spans="1:47" s="2" customFormat="1" ht="12">
      <c r="A402" s="28"/>
      <c r="B402" s="29"/>
      <c r="C402" s="30"/>
      <c r="D402" s="189" t="s">
        <v>132</v>
      </c>
      <c r="E402" s="30"/>
      <c r="F402" s="190" t="s">
        <v>535</v>
      </c>
      <c r="G402" s="30"/>
      <c r="H402" s="30"/>
      <c r="I402" s="30"/>
      <c r="J402" s="30"/>
      <c r="K402" s="30"/>
      <c r="L402" s="33"/>
      <c r="M402" s="191"/>
      <c r="N402" s="192"/>
      <c r="O402" s="65"/>
      <c r="P402" s="65"/>
      <c r="Q402" s="65"/>
      <c r="R402" s="65"/>
      <c r="S402" s="65"/>
      <c r="T402" s="66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T402" s="14" t="s">
        <v>132</v>
      </c>
      <c r="AU402" s="14" t="s">
        <v>79</v>
      </c>
    </row>
    <row r="403" spans="1:65" s="2" customFormat="1" ht="16.5" customHeight="1">
      <c r="A403" s="28"/>
      <c r="B403" s="29"/>
      <c r="C403" s="176" t="s">
        <v>70</v>
      </c>
      <c r="D403" s="176" t="s">
        <v>127</v>
      </c>
      <c r="E403" s="177" t="s">
        <v>537</v>
      </c>
      <c r="F403" s="178" t="s">
        <v>538</v>
      </c>
      <c r="G403" s="179" t="s">
        <v>176</v>
      </c>
      <c r="H403" s="180">
        <v>200</v>
      </c>
      <c r="I403" s="181">
        <v>30</v>
      </c>
      <c r="J403" s="181">
        <f>ROUND(I403*H403,2)</f>
        <v>6000</v>
      </c>
      <c r="K403" s="182"/>
      <c r="L403" s="33"/>
      <c r="M403" s="183" t="s">
        <v>1</v>
      </c>
      <c r="N403" s="184" t="s">
        <v>35</v>
      </c>
      <c r="O403" s="185">
        <v>0</v>
      </c>
      <c r="P403" s="185">
        <f>O403*H403</f>
        <v>0</v>
      </c>
      <c r="Q403" s="185">
        <v>0</v>
      </c>
      <c r="R403" s="185">
        <f>Q403*H403</f>
        <v>0</v>
      </c>
      <c r="S403" s="185">
        <v>0</v>
      </c>
      <c r="T403" s="186">
        <f>S403*H403</f>
        <v>0</v>
      </c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R403" s="187" t="s">
        <v>131</v>
      </c>
      <c r="AT403" s="187" t="s">
        <v>127</v>
      </c>
      <c r="AU403" s="187" t="s">
        <v>79</v>
      </c>
      <c r="AY403" s="14" t="s">
        <v>124</v>
      </c>
      <c r="BE403" s="188">
        <f>IF(N403="základní",J403,0)</f>
        <v>6000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14" t="s">
        <v>77</v>
      </c>
      <c r="BK403" s="188">
        <f>ROUND(I403*H403,2)</f>
        <v>6000</v>
      </c>
      <c r="BL403" s="14" t="s">
        <v>131</v>
      </c>
      <c r="BM403" s="187" t="s">
        <v>539</v>
      </c>
    </row>
    <row r="404" spans="1:47" s="2" customFormat="1" ht="12">
      <c r="A404" s="28"/>
      <c r="B404" s="29"/>
      <c r="C404" s="30"/>
      <c r="D404" s="189" t="s">
        <v>132</v>
      </c>
      <c r="E404" s="30"/>
      <c r="F404" s="190" t="s">
        <v>538</v>
      </c>
      <c r="G404" s="30"/>
      <c r="H404" s="30"/>
      <c r="I404" s="30"/>
      <c r="J404" s="30"/>
      <c r="K404" s="30"/>
      <c r="L404" s="33"/>
      <c r="M404" s="191"/>
      <c r="N404" s="192"/>
      <c r="O404" s="65"/>
      <c r="P404" s="65"/>
      <c r="Q404" s="65"/>
      <c r="R404" s="65"/>
      <c r="S404" s="65"/>
      <c r="T404" s="66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T404" s="14" t="s">
        <v>132</v>
      </c>
      <c r="AU404" s="14" t="s">
        <v>79</v>
      </c>
    </row>
    <row r="405" spans="1:65" s="2" customFormat="1" ht="24.2" customHeight="1">
      <c r="A405" s="28"/>
      <c r="B405" s="29"/>
      <c r="C405" s="176" t="s">
        <v>70</v>
      </c>
      <c r="D405" s="176" t="s">
        <v>127</v>
      </c>
      <c r="E405" s="177" t="s">
        <v>540</v>
      </c>
      <c r="F405" s="178" t="s">
        <v>541</v>
      </c>
      <c r="G405" s="179" t="s">
        <v>245</v>
      </c>
      <c r="H405" s="180">
        <v>200</v>
      </c>
      <c r="I405" s="181">
        <v>5.5</v>
      </c>
      <c r="J405" s="181">
        <f>ROUND(I405*H405,2)</f>
        <v>1100</v>
      </c>
      <c r="K405" s="182"/>
      <c r="L405" s="33"/>
      <c r="M405" s="183" t="s">
        <v>1</v>
      </c>
      <c r="N405" s="184" t="s">
        <v>35</v>
      </c>
      <c r="O405" s="185">
        <v>0</v>
      </c>
      <c r="P405" s="185">
        <f>O405*H405</f>
        <v>0</v>
      </c>
      <c r="Q405" s="185">
        <v>0</v>
      </c>
      <c r="R405" s="185">
        <f>Q405*H405</f>
        <v>0</v>
      </c>
      <c r="S405" s="185">
        <v>0</v>
      </c>
      <c r="T405" s="186">
        <f>S405*H405</f>
        <v>0</v>
      </c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R405" s="187" t="s">
        <v>131</v>
      </c>
      <c r="AT405" s="187" t="s">
        <v>127</v>
      </c>
      <c r="AU405" s="187" t="s">
        <v>79</v>
      </c>
      <c r="AY405" s="14" t="s">
        <v>124</v>
      </c>
      <c r="BE405" s="188">
        <f>IF(N405="základní",J405,0)</f>
        <v>1100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14" t="s">
        <v>77</v>
      </c>
      <c r="BK405" s="188">
        <f>ROUND(I405*H405,2)</f>
        <v>1100</v>
      </c>
      <c r="BL405" s="14" t="s">
        <v>131</v>
      </c>
      <c r="BM405" s="187" t="s">
        <v>542</v>
      </c>
    </row>
    <row r="406" spans="1:47" s="2" customFormat="1" ht="19.5">
      <c r="A406" s="28"/>
      <c r="B406" s="29"/>
      <c r="C406" s="30"/>
      <c r="D406" s="189" t="s">
        <v>132</v>
      </c>
      <c r="E406" s="30"/>
      <c r="F406" s="190" t="s">
        <v>541</v>
      </c>
      <c r="G406" s="30"/>
      <c r="H406" s="30"/>
      <c r="I406" s="30"/>
      <c r="J406" s="30"/>
      <c r="K406" s="30"/>
      <c r="L406" s="33"/>
      <c r="M406" s="191"/>
      <c r="N406" s="192"/>
      <c r="O406" s="65"/>
      <c r="P406" s="65"/>
      <c r="Q406" s="65"/>
      <c r="R406" s="65"/>
      <c r="S406" s="65"/>
      <c r="T406" s="66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T406" s="14" t="s">
        <v>132</v>
      </c>
      <c r="AU406" s="14" t="s">
        <v>79</v>
      </c>
    </row>
    <row r="407" spans="1:65" s="2" customFormat="1" ht="21.75" customHeight="1">
      <c r="A407" s="28"/>
      <c r="B407" s="29"/>
      <c r="C407" s="176" t="s">
        <v>70</v>
      </c>
      <c r="D407" s="176" t="s">
        <v>127</v>
      </c>
      <c r="E407" s="177" t="s">
        <v>543</v>
      </c>
      <c r="F407" s="178" t="s">
        <v>544</v>
      </c>
      <c r="G407" s="179" t="s">
        <v>176</v>
      </c>
      <c r="H407" s="180">
        <v>171.803</v>
      </c>
      <c r="I407" s="181">
        <v>46.3</v>
      </c>
      <c r="J407" s="181">
        <f>ROUND(I407*H407,2)</f>
        <v>7954.48</v>
      </c>
      <c r="K407" s="182"/>
      <c r="L407" s="33"/>
      <c r="M407" s="183" t="s">
        <v>1</v>
      </c>
      <c r="N407" s="184" t="s">
        <v>35</v>
      </c>
      <c r="O407" s="185">
        <v>0</v>
      </c>
      <c r="P407" s="185">
        <f>O407*H407</f>
        <v>0</v>
      </c>
      <c r="Q407" s="185">
        <v>0</v>
      </c>
      <c r="R407" s="185">
        <f>Q407*H407</f>
        <v>0</v>
      </c>
      <c r="S407" s="185">
        <v>0</v>
      </c>
      <c r="T407" s="186">
        <f>S407*H407</f>
        <v>0</v>
      </c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R407" s="187" t="s">
        <v>131</v>
      </c>
      <c r="AT407" s="187" t="s">
        <v>127</v>
      </c>
      <c r="AU407" s="187" t="s">
        <v>79</v>
      </c>
      <c r="AY407" s="14" t="s">
        <v>124</v>
      </c>
      <c r="BE407" s="188">
        <f>IF(N407="základní",J407,0)</f>
        <v>7954.48</v>
      </c>
      <c r="BF407" s="188">
        <f>IF(N407="snížená",J407,0)</f>
        <v>0</v>
      </c>
      <c r="BG407" s="188">
        <f>IF(N407="zákl. přenesená",J407,0)</f>
        <v>0</v>
      </c>
      <c r="BH407" s="188">
        <f>IF(N407="sníž. přenesená",J407,0)</f>
        <v>0</v>
      </c>
      <c r="BI407" s="188">
        <f>IF(N407="nulová",J407,0)</f>
        <v>0</v>
      </c>
      <c r="BJ407" s="14" t="s">
        <v>77</v>
      </c>
      <c r="BK407" s="188">
        <f>ROUND(I407*H407,2)</f>
        <v>7954.48</v>
      </c>
      <c r="BL407" s="14" t="s">
        <v>131</v>
      </c>
      <c r="BM407" s="187" t="s">
        <v>545</v>
      </c>
    </row>
    <row r="408" spans="1:47" s="2" customFormat="1" ht="12">
      <c r="A408" s="28"/>
      <c r="B408" s="29"/>
      <c r="C408" s="30"/>
      <c r="D408" s="189" t="s">
        <v>132</v>
      </c>
      <c r="E408" s="30"/>
      <c r="F408" s="190" t="s">
        <v>544</v>
      </c>
      <c r="G408" s="30"/>
      <c r="H408" s="30"/>
      <c r="I408" s="30"/>
      <c r="J408" s="30"/>
      <c r="K408" s="30"/>
      <c r="L408" s="33"/>
      <c r="M408" s="191"/>
      <c r="N408" s="192"/>
      <c r="O408" s="65"/>
      <c r="P408" s="65"/>
      <c r="Q408" s="65"/>
      <c r="R408" s="65"/>
      <c r="S408" s="65"/>
      <c r="T408" s="66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T408" s="14" t="s">
        <v>132</v>
      </c>
      <c r="AU408" s="14" t="s">
        <v>79</v>
      </c>
    </row>
    <row r="409" spans="1:65" s="2" customFormat="1" ht="24.2" customHeight="1">
      <c r="A409" s="28"/>
      <c r="B409" s="29"/>
      <c r="C409" s="176" t="s">
        <v>70</v>
      </c>
      <c r="D409" s="176" t="s">
        <v>127</v>
      </c>
      <c r="E409" s="177" t="s">
        <v>546</v>
      </c>
      <c r="F409" s="178" t="s">
        <v>547</v>
      </c>
      <c r="G409" s="179" t="s">
        <v>176</v>
      </c>
      <c r="H409" s="180">
        <v>189</v>
      </c>
      <c r="I409" s="181">
        <v>168</v>
      </c>
      <c r="J409" s="181">
        <f>ROUND(I409*H409,2)</f>
        <v>31752</v>
      </c>
      <c r="K409" s="182"/>
      <c r="L409" s="33"/>
      <c r="M409" s="183" t="s">
        <v>1</v>
      </c>
      <c r="N409" s="184" t="s">
        <v>35</v>
      </c>
      <c r="O409" s="185">
        <v>0</v>
      </c>
      <c r="P409" s="185">
        <f>O409*H409</f>
        <v>0</v>
      </c>
      <c r="Q409" s="185">
        <v>0</v>
      </c>
      <c r="R409" s="185">
        <f>Q409*H409</f>
        <v>0</v>
      </c>
      <c r="S409" s="185">
        <v>0</v>
      </c>
      <c r="T409" s="186">
        <f>S409*H409</f>
        <v>0</v>
      </c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R409" s="187" t="s">
        <v>131</v>
      </c>
      <c r="AT409" s="187" t="s">
        <v>127</v>
      </c>
      <c r="AU409" s="187" t="s">
        <v>79</v>
      </c>
      <c r="AY409" s="14" t="s">
        <v>124</v>
      </c>
      <c r="BE409" s="188">
        <f>IF(N409="základní",J409,0)</f>
        <v>31752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14" t="s">
        <v>77</v>
      </c>
      <c r="BK409" s="188">
        <f>ROUND(I409*H409,2)</f>
        <v>31752</v>
      </c>
      <c r="BL409" s="14" t="s">
        <v>131</v>
      </c>
      <c r="BM409" s="187" t="s">
        <v>548</v>
      </c>
    </row>
    <row r="410" spans="1:47" s="2" customFormat="1" ht="12">
      <c r="A410" s="28"/>
      <c r="B410" s="29"/>
      <c r="C410" s="30"/>
      <c r="D410" s="189" t="s">
        <v>132</v>
      </c>
      <c r="E410" s="30"/>
      <c r="F410" s="190" t="s">
        <v>547</v>
      </c>
      <c r="G410" s="30"/>
      <c r="H410" s="30"/>
      <c r="I410" s="30"/>
      <c r="J410" s="30"/>
      <c r="K410" s="30"/>
      <c r="L410" s="33"/>
      <c r="M410" s="191"/>
      <c r="N410" s="192"/>
      <c r="O410" s="65"/>
      <c r="P410" s="65"/>
      <c r="Q410" s="65"/>
      <c r="R410" s="65"/>
      <c r="S410" s="65"/>
      <c r="T410" s="66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T410" s="14" t="s">
        <v>132</v>
      </c>
      <c r="AU410" s="14" t="s">
        <v>79</v>
      </c>
    </row>
    <row r="411" spans="1:65" s="2" customFormat="1" ht="24.2" customHeight="1">
      <c r="A411" s="28"/>
      <c r="B411" s="29"/>
      <c r="C411" s="176" t="s">
        <v>70</v>
      </c>
      <c r="D411" s="176" t="s">
        <v>127</v>
      </c>
      <c r="E411" s="177" t="s">
        <v>549</v>
      </c>
      <c r="F411" s="178" t="s">
        <v>550</v>
      </c>
      <c r="G411" s="179" t="s">
        <v>150</v>
      </c>
      <c r="H411" s="180">
        <v>5.956</v>
      </c>
      <c r="I411" s="181">
        <v>1080</v>
      </c>
      <c r="J411" s="181">
        <f>ROUND(I411*H411,2)</f>
        <v>6432.48</v>
      </c>
      <c r="K411" s="182"/>
      <c r="L411" s="33"/>
      <c r="M411" s="183" t="s">
        <v>1</v>
      </c>
      <c r="N411" s="184" t="s">
        <v>35</v>
      </c>
      <c r="O411" s="185">
        <v>0</v>
      </c>
      <c r="P411" s="185">
        <f>O411*H411</f>
        <v>0</v>
      </c>
      <c r="Q411" s="185">
        <v>0</v>
      </c>
      <c r="R411" s="185">
        <f>Q411*H411</f>
        <v>0</v>
      </c>
      <c r="S411" s="185">
        <v>0</v>
      </c>
      <c r="T411" s="186">
        <f>S411*H411</f>
        <v>0</v>
      </c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R411" s="187" t="s">
        <v>131</v>
      </c>
      <c r="AT411" s="187" t="s">
        <v>127</v>
      </c>
      <c r="AU411" s="187" t="s">
        <v>79</v>
      </c>
      <c r="AY411" s="14" t="s">
        <v>124</v>
      </c>
      <c r="BE411" s="188">
        <f>IF(N411="základní",J411,0)</f>
        <v>6432.48</v>
      </c>
      <c r="BF411" s="188">
        <f>IF(N411="snížená",J411,0)</f>
        <v>0</v>
      </c>
      <c r="BG411" s="188">
        <f>IF(N411="zákl. přenesená",J411,0)</f>
        <v>0</v>
      </c>
      <c r="BH411" s="188">
        <f>IF(N411="sníž. přenesená",J411,0)</f>
        <v>0</v>
      </c>
      <c r="BI411" s="188">
        <f>IF(N411="nulová",J411,0)</f>
        <v>0</v>
      </c>
      <c r="BJ411" s="14" t="s">
        <v>77</v>
      </c>
      <c r="BK411" s="188">
        <f>ROUND(I411*H411,2)</f>
        <v>6432.48</v>
      </c>
      <c r="BL411" s="14" t="s">
        <v>131</v>
      </c>
      <c r="BM411" s="187" t="s">
        <v>551</v>
      </c>
    </row>
    <row r="412" spans="1:47" s="2" customFormat="1" ht="19.5">
      <c r="A412" s="28"/>
      <c r="B412" s="29"/>
      <c r="C412" s="30"/>
      <c r="D412" s="189" t="s">
        <v>132</v>
      </c>
      <c r="E412" s="30"/>
      <c r="F412" s="190" t="s">
        <v>550</v>
      </c>
      <c r="G412" s="30"/>
      <c r="H412" s="30"/>
      <c r="I412" s="30"/>
      <c r="J412" s="30"/>
      <c r="K412" s="30"/>
      <c r="L412" s="33"/>
      <c r="M412" s="191"/>
      <c r="N412" s="192"/>
      <c r="O412" s="65"/>
      <c r="P412" s="65"/>
      <c r="Q412" s="65"/>
      <c r="R412" s="65"/>
      <c r="S412" s="65"/>
      <c r="T412" s="66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T412" s="14" t="s">
        <v>132</v>
      </c>
      <c r="AU412" s="14" t="s">
        <v>79</v>
      </c>
    </row>
    <row r="413" spans="2:63" s="12" customFormat="1" ht="22.9" customHeight="1">
      <c r="B413" s="161"/>
      <c r="C413" s="162"/>
      <c r="D413" s="163" t="s">
        <v>69</v>
      </c>
      <c r="E413" s="174" t="s">
        <v>552</v>
      </c>
      <c r="F413" s="174" t="s">
        <v>553</v>
      </c>
      <c r="G413" s="162"/>
      <c r="H413" s="162"/>
      <c r="I413" s="162"/>
      <c r="J413" s="175">
        <f>BK413</f>
        <v>428454.73</v>
      </c>
      <c r="K413" s="162"/>
      <c r="L413" s="166"/>
      <c r="M413" s="167"/>
      <c r="N413" s="168"/>
      <c r="O413" s="168"/>
      <c r="P413" s="169">
        <f>SUM(P414:P435)</f>
        <v>0</v>
      </c>
      <c r="Q413" s="168"/>
      <c r="R413" s="169">
        <f>SUM(R414:R435)</f>
        <v>0</v>
      </c>
      <c r="S413" s="168"/>
      <c r="T413" s="170">
        <f>SUM(T414:T435)</f>
        <v>0</v>
      </c>
      <c r="AR413" s="171" t="s">
        <v>77</v>
      </c>
      <c r="AT413" s="172" t="s">
        <v>69</v>
      </c>
      <c r="AU413" s="172" t="s">
        <v>77</v>
      </c>
      <c r="AY413" s="171" t="s">
        <v>124</v>
      </c>
      <c r="BK413" s="173">
        <f>SUM(BK414:BK435)</f>
        <v>428454.73</v>
      </c>
    </row>
    <row r="414" spans="1:65" s="2" customFormat="1" ht="24.2" customHeight="1">
      <c r="A414" s="28"/>
      <c r="B414" s="29"/>
      <c r="C414" s="176" t="s">
        <v>70</v>
      </c>
      <c r="D414" s="176" t="s">
        <v>127</v>
      </c>
      <c r="E414" s="177" t="s">
        <v>554</v>
      </c>
      <c r="F414" s="178" t="s">
        <v>555</v>
      </c>
      <c r="G414" s="179" t="s">
        <v>556</v>
      </c>
      <c r="H414" s="180">
        <v>58.596</v>
      </c>
      <c r="I414" s="181">
        <v>76.4</v>
      </c>
      <c r="J414" s="181">
        <f>ROUND(I414*H414,2)</f>
        <v>4476.73</v>
      </c>
      <c r="K414" s="182"/>
      <c r="L414" s="33"/>
      <c r="M414" s="183" t="s">
        <v>1</v>
      </c>
      <c r="N414" s="184" t="s">
        <v>35</v>
      </c>
      <c r="O414" s="185">
        <v>0</v>
      </c>
      <c r="P414" s="185">
        <f>O414*H414</f>
        <v>0</v>
      </c>
      <c r="Q414" s="185">
        <v>0</v>
      </c>
      <c r="R414" s="185">
        <f>Q414*H414</f>
        <v>0</v>
      </c>
      <c r="S414" s="185">
        <v>0</v>
      </c>
      <c r="T414" s="186">
        <f>S414*H414</f>
        <v>0</v>
      </c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R414" s="187" t="s">
        <v>131</v>
      </c>
      <c r="AT414" s="187" t="s">
        <v>127</v>
      </c>
      <c r="AU414" s="187" t="s">
        <v>79</v>
      </c>
      <c r="AY414" s="14" t="s">
        <v>124</v>
      </c>
      <c r="BE414" s="188">
        <f>IF(N414="základní",J414,0)</f>
        <v>4476.73</v>
      </c>
      <c r="BF414" s="188">
        <f>IF(N414="snížená",J414,0)</f>
        <v>0</v>
      </c>
      <c r="BG414" s="188">
        <f>IF(N414="zákl. přenesená",J414,0)</f>
        <v>0</v>
      </c>
      <c r="BH414" s="188">
        <f>IF(N414="sníž. přenesená",J414,0)</f>
        <v>0</v>
      </c>
      <c r="BI414" s="188">
        <f>IF(N414="nulová",J414,0)</f>
        <v>0</v>
      </c>
      <c r="BJ414" s="14" t="s">
        <v>77</v>
      </c>
      <c r="BK414" s="188">
        <f>ROUND(I414*H414,2)</f>
        <v>4476.73</v>
      </c>
      <c r="BL414" s="14" t="s">
        <v>131</v>
      </c>
      <c r="BM414" s="187" t="s">
        <v>557</v>
      </c>
    </row>
    <row r="415" spans="1:47" s="2" customFormat="1" ht="12">
      <c r="A415" s="28"/>
      <c r="B415" s="29"/>
      <c r="C415" s="30"/>
      <c r="D415" s="189" t="s">
        <v>132</v>
      </c>
      <c r="E415" s="30"/>
      <c r="F415" s="190" t="s">
        <v>555</v>
      </c>
      <c r="G415" s="30"/>
      <c r="H415" s="30"/>
      <c r="I415" s="30"/>
      <c r="J415" s="30"/>
      <c r="K415" s="30"/>
      <c r="L415" s="33"/>
      <c r="M415" s="191"/>
      <c r="N415" s="192"/>
      <c r="O415" s="65"/>
      <c r="P415" s="65"/>
      <c r="Q415" s="65"/>
      <c r="R415" s="65"/>
      <c r="S415" s="65"/>
      <c r="T415" s="66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T415" s="14" t="s">
        <v>132</v>
      </c>
      <c r="AU415" s="14" t="s">
        <v>79</v>
      </c>
    </row>
    <row r="416" spans="1:65" s="2" customFormat="1" ht="24.2" customHeight="1">
      <c r="A416" s="28"/>
      <c r="B416" s="29"/>
      <c r="C416" s="176" t="s">
        <v>70</v>
      </c>
      <c r="D416" s="176" t="s">
        <v>127</v>
      </c>
      <c r="E416" s="177" t="s">
        <v>558</v>
      </c>
      <c r="F416" s="178" t="s">
        <v>559</v>
      </c>
      <c r="G416" s="179" t="s">
        <v>150</v>
      </c>
      <c r="H416" s="180">
        <v>0.065</v>
      </c>
      <c r="I416" s="181">
        <v>46000</v>
      </c>
      <c r="J416" s="181">
        <f>ROUND(I416*H416,2)</f>
        <v>2990</v>
      </c>
      <c r="K416" s="182"/>
      <c r="L416" s="33"/>
      <c r="M416" s="183" t="s">
        <v>1</v>
      </c>
      <c r="N416" s="184" t="s">
        <v>35</v>
      </c>
      <c r="O416" s="185">
        <v>0</v>
      </c>
      <c r="P416" s="185">
        <f>O416*H416</f>
        <v>0</v>
      </c>
      <c r="Q416" s="185">
        <v>0</v>
      </c>
      <c r="R416" s="185">
        <f>Q416*H416</f>
        <v>0</v>
      </c>
      <c r="S416" s="185">
        <v>0</v>
      </c>
      <c r="T416" s="186">
        <f>S416*H416</f>
        <v>0</v>
      </c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R416" s="187" t="s">
        <v>131</v>
      </c>
      <c r="AT416" s="187" t="s">
        <v>127</v>
      </c>
      <c r="AU416" s="187" t="s">
        <v>79</v>
      </c>
      <c r="AY416" s="14" t="s">
        <v>124</v>
      </c>
      <c r="BE416" s="188">
        <f>IF(N416="základní",J416,0)</f>
        <v>2990</v>
      </c>
      <c r="BF416" s="188">
        <f>IF(N416="snížená",J416,0)</f>
        <v>0</v>
      </c>
      <c r="BG416" s="188">
        <f>IF(N416="zákl. přenesená",J416,0)</f>
        <v>0</v>
      </c>
      <c r="BH416" s="188">
        <f>IF(N416="sníž. přenesená",J416,0)</f>
        <v>0</v>
      </c>
      <c r="BI416" s="188">
        <f>IF(N416="nulová",J416,0)</f>
        <v>0</v>
      </c>
      <c r="BJ416" s="14" t="s">
        <v>77</v>
      </c>
      <c r="BK416" s="188">
        <f>ROUND(I416*H416,2)</f>
        <v>2990</v>
      </c>
      <c r="BL416" s="14" t="s">
        <v>131</v>
      </c>
      <c r="BM416" s="187" t="s">
        <v>560</v>
      </c>
    </row>
    <row r="417" spans="1:47" s="2" customFormat="1" ht="19.5">
      <c r="A417" s="28"/>
      <c r="B417" s="29"/>
      <c r="C417" s="30"/>
      <c r="D417" s="189" t="s">
        <v>132</v>
      </c>
      <c r="E417" s="30"/>
      <c r="F417" s="190" t="s">
        <v>559</v>
      </c>
      <c r="G417" s="30"/>
      <c r="H417" s="30"/>
      <c r="I417" s="30"/>
      <c r="J417" s="30"/>
      <c r="K417" s="30"/>
      <c r="L417" s="33"/>
      <c r="M417" s="191"/>
      <c r="N417" s="192"/>
      <c r="O417" s="65"/>
      <c r="P417" s="65"/>
      <c r="Q417" s="65"/>
      <c r="R417" s="65"/>
      <c r="S417" s="65"/>
      <c r="T417" s="66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T417" s="14" t="s">
        <v>132</v>
      </c>
      <c r="AU417" s="14" t="s">
        <v>79</v>
      </c>
    </row>
    <row r="418" spans="1:65" s="2" customFormat="1" ht="24.2" customHeight="1">
      <c r="A418" s="28"/>
      <c r="B418" s="29"/>
      <c r="C418" s="176" t="s">
        <v>70</v>
      </c>
      <c r="D418" s="176" t="s">
        <v>127</v>
      </c>
      <c r="E418" s="177" t="s">
        <v>561</v>
      </c>
      <c r="F418" s="178" t="s">
        <v>562</v>
      </c>
      <c r="G418" s="179" t="s">
        <v>264</v>
      </c>
      <c r="H418" s="180">
        <v>1</v>
      </c>
      <c r="I418" s="181">
        <v>106500</v>
      </c>
      <c r="J418" s="181">
        <f>ROUND(I418*H418,2)</f>
        <v>106500</v>
      </c>
      <c r="K418" s="182"/>
      <c r="L418" s="33"/>
      <c r="M418" s="183" t="s">
        <v>1</v>
      </c>
      <c r="N418" s="184" t="s">
        <v>35</v>
      </c>
      <c r="O418" s="185">
        <v>0</v>
      </c>
      <c r="P418" s="185">
        <f>O418*H418</f>
        <v>0</v>
      </c>
      <c r="Q418" s="185">
        <v>0</v>
      </c>
      <c r="R418" s="185">
        <f>Q418*H418</f>
        <v>0</v>
      </c>
      <c r="S418" s="185">
        <v>0</v>
      </c>
      <c r="T418" s="186">
        <f>S418*H418</f>
        <v>0</v>
      </c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R418" s="187" t="s">
        <v>131</v>
      </c>
      <c r="AT418" s="187" t="s">
        <v>127</v>
      </c>
      <c r="AU418" s="187" t="s">
        <v>79</v>
      </c>
      <c r="AY418" s="14" t="s">
        <v>124</v>
      </c>
      <c r="BE418" s="188">
        <f>IF(N418="základní",J418,0)</f>
        <v>106500</v>
      </c>
      <c r="BF418" s="188">
        <f>IF(N418="snížená",J418,0)</f>
        <v>0</v>
      </c>
      <c r="BG418" s="188">
        <f>IF(N418="zákl. přenesená",J418,0)</f>
        <v>0</v>
      </c>
      <c r="BH418" s="188">
        <f>IF(N418="sníž. přenesená",J418,0)</f>
        <v>0</v>
      </c>
      <c r="BI418" s="188">
        <f>IF(N418="nulová",J418,0)</f>
        <v>0</v>
      </c>
      <c r="BJ418" s="14" t="s">
        <v>77</v>
      </c>
      <c r="BK418" s="188">
        <f>ROUND(I418*H418,2)</f>
        <v>106500</v>
      </c>
      <c r="BL418" s="14" t="s">
        <v>131</v>
      </c>
      <c r="BM418" s="187" t="s">
        <v>563</v>
      </c>
    </row>
    <row r="419" spans="1:47" s="2" customFormat="1" ht="12">
      <c r="A419" s="28"/>
      <c r="B419" s="29"/>
      <c r="C419" s="30"/>
      <c r="D419" s="189" t="s">
        <v>132</v>
      </c>
      <c r="E419" s="30"/>
      <c r="F419" s="190" t="s">
        <v>562</v>
      </c>
      <c r="G419" s="30"/>
      <c r="H419" s="30"/>
      <c r="I419" s="30"/>
      <c r="J419" s="30"/>
      <c r="K419" s="30"/>
      <c r="L419" s="33"/>
      <c r="M419" s="191"/>
      <c r="N419" s="192"/>
      <c r="O419" s="65"/>
      <c r="P419" s="65"/>
      <c r="Q419" s="65"/>
      <c r="R419" s="65"/>
      <c r="S419" s="65"/>
      <c r="T419" s="66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T419" s="14" t="s">
        <v>132</v>
      </c>
      <c r="AU419" s="14" t="s">
        <v>79</v>
      </c>
    </row>
    <row r="420" spans="1:65" s="2" customFormat="1" ht="21.75" customHeight="1">
      <c r="A420" s="28"/>
      <c r="B420" s="29"/>
      <c r="C420" s="176" t="s">
        <v>70</v>
      </c>
      <c r="D420" s="176" t="s">
        <v>127</v>
      </c>
      <c r="E420" s="177" t="s">
        <v>564</v>
      </c>
      <c r="F420" s="178" t="s">
        <v>565</v>
      </c>
      <c r="G420" s="179" t="s">
        <v>264</v>
      </c>
      <c r="H420" s="180">
        <v>1</v>
      </c>
      <c r="I420" s="181">
        <v>70000</v>
      </c>
      <c r="J420" s="181">
        <f>ROUND(I420*H420,2)</f>
        <v>70000</v>
      </c>
      <c r="K420" s="182"/>
      <c r="L420" s="33"/>
      <c r="M420" s="183" t="s">
        <v>1</v>
      </c>
      <c r="N420" s="184" t="s">
        <v>35</v>
      </c>
      <c r="O420" s="185">
        <v>0</v>
      </c>
      <c r="P420" s="185">
        <f>O420*H420</f>
        <v>0</v>
      </c>
      <c r="Q420" s="185">
        <v>0</v>
      </c>
      <c r="R420" s="185">
        <f>Q420*H420</f>
        <v>0</v>
      </c>
      <c r="S420" s="185">
        <v>0</v>
      </c>
      <c r="T420" s="186">
        <f>S420*H420</f>
        <v>0</v>
      </c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R420" s="187" t="s">
        <v>131</v>
      </c>
      <c r="AT420" s="187" t="s">
        <v>127</v>
      </c>
      <c r="AU420" s="187" t="s">
        <v>79</v>
      </c>
      <c r="AY420" s="14" t="s">
        <v>124</v>
      </c>
      <c r="BE420" s="188">
        <f>IF(N420="základní",J420,0)</f>
        <v>70000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14" t="s">
        <v>77</v>
      </c>
      <c r="BK420" s="188">
        <f>ROUND(I420*H420,2)</f>
        <v>70000</v>
      </c>
      <c r="BL420" s="14" t="s">
        <v>131</v>
      </c>
      <c r="BM420" s="187" t="s">
        <v>566</v>
      </c>
    </row>
    <row r="421" spans="1:47" s="2" customFormat="1" ht="12">
      <c r="A421" s="28"/>
      <c r="B421" s="29"/>
      <c r="C421" s="30"/>
      <c r="D421" s="189" t="s">
        <v>132</v>
      </c>
      <c r="E421" s="30"/>
      <c r="F421" s="190" t="s">
        <v>565</v>
      </c>
      <c r="G421" s="30"/>
      <c r="H421" s="30"/>
      <c r="I421" s="30"/>
      <c r="J421" s="30"/>
      <c r="K421" s="30"/>
      <c r="L421" s="33"/>
      <c r="M421" s="191"/>
      <c r="N421" s="192"/>
      <c r="O421" s="65"/>
      <c r="P421" s="65"/>
      <c r="Q421" s="65"/>
      <c r="R421" s="65"/>
      <c r="S421" s="65"/>
      <c r="T421" s="66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T421" s="14" t="s">
        <v>132</v>
      </c>
      <c r="AU421" s="14" t="s">
        <v>79</v>
      </c>
    </row>
    <row r="422" spans="1:65" s="2" customFormat="1" ht="24.2" customHeight="1">
      <c r="A422" s="28"/>
      <c r="B422" s="29"/>
      <c r="C422" s="176" t="s">
        <v>70</v>
      </c>
      <c r="D422" s="176" t="s">
        <v>127</v>
      </c>
      <c r="E422" s="177" t="s">
        <v>567</v>
      </c>
      <c r="F422" s="178" t="s">
        <v>568</v>
      </c>
      <c r="G422" s="179" t="s">
        <v>264</v>
      </c>
      <c r="H422" s="180">
        <v>1</v>
      </c>
      <c r="I422" s="181">
        <v>55500</v>
      </c>
      <c r="J422" s="181">
        <f>ROUND(I422*H422,2)</f>
        <v>55500</v>
      </c>
      <c r="K422" s="182"/>
      <c r="L422" s="33"/>
      <c r="M422" s="183" t="s">
        <v>1</v>
      </c>
      <c r="N422" s="184" t="s">
        <v>35</v>
      </c>
      <c r="O422" s="185">
        <v>0</v>
      </c>
      <c r="P422" s="185">
        <f>O422*H422</f>
        <v>0</v>
      </c>
      <c r="Q422" s="185">
        <v>0</v>
      </c>
      <c r="R422" s="185">
        <f>Q422*H422</f>
        <v>0</v>
      </c>
      <c r="S422" s="185">
        <v>0</v>
      </c>
      <c r="T422" s="186">
        <f>S422*H422</f>
        <v>0</v>
      </c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R422" s="187" t="s">
        <v>131</v>
      </c>
      <c r="AT422" s="187" t="s">
        <v>127</v>
      </c>
      <c r="AU422" s="187" t="s">
        <v>79</v>
      </c>
      <c r="AY422" s="14" t="s">
        <v>124</v>
      </c>
      <c r="BE422" s="188">
        <f>IF(N422="základní",J422,0)</f>
        <v>55500</v>
      </c>
      <c r="BF422" s="188">
        <f>IF(N422="snížená",J422,0)</f>
        <v>0</v>
      </c>
      <c r="BG422" s="188">
        <f>IF(N422="zákl. přenesená",J422,0)</f>
        <v>0</v>
      </c>
      <c r="BH422" s="188">
        <f>IF(N422="sníž. přenesená",J422,0)</f>
        <v>0</v>
      </c>
      <c r="BI422" s="188">
        <f>IF(N422="nulová",J422,0)</f>
        <v>0</v>
      </c>
      <c r="BJ422" s="14" t="s">
        <v>77</v>
      </c>
      <c r="BK422" s="188">
        <f>ROUND(I422*H422,2)</f>
        <v>55500</v>
      </c>
      <c r="BL422" s="14" t="s">
        <v>131</v>
      </c>
      <c r="BM422" s="187" t="s">
        <v>569</v>
      </c>
    </row>
    <row r="423" spans="1:47" s="2" customFormat="1" ht="12">
      <c r="A423" s="28"/>
      <c r="B423" s="29"/>
      <c r="C423" s="30"/>
      <c r="D423" s="189" t="s">
        <v>132</v>
      </c>
      <c r="E423" s="30"/>
      <c r="F423" s="190" t="s">
        <v>568</v>
      </c>
      <c r="G423" s="30"/>
      <c r="H423" s="30"/>
      <c r="I423" s="30"/>
      <c r="J423" s="30"/>
      <c r="K423" s="30"/>
      <c r="L423" s="33"/>
      <c r="M423" s="191"/>
      <c r="N423" s="192"/>
      <c r="O423" s="65"/>
      <c r="P423" s="65"/>
      <c r="Q423" s="65"/>
      <c r="R423" s="65"/>
      <c r="S423" s="65"/>
      <c r="T423" s="66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T423" s="14" t="s">
        <v>132</v>
      </c>
      <c r="AU423" s="14" t="s">
        <v>79</v>
      </c>
    </row>
    <row r="424" spans="1:65" s="2" customFormat="1" ht="24.2" customHeight="1">
      <c r="A424" s="28"/>
      <c r="B424" s="29"/>
      <c r="C424" s="176" t="s">
        <v>70</v>
      </c>
      <c r="D424" s="176" t="s">
        <v>127</v>
      </c>
      <c r="E424" s="177" t="s">
        <v>570</v>
      </c>
      <c r="F424" s="178" t="s">
        <v>571</v>
      </c>
      <c r="G424" s="179" t="s">
        <v>264</v>
      </c>
      <c r="H424" s="180">
        <v>1</v>
      </c>
      <c r="I424" s="181">
        <v>38500</v>
      </c>
      <c r="J424" s="181">
        <f>ROUND(I424*H424,2)</f>
        <v>38500</v>
      </c>
      <c r="K424" s="182"/>
      <c r="L424" s="33"/>
      <c r="M424" s="183" t="s">
        <v>1</v>
      </c>
      <c r="N424" s="184" t="s">
        <v>35</v>
      </c>
      <c r="O424" s="185">
        <v>0</v>
      </c>
      <c r="P424" s="185">
        <f>O424*H424</f>
        <v>0</v>
      </c>
      <c r="Q424" s="185">
        <v>0</v>
      </c>
      <c r="R424" s="185">
        <f>Q424*H424</f>
        <v>0</v>
      </c>
      <c r="S424" s="185">
        <v>0</v>
      </c>
      <c r="T424" s="186">
        <f>S424*H424</f>
        <v>0</v>
      </c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R424" s="187" t="s">
        <v>131</v>
      </c>
      <c r="AT424" s="187" t="s">
        <v>127</v>
      </c>
      <c r="AU424" s="187" t="s">
        <v>79</v>
      </c>
      <c r="AY424" s="14" t="s">
        <v>124</v>
      </c>
      <c r="BE424" s="188">
        <f>IF(N424="základní",J424,0)</f>
        <v>38500</v>
      </c>
      <c r="BF424" s="188">
        <f>IF(N424="snížená",J424,0)</f>
        <v>0</v>
      </c>
      <c r="BG424" s="188">
        <f>IF(N424="zákl. přenesená",J424,0)</f>
        <v>0</v>
      </c>
      <c r="BH424" s="188">
        <f>IF(N424="sníž. přenesená",J424,0)</f>
        <v>0</v>
      </c>
      <c r="BI424" s="188">
        <f>IF(N424="nulová",J424,0)</f>
        <v>0</v>
      </c>
      <c r="BJ424" s="14" t="s">
        <v>77</v>
      </c>
      <c r="BK424" s="188">
        <f>ROUND(I424*H424,2)</f>
        <v>38500</v>
      </c>
      <c r="BL424" s="14" t="s">
        <v>131</v>
      </c>
      <c r="BM424" s="187" t="s">
        <v>572</v>
      </c>
    </row>
    <row r="425" spans="1:47" s="2" customFormat="1" ht="12">
      <c r="A425" s="28"/>
      <c r="B425" s="29"/>
      <c r="C425" s="30"/>
      <c r="D425" s="189" t="s">
        <v>132</v>
      </c>
      <c r="E425" s="30"/>
      <c r="F425" s="190" t="s">
        <v>571</v>
      </c>
      <c r="G425" s="30"/>
      <c r="H425" s="30"/>
      <c r="I425" s="30"/>
      <c r="J425" s="30"/>
      <c r="K425" s="30"/>
      <c r="L425" s="33"/>
      <c r="M425" s="191"/>
      <c r="N425" s="192"/>
      <c r="O425" s="65"/>
      <c r="P425" s="65"/>
      <c r="Q425" s="65"/>
      <c r="R425" s="65"/>
      <c r="S425" s="65"/>
      <c r="T425" s="66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T425" s="14" t="s">
        <v>132</v>
      </c>
      <c r="AU425" s="14" t="s">
        <v>79</v>
      </c>
    </row>
    <row r="426" spans="1:65" s="2" customFormat="1" ht="21.75" customHeight="1">
      <c r="A426" s="28"/>
      <c r="B426" s="29"/>
      <c r="C426" s="176" t="s">
        <v>70</v>
      </c>
      <c r="D426" s="176" t="s">
        <v>127</v>
      </c>
      <c r="E426" s="177" t="s">
        <v>573</v>
      </c>
      <c r="F426" s="178" t="s">
        <v>574</v>
      </c>
      <c r="G426" s="179" t="s">
        <v>180</v>
      </c>
      <c r="H426" s="180">
        <v>1</v>
      </c>
      <c r="I426" s="181">
        <v>41000</v>
      </c>
      <c r="J426" s="181">
        <f>ROUND(I426*H426,2)</f>
        <v>41000</v>
      </c>
      <c r="K426" s="182"/>
      <c r="L426" s="33"/>
      <c r="M426" s="183" t="s">
        <v>1</v>
      </c>
      <c r="N426" s="184" t="s">
        <v>35</v>
      </c>
      <c r="O426" s="185">
        <v>0</v>
      </c>
      <c r="P426" s="185">
        <f>O426*H426</f>
        <v>0</v>
      </c>
      <c r="Q426" s="185">
        <v>0</v>
      </c>
      <c r="R426" s="185">
        <f>Q426*H426</f>
        <v>0</v>
      </c>
      <c r="S426" s="185">
        <v>0</v>
      </c>
      <c r="T426" s="186">
        <f>S426*H426</f>
        <v>0</v>
      </c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R426" s="187" t="s">
        <v>131</v>
      </c>
      <c r="AT426" s="187" t="s">
        <v>127</v>
      </c>
      <c r="AU426" s="187" t="s">
        <v>79</v>
      </c>
      <c r="AY426" s="14" t="s">
        <v>124</v>
      </c>
      <c r="BE426" s="188">
        <f>IF(N426="základní",J426,0)</f>
        <v>41000</v>
      </c>
      <c r="BF426" s="188">
        <f>IF(N426="snížená",J426,0)</f>
        <v>0</v>
      </c>
      <c r="BG426" s="188">
        <f>IF(N426="zákl. přenesená",J426,0)</f>
        <v>0</v>
      </c>
      <c r="BH426" s="188">
        <f>IF(N426="sníž. přenesená",J426,0)</f>
        <v>0</v>
      </c>
      <c r="BI426" s="188">
        <f>IF(N426="nulová",J426,0)</f>
        <v>0</v>
      </c>
      <c r="BJ426" s="14" t="s">
        <v>77</v>
      </c>
      <c r="BK426" s="188">
        <f>ROUND(I426*H426,2)</f>
        <v>41000</v>
      </c>
      <c r="BL426" s="14" t="s">
        <v>131</v>
      </c>
      <c r="BM426" s="187" t="s">
        <v>575</v>
      </c>
    </row>
    <row r="427" spans="1:47" s="2" customFormat="1" ht="12">
      <c r="A427" s="28"/>
      <c r="B427" s="29"/>
      <c r="C427" s="30"/>
      <c r="D427" s="189" t="s">
        <v>132</v>
      </c>
      <c r="E427" s="30"/>
      <c r="F427" s="190" t="s">
        <v>574</v>
      </c>
      <c r="G427" s="30"/>
      <c r="H427" s="30"/>
      <c r="I427" s="30"/>
      <c r="J427" s="30"/>
      <c r="K427" s="30"/>
      <c r="L427" s="33"/>
      <c r="M427" s="191"/>
      <c r="N427" s="192"/>
      <c r="O427" s="65"/>
      <c r="P427" s="65"/>
      <c r="Q427" s="65"/>
      <c r="R427" s="65"/>
      <c r="S427" s="65"/>
      <c r="T427" s="66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T427" s="14" t="s">
        <v>132</v>
      </c>
      <c r="AU427" s="14" t="s">
        <v>79</v>
      </c>
    </row>
    <row r="428" spans="1:65" s="2" customFormat="1" ht="21.75" customHeight="1">
      <c r="A428" s="28"/>
      <c r="B428" s="29"/>
      <c r="C428" s="176" t="s">
        <v>70</v>
      </c>
      <c r="D428" s="176" t="s">
        <v>127</v>
      </c>
      <c r="E428" s="177" t="s">
        <v>576</v>
      </c>
      <c r="F428" s="178" t="s">
        <v>577</v>
      </c>
      <c r="G428" s="179" t="s">
        <v>180</v>
      </c>
      <c r="H428" s="180">
        <v>1</v>
      </c>
      <c r="I428" s="181">
        <v>45000</v>
      </c>
      <c r="J428" s="181">
        <f>ROUND(I428*H428,2)</f>
        <v>45000</v>
      </c>
      <c r="K428" s="182"/>
      <c r="L428" s="33"/>
      <c r="M428" s="183" t="s">
        <v>1</v>
      </c>
      <c r="N428" s="184" t="s">
        <v>35</v>
      </c>
      <c r="O428" s="185">
        <v>0</v>
      </c>
      <c r="P428" s="185">
        <f>O428*H428</f>
        <v>0</v>
      </c>
      <c r="Q428" s="185">
        <v>0</v>
      </c>
      <c r="R428" s="185">
        <f>Q428*H428</f>
        <v>0</v>
      </c>
      <c r="S428" s="185">
        <v>0</v>
      </c>
      <c r="T428" s="186">
        <f>S428*H428</f>
        <v>0</v>
      </c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R428" s="187" t="s">
        <v>131</v>
      </c>
      <c r="AT428" s="187" t="s">
        <v>127</v>
      </c>
      <c r="AU428" s="187" t="s">
        <v>79</v>
      </c>
      <c r="AY428" s="14" t="s">
        <v>124</v>
      </c>
      <c r="BE428" s="188">
        <f>IF(N428="základní",J428,0)</f>
        <v>45000</v>
      </c>
      <c r="BF428" s="188">
        <f>IF(N428="snížená",J428,0)</f>
        <v>0</v>
      </c>
      <c r="BG428" s="188">
        <f>IF(N428="zákl. přenesená",J428,0)</f>
        <v>0</v>
      </c>
      <c r="BH428" s="188">
        <f>IF(N428="sníž. přenesená",J428,0)</f>
        <v>0</v>
      </c>
      <c r="BI428" s="188">
        <f>IF(N428="nulová",J428,0)</f>
        <v>0</v>
      </c>
      <c r="BJ428" s="14" t="s">
        <v>77</v>
      </c>
      <c r="BK428" s="188">
        <f>ROUND(I428*H428,2)</f>
        <v>45000</v>
      </c>
      <c r="BL428" s="14" t="s">
        <v>131</v>
      </c>
      <c r="BM428" s="187" t="s">
        <v>578</v>
      </c>
    </row>
    <row r="429" spans="1:47" s="2" customFormat="1" ht="12">
      <c r="A429" s="28"/>
      <c r="B429" s="29"/>
      <c r="C429" s="30"/>
      <c r="D429" s="189" t="s">
        <v>132</v>
      </c>
      <c r="E429" s="30"/>
      <c r="F429" s="190" t="s">
        <v>577</v>
      </c>
      <c r="G429" s="30"/>
      <c r="H429" s="30"/>
      <c r="I429" s="30"/>
      <c r="J429" s="30"/>
      <c r="K429" s="30"/>
      <c r="L429" s="33"/>
      <c r="M429" s="191"/>
      <c r="N429" s="192"/>
      <c r="O429" s="65"/>
      <c r="P429" s="65"/>
      <c r="Q429" s="65"/>
      <c r="R429" s="65"/>
      <c r="S429" s="65"/>
      <c r="T429" s="66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T429" s="14" t="s">
        <v>132</v>
      </c>
      <c r="AU429" s="14" t="s">
        <v>79</v>
      </c>
    </row>
    <row r="430" spans="1:65" s="2" customFormat="1" ht="16.5" customHeight="1">
      <c r="A430" s="28"/>
      <c r="B430" s="29"/>
      <c r="C430" s="176" t="s">
        <v>70</v>
      </c>
      <c r="D430" s="176" t="s">
        <v>127</v>
      </c>
      <c r="E430" s="177" t="s">
        <v>579</v>
      </c>
      <c r="F430" s="178" t="s">
        <v>580</v>
      </c>
      <c r="G430" s="179" t="s">
        <v>180</v>
      </c>
      <c r="H430" s="180">
        <v>2</v>
      </c>
      <c r="I430" s="181">
        <v>2682</v>
      </c>
      <c r="J430" s="181">
        <f>ROUND(I430*H430,2)</f>
        <v>5364</v>
      </c>
      <c r="K430" s="182"/>
      <c r="L430" s="33"/>
      <c r="M430" s="183" t="s">
        <v>1</v>
      </c>
      <c r="N430" s="184" t="s">
        <v>35</v>
      </c>
      <c r="O430" s="185">
        <v>0</v>
      </c>
      <c r="P430" s="185">
        <f>O430*H430</f>
        <v>0</v>
      </c>
      <c r="Q430" s="185">
        <v>0</v>
      </c>
      <c r="R430" s="185">
        <f>Q430*H430</f>
        <v>0</v>
      </c>
      <c r="S430" s="185">
        <v>0</v>
      </c>
      <c r="T430" s="186">
        <f>S430*H430</f>
        <v>0</v>
      </c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R430" s="187" t="s">
        <v>131</v>
      </c>
      <c r="AT430" s="187" t="s">
        <v>127</v>
      </c>
      <c r="AU430" s="187" t="s">
        <v>79</v>
      </c>
      <c r="AY430" s="14" t="s">
        <v>124</v>
      </c>
      <c r="BE430" s="188">
        <f>IF(N430="základní",J430,0)</f>
        <v>5364</v>
      </c>
      <c r="BF430" s="188">
        <f>IF(N430="snížená",J430,0)</f>
        <v>0</v>
      </c>
      <c r="BG430" s="188">
        <f>IF(N430="zákl. přenesená",J430,0)</f>
        <v>0</v>
      </c>
      <c r="BH430" s="188">
        <f>IF(N430="sníž. přenesená",J430,0)</f>
        <v>0</v>
      </c>
      <c r="BI430" s="188">
        <f>IF(N430="nulová",J430,0)</f>
        <v>0</v>
      </c>
      <c r="BJ430" s="14" t="s">
        <v>77</v>
      </c>
      <c r="BK430" s="188">
        <f>ROUND(I430*H430,2)</f>
        <v>5364</v>
      </c>
      <c r="BL430" s="14" t="s">
        <v>131</v>
      </c>
      <c r="BM430" s="187" t="s">
        <v>581</v>
      </c>
    </row>
    <row r="431" spans="1:47" s="2" customFormat="1" ht="12">
      <c r="A431" s="28"/>
      <c r="B431" s="29"/>
      <c r="C431" s="30"/>
      <c r="D431" s="189" t="s">
        <v>132</v>
      </c>
      <c r="E431" s="30"/>
      <c r="F431" s="190" t="s">
        <v>580</v>
      </c>
      <c r="G431" s="30"/>
      <c r="H431" s="30"/>
      <c r="I431" s="30"/>
      <c r="J431" s="30"/>
      <c r="K431" s="30"/>
      <c r="L431" s="33"/>
      <c r="M431" s="191"/>
      <c r="N431" s="192"/>
      <c r="O431" s="65"/>
      <c r="P431" s="65"/>
      <c r="Q431" s="65"/>
      <c r="R431" s="65"/>
      <c r="S431" s="65"/>
      <c r="T431" s="66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T431" s="14" t="s">
        <v>132</v>
      </c>
      <c r="AU431" s="14" t="s">
        <v>79</v>
      </c>
    </row>
    <row r="432" spans="1:65" s="2" customFormat="1" ht="16.5" customHeight="1">
      <c r="A432" s="28"/>
      <c r="B432" s="29"/>
      <c r="C432" s="176" t="s">
        <v>70</v>
      </c>
      <c r="D432" s="176" t="s">
        <v>127</v>
      </c>
      <c r="E432" s="177" t="s">
        <v>582</v>
      </c>
      <c r="F432" s="178" t="s">
        <v>583</v>
      </c>
      <c r="G432" s="179" t="s">
        <v>180</v>
      </c>
      <c r="H432" s="180">
        <v>2</v>
      </c>
      <c r="I432" s="181">
        <v>10200</v>
      </c>
      <c r="J432" s="181">
        <f>ROUND(I432*H432,2)</f>
        <v>20400</v>
      </c>
      <c r="K432" s="182"/>
      <c r="L432" s="33"/>
      <c r="M432" s="183" t="s">
        <v>1</v>
      </c>
      <c r="N432" s="184" t="s">
        <v>35</v>
      </c>
      <c r="O432" s="185">
        <v>0</v>
      </c>
      <c r="P432" s="185">
        <f>O432*H432</f>
        <v>0</v>
      </c>
      <c r="Q432" s="185">
        <v>0</v>
      </c>
      <c r="R432" s="185">
        <f>Q432*H432</f>
        <v>0</v>
      </c>
      <c r="S432" s="185">
        <v>0</v>
      </c>
      <c r="T432" s="186">
        <f>S432*H432</f>
        <v>0</v>
      </c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R432" s="187" t="s">
        <v>131</v>
      </c>
      <c r="AT432" s="187" t="s">
        <v>127</v>
      </c>
      <c r="AU432" s="187" t="s">
        <v>79</v>
      </c>
      <c r="AY432" s="14" t="s">
        <v>124</v>
      </c>
      <c r="BE432" s="188">
        <f>IF(N432="základní",J432,0)</f>
        <v>20400</v>
      </c>
      <c r="BF432" s="188">
        <f>IF(N432="snížená",J432,0)</f>
        <v>0</v>
      </c>
      <c r="BG432" s="188">
        <f>IF(N432="zákl. přenesená",J432,0)</f>
        <v>0</v>
      </c>
      <c r="BH432" s="188">
        <f>IF(N432="sníž. přenesená",J432,0)</f>
        <v>0</v>
      </c>
      <c r="BI432" s="188">
        <f>IF(N432="nulová",J432,0)</f>
        <v>0</v>
      </c>
      <c r="BJ432" s="14" t="s">
        <v>77</v>
      </c>
      <c r="BK432" s="188">
        <f>ROUND(I432*H432,2)</f>
        <v>20400</v>
      </c>
      <c r="BL432" s="14" t="s">
        <v>131</v>
      </c>
      <c r="BM432" s="187" t="s">
        <v>584</v>
      </c>
    </row>
    <row r="433" spans="1:47" s="2" customFormat="1" ht="12">
      <c r="A433" s="28"/>
      <c r="B433" s="29"/>
      <c r="C433" s="30"/>
      <c r="D433" s="189" t="s">
        <v>132</v>
      </c>
      <c r="E433" s="30"/>
      <c r="F433" s="190" t="s">
        <v>583</v>
      </c>
      <c r="G433" s="30"/>
      <c r="H433" s="30"/>
      <c r="I433" s="30"/>
      <c r="J433" s="30"/>
      <c r="K433" s="30"/>
      <c r="L433" s="33"/>
      <c r="M433" s="191"/>
      <c r="N433" s="192"/>
      <c r="O433" s="65"/>
      <c r="P433" s="65"/>
      <c r="Q433" s="65"/>
      <c r="R433" s="65"/>
      <c r="S433" s="65"/>
      <c r="T433" s="66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T433" s="14" t="s">
        <v>132</v>
      </c>
      <c r="AU433" s="14" t="s">
        <v>79</v>
      </c>
    </row>
    <row r="434" spans="1:65" s="2" customFormat="1" ht="21.75" customHeight="1">
      <c r="A434" s="28"/>
      <c r="B434" s="29"/>
      <c r="C434" s="176" t="s">
        <v>70</v>
      </c>
      <c r="D434" s="176" t="s">
        <v>127</v>
      </c>
      <c r="E434" s="177" t="s">
        <v>585</v>
      </c>
      <c r="F434" s="178" t="s">
        <v>586</v>
      </c>
      <c r="G434" s="179" t="s">
        <v>264</v>
      </c>
      <c r="H434" s="180">
        <v>1</v>
      </c>
      <c r="I434" s="181">
        <v>38724</v>
      </c>
      <c r="J434" s="181">
        <f>ROUND(I434*H434,2)</f>
        <v>38724</v>
      </c>
      <c r="K434" s="182"/>
      <c r="L434" s="33"/>
      <c r="M434" s="183" t="s">
        <v>1</v>
      </c>
      <c r="N434" s="184" t="s">
        <v>35</v>
      </c>
      <c r="O434" s="185">
        <v>0</v>
      </c>
      <c r="P434" s="185">
        <f>O434*H434</f>
        <v>0</v>
      </c>
      <c r="Q434" s="185">
        <v>0</v>
      </c>
      <c r="R434" s="185">
        <f>Q434*H434</f>
        <v>0</v>
      </c>
      <c r="S434" s="185">
        <v>0</v>
      </c>
      <c r="T434" s="186">
        <f>S434*H434</f>
        <v>0</v>
      </c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R434" s="187" t="s">
        <v>131</v>
      </c>
      <c r="AT434" s="187" t="s">
        <v>127</v>
      </c>
      <c r="AU434" s="187" t="s">
        <v>79</v>
      </c>
      <c r="AY434" s="14" t="s">
        <v>124</v>
      </c>
      <c r="BE434" s="188">
        <f>IF(N434="základní",J434,0)</f>
        <v>38724</v>
      </c>
      <c r="BF434" s="188">
        <f>IF(N434="snížená",J434,0)</f>
        <v>0</v>
      </c>
      <c r="BG434" s="188">
        <f>IF(N434="zákl. přenesená",J434,0)</f>
        <v>0</v>
      </c>
      <c r="BH434" s="188">
        <f>IF(N434="sníž. přenesená",J434,0)</f>
        <v>0</v>
      </c>
      <c r="BI434" s="188">
        <f>IF(N434="nulová",J434,0)</f>
        <v>0</v>
      </c>
      <c r="BJ434" s="14" t="s">
        <v>77</v>
      </c>
      <c r="BK434" s="188">
        <f>ROUND(I434*H434,2)</f>
        <v>38724</v>
      </c>
      <c r="BL434" s="14" t="s">
        <v>131</v>
      </c>
      <c r="BM434" s="187" t="s">
        <v>587</v>
      </c>
    </row>
    <row r="435" spans="1:47" s="2" customFormat="1" ht="12">
      <c r="A435" s="28"/>
      <c r="B435" s="29"/>
      <c r="C435" s="30"/>
      <c r="D435" s="189" t="s">
        <v>132</v>
      </c>
      <c r="E435" s="30"/>
      <c r="F435" s="190" t="s">
        <v>586</v>
      </c>
      <c r="G435" s="30"/>
      <c r="H435" s="30"/>
      <c r="I435" s="30"/>
      <c r="J435" s="30"/>
      <c r="K435" s="30"/>
      <c r="L435" s="33"/>
      <c r="M435" s="191"/>
      <c r="N435" s="192"/>
      <c r="O435" s="65"/>
      <c r="P435" s="65"/>
      <c r="Q435" s="65"/>
      <c r="R435" s="65"/>
      <c r="S435" s="65"/>
      <c r="T435" s="66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T435" s="14" t="s">
        <v>132</v>
      </c>
      <c r="AU435" s="14" t="s">
        <v>79</v>
      </c>
    </row>
    <row r="436" spans="2:63" s="12" customFormat="1" ht="22.9" customHeight="1">
      <c r="B436" s="161"/>
      <c r="C436" s="162"/>
      <c r="D436" s="163" t="s">
        <v>69</v>
      </c>
      <c r="E436" s="174" t="s">
        <v>588</v>
      </c>
      <c r="F436" s="174" t="s">
        <v>589</v>
      </c>
      <c r="G436" s="162"/>
      <c r="H436" s="162"/>
      <c r="I436" s="162"/>
      <c r="J436" s="175">
        <f>BK436</f>
        <v>6649.91</v>
      </c>
      <c r="K436" s="162"/>
      <c r="L436" s="166"/>
      <c r="M436" s="167"/>
      <c r="N436" s="168"/>
      <c r="O436" s="168"/>
      <c r="P436" s="169">
        <f>SUM(P437:P446)</f>
        <v>0</v>
      </c>
      <c r="Q436" s="168"/>
      <c r="R436" s="169">
        <f>SUM(R437:R446)</f>
        <v>0</v>
      </c>
      <c r="S436" s="168"/>
      <c r="T436" s="170">
        <f>SUM(T437:T446)</f>
        <v>0</v>
      </c>
      <c r="AR436" s="171" t="s">
        <v>77</v>
      </c>
      <c r="AT436" s="172" t="s">
        <v>69</v>
      </c>
      <c r="AU436" s="172" t="s">
        <v>77</v>
      </c>
      <c r="AY436" s="171" t="s">
        <v>124</v>
      </c>
      <c r="BK436" s="173">
        <f>SUM(BK437:BK446)</f>
        <v>6649.91</v>
      </c>
    </row>
    <row r="437" spans="1:65" s="2" customFormat="1" ht="16.5" customHeight="1">
      <c r="A437" s="28"/>
      <c r="B437" s="29"/>
      <c r="C437" s="176" t="s">
        <v>70</v>
      </c>
      <c r="D437" s="176" t="s">
        <v>127</v>
      </c>
      <c r="E437" s="177" t="s">
        <v>590</v>
      </c>
      <c r="F437" s="178" t="s">
        <v>591</v>
      </c>
      <c r="G437" s="179" t="s">
        <v>176</v>
      </c>
      <c r="H437" s="180">
        <v>6.03</v>
      </c>
      <c r="I437" s="181">
        <v>54.3</v>
      </c>
      <c r="J437" s="181">
        <f>ROUND(I437*H437,2)</f>
        <v>327.43</v>
      </c>
      <c r="K437" s="182"/>
      <c r="L437" s="33"/>
      <c r="M437" s="183" t="s">
        <v>1</v>
      </c>
      <c r="N437" s="184" t="s">
        <v>35</v>
      </c>
      <c r="O437" s="185">
        <v>0</v>
      </c>
      <c r="P437" s="185">
        <f>O437*H437</f>
        <v>0</v>
      </c>
      <c r="Q437" s="185">
        <v>0</v>
      </c>
      <c r="R437" s="185">
        <f>Q437*H437</f>
        <v>0</v>
      </c>
      <c r="S437" s="185">
        <v>0</v>
      </c>
      <c r="T437" s="186">
        <f>S437*H437</f>
        <v>0</v>
      </c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R437" s="187" t="s">
        <v>131</v>
      </c>
      <c r="AT437" s="187" t="s">
        <v>127</v>
      </c>
      <c r="AU437" s="187" t="s">
        <v>79</v>
      </c>
      <c r="AY437" s="14" t="s">
        <v>124</v>
      </c>
      <c r="BE437" s="188">
        <f>IF(N437="základní",J437,0)</f>
        <v>327.43</v>
      </c>
      <c r="BF437" s="188">
        <f>IF(N437="snížená",J437,0)</f>
        <v>0</v>
      </c>
      <c r="BG437" s="188">
        <f>IF(N437="zákl. přenesená",J437,0)</f>
        <v>0</v>
      </c>
      <c r="BH437" s="188">
        <f>IF(N437="sníž. přenesená",J437,0)</f>
        <v>0</v>
      </c>
      <c r="BI437" s="188">
        <f>IF(N437="nulová",J437,0)</f>
        <v>0</v>
      </c>
      <c r="BJ437" s="14" t="s">
        <v>77</v>
      </c>
      <c r="BK437" s="188">
        <f>ROUND(I437*H437,2)</f>
        <v>327.43</v>
      </c>
      <c r="BL437" s="14" t="s">
        <v>131</v>
      </c>
      <c r="BM437" s="187" t="s">
        <v>592</v>
      </c>
    </row>
    <row r="438" spans="1:47" s="2" customFormat="1" ht="12">
      <c r="A438" s="28"/>
      <c r="B438" s="29"/>
      <c r="C438" s="30"/>
      <c r="D438" s="189" t="s">
        <v>132</v>
      </c>
      <c r="E438" s="30"/>
      <c r="F438" s="190" t="s">
        <v>591</v>
      </c>
      <c r="G438" s="30"/>
      <c r="H438" s="30"/>
      <c r="I438" s="30"/>
      <c r="J438" s="30"/>
      <c r="K438" s="30"/>
      <c r="L438" s="33"/>
      <c r="M438" s="191"/>
      <c r="N438" s="192"/>
      <c r="O438" s="65"/>
      <c r="P438" s="65"/>
      <c r="Q438" s="65"/>
      <c r="R438" s="65"/>
      <c r="S438" s="65"/>
      <c r="T438" s="66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T438" s="14" t="s">
        <v>132</v>
      </c>
      <c r="AU438" s="14" t="s">
        <v>79</v>
      </c>
    </row>
    <row r="439" spans="1:65" s="2" customFormat="1" ht="24.2" customHeight="1">
      <c r="A439" s="28"/>
      <c r="B439" s="29"/>
      <c r="C439" s="176" t="s">
        <v>70</v>
      </c>
      <c r="D439" s="176" t="s">
        <v>127</v>
      </c>
      <c r="E439" s="177" t="s">
        <v>593</v>
      </c>
      <c r="F439" s="178" t="s">
        <v>594</v>
      </c>
      <c r="G439" s="179" t="s">
        <v>176</v>
      </c>
      <c r="H439" s="180">
        <v>4.32</v>
      </c>
      <c r="I439" s="181">
        <v>503</v>
      </c>
      <c r="J439" s="181">
        <f>ROUND(I439*H439,2)</f>
        <v>2172.96</v>
      </c>
      <c r="K439" s="182"/>
      <c r="L439" s="33"/>
      <c r="M439" s="183" t="s">
        <v>1</v>
      </c>
      <c r="N439" s="184" t="s">
        <v>35</v>
      </c>
      <c r="O439" s="185">
        <v>0</v>
      </c>
      <c r="P439" s="185">
        <f>O439*H439</f>
        <v>0</v>
      </c>
      <c r="Q439" s="185">
        <v>0</v>
      </c>
      <c r="R439" s="185">
        <f>Q439*H439</f>
        <v>0</v>
      </c>
      <c r="S439" s="185">
        <v>0</v>
      </c>
      <c r="T439" s="186">
        <f>S439*H439</f>
        <v>0</v>
      </c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R439" s="187" t="s">
        <v>131</v>
      </c>
      <c r="AT439" s="187" t="s">
        <v>127</v>
      </c>
      <c r="AU439" s="187" t="s">
        <v>79</v>
      </c>
      <c r="AY439" s="14" t="s">
        <v>124</v>
      </c>
      <c r="BE439" s="188">
        <f>IF(N439="základní",J439,0)</f>
        <v>2172.96</v>
      </c>
      <c r="BF439" s="188">
        <f>IF(N439="snížená",J439,0)</f>
        <v>0</v>
      </c>
      <c r="BG439" s="188">
        <f>IF(N439="zákl. přenesená",J439,0)</f>
        <v>0</v>
      </c>
      <c r="BH439" s="188">
        <f>IF(N439="sníž. přenesená",J439,0)</f>
        <v>0</v>
      </c>
      <c r="BI439" s="188">
        <f>IF(N439="nulová",J439,0)</f>
        <v>0</v>
      </c>
      <c r="BJ439" s="14" t="s">
        <v>77</v>
      </c>
      <c r="BK439" s="188">
        <f>ROUND(I439*H439,2)</f>
        <v>2172.96</v>
      </c>
      <c r="BL439" s="14" t="s">
        <v>131</v>
      </c>
      <c r="BM439" s="187" t="s">
        <v>595</v>
      </c>
    </row>
    <row r="440" spans="1:47" s="2" customFormat="1" ht="19.5">
      <c r="A440" s="28"/>
      <c r="B440" s="29"/>
      <c r="C440" s="30"/>
      <c r="D440" s="189" t="s">
        <v>132</v>
      </c>
      <c r="E440" s="30"/>
      <c r="F440" s="190" t="s">
        <v>594</v>
      </c>
      <c r="G440" s="30"/>
      <c r="H440" s="30"/>
      <c r="I440" s="30"/>
      <c r="J440" s="30"/>
      <c r="K440" s="30"/>
      <c r="L440" s="33"/>
      <c r="M440" s="191"/>
      <c r="N440" s="192"/>
      <c r="O440" s="65"/>
      <c r="P440" s="65"/>
      <c r="Q440" s="65"/>
      <c r="R440" s="65"/>
      <c r="S440" s="65"/>
      <c r="T440" s="66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T440" s="14" t="s">
        <v>132</v>
      </c>
      <c r="AU440" s="14" t="s">
        <v>79</v>
      </c>
    </row>
    <row r="441" spans="1:65" s="2" customFormat="1" ht="24.2" customHeight="1">
      <c r="A441" s="28"/>
      <c r="B441" s="29"/>
      <c r="C441" s="176" t="s">
        <v>70</v>
      </c>
      <c r="D441" s="176" t="s">
        <v>127</v>
      </c>
      <c r="E441" s="177" t="s">
        <v>596</v>
      </c>
      <c r="F441" s="178" t="s">
        <v>597</v>
      </c>
      <c r="G441" s="179" t="s">
        <v>245</v>
      </c>
      <c r="H441" s="180">
        <v>11.4</v>
      </c>
      <c r="I441" s="181">
        <v>134</v>
      </c>
      <c r="J441" s="181">
        <f>ROUND(I441*H441,2)</f>
        <v>1527.6</v>
      </c>
      <c r="K441" s="182"/>
      <c r="L441" s="33"/>
      <c r="M441" s="183" t="s">
        <v>1</v>
      </c>
      <c r="N441" s="184" t="s">
        <v>35</v>
      </c>
      <c r="O441" s="185">
        <v>0</v>
      </c>
      <c r="P441" s="185">
        <f>O441*H441</f>
        <v>0</v>
      </c>
      <c r="Q441" s="185">
        <v>0</v>
      </c>
      <c r="R441" s="185">
        <f>Q441*H441</f>
        <v>0</v>
      </c>
      <c r="S441" s="185">
        <v>0</v>
      </c>
      <c r="T441" s="186">
        <f>S441*H441</f>
        <v>0</v>
      </c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R441" s="187" t="s">
        <v>131</v>
      </c>
      <c r="AT441" s="187" t="s">
        <v>127</v>
      </c>
      <c r="AU441" s="187" t="s">
        <v>79</v>
      </c>
      <c r="AY441" s="14" t="s">
        <v>124</v>
      </c>
      <c r="BE441" s="188">
        <f>IF(N441="základní",J441,0)</f>
        <v>1527.6</v>
      </c>
      <c r="BF441" s="188">
        <f>IF(N441="snížená",J441,0)</f>
        <v>0</v>
      </c>
      <c r="BG441" s="188">
        <f>IF(N441="zákl. přenesená",J441,0)</f>
        <v>0</v>
      </c>
      <c r="BH441" s="188">
        <f>IF(N441="sníž. přenesená",J441,0)</f>
        <v>0</v>
      </c>
      <c r="BI441" s="188">
        <f>IF(N441="nulová",J441,0)</f>
        <v>0</v>
      </c>
      <c r="BJ441" s="14" t="s">
        <v>77</v>
      </c>
      <c r="BK441" s="188">
        <f>ROUND(I441*H441,2)</f>
        <v>1527.6</v>
      </c>
      <c r="BL441" s="14" t="s">
        <v>131</v>
      </c>
      <c r="BM441" s="187" t="s">
        <v>598</v>
      </c>
    </row>
    <row r="442" spans="1:47" s="2" customFormat="1" ht="19.5">
      <c r="A442" s="28"/>
      <c r="B442" s="29"/>
      <c r="C442" s="30"/>
      <c r="D442" s="189" t="s">
        <v>132</v>
      </c>
      <c r="E442" s="30"/>
      <c r="F442" s="190" t="s">
        <v>597</v>
      </c>
      <c r="G442" s="30"/>
      <c r="H442" s="30"/>
      <c r="I442" s="30"/>
      <c r="J442" s="30"/>
      <c r="K442" s="30"/>
      <c r="L442" s="33"/>
      <c r="M442" s="191"/>
      <c r="N442" s="192"/>
      <c r="O442" s="65"/>
      <c r="P442" s="65"/>
      <c r="Q442" s="65"/>
      <c r="R442" s="65"/>
      <c r="S442" s="65"/>
      <c r="T442" s="66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T442" s="14" t="s">
        <v>132</v>
      </c>
      <c r="AU442" s="14" t="s">
        <v>79</v>
      </c>
    </row>
    <row r="443" spans="1:65" s="2" customFormat="1" ht="37.9" customHeight="1">
      <c r="A443" s="28"/>
      <c r="B443" s="29"/>
      <c r="C443" s="176" t="s">
        <v>70</v>
      </c>
      <c r="D443" s="176" t="s">
        <v>127</v>
      </c>
      <c r="E443" s="177" t="s">
        <v>599</v>
      </c>
      <c r="F443" s="178" t="s">
        <v>600</v>
      </c>
      <c r="G443" s="179" t="s">
        <v>176</v>
      </c>
      <c r="H443" s="180">
        <v>6.48</v>
      </c>
      <c r="I443" s="181">
        <v>400</v>
      </c>
      <c r="J443" s="181">
        <f>ROUND(I443*H443,2)</f>
        <v>2592</v>
      </c>
      <c r="K443" s="182"/>
      <c r="L443" s="33"/>
      <c r="M443" s="183" t="s">
        <v>1</v>
      </c>
      <c r="N443" s="184" t="s">
        <v>35</v>
      </c>
      <c r="O443" s="185">
        <v>0</v>
      </c>
      <c r="P443" s="185">
        <f>O443*H443</f>
        <v>0</v>
      </c>
      <c r="Q443" s="185">
        <v>0</v>
      </c>
      <c r="R443" s="185">
        <f>Q443*H443</f>
        <v>0</v>
      </c>
      <c r="S443" s="185">
        <v>0</v>
      </c>
      <c r="T443" s="186">
        <f>S443*H443</f>
        <v>0</v>
      </c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R443" s="187" t="s">
        <v>131</v>
      </c>
      <c r="AT443" s="187" t="s">
        <v>127</v>
      </c>
      <c r="AU443" s="187" t="s">
        <v>79</v>
      </c>
      <c r="AY443" s="14" t="s">
        <v>124</v>
      </c>
      <c r="BE443" s="188">
        <f>IF(N443="základní",J443,0)</f>
        <v>2592</v>
      </c>
      <c r="BF443" s="188">
        <f>IF(N443="snížená",J443,0)</f>
        <v>0</v>
      </c>
      <c r="BG443" s="188">
        <f>IF(N443="zákl. přenesená",J443,0)</f>
        <v>0</v>
      </c>
      <c r="BH443" s="188">
        <f>IF(N443="sníž. přenesená",J443,0)</f>
        <v>0</v>
      </c>
      <c r="BI443" s="188">
        <f>IF(N443="nulová",J443,0)</f>
        <v>0</v>
      </c>
      <c r="BJ443" s="14" t="s">
        <v>77</v>
      </c>
      <c r="BK443" s="188">
        <f>ROUND(I443*H443,2)</f>
        <v>2592</v>
      </c>
      <c r="BL443" s="14" t="s">
        <v>131</v>
      </c>
      <c r="BM443" s="187" t="s">
        <v>601</v>
      </c>
    </row>
    <row r="444" spans="1:47" s="2" customFormat="1" ht="19.5">
      <c r="A444" s="28"/>
      <c r="B444" s="29"/>
      <c r="C444" s="30"/>
      <c r="D444" s="189" t="s">
        <v>132</v>
      </c>
      <c r="E444" s="30"/>
      <c r="F444" s="190" t="s">
        <v>600</v>
      </c>
      <c r="G444" s="30"/>
      <c r="H444" s="30"/>
      <c r="I444" s="30"/>
      <c r="J444" s="30"/>
      <c r="K444" s="30"/>
      <c r="L444" s="33"/>
      <c r="M444" s="191"/>
      <c r="N444" s="192"/>
      <c r="O444" s="65"/>
      <c r="P444" s="65"/>
      <c r="Q444" s="65"/>
      <c r="R444" s="65"/>
      <c r="S444" s="65"/>
      <c r="T444" s="66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T444" s="14" t="s">
        <v>132</v>
      </c>
      <c r="AU444" s="14" t="s">
        <v>79</v>
      </c>
    </row>
    <row r="445" spans="1:65" s="2" customFormat="1" ht="24.2" customHeight="1">
      <c r="A445" s="28"/>
      <c r="B445" s="29"/>
      <c r="C445" s="176" t="s">
        <v>70</v>
      </c>
      <c r="D445" s="176" t="s">
        <v>127</v>
      </c>
      <c r="E445" s="177" t="s">
        <v>602</v>
      </c>
      <c r="F445" s="178" t="s">
        <v>603</v>
      </c>
      <c r="G445" s="179" t="s">
        <v>493</v>
      </c>
      <c r="H445" s="180">
        <v>5.47</v>
      </c>
      <c r="I445" s="181">
        <v>5.47</v>
      </c>
      <c r="J445" s="181">
        <f>ROUND(I445*H445,2)</f>
        <v>29.92</v>
      </c>
      <c r="K445" s="182"/>
      <c r="L445" s="33"/>
      <c r="M445" s="183" t="s">
        <v>1</v>
      </c>
      <c r="N445" s="184" t="s">
        <v>35</v>
      </c>
      <c r="O445" s="185">
        <v>0</v>
      </c>
      <c r="P445" s="185">
        <f>O445*H445</f>
        <v>0</v>
      </c>
      <c r="Q445" s="185">
        <v>0</v>
      </c>
      <c r="R445" s="185">
        <f>Q445*H445</f>
        <v>0</v>
      </c>
      <c r="S445" s="185">
        <v>0</v>
      </c>
      <c r="T445" s="186">
        <f>S445*H445</f>
        <v>0</v>
      </c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R445" s="187" t="s">
        <v>131</v>
      </c>
      <c r="AT445" s="187" t="s">
        <v>127</v>
      </c>
      <c r="AU445" s="187" t="s">
        <v>79</v>
      </c>
      <c r="AY445" s="14" t="s">
        <v>124</v>
      </c>
      <c r="BE445" s="188">
        <f>IF(N445="základní",J445,0)</f>
        <v>29.92</v>
      </c>
      <c r="BF445" s="188">
        <f>IF(N445="snížená",J445,0)</f>
        <v>0</v>
      </c>
      <c r="BG445" s="188">
        <f>IF(N445="zákl. přenesená",J445,0)</f>
        <v>0</v>
      </c>
      <c r="BH445" s="188">
        <f>IF(N445="sníž. přenesená",J445,0)</f>
        <v>0</v>
      </c>
      <c r="BI445" s="188">
        <f>IF(N445="nulová",J445,0)</f>
        <v>0</v>
      </c>
      <c r="BJ445" s="14" t="s">
        <v>77</v>
      </c>
      <c r="BK445" s="188">
        <f>ROUND(I445*H445,2)</f>
        <v>29.92</v>
      </c>
      <c r="BL445" s="14" t="s">
        <v>131</v>
      </c>
      <c r="BM445" s="187" t="s">
        <v>604</v>
      </c>
    </row>
    <row r="446" spans="1:47" s="2" customFormat="1" ht="12">
      <c r="A446" s="28"/>
      <c r="B446" s="29"/>
      <c r="C446" s="30"/>
      <c r="D446" s="189" t="s">
        <v>132</v>
      </c>
      <c r="E446" s="30"/>
      <c r="F446" s="190" t="s">
        <v>603</v>
      </c>
      <c r="G446" s="30"/>
      <c r="H446" s="30"/>
      <c r="I446" s="30"/>
      <c r="J446" s="30"/>
      <c r="K446" s="30"/>
      <c r="L446" s="33"/>
      <c r="M446" s="191"/>
      <c r="N446" s="192"/>
      <c r="O446" s="65"/>
      <c r="P446" s="65"/>
      <c r="Q446" s="65"/>
      <c r="R446" s="65"/>
      <c r="S446" s="65"/>
      <c r="T446" s="66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T446" s="14" t="s">
        <v>132</v>
      </c>
      <c r="AU446" s="14" t="s">
        <v>79</v>
      </c>
    </row>
    <row r="447" spans="2:63" s="12" customFormat="1" ht="22.9" customHeight="1">
      <c r="B447" s="161"/>
      <c r="C447" s="162"/>
      <c r="D447" s="163" t="s">
        <v>69</v>
      </c>
      <c r="E447" s="174" t="s">
        <v>605</v>
      </c>
      <c r="F447" s="174" t="s">
        <v>606</v>
      </c>
      <c r="G447" s="162"/>
      <c r="H447" s="162"/>
      <c r="I447" s="162"/>
      <c r="J447" s="175">
        <f>BK447</f>
        <v>118825.74</v>
      </c>
      <c r="K447" s="162"/>
      <c r="L447" s="166"/>
      <c r="M447" s="167"/>
      <c r="N447" s="168"/>
      <c r="O447" s="168"/>
      <c r="P447" s="169">
        <f>SUM(P448:P465)</f>
        <v>0</v>
      </c>
      <c r="Q447" s="168"/>
      <c r="R447" s="169">
        <f>SUM(R448:R465)</f>
        <v>0</v>
      </c>
      <c r="S447" s="168"/>
      <c r="T447" s="170">
        <f>SUM(T448:T465)</f>
        <v>0</v>
      </c>
      <c r="AR447" s="171" t="s">
        <v>77</v>
      </c>
      <c r="AT447" s="172" t="s">
        <v>69</v>
      </c>
      <c r="AU447" s="172" t="s">
        <v>77</v>
      </c>
      <c r="AY447" s="171" t="s">
        <v>124</v>
      </c>
      <c r="BK447" s="173">
        <f>SUM(BK448:BK465)</f>
        <v>118825.74</v>
      </c>
    </row>
    <row r="448" spans="1:65" s="2" customFormat="1" ht="16.5" customHeight="1">
      <c r="A448" s="28"/>
      <c r="B448" s="29"/>
      <c r="C448" s="176" t="s">
        <v>70</v>
      </c>
      <c r="D448" s="176" t="s">
        <v>127</v>
      </c>
      <c r="E448" s="177" t="s">
        <v>607</v>
      </c>
      <c r="F448" s="178" t="s">
        <v>608</v>
      </c>
      <c r="G448" s="179" t="s">
        <v>176</v>
      </c>
      <c r="H448" s="180">
        <v>166.35</v>
      </c>
      <c r="I448" s="181">
        <v>50</v>
      </c>
      <c r="J448" s="181">
        <f>ROUND(I448*H448,2)</f>
        <v>8317.5</v>
      </c>
      <c r="K448" s="182"/>
      <c r="L448" s="33"/>
      <c r="M448" s="183" t="s">
        <v>1</v>
      </c>
      <c r="N448" s="184" t="s">
        <v>35</v>
      </c>
      <c r="O448" s="185">
        <v>0</v>
      </c>
      <c r="P448" s="185">
        <f>O448*H448</f>
        <v>0</v>
      </c>
      <c r="Q448" s="185">
        <v>0</v>
      </c>
      <c r="R448" s="185">
        <f>Q448*H448</f>
        <v>0</v>
      </c>
      <c r="S448" s="185">
        <v>0</v>
      </c>
      <c r="T448" s="186">
        <f>S448*H448</f>
        <v>0</v>
      </c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R448" s="187" t="s">
        <v>131</v>
      </c>
      <c r="AT448" s="187" t="s">
        <v>127</v>
      </c>
      <c r="AU448" s="187" t="s">
        <v>79</v>
      </c>
      <c r="AY448" s="14" t="s">
        <v>124</v>
      </c>
      <c r="BE448" s="188">
        <f>IF(N448="základní",J448,0)</f>
        <v>8317.5</v>
      </c>
      <c r="BF448" s="188">
        <f>IF(N448="snížená",J448,0)</f>
        <v>0</v>
      </c>
      <c r="BG448" s="188">
        <f>IF(N448="zákl. přenesená",J448,0)</f>
        <v>0</v>
      </c>
      <c r="BH448" s="188">
        <f>IF(N448="sníž. přenesená",J448,0)</f>
        <v>0</v>
      </c>
      <c r="BI448" s="188">
        <f>IF(N448="nulová",J448,0)</f>
        <v>0</v>
      </c>
      <c r="BJ448" s="14" t="s">
        <v>77</v>
      </c>
      <c r="BK448" s="188">
        <f>ROUND(I448*H448,2)</f>
        <v>8317.5</v>
      </c>
      <c r="BL448" s="14" t="s">
        <v>131</v>
      </c>
      <c r="BM448" s="187" t="s">
        <v>609</v>
      </c>
    </row>
    <row r="449" spans="1:47" s="2" customFormat="1" ht="12">
      <c r="A449" s="28"/>
      <c r="B449" s="29"/>
      <c r="C449" s="30"/>
      <c r="D449" s="189" t="s">
        <v>132</v>
      </c>
      <c r="E449" s="30"/>
      <c r="F449" s="190" t="s">
        <v>608</v>
      </c>
      <c r="G449" s="30"/>
      <c r="H449" s="30"/>
      <c r="I449" s="30"/>
      <c r="J449" s="30"/>
      <c r="K449" s="30"/>
      <c r="L449" s="33"/>
      <c r="M449" s="191"/>
      <c r="N449" s="192"/>
      <c r="O449" s="65"/>
      <c r="P449" s="65"/>
      <c r="Q449" s="65"/>
      <c r="R449" s="65"/>
      <c r="S449" s="65"/>
      <c r="T449" s="66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T449" s="14" t="s">
        <v>132</v>
      </c>
      <c r="AU449" s="14" t="s">
        <v>79</v>
      </c>
    </row>
    <row r="450" spans="1:65" s="2" customFormat="1" ht="16.5" customHeight="1">
      <c r="A450" s="28"/>
      <c r="B450" s="29"/>
      <c r="C450" s="176" t="s">
        <v>70</v>
      </c>
      <c r="D450" s="176" t="s">
        <v>127</v>
      </c>
      <c r="E450" s="177" t="s">
        <v>610</v>
      </c>
      <c r="F450" s="178" t="s">
        <v>611</v>
      </c>
      <c r="G450" s="179" t="s">
        <v>176</v>
      </c>
      <c r="H450" s="180">
        <v>166.35</v>
      </c>
      <c r="I450" s="181">
        <v>28</v>
      </c>
      <c r="J450" s="181">
        <f>ROUND(I450*H450,2)</f>
        <v>4657.8</v>
      </c>
      <c r="K450" s="182"/>
      <c r="L450" s="33"/>
      <c r="M450" s="183" t="s">
        <v>1</v>
      </c>
      <c r="N450" s="184" t="s">
        <v>35</v>
      </c>
      <c r="O450" s="185">
        <v>0</v>
      </c>
      <c r="P450" s="185">
        <f>O450*H450</f>
        <v>0</v>
      </c>
      <c r="Q450" s="185">
        <v>0</v>
      </c>
      <c r="R450" s="185">
        <f>Q450*H450</f>
        <v>0</v>
      </c>
      <c r="S450" s="185">
        <v>0</v>
      </c>
      <c r="T450" s="186">
        <f>S450*H450</f>
        <v>0</v>
      </c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R450" s="187" t="s">
        <v>131</v>
      </c>
      <c r="AT450" s="187" t="s">
        <v>127</v>
      </c>
      <c r="AU450" s="187" t="s">
        <v>79</v>
      </c>
      <c r="AY450" s="14" t="s">
        <v>124</v>
      </c>
      <c r="BE450" s="188">
        <f>IF(N450="základní",J450,0)</f>
        <v>4657.8</v>
      </c>
      <c r="BF450" s="188">
        <f>IF(N450="snížená",J450,0)</f>
        <v>0</v>
      </c>
      <c r="BG450" s="188">
        <f>IF(N450="zákl. přenesená",J450,0)</f>
        <v>0</v>
      </c>
      <c r="BH450" s="188">
        <f>IF(N450="sníž. přenesená",J450,0)</f>
        <v>0</v>
      </c>
      <c r="BI450" s="188">
        <f>IF(N450="nulová",J450,0)</f>
        <v>0</v>
      </c>
      <c r="BJ450" s="14" t="s">
        <v>77</v>
      </c>
      <c r="BK450" s="188">
        <f>ROUND(I450*H450,2)</f>
        <v>4657.8</v>
      </c>
      <c r="BL450" s="14" t="s">
        <v>131</v>
      </c>
      <c r="BM450" s="187" t="s">
        <v>612</v>
      </c>
    </row>
    <row r="451" spans="1:47" s="2" customFormat="1" ht="12">
      <c r="A451" s="28"/>
      <c r="B451" s="29"/>
      <c r="C451" s="30"/>
      <c r="D451" s="189" t="s">
        <v>132</v>
      </c>
      <c r="E451" s="30"/>
      <c r="F451" s="190" t="s">
        <v>611</v>
      </c>
      <c r="G451" s="30"/>
      <c r="H451" s="30"/>
      <c r="I451" s="30"/>
      <c r="J451" s="30"/>
      <c r="K451" s="30"/>
      <c r="L451" s="33"/>
      <c r="M451" s="191"/>
      <c r="N451" s="192"/>
      <c r="O451" s="65"/>
      <c r="P451" s="65"/>
      <c r="Q451" s="65"/>
      <c r="R451" s="65"/>
      <c r="S451" s="65"/>
      <c r="T451" s="66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T451" s="14" t="s">
        <v>132</v>
      </c>
      <c r="AU451" s="14" t="s">
        <v>79</v>
      </c>
    </row>
    <row r="452" spans="1:65" s="2" customFormat="1" ht="16.5" customHeight="1">
      <c r="A452" s="28"/>
      <c r="B452" s="29"/>
      <c r="C452" s="176" t="s">
        <v>70</v>
      </c>
      <c r="D452" s="176" t="s">
        <v>127</v>
      </c>
      <c r="E452" s="177" t="s">
        <v>613</v>
      </c>
      <c r="F452" s="178" t="s">
        <v>614</v>
      </c>
      <c r="G452" s="179" t="s">
        <v>176</v>
      </c>
      <c r="H452" s="180">
        <v>166.35</v>
      </c>
      <c r="I452" s="181">
        <v>99</v>
      </c>
      <c r="J452" s="181">
        <f>ROUND(I452*H452,2)</f>
        <v>16468.65</v>
      </c>
      <c r="K452" s="182"/>
      <c r="L452" s="33"/>
      <c r="M452" s="183" t="s">
        <v>1</v>
      </c>
      <c r="N452" s="184" t="s">
        <v>35</v>
      </c>
      <c r="O452" s="185">
        <v>0</v>
      </c>
      <c r="P452" s="185">
        <f>O452*H452</f>
        <v>0</v>
      </c>
      <c r="Q452" s="185">
        <v>0</v>
      </c>
      <c r="R452" s="185">
        <f>Q452*H452</f>
        <v>0</v>
      </c>
      <c r="S452" s="185">
        <v>0</v>
      </c>
      <c r="T452" s="186">
        <f>S452*H452</f>
        <v>0</v>
      </c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R452" s="187" t="s">
        <v>131</v>
      </c>
      <c r="AT452" s="187" t="s">
        <v>127</v>
      </c>
      <c r="AU452" s="187" t="s">
        <v>79</v>
      </c>
      <c r="AY452" s="14" t="s">
        <v>124</v>
      </c>
      <c r="BE452" s="188">
        <f>IF(N452="základní",J452,0)</f>
        <v>16468.65</v>
      </c>
      <c r="BF452" s="188">
        <f>IF(N452="snížená",J452,0)</f>
        <v>0</v>
      </c>
      <c r="BG452" s="188">
        <f>IF(N452="zákl. přenesená",J452,0)</f>
        <v>0</v>
      </c>
      <c r="BH452" s="188">
        <f>IF(N452="sníž. přenesená",J452,0)</f>
        <v>0</v>
      </c>
      <c r="BI452" s="188">
        <f>IF(N452="nulová",J452,0)</f>
        <v>0</v>
      </c>
      <c r="BJ452" s="14" t="s">
        <v>77</v>
      </c>
      <c r="BK452" s="188">
        <f>ROUND(I452*H452,2)</f>
        <v>16468.65</v>
      </c>
      <c r="BL452" s="14" t="s">
        <v>131</v>
      </c>
      <c r="BM452" s="187" t="s">
        <v>615</v>
      </c>
    </row>
    <row r="453" spans="1:47" s="2" customFormat="1" ht="12">
      <c r="A453" s="28"/>
      <c r="B453" s="29"/>
      <c r="C453" s="30"/>
      <c r="D453" s="189" t="s">
        <v>132</v>
      </c>
      <c r="E453" s="30"/>
      <c r="F453" s="190" t="s">
        <v>614</v>
      </c>
      <c r="G453" s="30"/>
      <c r="H453" s="30"/>
      <c r="I453" s="30"/>
      <c r="J453" s="30"/>
      <c r="K453" s="30"/>
      <c r="L453" s="33"/>
      <c r="M453" s="191"/>
      <c r="N453" s="192"/>
      <c r="O453" s="65"/>
      <c r="P453" s="65"/>
      <c r="Q453" s="65"/>
      <c r="R453" s="65"/>
      <c r="S453" s="65"/>
      <c r="T453" s="66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T453" s="14" t="s">
        <v>132</v>
      </c>
      <c r="AU453" s="14" t="s">
        <v>79</v>
      </c>
    </row>
    <row r="454" spans="1:65" s="2" customFormat="1" ht="16.5" customHeight="1">
      <c r="A454" s="28"/>
      <c r="B454" s="29"/>
      <c r="C454" s="176" t="s">
        <v>70</v>
      </c>
      <c r="D454" s="176" t="s">
        <v>127</v>
      </c>
      <c r="E454" s="177" t="s">
        <v>616</v>
      </c>
      <c r="F454" s="178" t="s">
        <v>617</v>
      </c>
      <c r="G454" s="179" t="s">
        <v>176</v>
      </c>
      <c r="H454" s="180">
        <v>166.35</v>
      </c>
      <c r="I454" s="181">
        <v>345.5</v>
      </c>
      <c r="J454" s="181">
        <f>ROUND(I454*H454,2)</f>
        <v>57473.93</v>
      </c>
      <c r="K454" s="182"/>
      <c r="L454" s="33"/>
      <c r="M454" s="183" t="s">
        <v>1</v>
      </c>
      <c r="N454" s="184" t="s">
        <v>35</v>
      </c>
      <c r="O454" s="185">
        <v>0</v>
      </c>
      <c r="P454" s="185">
        <f>O454*H454</f>
        <v>0</v>
      </c>
      <c r="Q454" s="185">
        <v>0</v>
      </c>
      <c r="R454" s="185">
        <f>Q454*H454</f>
        <v>0</v>
      </c>
      <c r="S454" s="185">
        <v>0</v>
      </c>
      <c r="T454" s="186">
        <f>S454*H454</f>
        <v>0</v>
      </c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R454" s="187" t="s">
        <v>131</v>
      </c>
      <c r="AT454" s="187" t="s">
        <v>127</v>
      </c>
      <c r="AU454" s="187" t="s">
        <v>79</v>
      </c>
      <c r="AY454" s="14" t="s">
        <v>124</v>
      </c>
      <c r="BE454" s="188">
        <f>IF(N454="základní",J454,0)</f>
        <v>57473.93</v>
      </c>
      <c r="BF454" s="188">
        <f>IF(N454="snížená",J454,0)</f>
        <v>0</v>
      </c>
      <c r="BG454" s="188">
        <f>IF(N454="zákl. přenesená",J454,0)</f>
        <v>0</v>
      </c>
      <c r="BH454" s="188">
        <f>IF(N454="sníž. přenesená",J454,0)</f>
        <v>0</v>
      </c>
      <c r="BI454" s="188">
        <f>IF(N454="nulová",J454,0)</f>
        <v>0</v>
      </c>
      <c r="BJ454" s="14" t="s">
        <v>77</v>
      </c>
      <c r="BK454" s="188">
        <f>ROUND(I454*H454,2)</f>
        <v>57473.93</v>
      </c>
      <c r="BL454" s="14" t="s">
        <v>131</v>
      </c>
      <c r="BM454" s="187" t="s">
        <v>618</v>
      </c>
    </row>
    <row r="455" spans="1:47" s="2" customFormat="1" ht="12">
      <c r="A455" s="28"/>
      <c r="B455" s="29"/>
      <c r="C455" s="30"/>
      <c r="D455" s="189" t="s">
        <v>132</v>
      </c>
      <c r="E455" s="30"/>
      <c r="F455" s="190" t="s">
        <v>617</v>
      </c>
      <c r="G455" s="30"/>
      <c r="H455" s="30"/>
      <c r="I455" s="30"/>
      <c r="J455" s="30"/>
      <c r="K455" s="30"/>
      <c r="L455" s="33"/>
      <c r="M455" s="191"/>
      <c r="N455" s="192"/>
      <c r="O455" s="65"/>
      <c r="P455" s="65"/>
      <c r="Q455" s="65"/>
      <c r="R455" s="65"/>
      <c r="S455" s="65"/>
      <c r="T455" s="66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T455" s="14" t="s">
        <v>132</v>
      </c>
      <c r="AU455" s="14" t="s">
        <v>79</v>
      </c>
    </row>
    <row r="456" spans="1:65" s="2" customFormat="1" ht="16.5" customHeight="1">
      <c r="A456" s="28"/>
      <c r="B456" s="29"/>
      <c r="C456" s="176" t="s">
        <v>70</v>
      </c>
      <c r="D456" s="176" t="s">
        <v>127</v>
      </c>
      <c r="E456" s="177" t="s">
        <v>619</v>
      </c>
      <c r="F456" s="178" t="s">
        <v>620</v>
      </c>
      <c r="G456" s="179" t="s">
        <v>176</v>
      </c>
      <c r="H456" s="180">
        <v>166.35</v>
      </c>
      <c r="I456" s="181">
        <v>46</v>
      </c>
      <c r="J456" s="181">
        <f>ROUND(I456*H456,2)</f>
        <v>7652.1</v>
      </c>
      <c r="K456" s="182"/>
      <c r="L456" s="33"/>
      <c r="M456" s="183" t="s">
        <v>1</v>
      </c>
      <c r="N456" s="184" t="s">
        <v>35</v>
      </c>
      <c r="O456" s="185">
        <v>0</v>
      </c>
      <c r="P456" s="185">
        <f>O456*H456</f>
        <v>0</v>
      </c>
      <c r="Q456" s="185">
        <v>0</v>
      </c>
      <c r="R456" s="185">
        <f>Q456*H456</f>
        <v>0</v>
      </c>
      <c r="S456" s="185">
        <v>0</v>
      </c>
      <c r="T456" s="186">
        <f>S456*H456</f>
        <v>0</v>
      </c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R456" s="187" t="s">
        <v>131</v>
      </c>
      <c r="AT456" s="187" t="s">
        <v>127</v>
      </c>
      <c r="AU456" s="187" t="s">
        <v>79</v>
      </c>
      <c r="AY456" s="14" t="s">
        <v>124</v>
      </c>
      <c r="BE456" s="188">
        <f>IF(N456="základní",J456,0)</f>
        <v>7652.1</v>
      </c>
      <c r="BF456" s="188">
        <f>IF(N456="snížená",J456,0)</f>
        <v>0</v>
      </c>
      <c r="BG456" s="188">
        <f>IF(N456="zákl. přenesená",J456,0)</f>
        <v>0</v>
      </c>
      <c r="BH456" s="188">
        <f>IF(N456="sníž. přenesená",J456,0)</f>
        <v>0</v>
      </c>
      <c r="BI456" s="188">
        <f>IF(N456="nulová",J456,0)</f>
        <v>0</v>
      </c>
      <c r="BJ456" s="14" t="s">
        <v>77</v>
      </c>
      <c r="BK456" s="188">
        <f>ROUND(I456*H456,2)</f>
        <v>7652.1</v>
      </c>
      <c r="BL456" s="14" t="s">
        <v>131</v>
      </c>
      <c r="BM456" s="187" t="s">
        <v>621</v>
      </c>
    </row>
    <row r="457" spans="1:47" s="2" customFormat="1" ht="12">
      <c r="A457" s="28"/>
      <c r="B457" s="29"/>
      <c r="C457" s="30"/>
      <c r="D457" s="189" t="s">
        <v>132</v>
      </c>
      <c r="E457" s="30"/>
      <c r="F457" s="190" t="s">
        <v>620</v>
      </c>
      <c r="G457" s="30"/>
      <c r="H457" s="30"/>
      <c r="I457" s="30"/>
      <c r="J457" s="30"/>
      <c r="K457" s="30"/>
      <c r="L457" s="33"/>
      <c r="M457" s="191"/>
      <c r="N457" s="192"/>
      <c r="O457" s="65"/>
      <c r="P457" s="65"/>
      <c r="Q457" s="65"/>
      <c r="R457" s="65"/>
      <c r="S457" s="65"/>
      <c r="T457" s="66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T457" s="14" t="s">
        <v>132</v>
      </c>
      <c r="AU457" s="14" t="s">
        <v>79</v>
      </c>
    </row>
    <row r="458" spans="1:65" s="2" customFormat="1" ht="16.5" customHeight="1">
      <c r="A458" s="28"/>
      <c r="B458" s="29"/>
      <c r="C458" s="176" t="s">
        <v>70</v>
      </c>
      <c r="D458" s="176" t="s">
        <v>127</v>
      </c>
      <c r="E458" s="177" t="s">
        <v>622</v>
      </c>
      <c r="F458" s="178" t="s">
        <v>623</v>
      </c>
      <c r="G458" s="179" t="s">
        <v>176</v>
      </c>
      <c r="H458" s="180">
        <v>166.35</v>
      </c>
      <c r="I458" s="181">
        <v>39</v>
      </c>
      <c r="J458" s="181">
        <f>ROUND(I458*H458,2)</f>
        <v>6487.65</v>
      </c>
      <c r="K458" s="182"/>
      <c r="L458" s="33"/>
      <c r="M458" s="183" t="s">
        <v>1</v>
      </c>
      <c r="N458" s="184" t="s">
        <v>35</v>
      </c>
      <c r="O458" s="185">
        <v>0</v>
      </c>
      <c r="P458" s="185">
        <f>O458*H458</f>
        <v>0</v>
      </c>
      <c r="Q458" s="185">
        <v>0</v>
      </c>
      <c r="R458" s="185">
        <f>Q458*H458</f>
        <v>0</v>
      </c>
      <c r="S458" s="185">
        <v>0</v>
      </c>
      <c r="T458" s="186">
        <f>S458*H458</f>
        <v>0</v>
      </c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R458" s="187" t="s">
        <v>131</v>
      </c>
      <c r="AT458" s="187" t="s">
        <v>127</v>
      </c>
      <c r="AU458" s="187" t="s">
        <v>79</v>
      </c>
      <c r="AY458" s="14" t="s">
        <v>124</v>
      </c>
      <c r="BE458" s="188">
        <f>IF(N458="základní",J458,0)</f>
        <v>6487.65</v>
      </c>
      <c r="BF458" s="188">
        <f>IF(N458="snížená",J458,0)</f>
        <v>0</v>
      </c>
      <c r="BG458" s="188">
        <f>IF(N458="zákl. přenesená",J458,0)</f>
        <v>0</v>
      </c>
      <c r="BH458" s="188">
        <f>IF(N458="sníž. přenesená",J458,0)</f>
        <v>0</v>
      </c>
      <c r="BI458" s="188">
        <f>IF(N458="nulová",J458,0)</f>
        <v>0</v>
      </c>
      <c r="BJ458" s="14" t="s">
        <v>77</v>
      </c>
      <c r="BK458" s="188">
        <f>ROUND(I458*H458,2)</f>
        <v>6487.65</v>
      </c>
      <c r="BL458" s="14" t="s">
        <v>131</v>
      </c>
      <c r="BM458" s="187" t="s">
        <v>624</v>
      </c>
    </row>
    <row r="459" spans="1:47" s="2" customFormat="1" ht="12">
      <c r="A459" s="28"/>
      <c r="B459" s="29"/>
      <c r="C459" s="30"/>
      <c r="D459" s="189" t="s">
        <v>132</v>
      </c>
      <c r="E459" s="30"/>
      <c r="F459" s="190" t="s">
        <v>623</v>
      </c>
      <c r="G459" s="30"/>
      <c r="H459" s="30"/>
      <c r="I459" s="30"/>
      <c r="J459" s="30"/>
      <c r="K459" s="30"/>
      <c r="L459" s="33"/>
      <c r="M459" s="191"/>
      <c r="N459" s="192"/>
      <c r="O459" s="65"/>
      <c r="P459" s="65"/>
      <c r="Q459" s="65"/>
      <c r="R459" s="65"/>
      <c r="S459" s="65"/>
      <c r="T459" s="66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T459" s="14" t="s">
        <v>132</v>
      </c>
      <c r="AU459" s="14" t="s">
        <v>79</v>
      </c>
    </row>
    <row r="460" spans="1:65" s="2" customFormat="1" ht="16.5" customHeight="1">
      <c r="A460" s="28"/>
      <c r="B460" s="29"/>
      <c r="C460" s="176" t="s">
        <v>70</v>
      </c>
      <c r="D460" s="176" t="s">
        <v>127</v>
      </c>
      <c r="E460" s="177" t="s">
        <v>625</v>
      </c>
      <c r="F460" s="178" t="s">
        <v>626</v>
      </c>
      <c r="G460" s="179" t="s">
        <v>245</v>
      </c>
      <c r="H460" s="180">
        <v>120</v>
      </c>
      <c r="I460" s="181">
        <v>94</v>
      </c>
      <c r="J460" s="181">
        <f>ROUND(I460*H460,2)</f>
        <v>11280</v>
      </c>
      <c r="K460" s="182"/>
      <c r="L460" s="33"/>
      <c r="M460" s="183" t="s">
        <v>1</v>
      </c>
      <c r="N460" s="184" t="s">
        <v>35</v>
      </c>
      <c r="O460" s="185">
        <v>0</v>
      </c>
      <c r="P460" s="185">
        <f>O460*H460</f>
        <v>0</v>
      </c>
      <c r="Q460" s="185">
        <v>0</v>
      </c>
      <c r="R460" s="185">
        <f>Q460*H460</f>
        <v>0</v>
      </c>
      <c r="S460" s="185">
        <v>0</v>
      </c>
      <c r="T460" s="186">
        <f>S460*H460</f>
        <v>0</v>
      </c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R460" s="187" t="s">
        <v>131</v>
      </c>
      <c r="AT460" s="187" t="s">
        <v>127</v>
      </c>
      <c r="AU460" s="187" t="s">
        <v>79</v>
      </c>
      <c r="AY460" s="14" t="s">
        <v>124</v>
      </c>
      <c r="BE460" s="188">
        <f>IF(N460="základní",J460,0)</f>
        <v>11280</v>
      </c>
      <c r="BF460" s="188">
        <f>IF(N460="snížená",J460,0)</f>
        <v>0</v>
      </c>
      <c r="BG460" s="188">
        <f>IF(N460="zákl. přenesená",J460,0)</f>
        <v>0</v>
      </c>
      <c r="BH460" s="188">
        <f>IF(N460="sníž. přenesená",J460,0)</f>
        <v>0</v>
      </c>
      <c r="BI460" s="188">
        <f>IF(N460="nulová",J460,0)</f>
        <v>0</v>
      </c>
      <c r="BJ460" s="14" t="s">
        <v>77</v>
      </c>
      <c r="BK460" s="188">
        <f>ROUND(I460*H460,2)</f>
        <v>11280</v>
      </c>
      <c r="BL460" s="14" t="s">
        <v>131</v>
      </c>
      <c r="BM460" s="187" t="s">
        <v>627</v>
      </c>
    </row>
    <row r="461" spans="1:47" s="2" customFormat="1" ht="12">
      <c r="A461" s="28"/>
      <c r="B461" s="29"/>
      <c r="C461" s="30"/>
      <c r="D461" s="189" t="s">
        <v>132</v>
      </c>
      <c r="E461" s="30"/>
      <c r="F461" s="190" t="s">
        <v>626</v>
      </c>
      <c r="G461" s="30"/>
      <c r="H461" s="30"/>
      <c r="I461" s="30"/>
      <c r="J461" s="30"/>
      <c r="K461" s="30"/>
      <c r="L461" s="33"/>
      <c r="M461" s="191"/>
      <c r="N461" s="192"/>
      <c r="O461" s="65"/>
      <c r="P461" s="65"/>
      <c r="Q461" s="65"/>
      <c r="R461" s="65"/>
      <c r="S461" s="65"/>
      <c r="T461" s="66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T461" s="14" t="s">
        <v>132</v>
      </c>
      <c r="AU461" s="14" t="s">
        <v>79</v>
      </c>
    </row>
    <row r="462" spans="1:65" s="2" customFormat="1" ht="16.5" customHeight="1">
      <c r="A462" s="28"/>
      <c r="B462" s="29"/>
      <c r="C462" s="176" t="s">
        <v>70</v>
      </c>
      <c r="D462" s="176" t="s">
        <v>127</v>
      </c>
      <c r="E462" s="177" t="s">
        <v>628</v>
      </c>
      <c r="F462" s="178" t="s">
        <v>629</v>
      </c>
      <c r="G462" s="179" t="s">
        <v>176</v>
      </c>
      <c r="H462" s="180">
        <v>166.35</v>
      </c>
      <c r="I462" s="181">
        <v>39</v>
      </c>
      <c r="J462" s="181">
        <f>ROUND(I462*H462,2)</f>
        <v>6487.65</v>
      </c>
      <c r="K462" s="182"/>
      <c r="L462" s="33"/>
      <c r="M462" s="183" t="s">
        <v>1</v>
      </c>
      <c r="N462" s="184" t="s">
        <v>35</v>
      </c>
      <c r="O462" s="185">
        <v>0</v>
      </c>
      <c r="P462" s="185">
        <f>O462*H462</f>
        <v>0</v>
      </c>
      <c r="Q462" s="185">
        <v>0</v>
      </c>
      <c r="R462" s="185">
        <f>Q462*H462</f>
        <v>0</v>
      </c>
      <c r="S462" s="185">
        <v>0</v>
      </c>
      <c r="T462" s="186">
        <f>S462*H462</f>
        <v>0</v>
      </c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R462" s="187" t="s">
        <v>131</v>
      </c>
      <c r="AT462" s="187" t="s">
        <v>127</v>
      </c>
      <c r="AU462" s="187" t="s">
        <v>79</v>
      </c>
      <c r="AY462" s="14" t="s">
        <v>124</v>
      </c>
      <c r="BE462" s="188">
        <f>IF(N462="základní",J462,0)</f>
        <v>6487.65</v>
      </c>
      <c r="BF462" s="188">
        <f>IF(N462="snížená",J462,0)</f>
        <v>0</v>
      </c>
      <c r="BG462" s="188">
        <f>IF(N462="zákl. přenesená",J462,0)</f>
        <v>0</v>
      </c>
      <c r="BH462" s="188">
        <f>IF(N462="sníž. přenesená",J462,0)</f>
        <v>0</v>
      </c>
      <c r="BI462" s="188">
        <f>IF(N462="nulová",J462,0)</f>
        <v>0</v>
      </c>
      <c r="BJ462" s="14" t="s">
        <v>77</v>
      </c>
      <c r="BK462" s="188">
        <f>ROUND(I462*H462,2)</f>
        <v>6487.65</v>
      </c>
      <c r="BL462" s="14" t="s">
        <v>131</v>
      </c>
      <c r="BM462" s="187" t="s">
        <v>630</v>
      </c>
    </row>
    <row r="463" spans="1:47" s="2" customFormat="1" ht="12">
      <c r="A463" s="28"/>
      <c r="B463" s="29"/>
      <c r="C463" s="30"/>
      <c r="D463" s="189" t="s">
        <v>132</v>
      </c>
      <c r="E463" s="30"/>
      <c r="F463" s="190" t="s">
        <v>629</v>
      </c>
      <c r="G463" s="30"/>
      <c r="H463" s="30"/>
      <c r="I463" s="30"/>
      <c r="J463" s="30"/>
      <c r="K463" s="30"/>
      <c r="L463" s="33"/>
      <c r="M463" s="191"/>
      <c r="N463" s="192"/>
      <c r="O463" s="65"/>
      <c r="P463" s="65"/>
      <c r="Q463" s="65"/>
      <c r="R463" s="65"/>
      <c r="S463" s="65"/>
      <c r="T463" s="66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T463" s="14" t="s">
        <v>132</v>
      </c>
      <c r="AU463" s="14" t="s">
        <v>79</v>
      </c>
    </row>
    <row r="464" spans="1:65" s="2" customFormat="1" ht="24.2" customHeight="1">
      <c r="A464" s="28"/>
      <c r="B464" s="29"/>
      <c r="C464" s="176" t="s">
        <v>70</v>
      </c>
      <c r="D464" s="176" t="s">
        <v>127</v>
      </c>
      <c r="E464" s="177" t="s">
        <v>631</v>
      </c>
      <c r="F464" s="178" t="s">
        <v>632</v>
      </c>
      <c r="G464" s="179" t="s">
        <v>493</v>
      </c>
      <c r="H464" s="180">
        <v>1.2</v>
      </c>
      <c r="I464" s="181">
        <v>0.38</v>
      </c>
      <c r="J464" s="181">
        <f>ROUND(I464*H464,2)</f>
        <v>0.46</v>
      </c>
      <c r="K464" s="182"/>
      <c r="L464" s="33"/>
      <c r="M464" s="183" t="s">
        <v>1</v>
      </c>
      <c r="N464" s="184" t="s">
        <v>35</v>
      </c>
      <c r="O464" s="185">
        <v>0</v>
      </c>
      <c r="P464" s="185">
        <f>O464*H464</f>
        <v>0</v>
      </c>
      <c r="Q464" s="185">
        <v>0</v>
      </c>
      <c r="R464" s="185">
        <f>Q464*H464</f>
        <v>0</v>
      </c>
      <c r="S464" s="185">
        <v>0</v>
      </c>
      <c r="T464" s="186">
        <f>S464*H464</f>
        <v>0</v>
      </c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R464" s="187" t="s">
        <v>131</v>
      </c>
      <c r="AT464" s="187" t="s">
        <v>127</v>
      </c>
      <c r="AU464" s="187" t="s">
        <v>79</v>
      </c>
      <c r="AY464" s="14" t="s">
        <v>124</v>
      </c>
      <c r="BE464" s="188">
        <f>IF(N464="základní",J464,0)</f>
        <v>0.46</v>
      </c>
      <c r="BF464" s="188">
        <f>IF(N464="snížená",J464,0)</f>
        <v>0</v>
      </c>
      <c r="BG464" s="188">
        <f>IF(N464="zákl. přenesená",J464,0)</f>
        <v>0</v>
      </c>
      <c r="BH464" s="188">
        <f>IF(N464="sníž. přenesená",J464,0)</f>
        <v>0</v>
      </c>
      <c r="BI464" s="188">
        <f>IF(N464="nulová",J464,0)</f>
        <v>0</v>
      </c>
      <c r="BJ464" s="14" t="s">
        <v>77</v>
      </c>
      <c r="BK464" s="188">
        <f>ROUND(I464*H464,2)</f>
        <v>0.46</v>
      </c>
      <c r="BL464" s="14" t="s">
        <v>131</v>
      </c>
      <c r="BM464" s="187" t="s">
        <v>633</v>
      </c>
    </row>
    <row r="465" spans="1:47" s="2" customFormat="1" ht="19.5">
      <c r="A465" s="28"/>
      <c r="B465" s="29"/>
      <c r="C465" s="30"/>
      <c r="D465" s="189" t="s">
        <v>132</v>
      </c>
      <c r="E465" s="30"/>
      <c r="F465" s="190" t="s">
        <v>632</v>
      </c>
      <c r="G465" s="30"/>
      <c r="H465" s="30"/>
      <c r="I465" s="30"/>
      <c r="J465" s="30"/>
      <c r="K465" s="30"/>
      <c r="L465" s="33"/>
      <c r="M465" s="191"/>
      <c r="N465" s="192"/>
      <c r="O465" s="65"/>
      <c r="P465" s="65"/>
      <c r="Q465" s="65"/>
      <c r="R465" s="65"/>
      <c r="S465" s="65"/>
      <c r="T465" s="66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T465" s="14" t="s">
        <v>132</v>
      </c>
      <c r="AU465" s="14" t="s">
        <v>79</v>
      </c>
    </row>
    <row r="466" spans="2:63" s="12" customFormat="1" ht="22.9" customHeight="1">
      <c r="B466" s="161"/>
      <c r="C466" s="162"/>
      <c r="D466" s="163" t="s">
        <v>69</v>
      </c>
      <c r="E466" s="174" t="s">
        <v>634</v>
      </c>
      <c r="F466" s="174" t="s">
        <v>635</v>
      </c>
      <c r="G466" s="162"/>
      <c r="H466" s="162"/>
      <c r="I466" s="162"/>
      <c r="J466" s="175">
        <f>BK466</f>
        <v>7826.36</v>
      </c>
      <c r="K466" s="162"/>
      <c r="L466" s="166"/>
      <c r="M466" s="167"/>
      <c r="N466" s="168"/>
      <c r="O466" s="168"/>
      <c r="P466" s="169">
        <f>SUM(P467:P470)</f>
        <v>0</v>
      </c>
      <c r="Q466" s="168"/>
      <c r="R466" s="169">
        <f>SUM(R467:R470)</f>
        <v>0</v>
      </c>
      <c r="S466" s="168"/>
      <c r="T466" s="170">
        <f>SUM(T467:T470)</f>
        <v>0</v>
      </c>
      <c r="AR466" s="171" t="s">
        <v>77</v>
      </c>
      <c r="AT466" s="172" t="s">
        <v>69</v>
      </c>
      <c r="AU466" s="172" t="s">
        <v>77</v>
      </c>
      <c r="AY466" s="171" t="s">
        <v>124</v>
      </c>
      <c r="BK466" s="173">
        <f>SUM(BK467:BK470)</f>
        <v>7826.36</v>
      </c>
    </row>
    <row r="467" spans="1:65" s="2" customFormat="1" ht="16.5" customHeight="1">
      <c r="A467" s="28"/>
      <c r="B467" s="29"/>
      <c r="C467" s="176" t="s">
        <v>70</v>
      </c>
      <c r="D467" s="176" t="s">
        <v>127</v>
      </c>
      <c r="E467" s="177" t="s">
        <v>636</v>
      </c>
      <c r="F467" s="178" t="s">
        <v>637</v>
      </c>
      <c r="G467" s="179" t="s">
        <v>176</v>
      </c>
      <c r="H467" s="180">
        <v>43.786</v>
      </c>
      <c r="I467" s="181">
        <v>142</v>
      </c>
      <c r="J467" s="181">
        <f>ROUND(I467*H467,2)</f>
        <v>6217.61</v>
      </c>
      <c r="K467" s="182"/>
      <c r="L467" s="33"/>
      <c r="M467" s="183" t="s">
        <v>1</v>
      </c>
      <c r="N467" s="184" t="s">
        <v>35</v>
      </c>
      <c r="O467" s="185">
        <v>0</v>
      </c>
      <c r="P467" s="185">
        <f>O467*H467</f>
        <v>0</v>
      </c>
      <c r="Q467" s="185">
        <v>0</v>
      </c>
      <c r="R467" s="185">
        <f>Q467*H467</f>
        <v>0</v>
      </c>
      <c r="S467" s="185">
        <v>0</v>
      </c>
      <c r="T467" s="186">
        <f>S467*H467</f>
        <v>0</v>
      </c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R467" s="187" t="s">
        <v>131</v>
      </c>
      <c r="AT467" s="187" t="s">
        <v>127</v>
      </c>
      <c r="AU467" s="187" t="s">
        <v>79</v>
      </c>
      <c r="AY467" s="14" t="s">
        <v>124</v>
      </c>
      <c r="BE467" s="188">
        <f>IF(N467="základní",J467,0)</f>
        <v>6217.61</v>
      </c>
      <c r="BF467" s="188">
        <f>IF(N467="snížená",J467,0)</f>
        <v>0</v>
      </c>
      <c r="BG467" s="188">
        <f>IF(N467="zákl. přenesená",J467,0)</f>
        <v>0</v>
      </c>
      <c r="BH467" s="188">
        <f>IF(N467="sníž. přenesená",J467,0)</f>
        <v>0</v>
      </c>
      <c r="BI467" s="188">
        <f>IF(N467="nulová",J467,0)</f>
        <v>0</v>
      </c>
      <c r="BJ467" s="14" t="s">
        <v>77</v>
      </c>
      <c r="BK467" s="188">
        <f>ROUND(I467*H467,2)</f>
        <v>6217.61</v>
      </c>
      <c r="BL467" s="14" t="s">
        <v>131</v>
      </c>
      <c r="BM467" s="187" t="s">
        <v>638</v>
      </c>
    </row>
    <row r="468" spans="1:47" s="2" customFormat="1" ht="12">
      <c r="A468" s="28"/>
      <c r="B468" s="29"/>
      <c r="C468" s="30"/>
      <c r="D468" s="189" t="s">
        <v>132</v>
      </c>
      <c r="E468" s="30"/>
      <c r="F468" s="190" t="s">
        <v>637</v>
      </c>
      <c r="G468" s="30"/>
      <c r="H468" s="30"/>
      <c r="I468" s="30"/>
      <c r="J468" s="30"/>
      <c r="K468" s="30"/>
      <c r="L468" s="33"/>
      <c r="M468" s="191"/>
      <c r="N468" s="192"/>
      <c r="O468" s="65"/>
      <c r="P468" s="65"/>
      <c r="Q468" s="65"/>
      <c r="R468" s="65"/>
      <c r="S468" s="65"/>
      <c r="T468" s="66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T468" s="14" t="s">
        <v>132</v>
      </c>
      <c r="AU468" s="14" t="s">
        <v>79</v>
      </c>
    </row>
    <row r="469" spans="1:65" s="2" customFormat="1" ht="24.2" customHeight="1">
      <c r="A469" s="28"/>
      <c r="B469" s="29"/>
      <c r="C469" s="176" t="s">
        <v>70</v>
      </c>
      <c r="D469" s="176" t="s">
        <v>127</v>
      </c>
      <c r="E469" s="177" t="s">
        <v>272</v>
      </c>
      <c r="F469" s="178" t="s">
        <v>273</v>
      </c>
      <c r="G469" s="179" t="s">
        <v>176</v>
      </c>
      <c r="H469" s="180">
        <v>12.375</v>
      </c>
      <c r="I469" s="181">
        <v>130</v>
      </c>
      <c r="J469" s="181">
        <f>ROUND(I469*H469,2)</f>
        <v>1608.75</v>
      </c>
      <c r="K469" s="182"/>
      <c r="L469" s="33"/>
      <c r="M469" s="183" t="s">
        <v>1</v>
      </c>
      <c r="N469" s="184" t="s">
        <v>35</v>
      </c>
      <c r="O469" s="185">
        <v>0</v>
      </c>
      <c r="P469" s="185">
        <f>O469*H469</f>
        <v>0</v>
      </c>
      <c r="Q469" s="185">
        <v>0</v>
      </c>
      <c r="R469" s="185">
        <f>Q469*H469</f>
        <v>0</v>
      </c>
      <c r="S469" s="185">
        <v>0</v>
      </c>
      <c r="T469" s="186">
        <f>S469*H469</f>
        <v>0</v>
      </c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R469" s="187" t="s">
        <v>131</v>
      </c>
      <c r="AT469" s="187" t="s">
        <v>127</v>
      </c>
      <c r="AU469" s="187" t="s">
        <v>79</v>
      </c>
      <c r="AY469" s="14" t="s">
        <v>124</v>
      </c>
      <c r="BE469" s="188">
        <f>IF(N469="základní",J469,0)</f>
        <v>1608.75</v>
      </c>
      <c r="BF469" s="188">
        <f>IF(N469="snížená",J469,0)</f>
        <v>0</v>
      </c>
      <c r="BG469" s="188">
        <f>IF(N469="zákl. přenesená",J469,0)</f>
        <v>0</v>
      </c>
      <c r="BH469" s="188">
        <f>IF(N469="sníž. přenesená",J469,0)</f>
        <v>0</v>
      </c>
      <c r="BI469" s="188">
        <f>IF(N469="nulová",J469,0)</f>
        <v>0</v>
      </c>
      <c r="BJ469" s="14" t="s">
        <v>77</v>
      </c>
      <c r="BK469" s="188">
        <f>ROUND(I469*H469,2)</f>
        <v>1608.75</v>
      </c>
      <c r="BL469" s="14" t="s">
        <v>131</v>
      </c>
      <c r="BM469" s="187" t="s">
        <v>639</v>
      </c>
    </row>
    <row r="470" spans="1:47" s="2" customFormat="1" ht="19.5">
      <c r="A470" s="28"/>
      <c r="B470" s="29"/>
      <c r="C470" s="30"/>
      <c r="D470" s="189" t="s">
        <v>132</v>
      </c>
      <c r="E470" s="30"/>
      <c r="F470" s="190" t="s">
        <v>273</v>
      </c>
      <c r="G470" s="30"/>
      <c r="H470" s="30"/>
      <c r="I470" s="30"/>
      <c r="J470" s="30"/>
      <c r="K470" s="30"/>
      <c r="L470" s="33"/>
      <c r="M470" s="191"/>
      <c r="N470" s="192"/>
      <c r="O470" s="65"/>
      <c r="P470" s="65"/>
      <c r="Q470" s="65"/>
      <c r="R470" s="65"/>
      <c r="S470" s="65"/>
      <c r="T470" s="66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T470" s="14" t="s">
        <v>132</v>
      </c>
      <c r="AU470" s="14" t="s">
        <v>79</v>
      </c>
    </row>
    <row r="471" spans="2:63" s="12" customFormat="1" ht="22.9" customHeight="1">
      <c r="B471" s="161"/>
      <c r="C471" s="162"/>
      <c r="D471" s="163" t="s">
        <v>69</v>
      </c>
      <c r="E471" s="174" t="s">
        <v>640</v>
      </c>
      <c r="F471" s="174" t="s">
        <v>641</v>
      </c>
      <c r="G471" s="162"/>
      <c r="H471" s="162"/>
      <c r="I471" s="162"/>
      <c r="J471" s="175">
        <f>BK471</f>
        <v>67650.65</v>
      </c>
      <c r="K471" s="162"/>
      <c r="L471" s="166"/>
      <c r="M471" s="167"/>
      <c r="N471" s="168"/>
      <c r="O471" s="168"/>
      <c r="P471" s="169">
        <f>SUM(P472:P481)</f>
        <v>0</v>
      </c>
      <c r="Q471" s="168"/>
      <c r="R471" s="169">
        <f>SUM(R472:R481)</f>
        <v>0</v>
      </c>
      <c r="S471" s="168"/>
      <c r="T471" s="170">
        <f>SUM(T472:T481)</f>
        <v>0</v>
      </c>
      <c r="AR471" s="171" t="s">
        <v>77</v>
      </c>
      <c r="AT471" s="172" t="s">
        <v>69</v>
      </c>
      <c r="AU471" s="172" t="s">
        <v>77</v>
      </c>
      <c r="AY471" s="171" t="s">
        <v>124</v>
      </c>
      <c r="BK471" s="173">
        <f>SUM(BK472:BK481)</f>
        <v>67650.65</v>
      </c>
    </row>
    <row r="472" spans="1:65" s="2" customFormat="1" ht="21.75" customHeight="1">
      <c r="A472" s="28"/>
      <c r="B472" s="29"/>
      <c r="C472" s="176" t="s">
        <v>70</v>
      </c>
      <c r="D472" s="176" t="s">
        <v>127</v>
      </c>
      <c r="E472" s="177" t="s">
        <v>642</v>
      </c>
      <c r="F472" s="178" t="s">
        <v>643</v>
      </c>
      <c r="G472" s="179" t="s">
        <v>176</v>
      </c>
      <c r="H472" s="180">
        <v>390.56</v>
      </c>
      <c r="I472" s="181">
        <v>37</v>
      </c>
      <c r="J472" s="181">
        <f>ROUND(I472*H472,2)</f>
        <v>14450.72</v>
      </c>
      <c r="K472" s="182"/>
      <c r="L472" s="33"/>
      <c r="M472" s="183" t="s">
        <v>1</v>
      </c>
      <c r="N472" s="184" t="s">
        <v>35</v>
      </c>
      <c r="O472" s="185">
        <v>0</v>
      </c>
      <c r="P472" s="185">
        <f>O472*H472</f>
        <v>0</v>
      </c>
      <c r="Q472" s="185">
        <v>0</v>
      </c>
      <c r="R472" s="185">
        <f>Q472*H472</f>
        <v>0</v>
      </c>
      <c r="S472" s="185">
        <v>0</v>
      </c>
      <c r="T472" s="186">
        <f>S472*H472</f>
        <v>0</v>
      </c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R472" s="187" t="s">
        <v>131</v>
      </c>
      <c r="AT472" s="187" t="s">
        <v>127</v>
      </c>
      <c r="AU472" s="187" t="s">
        <v>79</v>
      </c>
      <c r="AY472" s="14" t="s">
        <v>124</v>
      </c>
      <c r="BE472" s="188">
        <f>IF(N472="základní",J472,0)</f>
        <v>14450.72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14" t="s">
        <v>77</v>
      </c>
      <c r="BK472" s="188">
        <f>ROUND(I472*H472,2)</f>
        <v>14450.72</v>
      </c>
      <c r="BL472" s="14" t="s">
        <v>131</v>
      </c>
      <c r="BM472" s="187" t="s">
        <v>644</v>
      </c>
    </row>
    <row r="473" spans="1:47" s="2" customFormat="1" ht="12">
      <c r="A473" s="28"/>
      <c r="B473" s="29"/>
      <c r="C473" s="30"/>
      <c r="D473" s="189" t="s">
        <v>132</v>
      </c>
      <c r="E473" s="30"/>
      <c r="F473" s="190" t="s">
        <v>643</v>
      </c>
      <c r="G473" s="30"/>
      <c r="H473" s="30"/>
      <c r="I473" s="30"/>
      <c r="J473" s="30"/>
      <c r="K473" s="30"/>
      <c r="L473" s="33"/>
      <c r="M473" s="191"/>
      <c r="N473" s="192"/>
      <c r="O473" s="65"/>
      <c r="P473" s="65"/>
      <c r="Q473" s="65"/>
      <c r="R473" s="65"/>
      <c r="S473" s="65"/>
      <c r="T473" s="66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T473" s="14" t="s">
        <v>132</v>
      </c>
      <c r="AU473" s="14" t="s">
        <v>79</v>
      </c>
    </row>
    <row r="474" spans="1:65" s="2" customFormat="1" ht="24.2" customHeight="1">
      <c r="A474" s="28"/>
      <c r="B474" s="29"/>
      <c r="C474" s="176" t="s">
        <v>70</v>
      </c>
      <c r="D474" s="176" t="s">
        <v>127</v>
      </c>
      <c r="E474" s="177" t="s">
        <v>645</v>
      </c>
      <c r="F474" s="178" t="s">
        <v>646</v>
      </c>
      <c r="G474" s="179" t="s">
        <v>176</v>
      </c>
      <c r="H474" s="180">
        <v>526.271</v>
      </c>
      <c r="I474" s="181">
        <v>6.09</v>
      </c>
      <c r="J474" s="181">
        <f>ROUND(I474*H474,2)</f>
        <v>3204.99</v>
      </c>
      <c r="K474" s="182"/>
      <c r="L474" s="33"/>
      <c r="M474" s="183" t="s">
        <v>1</v>
      </c>
      <c r="N474" s="184" t="s">
        <v>35</v>
      </c>
      <c r="O474" s="185">
        <v>0</v>
      </c>
      <c r="P474" s="185">
        <f>O474*H474</f>
        <v>0</v>
      </c>
      <c r="Q474" s="185">
        <v>0</v>
      </c>
      <c r="R474" s="185">
        <f>Q474*H474</f>
        <v>0</v>
      </c>
      <c r="S474" s="185">
        <v>0</v>
      </c>
      <c r="T474" s="186">
        <f>S474*H474</f>
        <v>0</v>
      </c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R474" s="187" t="s">
        <v>131</v>
      </c>
      <c r="AT474" s="187" t="s">
        <v>127</v>
      </c>
      <c r="AU474" s="187" t="s">
        <v>79</v>
      </c>
      <c r="AY474" s="14" t="s">
        <v>124</v>
      </c>
      <c r="BE474" s="188">
        <f>IF(N474="základní",J474,0)</f>
        <v>3204.99</v>
      </c>
      <c r="BF474" s="188">
        <f>IF(N474="snížená",J474,0)</f>
        <v>0</v>
      </c>
      <c r="BG474" s="188">
        <f>IF(N474="zákl. přenesená",J474,0)</f>
        <v>0</v>
      </c>
      <c r="BH474" s="188">
        <f>IF(N474="sníž. přenesená",J474,0)</f>
        <v>0</v>
      </c>
      <c r="BI474" s="188">
        <f>IF(N474="nulová",J474,0)</f>
        <v>0</v>
      </c>
      <c r="BJ474" s="14" t="s">
        <v>77</v>
      </c>
      <c r="BK474" s="188">
        <f>ROUND(I474*H474,2)</f>
        <v>3204.99</v>
      </c>
      <c r="BL474" s="14" t="s">
        <v>131</v>
      </c>
      <c r="BM474" s="187" t="s">
        <v>647</v>
      </c>
    </row>
    <row r="475" spans="1:47" s="2" customFormat="1" ht="12">
      <c r="A475" s="28"/>
      <c r="B475" s="29"/>
      <c r="C475" s="30"/>
      <c r="D475" s="189" t="s">
        <v>132</v>
      </c>
      <c r="E475" s="30"/>
      <c r="F475" s="190" t="s">
        <v>646</v>
      </c>
      <c r="G475" s="30"/>
      <c r="H475" s="30"/>
      <c r="I475" s="30"/>
      <c r="J475" s="30"/>
      <c r="K475" s="30"/>
      <c r="L475" s="33"/>
      <c r="M475" s="191"/>
      <c r="N475" s="192"/>
      <c r="O475" s="65"/>
      <c r="P475" s="65"/>
      <c r="Q475" s="65"/>
      <c r="R475" s="65"/>
      <c r="S475" s="65"/>
      <c r="T475" s="66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T475" s="14" t="s">
        <v>132</v>
      </c>
      <c r="AU475" s="14" t="s">
        <v>79</v>
      </c>
    </row>
    <row r="476" spans="1:65" s="2" customFormat="1" ht="16.5" customHeight="1">
      <c r="A476" s="28"/>
      <c r="B476" s="29"/>
      <c r="C476" s="176" t="s">
        <v>70</v>
      </c>
      <c r="D476" s="176" t="s">
        <v>127</v>
      </c>
      <c r="E476" s="177" t="s">
        <v>648</v>
      </c>
      <c r="F476" s="178" t="s">
        <v>649</v>
      </c>
      <c r="G476" s="179" t="s">
        <v>176</v>
      </c>
      <c r="H476" s="180">
        <v>201.803</v>
      </c>
      <c r="I476" s="181">
        <v>35.9</v>
      </c>
      <c r="J476" s="181">
        <f>ROUND(I476*H476,2)</f>
        <v>7244.73</v>
      </c>
      <c r="K476" s="182"/>
      <c r="L476" s="33"/>
      <c r="M476" s="183" t="s">
        <v>1</v>
      </c>
      <c r="N476" s="184" t="s">
        <v>35</v>
      </c>
      <c r="O476" s="185">
        <v>0</v>
      </c>
      <c r="P476" s="185">
        <f>O476*H476</f>
        <v>0</v>
      </c>
      <c r="Q476" s="185">
        <v>0</v>
      </c>
      <c r="R476" s="185">
        <f>Q476*H476</f>
        <v>0</v>
      </c>
      <c r="S476" s="185">
        <v>0</v>
      </c>
      <c r="T476" s="186">
        <f>S476*H476</f>
        <v>0</v>
      </c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R476" s="187" t="s">
        <v>131</v>
      </c>
      <c r="AT476" s="187" t="s">
        <v>127</v>
      </c>
      <c r="AU476" s="187" t="s">
        <v>79</v>
      </c>
      <c r="AY476" s="14" t="s">
        <v>124</v>
      </c>
      <c r="BE476" s="188">
        <f>IF(N476="základní",J476,0)</f>
        <v>7244.73</v>
      </c>
      <c r="BF476" s="188">
        <f>IF(N476="snížená",J476,0)</f>
        <v>0</v>
      </c>
      <c r="BG476" s="188">
        <f>IF(N476="zákl. přenesená",J476,0)</f>
        <v>0</v>
      </c>
      <c r="BH476" s="188">
        <f>IF(N476="sníž. přenesená",J476,0)</f>
        <v>0</v>
      </c>
      <c r="BI476" s="188">
        <f>IF(N476="nulová",J476,0)</f>
        <v>0</v>
      </c>
      <c r="BJ476" s="14" t="s">
        <v>77</v>
      </c>
      <c r="BK476" s="188">
        <f>ROUND(I476*H476,2)</f>
        <v>7244.73</v>
      </c>
      <c r="BL476" s="14" t="s">
        <v>131</v>
      </c>
      <c r="BM476" s="187" t="s">
        <v>650</v>
      </c>
    </row>
    <row r="477" spans="1:47" s="2" customFormat="1" ht="12">
      <c r="A477" s="28"/>
      <c r="B477" s="29"/>
      <c r="C477" s="30"/>
      <c r="D477" s="189" t="s">
        <v>132</v>
      </c>
      <c r="E477" s="30"/>
      <c r="F477" s="190" t="s">
        <v>649</v>
      </c>
      <c r="G477" s="30"/>
      <c r="H477" s="30"/>
      <c r="I477" s="30"/>
      <c r="J477" s="30"/>
      <c r="K477" s="30"/>
      <c r="L477" s="33"/>
      <c r="M477" s="191"/>
      <c r="N477" s="192"/>
      <c r="O477" s="65"/>
      <c r="P477" s="65"/>
      <c r="Q477" s="65"/>
      <c r="R477" s="65"/>
      <c r="S477" s="65"/>
      <c r="T477" s="66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T477" s="14" t="s">
        <v>132</v>
      </c>
      <c r="AU477" s="14" t="s">
        <v>79</v>
      </c>
    </row>
    <row r="478" spans="1:65" s="2" customFormat="1" ht="33" customHeight="1">
      <c r="A478" s="28"/>
      <c r="B478" s="29"/>
      <c r="C478" s="176" t="s">
        <v>70</v>
      </c>
      <c r="D478" s="176" t="s">
        <v>127</v>
      </c>
      <c r="E478" s="177" t="s">
        <v>651</v>
      </c>
      <c r="F478" s="178" t="s">
        <v>652</v>
      </c>
      <c r="G478" s="179" t="s">
        <v>176</v>
      </c>
      <c r="H478" s="180">
        <v>526.271</v>
      </c>
      <c r="I478" s="181">
        <v>18.7</v>
      </c>
      <c r="J478" s="181">
        <f>ROUND(I478*H478,2)</f>
        <v>9841.27</v>
      </c>
      <c r="K478" s="182"/>
      <c r="L478" s="33"/>
      <c r="M478" s="183" t="s">
        <v>1</v>
      </c>
      <c r="N478" s="184" t="s">
        <v>35</v>
      </c>
      <c r="O478" s="185">
        <v>0</v>
      </c>
      <c r="P478" s="185">
        <f>O478*H478</f>
        <v>0</v>
      </c>
      <c r="Q478" s="185">
        <v>0</v>
      </c>
      <c r="R478" s="185">
        <f>Q478*H478</f>
        <v>0</v>
      </c>
      <c r="S478" s="185">
        <v>0</v>
      </c>
      <c r="T478" s="186">
        <f>S478*H478</f>
        <v>0</v>
      </c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R478" s="187" t="s">
        <v>131</v>
      </c>
      <c r="AT478" s="187" t="s">
        <v>127</v>
      </c>
      <c r="AU478" s="187" t="s">
        <v>79</v>
      </c>
      <c r="AY478" s="14" t="s">
        <v>124</v>
      </c>
      <c r="BE478" s="188">
        <f>IF(N478="základní",J478,0)</f>
        <v>9841.27</v>
      </c>
      <c r="BF478" s="188">
        <f>IF(N478="snížená",J478,0)</f>
        <v>0</v>
      </c>
      <c r="BG478" s="188">
        <f>IF(N478="zákl. přenesená",J478,0)</f>
        <v>0</v>
      </c>
      <c r="BH478" s="188">
        <f>IF(N478="sníž. přenesená",J478,0)</f>
        <v>0</v>
      </c>
      <c r="BI478" s="188">
        <f>IF(N478="nulová",J478,0)</f>
        <v>0</v>
      </c>
      <c r="BJ478" s="14" t="s">
        <v>77</v>
      </c>
      <c r="BK478" s="188">
        <f>ROUND(I478*H478,2)</f>
        <v>9841.27</v>
      </c>
      <c r="BL478" s="14" t="s">
        <v>131</v>
      </c>
      <c r="BM478" s="187" t="s">
        <v>653</v>
      </c>
    </row>
    <row r="479" spans="1:47" s="2" customFormat="1" ht="19.5">
      <c r="A479" s="28"/>
      <c r="B479" s="29"/>
      <c r="C479" s="30"/>
      <c r="D479" s="189" t="s">
        <v>132</v>
      </c>
      <c r="E479" s="30"/>
      <c r="F479" s="190" t="s">
        <v>652</v>
      </c>
      <c r="G479" s="30"/>
      <c r="H479" s="30"/>
      <c r="I479" s="30"/>
      <c r="J479" s="30"/>
      <c r="K479" s="30"/>
      <c r="L479" s="33"/>
      <c r="M479" s="191"/>
      <c r="N479" s="192"/>
      <c r="O479" s="65"/>
      <c r="P479" s="65"/>
      <c r="Q479" s="65"/>
      <c r="R479" s="65"/>
      <c r="S479" s="65"/>
      <c r="T479" s="66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T479" s="14" t="s">
        <v>132</v>
      </c>
      <c r="AU479" s="14" t="s">
        <v>79</v>
      </c>
    </row>
    <row r="480" spans="1:65" s="2" customFormat="1" ht="33" customHeight="1">
      <c r="A480" s="28"/>
      <c r="B480" s="29"/>
      <c r="C480" s="176" t="s">
        <v>70</v>
      </c>
      <c r="D480" s="176" t="s">
        <v>127</v>
      </c>
      <c r="E480" s="177" t="s">
        <v>654</v>
      </c>
      <c r="F480" s="178" t="s">
        <v>655</v>
      </c>
      <c r="G480" s="179" t="s">
        <v>176</v>
      </c>
      <c r="H480" s="180">
        <v>728.074</v>
      </c>
      <c r="I480" s="181">
        <v>45.2</v>
      </c>
      <c r="J480" s="181">
        <f>ROUND(I480*H480,2)</f>
        <v>32908.94</v>
      </c>
      <c r="K480" s="182"/>
      <c r="L480" s="33"/>
      <c r="M480" s="183" t="s">
        <v>1</v>
      </c>
      <c r="N480" s="184" t="s">
        <v>35</v>
      </c>
      <c r="O480" s="185">
        <v>0</v>
      </c>
      <c r="P480" s="185">
        <f>O480*H480</f>
        <v>0</v>
      </c>
      <c r="Q480" s="185">
        <v>0</v>
      </c>
      <c r="R480" s="185">
        <f>Q480*H480</f>
        <v>0</v>
      </c>
      <c r="S480" s="185">
        <v>0</v>
      </c>
      <c r="T480" s="186">
        <f>S480*H480</f>
        <v>0</v>
      </c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R480" s="187" t="s">
        <v>131</v>
      </c>
      <c r="AT480" s="187" t="s">
        <v>127</v>
      </c>
      <c r="AU480" s="187" t="s">
        <v>79</v>
      </c>
      <c r="AY480" s="14" t="s">
        <v>124</v>
      </c>
      <c r="BE480" s="188">
        <f>IF(N480="základní",J480,0)</f>
        <v>32908.94</v>
      </c>
      <c r="BF480" s="188">
        <f>IF(N480="snížená",J480,0)</f>
        <v>0</v>
      </c>
      <c r="BG480" s="188">
        <f>IF(N480="zákl. přenesená",J480,0)</f>
        <v>0</v>
      </c>
      <c r="BH480" s="188">
        <f>IF(N480="sníž. přenesená",J480,0)</f>
        <v>0</v>
      </c>
      <c r="BI480" s="188">
        <f>IF(N480="nulová",J480,0)</f>
        <v>0</v>
      </c>
      <c r="BJ480" s="14" t="s">
        <v>77</v>
      </c>
      <c r="BK480" s="188">
        <f>ROUND(I480*H480,2)</f>
        <v>32908.94</v>
      </c>
      <c r="BL480" s="14" t="s">
        <v>131</v>
      </c>
      <c r="BM480" s="187" t="s">
        <v>656</v>
      </c>
    </row>
    <row r="481" spans="1:47" s="2" customFormat="1" ht="19.5">
      <c r="A481" s="28"/>
      <c r="B481" s="29"/>
      <c r="C481" s="30"/>
      <c r="D481" s="189" t="s">
        <v>132</v>
      </c>
      <c r="E481" s="30"/>
      <c r="F481" s="190" t="s">
        <v>655</v>
      </c>
      <c r="G481" s="30"/>
      <c r="H481" s="30"/>
      <c r="I481" s="30"/>
      <c r="J481" s="30"/>
      <c r="K481" s="30"/>
      <c r="L481" s="33"/>
      <c r="M481" s="191"/>
      <c r="N481" s="192"/>
      <c r="O481" s="65"/>
      <c r="P481" s="65"/>
      <c r="Q481" s="65"/>
      <c r="R481" s="65"/>
      <c r="S481" s="65"/>
      <c r="T481" s="66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T481" s="14" t="s">
        <v>132</v>
      </c>
      <c r="AU481" s="14" t="s">
        <v>79</v>
      </c>
    </row>
    <row r="482" spans="2:63" s="12" customFormat="1" ht="22.9" customHeight="1">
      <c r="B482" s="161"/>
      <c r="C482" s="162"/>
      <c r="D482" s="163" t="s">
        <v>69</v>
      </c>
      <c r="E482" s="174" t="s">
        <v>657</v>
      </c>
      <c r="F482" s="174" t="s">
        <v>658</v>
      </c>
      <c r="G482" s="162"/>
      <c r="H482" s="162"/>
      <c r="I482" s="162"/>
      <c r="J482" s="175">
        <f>BK482</f>
        <v>18980.05</v>
      </c>
      <c r="K482" s="162"/>
      <c r="L482" s="166"/>
      <c r="M482" s="167"/>
      <c r="N482" s="168"/>
      <c r="O482" s="168"/>
      <c r="P482" s="169">
        <f>SUM(P483:P484)</f>
        <v>0</v>
      </c>
      <c r="Q482" s="168"/>
      <c r="R482" s="169">
        <f>SUM(R483:R484)</f>
        <v>0</v>
      </c>
      <c r="S482" s="168"/>
      <c r="T482" s="170">
        <f>SUM(T483:T484)</f>
        <v>0</v>
      </c>
      <c r="AR482" s="171" t="s">
        <v>77</v>
      </c>
      <c r="AT482" s="172" t="s">
        <v>69</v>
      </c>
      <c r="AU482" s="172" t="s">
        <v>77</v>
      </c>
      <c r="AY482" s="171" t="s">
        <v>124</v>
      </c>
      <c r="BK482" s="173">
        <f>SUM(BK483:BK484)</f>
        <v>18980.05</v>
      </c>
    </row>
    <row r="483" spans="1:65" s="2" customFormat="1" ht="16.5" customHeight="1">
      <c r="A483" s="28"/>
      <c r="B483" s="29"/>
      <c r="C483" s="176" t="s">
        <v>70</v>
      </c>
      <c r="D483" s="176" t="s">
        <v>127</v>
      </c>
      <c r="E483" s="177" t="s">
        <v>659</v>
      </c>
      <c r="F483" s="178" t="s">
        <v>660</v>
      </c>
      <c r="G483" s="179" t="s">
        <v>493</v>
      </c>
      <c r="H483" s="180">
        <v>1</v>
      </c>
      <c r="I483" s="181">
        <v>18980.05</v>
      </c>
      <c r="J483" s="181">
        <f>ROUND(I483*H483,2)</f>
        <v>18980.05</v>
      </c>
      <c r="K483" s="182"/>
      <c r="L483" s="33"/>
      <c r="M483" s="183" t="s">
        <v>1</v>
      </c>
      <c r="N483" s="184" t="s">
        <v>35</v>
      </c>
      <c r="O483" s="185">
        <v>0</v>
      </c>
      <c r="P483" s="185">
        <f>O483*H483</f>
        <v>0</v>
      </c>
      <c r="Q483" s="185">
        <v>0</v>
      </c>
      <c r="R483" s="185">
        <f>Q483*H483</f>
        <v>0</v>
      </c>
      <c r="S483" s="185">
        <v>0</v>
      </c>
      <c r="T483" s="186">
        <f>S483*H483</f>
        <v>0</v>
      </c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R483" s="187" t="s">
        <v>131</v>
      </c>
      <c r="AT483" s="187" t="s">
        <v>127</v>
      </c>
      <c r="AU483" s="187" t="s">
        <v>79</v>
      </c>
      <c r="AY483" s="14" t="s">
        <v>124</v>
      </c>
      <c r="BE483" s="188">
        <f>IF(N483="základní",J483,0)</f>
        <v>18980.05</v>
      </c>
      <c r="BF483" s="188">
        <f>IF(N483="snížená",J483,0)</f>
        <v>0</v>
      </c>
      <c r="BG483" s="188">
        <f>IF(N483="zákl. přenesená",J483,0)</f>
        <v>0</v>
      </c>
      <c r="BH483" s="188">
        <f>IF(N483="sníž. přenesená",J483,0)</f>
        <v>0</v>
      </c>
      <c r="BI483" s="188">
        <f>IF(N483="nulová",J483,0)</f>
        <v>0</v>
      </c>
      <c r="BJ483" s="14" t="s">
        <v>77</v>
      </c>
      <c r="BK483" s="188">
        <f>ROUND(I483*H483,2)</f>
        <v>18980.05</v>
      </c>
      <c r="BL483" s="14" t="s">
        <v>131</v>
      </c>
      <c r="BM483" s="187" t="s">
        <v>661</v>
      </c>
    </row>
    <row r="484" spans="1:47" s="2" customFormat="1" ht="12">
      <c r="A484" s="28"/>
      <c r="B484" s="29"/>
      <c r="C484" s="30"/>
      <c r="D484" s="189" t="s">
        <v>132</v>
      </c>
      <c r="E484" s="30"/>
      <c r="F484" s="190" t="s">
        <v>660</v>
      </c>
      <c r="G484" s="30"/>
      <c r="H484" s="30"/>
      <c r="I484" s="30"/>
      <c r="J484" s="30"/>
      <c r="K484" s="30"/>
      <c r="L484" s="33"/>
      <c r="M484" s="193"/>
      <c r="N484" s="194"/>
      <c r="O484" s="195"/>
      <c r="P484" s="195"/>
      <c r="Q484" s="195"/>
      <c r="R484" s="195"/>
      <c r="S484" s="195"/>
      <c r="T484" s="196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T484" s="14" t="s">
        <v>132</v>
      </c>
      <c r="AU484" s="14" t="s">
        <v>79</v>
      </c>
    </row>
    <row r="485" spans="1:31" s="2" customFormat="1" ht="6.95" customHeight="1">
      <c r="A485" s="28"/>
      <c r="B485" s="48"/>
      <c r="C485" s="49"/>
      <c r="D485" s="49"/>
      <c r="E485" s="49"/>
      <c r="F485" s="49"/>
      <c r="G485" s="49"/>
      <c r="H485" s="49"/>
      <c r="I485" s="49"/>
      <c r="J485" s="49"/>
      <c r="K485" s="49"/>
      <c r="L485" s="33"/>
      <c r="M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</sheetData>
  <sheetProtection algorithmName="SHA-512" hashValue="rnSL2GGTQHvbuspkHHek/IhDZM3dpcvBx7kWpwh+amBV8BDgN0IJBYnMc0dJgP5dGZuAj9ZRhLEitsoI9Bwn4A==" saltValue="JU5c9+KyN5dvC5IIsGzECVO1XP1X03aShaWp8EQBzHuXHpkvv2LlB3IuqDIhFayCBYma9w//hx8SUtOPrgN6ig==" spinCount="100000" sheet="1" objects="1" scenarios="1" formatColumns="0" formatRows="0" autoFilter="0"/>
  <autoFilter ref="C136:K48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Petráš</dc:creator>
  <cp:keywords/>
  <dc:description/>
  <cp:lastModifiedBy>Lenka Dvořáková</cp:lastModifiedBy>
  <cp:lastPrinted>2022-01-14T09:50:17Z</cp:lastPrinted>
  <dcterms:created xsi:type="dcterms:W3CDTF">2021-12-20T10:41:14Z</dcterms:created>
  <dcterms:modified xsi:type="dcterms:W3CDTF">2022-01-20T16:06:35Z</dcterms:modified>
  <cp:category/>
  <cp:version/>
  <cp:contentType/>
  <cp:contentStatus/>
</cp:coreProperties>
</file>