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01_Dokumenty_Tomin\Rotava - Parkovací a odstavná stání\Příloha č. 6 - Soupisy prací, dodávek a služeb s výkazem výměr\2. etapa\"/>
    </mc:Choice>
  </mc:AlternateContent>
  <xr:revisionPtr revIDLastSave="0" documentId="13_ncr:1_{066543E3-34D2-424B-A659-17B2C3F84596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Pol'!$A$1:$U$58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8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I20" i="1"/>
  <c r="I19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8" i="12"/>
  <c r="AD48" i="12"/>
  <c r="G39" i="1" s="1"/>
  <c r="G40" i="1" s="1"/>
  <c r="G25" i="1" s="1"/>
  <c r="G26" i="1" s="1"/>
  <c r="O34" i="12"/>
  <c r="U8" i="12"/>
  <c r="K34" i="12"/>
  <c r="Q8" i="12"/>
  <c r="O8" i="12"/>
  <c r="U34" i="12"/>
  <c r="Q34" i="12"/>
  <c r="I34" i="12"/>
  <c r="K8" i="12"/>
  <c r="I8" i="12"/>
  <c r="M34" i="12"/>
  <c r="G34" i="12"/>
  <c r="I48" i="1" s="1"/>
  <c r="M9" i="12"/>
  <c r="M8" i="12" s="1"/>
  <c r="G29" i="1" l="1"/>
  <c r="I47" i="1"/>
  <c r="G48" i="12"/>
  <c r="G28" i="1"/>
  <c r="H39" i="1"/>
  <c r="H40" i="1" s="1"/>
  <c r="I18" i="1" l="1"/>
  <c r="I21" i="1" s="1"/>
  <c r="I49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6" authorId="0" shapeId="0" xr:uid="{20B978DE-0787-46B0-85D2-FF8F2C1BB30E}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řešení, které bude kompatibilní se stávající sítí veřejného osvětlení města Rotava</t>
        </r>
      </text>
    </comment>
  </commentList>
</comments>
</file>

<file path=xl/sharedStrings.xml><?xml version="1.0" encoding="utf-8"?>
<sst xmlns="http://schemas.openxmlformats.org/spreadsheetml/2006/main" count="273" uniqueCount="170">
  <si>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</si>
  <si>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</si>
  <si>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</si>
  <si>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</si>
  <si>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</si>
  <si>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</si>
  <si>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</si>
  <si>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</si>
  <si>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</si>
  <si>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</si>
  <si>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</si>
  <si>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</si>
  <si>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</si>
  <si>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</si>
  <si>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</si>
  <si>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</si>
  <si>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</si>
  <si>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</si>
  <si>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</si>
  <si>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</si>
  <si>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</si>
  <si>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</si>
  <si>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</si>
  <si>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</si>
  <si>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</si>
  <si>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</si>
  <si>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</si>
  <si>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</si>
  <si>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</si>
  <si>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</si>
  <si>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</si>
  <si>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</si>
  <si>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</si>
  <si>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</si>
  <si>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</si>
  <si>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</si>
  <si>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</si>
  <si>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</si>
  <si>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</si>
  <si>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</si>
  <si>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</si>
  <si>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</si>
  <si>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</si>
  <si>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</si>
  <si>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</si>
  <si>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Rotava-sídliště, parkoviště za blokem 25-veřejné osvětlení-II.etapa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</si>
  <si>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</si>
  <si>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</si>
  <si>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</si>
  <si>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</si>
  <si>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</si>
  <si>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</si>
  <si>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</si>
  <si>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</si>
  <si>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</si>
  <si>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</si>
  <si>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</si>
  <si>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</si>
  <si>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</si>
  <si>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</si>
  <si>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</si>
  <si>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</si>
  <si>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</si>
  <si>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</si>
  <si>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</si>
  <si>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</si>
  <si>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</si>
  <si>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</si>
  <si>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</si>
  <si>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</si>
  <si>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</si>
  <si>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</si>
  <si>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</si>
  <si>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</si>
  <si>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</si>
  <si>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</si>
  <si>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</si>
  <si>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</si>
  <si>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</si>
  <si>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</si>
  <si>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</si>
  <si>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</si>
  <si>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</si>
  <si>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210010123R00</t>
  </si>
  <si>
    <t>Trubka ochranná z PE, uložená volně, DN do 47 mm</t>
  </si>
  <si>
    <t>m</t>
  </si>
  <si>
    <t>POL1_0</t>
  </si>
  <si>
    <t>3457114700R</t>
  </si>
  <si>
    <t>Trubka kabelová chránička KOPOFLEX KF 09040</t>
  </si>
  <si>
    <t>POL3_0</t>
  </si>
  <si>
    <t>210100251R00</t>
  </si>
  <si>
    <t>Ukončení celoplast. kabelů zákl./pás.do 4x10 mm2</t>
  </si>
  <si>
    <t>kus</t>
  </si>
  <si>
    <t>210100003R00</t>
  </si>
  <si>
    <t>Ukončení vodičů v rozvaděči + zapojení do 16 mm2</t>
  </si>
  <si>
    <t>210204002R00</t>
  </si>
  <si>
    <t>Stožár osvětlovací sadový - ocelový</t>
  </si>
  <si>
    <t>31674066R</t>
  </si>
  <si>
    <t>Stožár sadový bezpaticový, žár. zinkovaný, 6m, KL6-133/60</t>
  </si>
  <si>
    <t>210202030RV1</t>
  </si>
  <si>
    <t>Svítidlo veřejného osvětlení na sadový stožár</t>
  </si>
  <si>
    <t>34886220R</t>
  </si>
  <si>
    <t>210204201R00</t>
  </si>
  <si>
    <t>Elektrovýzbroj stožáru pro 1 okruh</t>
  </si>
  <si>
    <t>34579164R</t>
  </si>
  <si>
    <t>Stožárová svorkovnice 4pólová, s pojistkou 6A, SV 9.16.4</t>
  </si>
  <si>
    <t>210220022R00</t>
  </si>
  <si>
    <t>Vedení uzemňovací v zemi FeZn, D 8 - 10 mm</t>
  </si>
  <si>
    <t>35441100R</t>
  </si>
  <si>
    <t>Drát pozinkovaný FeZn D8 mm 1m=0,4kg</t>
  </si>
  <si>
    <t>kg</t>
  </si>
  <si>
    <t>210220301R00</t>
  </si>
  <si>
    <t>Svorka hromosvodová do 2 šroubů /SS, SZ, SO/</t>
  </si>
  <si>
    <t>35441885R</t>
  </si>
  <si>
    <t>Svorka spojovací SS pro lano d 8-10 mm</t>
  </si>
  <si>
    <t>35441895R</t>
  </si>
  <si>
    <t>Svorka připojovací SP  kovových částí d 6-12 mm</t>
  </si>
  <si>
    <t>34390101R</t>
  </si>
  <si>
    <t>Vulkanizační izolační páska 25mm x 5m</t>
  </si>
  <si>
    <t>210810005R00</t>
  </si>
  <si>
    <t>Kabel CYKY-m 750 V 3 x 1,5 mm2 volně uložený</t>
  </si>
  <si>
    <t>34111030R</t>
  </si>
  <si>
    <t>Kabel silový s Cu jádrem 750 V CYKY 3 x 1,5 mm2</t>
  </si>
  <si>
    <t>210810013R00</t>
  </si>
  <si>
    <t>Kabel CYKY-m 750 V 4 x 10 mm2 volně uložený</t>
  </si>
  <si>
    <t>34111076R</t>
  </si>
  <si>
    <t>Kabel silový s Cu jádrem 750 V CYKY 4 x10 mm2</t>
  </si>
  <si>
    <t>005125010R</t>
  </si>
  <si>
    <t>Práce neobsažené v ceníku</t>
  </si>
  <si>
    <t>hod</t>
  </si>
  <si>
    <t>005124010R</t>
  </si>
  <si>
    <t>Koordinační činnost</t>
  </si>
  <si>
    <t>005122030R</t>
  </si>
  <si>
    <t>Mechanizace</t>
  </si>
  <si>
    <t>Soubor</t>
  </si>
  <si>
    <t>005122025R</t>
  </si>
  <si>
    <t>Doprava stožárů</t>
  </si>
  <si>
    <t>005231010R</t>
  </si>
  <si>
    <t>Revize</t>
  </si>
  <si>
    <t>460050703R00</t>
  </si>
  <si>
    <t>Jáma do 2 m3 pro stožár veřejného osvětlení, hor.3</t>
  </si>
  <si>
    <t>460082011RV1</t>
  </si>
  <si>
    <t>Betonový základ stožáru VO 6m, d700mm x 1100mm, vč. trubky, bez výkopu</t>
  </si>
  <si>
    <t>460200163R00</t>
  </si>
  <si>
    <t>Výkop kabelové rýhy 35/80 cm  hor.3</t>
  </si>
  <si>
    <t>460200303R00</t>
  </si>
  <si>
    <t>Výkop kabelové rýhy 50/120 cm hor.3</t>
  </si>
  <si>
    <t>460420361RV1</t>
  </si>
  <si>
    <t>Zřízení pískového lože, 8cm,pod i nad kabelem, bez zakrytí, do šířky rýhy 65cm</t>
  </si>
  <si>
    <t>460490012RT1</t>
  </si>
  <si>
    <t>Fólie výstražná z PVC, šířka 33 cm, fólie PVC šířka 33 cm</t>
  </si>
  <si>
    <t>460510021R00</t>
  </si>
  <si>
    <t>Kabelový prostup z plast.trub, DN do 110mm</t>
  </si>
  <si>
    <t>3457114724R</t>
  </si>
  <si>
    <t>Trubka kabelová chránička KOPODUR KD 09110</t>
  </si>
  <si>
    <t>460570143R00</t>
  </si>
  <si>
    <t>Zához rýhy 35/60 cm, hornina třídy 3, se zhutněním</t>
  </si>
  <si>
    <t>460570283R00</t>
  </si>
  <si>
    <t>Zához rýhy 50/100 cm, hornina tř. 3, se zhutněním</t>
  </si>
  <si>
    <t>181301101R00</t>
  </si>
  <si>
    <t>Rozprostření ornice, rovina, tl. do 10 cm do 500m2</t>
  </si>
  <si>
    <t>m2</t>
  </si>
  <si>
    <t>181301251RV1</t>
  </si>
  <si>
    <t>Výsev trávníku hydroosevem na ornici, vč. travní směsi</t>
  </si>
  <si>
    <t/>
  </si>
  <si>
    <t>SUM</t>
  </si>
  <si>
    <t>POPUZIV</t>
  </si>
  <si>
    <t>END</t>
  </si>
  <si>
    <r>
      <t>Svítidlo SCHREDER VOLTANA 2, 5102, 16LED, 350mA,, WW, 20W, IP66, d60mm, vč.vertikálního držáku</t>
    </r>
    <r>
      <rPr>
        <sz val="8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</si>
  <si>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>Zadavatel výslovně připouští i jiné, kvalitativně a technicky obdobné řešení.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</si>
</sst>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9"/>
      <color indexed="81"/>
      <name val="Tahoma"/>
      <charset val="1"/>
    </font>
    <font>
      <sz val="8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y/RTS%20Stavitel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2"/>
  <sheetViews>
    <sheetView showGridLines="0" topLeftCell="B20" zoomScaleNormal="100" zoomScaleSheetLayoutView="75" workbookViewId="0">
      <selection activeCell="N15" sqref="N15"/>
    </sheetView>
  </sheetViews>
  <sheetFormatPr defaultColWidth="9" defaultRowHeight="13.2" x14ac:dyDescent="0.25"/>
  <cols>
    <col min="1" max="1" width="8.44140625" hidden="1" customWidth="1"/>
    <col min="2" max="2" width="9.21875" customWidth="1"/>
    <col min="3" max="3" width="7.44140625" customWidth="1"/>
    <col min="4" max="4" width="13.44140625" customWidth="1"/>
    <col min="5" max="5" width="12.21875" customWidth="1"/>
    <col min="6" max="6" width="11.44140625" customWidth="1"/>
    <col min="7" max="7" width="12.77734375" style="1" customWidth="1"/>
    <col min="8" max="8" width="12.77734375" customWidth="1"/>
    <col min="9" max="9" width="12.77734375" style="1" customWidth="1"/>
    <col min="10" max="10" width="6.77734375" style="1" customWidth="1"/>
    <col min="11" max="11" width="4.21875" customWidth="1"/>
    <col min="12" max="15" width="10.77734375" customWidth="1"/>
  </cols>
  <sheetData>
    <row r="1" spans="1:15" ht="33.75" customHeight="1" x14ac:dyDescent="0.25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24"/>
      <c r="E12" s="224"/>
      <c r="F12" s="224"/>
      <c r="G12" s="224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204"/>
      <c r="E13" s="204"/>
      <c r="F13" s="204"/>
      <c r="G13" s="204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9"/>
      <c r="F15" s="219"/>
      <c r="G15" s="221"/>
      <c r="H15" s="221"/>
      <c r="I15" s="221" t="s">
        <v>28</v>
      </c>
      <c r="J15" s="222"/>
    </row>
    <row r="16" spans="1:15" ht="23.25" customHeight="1" x14ac:dyDescent="0.25">
      <c r="A16" s="145" t="s">
        <v>23</v>
      </c>
      <c r="B16" s="146" t="s">
        <v>23</v>
      </c>
      <c r="C16" s="58"/>
      <c r="D16" s="59"/>
      <c r="E16" s="214"/>
      <c r="F16" s="223"/>
      <c r="G16" s="214"/>
      <c r="H16" s="223"/>
      <c r="I16" s="214">
        <f>SUMIF(F47:F48,A16,I47:I48)+SUMIF(F47:F48,"PSU",I47:I48)</f>
        <v>0</v>
      </c>
      <c r="J16" s="215"/>
    </row>
    <row r="17" spans="1:10" ht="23.25" customHeight="1" x14ac:dyDescent="0.25">
      <c r="A17" s="145" t="s">
        <v>24</v>
      </c>
      <c r="B17" s="146" t="s">
        <v>24</v>
      </c>
      <c r="C17" s="58"/>
      <c r="D17" s="59"/>
      <c r="E17" s="214"/>
      <c r="F17" s="223"/>
      <c r="G17" s="214"/>
      <c r="H17" s="223"/>
      <c r="I17" s="214">
        <f>SUMIF(F47:F48,A17,I47:I48)</f>
        <v>0</v>
      </c>
      <c r="J17" s="215"/>
    </row>
    <row r="18" spans="1:10" ht="23.25" customHeight="1" x14ac:dyDescent="0.25">
      <c r="A18" s="145" t="s">
        <v>25</v>
      </c>
      <c r="B18" s="146" t="s">
        <v>25</v>
      </c>
      <c r="C18" s="58"/>
      <c r="D18" s="59"/>
      <c r="E18" s="214"/>
      <c r="F18" s="223"/>
      <c r="G18" s="214"/>
      <c r="H18" s="223"/>
      <c r="I18" s="214">
        <f>SUMIF(F47:F48,A18,I47:I48)</f>
        <v>0</v>
      </c>
      <c r="J18" s="215"/>
    </row>
    <row r="19" spans="1:10" ht="23.25" customHeight="1" x14ac:dyDescent="0.25">
      <c r="A19" s="145" t="s">
        <v>54</v>
      </c>
      <c r="B19" s="146" t="s">
        <v>26</v>
      </c>
      <c r="C19" s="58"/>
      <c r="D19" s="59"/>
      <c r="E19" s="214"/>
      <c r="F19" s="223"/>
      <c r="G19" s="214"/>
      <c r="H19" s="223"/>
      <c r="I19" s="214">
        <f>SUMIF(F47:F48,A19,I47:I48)</f>
        <v>0</v>
      </c>
      <c r="J19" s="215"/>
    </row>
    <row r="20" spans="1:10" ht="23.25" customHeight="1" x14ac:dyDescent="0.25">
      <c r="A20" s="145" t="s">
        <v>55</v>
      </c>
      <c r="B20" s="146" t="s">
        <v>27</v>
      </c>
      <c r="C20" s="58"/>
      <c r="D20" s="59"/>
      <c r="E20" s="214"/>
      <c r="F20" s="223"/>
      <c r="G20" s="214"/>
      <c r="H20" s="223"/>
      <c r="I20" s="214">
        <f>SUMIF(F47:F48,A20,I47:I48)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f>ZakladDPHSni*SazbaDPH1/100</f>
        <v>0</v>
      </c>
      <c r="H24" s="227"/>
      <c r="I24" s="227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ZakladDPHZakl*SazbaDPH2/100</f>
        <v>0</v>
      </c>
      <c r="H26" s="209"/>
      <c r="I26" s="20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18">
        <f>ZakladDPHSniVypocet+ZakladDPHZaklVypocet</f>
        <v>0</v>
      </c>
      <c r="H28" s="218"/>
      <c r="I28" s="218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11">
        <f>ZakladDPHSni+DPHSni+ZakladDPHZakl+DPHZakl+Zaokrouhleni</f>
        <v>0</v>
      </c>
      <c r="H29" s="211"/>
      <c r="I29" s="211"/>
      <c r="J29" s="126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44586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30"/>
      <c r="D39" s="231"/>
      <c r="E39" s="231"/>
      <c r="F39" s="115">
        <f>' Pol'!AC48</f>
        <v>0</v>
      </c>
      <c r="G39" s="116">
        <f>' Pol'!AD48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32" t="s">
        <v>46</v>
      </c>
      <c r="C40" s="233"/>
      <c r="D40" s="233"/>
      <c r="E40" s="234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48</v>
      </c>
    </row>
    <row r="46" spans="1:10" ht="25.5" customHeight="1" x14ac:dyDescent="0.25">
      <c r="A46" s="128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35" t="s">
        <v>28</v>
      </c>
      <c r="J46" s="235"/>
    </row>
    <row r="47" spans="1:10" ht="25.5" customHeight="1" x14ac:dyDescent="0.25">
      <c r="A47" s="129"/>
      <c r="B47" s="136" t="s">
        <v>50</v>
      </c>
      <c r="C47" s="237" t="s">
        <v>51</v>
      </c>
      <c r="D47" s="238"/>
      <c r="E47" s="238"/>
      <c r="F47" s="138" t="s">
        <v>25</v>
      </c>
      <c r="G47" s="139"/>
      <c r="H47" s="139"/>
      <c r="I47" s="236">
        <f>' Pol'!G8</f>
        <v>0</v>
      </c>
      <c r="J47" s="236"/>
    </row>
    <row r="48" spans="1:10" ht="25.5" customHeight="1" x14ac:dyDescent="0.25">
      <c r="A48" s="129"/>
      <c r="B48" s="137" t="s">
        <v>52</v>
      </c>
      <c r="C48" s="240" t="s">
        <v>53</v>
      </c>
      <c r="D48" s="241"/>
      <c r="E48" s="241"/>
      <c r="F48" s="140" t="s">
        <v>25</v>
      </c>
      <c r="G48" s="141"/>
      <c r="H48" s="141"/>
      <c r="I48" s="239">
        <f>' Pol'!G34</f>
        <v>0</v>
      </c>
      <c r="J48" s="239"/>
    </row>
    <row r="49" spans="1:10" ht="25.5" customHeight="1" x14ac:dyDescent="0.25">
      <c r="A49" s="130"/>
      <c r="B49" s="133" t="s">
        <v>1</v>
      </c>
      <c r="C49" s="133"/>
      <c r="D49" s="134"/>
      <c r="E49" s="134"/>
      <c r="F49" s="142"/>
      <c r="G49" s="143"/>
      <c r="H49" s="143"/>
      <c r="I49" s="229">
        <f>SUM(I47:I48)</f>
        <v>0</v>
      </c>
      <c r="J49" s="229"/>
    </row>
    <row r="50" spans="1:10" x14ac:dyDescent="0.25">
      <c r="F50" s="144"/>
      <c r="G50" s="103"/>
      <c r="H50" s="144"/>
      <c r="I50" s="103"/>
      <c r="J50" s="103"/>
    </row>
    <row r="51" spans="1:10" x14ac:dyDescent="0.25">
      <c r="F51" s="144"/>
      <c r="G51" s="103"/>
      <c r="H51" s="144"/>
      <c r="I51" s="103"/>
      <c r="J51" s="103"/>
    </row>
    <row r="52" spans="1:10" x14ac:dyDescent="0.25">
      <c r="F52" s="144"/>
      <c r="G52" s="103"/>
      <c r="H52" s="144"/>
      <c r="I52" s="103"/>
      <c r="J52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21875" defaultRowHeight="13.2" x14ac:dyDescent="0.25"/>
  <cols>
    <col min="1" max="1" width="4.21875" style="6" customWidth="1"/>
    <col min="2" max="2" width="14.44140625" style="6" customWidth="1"/>
    <col min="3" max="3" width="38.21875" style="10" customWidth="1"/>
    <col min="4" max="4" width="4.5546875" style="6" customWidth="1"/>
    <col min="5" max="5" width="10.5546875" style="6" customWidth="1"/>
    <col min="6" max="6" width="9.77734375" style="6" customWidth="1"/>
    <col min="7" max="7" width="12.77734375" style="6" customWidth="1"/>
    <col min="8" max="16384" width="9.21875" style="6"/>
  </cols>
  <sheetData>
    <row r="1" spans="1:7" ht="15.6" x14ac:dyDescent="0.25">
      <c r="A1" s="242" t="s">
        <v>6</v>
      </c>
      <c r="B1" s="242"/>
      <c r="C1" s="243"/>
      <c r="D1" s="242"/>
      <c r="E1" s="242"/>
      <c r="F1" s="242"/>
      <c r="G1" s="242"/>
    </row>
    <row r="2" spans="1:7" ht="25.05" customHeight="1" x14ac:dyDescent="0.25">
      <c r="A2" s="79" t="s">
        <v>41</v>
      </c>
      <c r="B2" s="78"/>
      <c r="C2" s="244"/>
      <c r="D2" s="244"/>
      <c r="E2" s="244"/>
      <c r="F2" s="244"/>
      <c r="G2" s="245"/>
    </row>
    <row r="3" spans="1:7" ht="25.05" hidden="1" customHeight="1" x14ac:dyDescent="0.25">
      <c r="A3" s="79" t="s">
        <v>7</v>
      </c>
      <c r="B3" s="78"/>
      <c r="C3" s="244"/>
      <c r="D3" s="244"/>
      <c r="E3" s="244"/>
      <c r="F3" s="244"/>
      <c r="G3" s="245"/>
    </row>
    <row r="4" spans="1:7" ht="25.05" hidden="1" customHeight="1" x14ac:dyDescent="0.25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8"/>
  <sheetViews>
    <sheetView tabSelected="1" workbookViewId="0">
      <selection activeCell="Y42" sqref="Y42"/>
    </sheetView>
  </sheetViews>
  <sheetFormatPr defaultRowHeight="13.2" outlineLevelRow="1" x14ac:dyDescent="0.25"/>
  <cols>
    <col min="1" max="1" width="4.21875" customWidth="1"/>
    <col min="2" max="2" width="14.33203125" style="102" customWidth="1"/>
    <col min="3" max="3" width="38.21875" style="102" customWidth="1"/>
    <col min="4" max="4" width="4.44140625" customWidth="1"/>
    <col min="5" max="5" width="10.44140625" customWidth="1"/>
    <col min="6" max="6" width="9.777343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8" t="s">
        <v>6</v>
      </c>
      <c r="B1" s="258"/>
      <c r="C1" s="258"/>
      <c r="D1" s="258"/>
      <c r="E1" s="258"/>
      <c r="F1" s="258"/>
      <c r="G1" s="258"/>
      <c r="AE1" t="s">
        <v>57</v>
      </c>
    </row>
    <row r="2" spans="1:60" ht="25.05" customHeight="1" x14ac:dyDescent="0.25">
      <c r="A2" s="149" t="s">
        <v>56</v>
      </c>
      <c r="B2" s="147"/>
      <c r="C2" s="259" t="s">
        <v>45</v>
      </c>
      <c r="D2" s="260"/>
      <c r="E2" s="260"/>
      <c r="F2" s="260"/>
      <c r="G2" s="261"/>
      <c r="AE2" t="s">
        <v>58</v>
      </c>
    </row>
    <row r="3" spans="1:60" ht="25.05" hidden="1" customHeight="1" x14ac:dyDescent="0.25">
      <c r="A3" s="150" t="s">
        <v>7</v>
      </c>
      <c r="B3" s="148"/>
      <c r="C3" s="262"/>
      <c r="D3" s="262"/>
      <c r="E3" s="262"/>
      <c r="F3" s="262"/>
      <c r="G3" s="263"/>
      <c r="AE3" t="s">
        <v>59</v>
      </c>
    </row>
    <row r="4" spans="1:60" ht="25.05" hidden="1" customHeight="1" x14ac:dyDescent="0.25">
      <c r="A4" s="150" t="s">
        <v>8</v>
      </c>
      <c r="B4" s="148"/>
      <c r="C4" s="264"/>
      <c r="D4" s="262"/>
      <c r="E4" s="262"/>
      <c r="F4" s="262"/>
      <c r="G4" s="263"/>
      <c r="AE4" t="s">
        <v>60</v>
      </c>
    </row>
    <row r="5" spans="1:60" hidden="1" x14ac:dyDescent="0.25">
      <c r="A5" s="151" t="s">
        <v>61</v>
      </c>
      <c r="B5" s="152"/>
      <c r="C5" s="153"/>
      <c r="D5" s="154"/>
      <c r="E5" s="154"/>
      <c r="F5" s="154"/>
      <c r="G5" s="155"/>
      <c r="AE5" t="s">
        <v>62</v>
      </c>
    </row>
    <row r="7" spans="1:60" ht="39.6" x14ac:dyDescent="0.25">
      <c r="A7" s="160" t="s">
        <v>63</v>
      </c>
      <c r="B7" s="161" t="s">
        <v>64</v>
      </c>
      <c r="C7" s="161" t="s">
        <v>65</v>
      </c>
      <c r="D7" s="160" t="s">
        <v>66</v>
      </c>
      <c r="E7" s="160" t="s">
        <v>67</v>
      </c>
      <c r="F7" s="156" t="s">
        <v>68</v>
      </c>
      <c r="G7" s="177" t="s">
        <v>28</v>
      </c>
      <c r="H7" s="178" t="s">
        <v>29</v>
      </c>
      <c r="I7" s="178" t="s">
        <v>69</v>
      </c>
      <c r="J7" s="178" t="s">
        <v>30</v>
      </c>
      <c r="K7" s="178" t="s">
        <v>70</v>
      </c>
      <c r="L7" s="178" t="s">
        <v>71</v>
      </c>
      <c r="M7" s="178" t="s">
        <v>72</v>
      </c>
      <c r="N7" s="178" t="s">
        <v>73</v>
      </c>
      <c r="O7" s="178" t="s">
        <v>74</v>
      </c>
      <c r="P7" s="178" t="s">
        <v>75</v>
      </c>
      <c r="Q7" s="178" t="s">
        <v>76</v>
      </c>
      <c r="R7" s="178" t="s">
        <v>77</v>
      </c>
      <c r="S7" s="178" t="s">
        <v>78</v>
      </c>
      <c r="T7" s="178" t="s">
        <v>79</v>
      </c>
      <c r="U7" s="163" t="s">
        <v>80</v>
      </c>
    </row>
    <row r="8" spans="1:60" x14ac:dyDescent="0.25">
      <c r="A8" s="179" t="s">
        <v>81</v>
      </c>
      <c r="B8" s="180" t="s">
        <v>50</v>
      </c>
      <c r="C8" s="181" t="s">
        <v>51</v>
      </c>
      <c r="D8" s="182"/>
      <c r="E8" s="183"/>
      <c r="F8" s="184"/>
      <c r="G8" s="184">
        <f>SUMIF(AE9:AE33,"&lt;&gt;NOR",G9:G33)</f>
        <v>0</v>
      </c>
      <c r="H8" s="184"/>
      <c r="I8" s="184">
        <f>SUM(I9:I33)</f>
        <v>0</v>
      </c>
      <c r="J8" s="184"/>
      <c r="K8" s="184">
        <f>SUM(K9:K33)</f>
        <v>0</v>
      </c>
      <c r="L8" s="184"/>
      <c r="M8" s="184">
        <f>SUM(M9:M33)</f>
        <v>0</v>
      </c>
      <c r="N8" s="162"/>
      <c r="O8" s="162">
        <f>SUM(O9:O33)</f>
        <v>0.33988000000000002</v>
      </c>
      <c r="P8" s="162"/>
      <c r="Q8" s="162">
        <f>SUM(Q9:Q33)</f>
        <v>0</v>
      </c>
      <c r="R8" s="162"/>
      <c r="S8" s="162"/>
      <c r="T8" s="179"/>
      <c r="U8" s="162">
        <f>SUM(U9:U33)</f>
        <v>123.39000000000001</v>
      </c>
      <c r="AE8" t="s">
        <v>82</v>
      </c>
    </row>
    <row r="9" spans="1:60" outlineLevel="1" x14ac:dyDescent="0.25">
      <c r="A9" s="158">
        <v>1</v>
      </c>
      <c r="B9" s="164" t="s">
        <v>83</v>
      </c>
      <c r="C9" s="197" t="s">
        <v>84</v>
      </c>
      <c r="D9" s="166" t="s">
        <v>85</v>
      </c>
      <c r="E9" s="172">
        <v>215</v>
      </c>
      <c r="F9" s="174"/>
      <c r="G9" s="175">
        <f t="shared" ref="G9:G33" si="0">ROUND(E9*F9,2)</f>
        <v>0</v>
      </c>
      <c r="H9" s="174"/>
      <c r="I9" s="175">
        <f t="shared" ref="I9:I33" si="1">ROUND(E9*H9,2)</f>
        <v>0</v>
      </c>
      <c r="J9" s="174"/>
      <c r="K9" s="175">
        <f t="shared" ref="K9:K33" si="2">ROUND(E9*J9,2)</f>
        <v>0</v>
      </c>
      <c r="L9" s="175">
        <v>21</v>
      </c>
      <c r="M9" s="175">
        <f t="shared" ref="M9:M33" si="3">G9*(1+L9/100)</f>
        <v>0</v>
      </c>
      <c r="N9" s="167">
        <v>0</v>
      </c>
      <c r="O9" s="167">
        <f t="shared" ref="O9:O33" si="4">ROUND(E9*N9,5)</f>
        <v>0</v>
      </c>
      <c r="P9" s="167">
        <v>0</v>
      </c>
      <c r="Q9" s="167">
        <f t="shared" ref="Q9:Q33" si="5">ROUND(E9*P9,5)</f>
        <v>0</v>
      </c>
      <c r="R9" s="167"/>
      <c r="S9" s="167"/>
      <c r="T9" s="168">
        <v>0.11600000000000001</v>
      </c>
      <c r="U9" s="167">
        <f t="shared" ref="U9:U33" si="6">ROUND(E9*T9,2)</f>
        <v>24.94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5">
      <c r="A10" s="158">
        <v>2</v>
      </c>
      <c r="B10" s="164" t="s">
        <v>87</v>
      </c>
      <c r="C10" s="197" t="s">
        <v>88</v>
      </c>
      <c r="D10" s="166" t="s">
        <v>85</v>
      </c>
      <c r="E10" s="172">
        <v>215</v>
      </c>
      <c r="F10" s="174"/>
      <c r="G10" s="175">
        <f t="shared" si="0"/>
        <v>0</v>
      </c>
      <c r="H10" s="174"/>
      <c r="I10" s="175">
        <f t="shared" si="1"/>
        <v>0</v>
      </c>
      <c r="J10" s="174"/>
      <c r="K10" s="175">
        <f t="shared" si="2"/>
        <v>0</v>
      </c>
      <c r="L10" s="175">
        <v>21</v>
      </c>
      <c r="M10" s="175">
        <f t="shared" si="3"/>
        <v>0</v>
      </c>
      <c r="N10" s="167">
        <v>1.9000000000000001E-4</v>
      </c>
      <c r="O10" s="167">
        <f t="shared" si="4"/>
        <v>4.0849999999999997E-2</v>
      </c>
      <c r="P10" s="167">
        <v>0</v>
      </c>
      <c r="Q10" s="167">
        <f t="shared" si="5"/>
        <v>0</v>
      </c>
      <c r="R10" s="167"/>
      <c r="S10" s="167"/>
      <c r="T10" s="168">
        <v>0</v>
      </c>
      <c r="U10" s="167">
        <f t="shared" si="6"/>
        <v>0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89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5">
      <c r="A11" s="158">
        <v>3</v>
      </c>
      <c r="B11" s="164" t="s">
        <v>90</v>
      </c>
      <c r="C11" s="197" t="s">
        <v>91</v>
      </c>
      <c r="D11" s="166" t="s">
        <v>92</v>
      </c>
      <c r="E11" s="172">
        <v>16</v>
      </c>
      <c r="F11" s="174"/>
      <c r="G11" s="175">
        <f t="shared" si="0"/>
        <v>0</v>
      </c>
      <c r="H11" s="174"/>
      <c r="I11" s="175">
        <f t="shared" si="1"/>
        <v>0</v>
      </c>
      <c r="J11" s="174"/>
      <c r="K11" s="175">
        <f t="shared" si="2"/>
        <v>0</v>
      </c>
      <c r="L11" s="175">
        <v>21</v>
      </c>
      <c r="M11" s="175">
        <f t="shared" si="3"/>
        <v>0</v>
      </c>
      <c r="N11" s="167">
        <v>0</v>
      </c>
      <c r="O11" s="167">
        <f t="shared" si="4"/>
        <v>0</v>
      </c>
      <c r="P11" s="167">
        <v>0</v>
      </c>
      <c r="Q11" s="167">
        <f t="shared" si="5"/>
        <v>0</v>
      </c>
      <c r="R11" s="167"/>
      <c r="S11" s="167"/>
      <c r="T11" s="168">
        <v>0.24232999999999999</v>
      </c>
      <c r="U11" s="167">
        <f t="shared" si="6"/>
        <v>3.88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86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5">
      <c r="A12" s="158">
        <v>4</v>
      </c>
      <c r="B12" s="164" t="s">
        <v>93</v>
      </c>
      <c r="C12" s="197" t="s">
        <v>94</v>
      </c>
      <c r="D12" s="166" t="s">
        <v>92</v>
      </c>
      <c r="E12" s="172">
        <v>64</v>
      </c>
      <c r="F12" s="174"/>
      <c r="G12" s="175">
        <f t="shared" si="0"/>
        <v>0</v>
      </c>
      <c r="H12" s="174"/>
      <c r="I12" s="175">
        <f t="shared" si="1"/>
        <v>0</v>
      </c>
      <c r="J12" s="174"/>
      <c r="K12" s="175">
        <f t="shared" si="2"/>
        <v>0</v>
      </c>
      <c r="L12" s="175">
        <v>21</v>
      </c>
      <c r="M12" s="175">
        <f t="shared" si="3"/>
        <v>0</v>
      </c>
      <c r="N12" s="167">
        <v>0</v>
      </c>
      <c r="O12" s="167">
        <f t="shared" si="4"/>
        <v>0</v>
      </c>
      <c r="P12" s="167">
        <v>0</v>
      </c>
      <c r="Q12" s="167">
        <f t="shared" si="5"/>
        <v>0</v>
      </c>
      <c r="R12" s="167"/>
      <c r="S12" s="167"/>
      <c r="T12" s="168">
        <v>8.2170000000000007E-2</v>
      </c>
      <c r="U12" s="167">
        <f t="shared" si="6"/>
        <v>5.26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86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5">
      <c r="A13" s="158">
        <v>5</v>
      </c>
      <c r="B13" s="164" t="s">
        <v>95</v>
      </c>
      <c r="C13" s="197" t="s">
        <v>96</v>
      </c>
      <c r="D13" s="166" t="s">
        <v>92</v>
      </c>
      <c r="E13" s="172">
        <v>8</v>
      </c>
      <c r="F13" s="174"/>
      <c r="G13" s="175">
        <f t="shared" si="0"/>
        <v>0</v>
      </c>
      <c r="H13" s="174"/>
      <c r="I13" s="175">
        <f t="shared" si="1"/>
        <v>0</v>
      </c>
      <c r="J13" s="174"/>
      <c r="K13" s="175">
        <f t="shared" si="2"/>
        <v>0</v>
      </c>
      <c r="L13" s="175">
        <v>21</v>
      </c>
      <c r="M13" s="175">
        <f t="shared" si="3"/>
        <v>0</v>
      </c>
      <c r="N13" s="167">
        <v>0</v>
      </c>
      <c r="O13" s="167">
        <f t="shared" si="4"/>
        <v>0</v>
      </c>
      <c r="P13" s="167">
        <v>0</v>
      </c>
      <c r="Q13" s="167">
        <f t="shared" si="5"/>
        <v>0</v>
      </c>
      <c r="R13" s="167"/>
      <c r="S13" s="167"/>
      <c r="T13" s="168">
        <v>1.68333</v>
      </c>
      <c r="U13" s="167">
        <f t="shared" si="6"/>
        <v>13.47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86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0.399999999999999" outlineLevel="1" x14ac:dyDescent="0.25">
      <c r="A14" s="158">
        <v>6</v>
      </c>
      <c r="B14" s="164" t="s">
        <v>97</v>
      </c>
      <c r="C14" s="197" t="s">
        <v>98</v>
      </c>
      <c r="D14" s="166" t="s">
        <v>92</v>
      </c>
      <c r="E14" s="172">
        <v>8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21</v>
      </c>
      <c r="M14" s="175">
        <f t="shared" si="3"/>
        <v>0</v>
      </c>
      <c r="N14" s="167">
        <v>2.5999999999999999E-3</v>
      </c>
      <c r="O14" s="167">
        <f t="shared" si="4"/>
        <v>2.0799999999999999E-2</v>
      </c>
      <c r="P14" s="167">
        <v>0</v>
      </c>
      <c r="Q14" s="167">
        <f t="shared" si="5"/>
        <v>0</v>
      </c>
      <c r="R14" s="167"/>
      <c r="S14" s="167"/>
      <c r="T14" s="168">
        <v>0</v>
      </c>
      <c r="U14" s="167">
        <f t="shared" si="6"/>
        <v>0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89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5">
      <c r="A15" s="158">
        <v>7</v>
      </c>
      <c r="B15" s="164" t="s">
        <v>99</v>
      </c>
      <c r="C15" s="197" t="s">
        <v>100</v>
      </c>
      <c r="D15" s="166" t="s">
        <v>92</v>
      </c>
      <c r="E15" s="172">
        <v>8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21</v>
      </c>
      <c r="M15" s="175">
        <f t="shared" si="3"/>
        <v>0</v>
      </c>
      <c r="N15" s="167">
        <v>0</v>
      </c>
      <c r="O15" s="167">
        <f t="shared" si="4"/>
        <v>0</v>
      </c>
      <c r="P15" s="167">
        <v>0</v>
      </c>
      <c r="Q15" s="167">
        <f t="shared" si="5"/>
        <v>0</v>
      </c>
      <c r="R15" s="167"/>
      <c r="S15" s="167"/>
      <c r="T15" s="168">
        <v>0.92766999999999999</v>
      </c>
      <c r="U15" s="167">
        <f t="shared" si="6"/>
        <v>7.42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86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30.6" outlineLevel="1" x14ac:dyDescent="0.25">
      <c r="A16" s="158">
        <v>8</v>
      </c>
      <c r="B16" s="164" t="s">
        <v>101</v>
      </c>
      <c r="C16" s="197" t="s">
        <v>168</v>
      </c>
      <c r="D16" s="166" t="s">
        <v>92</v>
      </c>
      <c r="E16" s="172">
        <v>8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21</v>
      </c>
      <c r="M16" s="175">
        <f t="shared" si="3"/>
        <v>0</v>
      </c>
      <c r="N16" s="167">
        <v>2.5999999999999999E-3</v>
      </c>
      <c r="O16" s="167">
        <f t="shared" si="4"/>
        <v>2.0799999999999999E-2</v>
      </c>
      <c r="P16" s="167">
        <v>0</v>
      </c>
      <c r="Q16" s="167">
        <f t="shared" si="5"/>
        <v>0</v>
      </c>
      <c r="R16" s="167"/>
      <c r="S16" s="167"/>
      <c r="T16" s="168">
        <v>0</v>
      </c>
      <c r="U16" s="167">
        <f t="shared" si="6"/>
        <v>0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89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5">
      <c r="A17" s="158">
        <v>9</v>
      </c>
      <c r="B17" s="164" t="s">
        <v>102</v>
      </c>
      <c r="C17" s="197" t="s">
        <v>103</v>
      </c>
      <c r="D17" s="166" t="s">
        <v>92</v>
      </c>
      <c r="E17" s="172">
        <v>8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21</v>
      </c>
      <c r="M17" s="175">
        <f t="shared" si="3"/>
        <v>0</v>
      </c>
      <c r="N17" s="167">
        <v>0</v>
      </c>
      <c r="O17" s="167">
        <f t="shared" si="4"/>
        <v>0</v>
      </c>
      <c r="P17" s="167">
        <v>0</v>
      </c>
      <c r="Q17" s="167">
        <f t="shared" si="5"/>
        <v>0</v>
      </c>
      <c r="R17" s="167"/>
      <c r="S17" s="167"/>
      <c r="T17" s="168">
        <v>1.3666700000000001</v>
      </c>
      <c r="U17" s="167">
        <f t="shared" si="6"/>
        <v>10.93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86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ht="20.399999999999999" outlineLevel="1" x14ac:dyDescent="0.25">
      <c r="A18" s="158">
        <v>10</v>
      </c>
      <c r="B18" s="164" t="s">
        <v>104</v>
      </c>
      <c r="C18" s="197" t="s">
        <v>105</v>
      </c>
      <c r="D18" s="166" t="s">
        <v>92</v>
      </c>
      <c r="E18" s="172">
        <v>8</v>
      </c>
      <c r="F18" s="174"/>
      <c r="G18" s="175">
        <f t="shared" si="0"/>
        <v>0</v>
      </c>
      <c r="H18" s="174"/>
      <c r="I18" s="175">
        <f t="shared" si="1"/>
        <v>0</v>
      </c>
      <c r="J18" s="174"/>
      <c r="K18" s="175">
        <f t="shared" si="2"/>
        <v>0</v>
      </c>
      <c r="L18" s="175">
        <v>21</v>
      </c>
      <c r="M18" s="175">
        <f t="shared" si="3"/>
        <v>0</v>
      </c>
      <c r="N18" s="167">
        <v>2.5999999999999999E-3</v>
      </c>
      <c r="O18" s="167">
        <f t="shared" si="4"/>
        <v>2.0799999999999999E-2</v>
      </c>
      <c r="P18" s="167">
        <v>0</v>
      </c>
      <c r="Q18" s="167">
        <f t="shared" si="5"/>
        <v>0</v>
      </c>
      <c r="R18" s="167"/>
      <c r="S18" s="167"/>
      <c r="T18" s="168">
        <v>0</v>
      </c>
      <c r="U18" s="167">
        <f t="shared" si="6"/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89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5">
      <c r="A19" s="158">
        <v>11</v>
      </c>
      <c r="B19" s="164" t="s">
        <v>106</v>
      </c>
      <c r="C19" s="197" t="s">
        <v>107</v>
      </c>
      <c r="D19" s="166" t="s">
        <v>85</v>
      </c>
      <c r="E19" s="172">
        <v>220</v>
      </c>
      <c r="F19" s="174"/>
      <c r="G19" s="175">
        <f t="shared" si="0"/>
        <v>0</v>
      </c>
      <c r="H19" s="174"/>
      <c r="I19" s="175">
        <f t="shared" si="1"/>
        <v>0</v>
      </c>
      <c r="J19" s="174"/>
      <c r="K19" s="175">
        <f t="shared" si="2"/>
        <v>0</v>
      </c>
      <c r="L19" s="175">
        <v>21</v>
      </c>
      <c r="M19" s="175">
        <f t="shared" si="3"/>
        <v>0</v>
      </c>
      <c r="N19" s="167">
        <v>0</v>
      </c>
      <c r="O19" s="167">
        <f t="shared" si="4"/>
        <v>0</v>
      </c>
      <c r="P19" s="167">
        <v>0</v>
      </c>
      <c r="Q19" s="167">
        <f t="shared" si="5"/>
        <v>0</v>
      </c>
      <c r="R19" s="167"/>
      <c r="S19" s="167"/>
      <c r="T19" s="168">
        <v>0.16</v>
      </c>
      <c r="U19" s="167">
        <f t="shared" si="6"/>
        <v>35.200000000000003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86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5">
      <c r="A20" s="158">
        <v>12</v>
      </c>
      <c r="B20" s="164" t="s">
        <v>108</v>
      </c>
      <c r="C20" s="197" t="s">
        <v>109</v>
      </c>
      <c r="D20" s="166" t="s">
        <v>110</v>
      </c>
      <c r="E20" s="172">
        <v>88</v>
      </c>
      <c r="F20" s="174"/>
      <c r="G20" s="175">
        <f t="shared" si="0"/>
        <v>0</v>
      </c>
      <c r="H20" s="174"/>
      <c r="I20" s="175">
        <f t="shared" si="1"/>
        <v>0</v>
      </c>
      <c r="J20" s="174"/>
      <c r="K20" s="175">
        <f t="shared" si="2"/>
        <v>0</v>
      </c>
      <c r="L20" s="175">
        <v>21</v>
      </c>
      <c r="M20" s="175">
        <f t="shared" si="3"/>
        <v>0</v>
      </c>
      <c r="N20" s="167">
        <v>1E-3</v>
      </c>
      <c r="O20" s="167">
        <f t="shared" si="4"/>
        <v>8.7999999999999995E-2</v>
      </c>
      <c r="P20" s="167">
        <v>0</v>
      </c>
      <c r="Q20" s="167">
        <f t="shared" si="5"/>
        <v>0</v>
      </c>
      <c r="R20" s="167"/>
      <c r="S20" s="167"/>
      <c r="T20" s="168">
        <v>0</v>
      </c>
      <c r="U20" s="167">
        <f t="shared" si="6"/>
        <v>0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89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 x14ac:dyDescent="0.25">
      <c r="A21" s="158">
        <v>13</v>
      </c>
      <c r="B21" s="164" t="s">
        <v>111</v>
      </c>
      <c r="C21" s="197" t="s">
        <v>112</v>
      </c>
      <c r="D21" s="166" t="s">
        <v>92</v>
      </c>
      <c r="E21" s="172">
        <v>24</v>
      </c>
      <c r="F21" s="174"/>
      <c r="G21" s="175">
        <f t="shared" si="0"/>
        <v>0</v>
      </c>
      <c r="H21" s="174"/>
      <c r="I21" s="175">
        <f t="shared" si="1"/>
        <v>0</v>
      </c>
      <c r="J21" s="174"/>
      <c r="K21" s="175">
        <f t="shared" si="2"/>
        <v>0</v>
      </c>
      <c r="L21" s="175">
        <v>21</v>
      </c>
      <c r="M21" s="175">
        <f t="shared" si="3"/>
        <v>0</v>
      </c>
      <c r="N21" s="167">
        <v>0</v>
      </c>
      <c r="O21" s="167">
        <f t="shared" si="4"/>
        <v>0</v>
      </c>
      <c r="P21" s="167">
        <v>0</v>
      </c>
      <c r="Q21" s="167">
        <f t="shared" si="5"/>
        <v>0</v>
      </c>
      <c r="R21" s="167"/>
      <c r="S21" s="167"/>
      <c r="T21" s="168">
        <v>0.24399999999999999</v>
      </c>
      <c r="U21" s="167">
        <f t="shared" si="6"/>
        <v>5.86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86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5">
      <c r="A22" s="158">
        <v>14</v>
      </c>
      <c r="B22" s="164" t="s">
        <v>113</v>
      </c>
      <c r="C22" s="197" t="s">
        <v>114</v>
      </c>
      <c r="D22" s="166" t="s">
        <v>92</v>
      </c>
      <c r="E22" s="172">
        <v>16</v>
      </c>
      <c r="F22" s="174"/>
      <c r="G22" s="175">
        <f t="shared" si="0"/>
        <v>0</v>
      </c>
      <c r="H22" s="174"/>
      <c r="I22" s="175">
        <f t="shared" si="1"/>
        <v>0</v>
      </c>
      <c r="J22" s="174"/>
      <c r="K22" s="175">
        <f t="shared" si="2"/>
        <v>0</v>
      </c>
      <c r="L22" s="175">
        <v>21</v>
      </c>
      <c r="M22" s="175">
        <f t="shared" si="3"/>
        <v>0</v>
      </c>
      <c r="N22" s="167">
        <v>1.1E-4</v>
      </c>
      <c r="O22" s="167">
        <f t="shared" si="4"/>
        <v>1.7600000000000001E-3</v>
      </c>
      <c r="P22" s="167">
        <v>0</v>
      </c>
      <c r="Q22" s="167">
        <f t="shared" si="5"/>
        <v>0</v>
      </c>
      <c r="R22" s="167"/>
      <c r="S22" s="167"/>
      <c r="T22" s="168">
        <v>0</v>
      </c>
      <c r="U22" s="167">
        <f t="shared" si="6"/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89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5">
      <c r="A23" s="158">
        <v>15</v>
      </c>
      <c r="B23" s="164" t="s">
        <v>115</v>
      </c>
      <c r="C23" s="197" t="s">
        <v>116</v>
      </c>
      <c r="D23" s="166" t="s">
        <v>92</v>
      </c>
      <c r="E23" s="172">
        <v>8</v>
      </c>
      <c r="F23" s="174"/>
      <c r="G23" s="175">
        <f t="shared" si="0"/>
        <v>0</v>
      </c>
      <c r="H23" s="174"/>
      <c r="I23" s="175">
        <f t="shared" si="1"/>
        <v>0</v>
      </c>
      <c r="J23" s="174"/>
      <c r="K23" s="175">
        <f t="shared" si="2"/>
        <v>0</v>
      </c>
      <c r="L23" s="175">
        <v>21</v>
      </c>
      <c r="M23" s="175">
        <f t="shared" si="3"/>
        <v>0</v>
      </c>
      <c r="N23" s="167">
        <v>1.2999999999999999E-4</v>
      </c>
      <c r="O23" s="167">
        <f t="shared" si="4"/>
        <v>1.0399999999999999E-3</v>
      </c>
      <c r="P23" s="167">
        <v>0</v>
      </c>
      <c r="Q23" s="167">
        <f t="shared" si="5"/>
        <v>0</v>
      </c>
      <c r="R23" s="167"/>
      <c r="S23" s="167"/>
      <c r="T23" s="168">
        <v>0</v>
      </c>
      <c r="U23" s="167">
        <f t="shared" si="6"/>
        <v>0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89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5">
      <c r="A24" s="158">
        <v>16</v>
      </c>
      <c r="B24" s="164" t="s">
        <v>117</v>
      </c>
      <c r="C24" s="197" t="s">
        <v>118</v>
      </c>
      <c r="D24" s="166" t="s">
        <v>92</v>
      </c>
      <c r="E24" s="172">
        <v>1</v>
      </c>
      <c r="F24" s="174"/>
      <c r="G24" s="175">
        <f t="shared" si="0"/>
        <v>0</v>
      </c>
      <c r="H24" s="174"/>
      <c r="I24" s="175">
        <f t="shared" si="1"/>
        <v>0</v>
      </c>
      <c r="J24" s="174"/>
      <c r="K24" s="175">
        <f t="shared" si="2"/>
        <v>0</v>
      </c>
      <c r="L24" s="175">
        <v>21</v>
      </c>
      <c r="M24" s="175">
        <f t="shared" si="3"/>
        <v>0</v>
      </c>
      <c r="N24" s="167">
        <v>2.5999999999999999E-3</v>
      </c>
      <c r="O24" s="167">
        <f t="shared" si="4"/>
        <v>2.5999999999999999E-3</v>
      </c>
      <c r="P24" s="167">
        <v>0</v>
      </c>
      <c r="Q24" s="167">
        <f t="shared" si="5"/>
        <v>0</v>
      </c>
      <c r="R24" s="167"/>
      <c r="S24" s="167"/>
      <c r="T24" s="168">
        <v>0</v>
      </c>
      <c r="U24" s="167">
        <f t="shared" si="6"/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89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5">
      <c r="A25" s="158">
        <v>17</v>
      </c>
      <c r="B25" s="164" t="s">
        <v>119</v>
      </c>
      <c r="C25" s="197" t="s">
        <v>120</v>
      </c>
      <c r="D25" s="166" t="s">
        <v>85</v>
      </c>
      <c r="E25" s="172">
        <v>48</v>
      </c>
      <c r="F25" s="174"/>
      <c r="G25" s="175">
        <f t="shared" si="0"/>
        <v>0</v>
      </c>
      <c r="H25" s="174"/>
      <c r="I25" s="175">
        <f t="shared" si="1"/>
        <v>0</v>
      </c>
      <c r="J25" s="174"/>
      <c r="K25" s="175">
        <f t="shared" si="2"/>
        <v>0</v>
      </c>
      <c r="L25" s="175">
        <v>21</v>
      </c>
      <c r="M25" s="175">
        <f t="shared" si="3"/>
        <v>0</v>
      </c>
      <c r="N25" s="167">
        <v>0</v>
      </c>
      <c r="O25" s="167">
        <f t="shared" si="4"/>
        <v>0</v>
      </c>
      <c r="P25" s="167">
        <v>0</v>
      </c>
      <c r="Q25" s="167">
        <f t="shared" si="5"/>
        <v>0</v>
      </c>
      <c r="R25" s="167"/>
      <c r="S25" s="167"/>
      <c r="T25" s="168">
        <v>5.0959999999999998E-2</v>
      </c>
      <c r="U25" s="167">
        <f t="shared" si="6"/>
        <v>2.4500000000000002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86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5">
      <c r="A26" s="158">
        <v>18</v>
      </c>
      <c r="B26" s="164" t="s">
        <v>121</v>
      </c>
      <c r="C26" s="197" t="s">
        <v>122</v>
      </c>
      <c r="D26" s="166" t="s">
        <v>85</v>
      </c>
      <c r="E26" s="172">
        <v>48</v>
      </c>
      <c r="F26" s="174"/>
      <c r="G26" s="175">
        <f t="shared" si="0"/>
        <v>0</v>
      </c>
      <c r="H26" s="174"/>
      <c r="I26" s="175">
        <f t="shared" si="1"/>
        <v>0</v>
      </c>
      <c r="J26" s="174"/>
      <c r="K26" s="175">
        <f t="shared" si="2"/>
        <v>0</v>
      </c>
      <c r="L26" s="175">
        <v>21</v>
      </c>
      <c r="M26" s="175">
        <f t="shared" si="3"/>
        <v>0</v>
      </c>
      <c r="N26" s="167">
        <v>1.4999999999999999E-4</v>
      </c>
      <c r="O26" s="167">
        <f t="shared" si="4"/>
        <v>7.1999999999999998E-3</v>
      </c>
      <c r="P26" s="167">
        <v>0</v>
      </c>
      <c r="Q26" s="167">
        <f t="shared" si="5"/>
        <v>0</v>
      </c>
      <c r="R26" s="167"/>
      <c r="S26" s="167"/>
      <c r="T26" s="168">
        <v>0</v>
      </c>
      <c r="U26" s="167">
        <f t="shared" si="6"/>
        <v>0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89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5">
      <c r="A27" s="158">
        <v>19</v>
      </c>
      <c r="B27" s="164" t="s">
        <v>123</v>
      </c>
      <c r="C27" s="197" t="s">
        <v>124</v>
      </c>
      <c r="D27" s="166" t="s">
        <v>85</v>
      </c>
      <c r="E27" s="172">
        <v>223</v>
      </c>
      <c r="F27" s="174"/>
      <c r="G27" s="175">
        <f t="shared" si="0"/>
        <v>0</v>
      </c>
      <c r="H27" s="174"/>
      <c r="I27" s="175">
        <f t="shared" si="1"/>
        <v>0</v>
      </c>
      <c r="J27" s="174"/>
      <c r="K27" s="175">
        <f t="shared" si="2"/>
        <v>0</v>
      </c>
      <c r="L27" s="175">
        <v>21</v>
      </c>
      <c r="M27" s="175">
        <f t="shared" si="3"/>
        <v>0</v>
      </c>
      <c r="N27" s="167">
        <v>0</v>
      </c>
      <c r="O27" s="167">
        <f t="shared" si="4"/>
        <v>0</v>
      </c>
      <c r="P27" s="167">
        <v>0</v>
      </c>
      <c r="Q27" s="167">
        <f t="shared" si="5"/>
        <v>0</v>
      </c>
      <c r="R27" s="167"/>
      <c r="S27" s="167"/>
      <c r="T27" s="168">
        <v>6.2700000000000006E-2</v>
      </c>
      <c r="U27" s="167">
        <f t="shared" si="6"/>
        <v>13.98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86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5">
      <c r="A28" s="158">
        <v>20</v>
      </c>
      <c r="B28" s="164" t="s">
        <v>125</v>
      </c>
      <c r="C28" s="197" t="s">
        <v>126</v>
      </c>
      <c r="D28" s="166" t="s">
        <v>85</v>
      </c>
      <c r="E28" s="172">
        <v>223</v>
      </c>
      <c r="F28" s="174"/>
      <c r="G28" s="175">
        <f t="shared" si="0"/>
        <v>0</v>
      </c>
      <c r="H28" s="174"/>
      <c r="I28" s="175">
        <f t="shared" si="1"/>
        <v>0</v>
      </c>
      <c r="J28" s="174"/>
      <c r="K28" s="175">
        <f t="shared" si="2"/>
        <v>0</v>
      </c>
      <c r="L28" s="175">
        <v>21</v>
      </c>
      <c r="M28" s="175">
        <f t="shared" si="3"/>
        <v>0</v>
      </c>
      <c r="N28" s="167">
        <v>6.0999999999999997E-4</v>
      </c>
      <c r="O28" s="167">
        <f t="shared" si="4"/>
        <v>0.13603000000000001</v>
      </c>
      <c r="P28" s="167">
        <v>0</v>
      </c>
      <c r="Q28" s="167">
        <f t="shared" si="5"/>
        <v>0</v>
      </c>
      <c r="R28" s="167"/>
      <c r="S28" s="167"/>
      <c r="T28" s="168">
        <v>0</v>
      </c>
      <c r="U28" s="167">
        <f t="shared" si="6"/>
        <v>0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89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5">
      <c r="A29" s="158">
        <v>21</v>
      </c>
      <c r="B29" s="164" t="s">
        <v>127</v>
      </c>
      <c r="C29" s="197" t="s">
        <v>128</v>
      </c>
      <c r="D29" s="166" t="s">
        <v>129</v>
      </c>
      <c r="E29" s="172">
        <v>4</v>
      </c>
      <c r="F29" s="174"/>
      <c r="G29" s="175">
        <f t="shared" si="0"/>
        <v>0</v>
      </c>
      <c r="H29" s="174"/>
      <c r="I29" s="175">
        <f t="shared" si="1"/>
        <v>0</v>
      </c>
      <c r="J29" s="174"/>
      <c r="K29" s="175">
        <f t="shared" si="2"/>
        <v>0</v>
      </c>
      <c r="L29" s="175">
        <v>21</v>
      </c>
      <c r="M29" s="175">
        <f t="shared" si="3"/>
        <v>0</v>
      </c>
      <c r="N29" s="167">
        <v>0</v>
      </c>
      <c r="O29" s="167">
        <f t="shared" si="4"/>
        <v>0</v>
      </c>
      <c r="P29" s="167">
        <v>0</v>
      </c>
      <c r="Q29" s="167">
        <f t="shared" si="5"/>
        <v>0</v>
      </c>
      <c r="R29" s="167"/>
      <c r="S29" s="167"/>
      <c r="T29" s="168">
        <v>0</v>
      </c>
      <c r="U29" s="167">
        <f t="shared" si="6"/>
        <v>0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86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5">
      <c r="A30" s="158">
        <v>22</v>
      </c>
      <c r="B30" s="164" t="s">
        <v>130</v>
      </c>
      <c r="C30" s="197" t="s">
        <v>131</v>
      </c>
      <c r="D30" s="166" t="s">
        <v>129</v>
      </c>
      <c r="E30" s="172">
        <v>4</v>
      </c>
      <c r="F30" s="174"/>
      <c r="G30" s="175">
        <f t="shared" si="0"/>
        <v>0</v>
      </c>
      <c r="H30" s="174"/>
      <c r="I30" s="175">
        <f t="shared" si="1"/>
        <v>0</v>
      </c>
      <c r="J30" s="174"/>
      <c r="K30" s="175">
        <f t="shared" si="2"/>
        <v>0</v>
      </c>
      <c r="L30" s="175">
        <v>21</v>
      </c>
      <c r="M30" s="175">
        <f t="shared" si="3"/>
        <v>0</v>
      </c>
      <c r="N30" s="167">
        <v>0</v>
      </c>
      <c r="O30" s="167">
        <f t="shared" si="4"/>
        <v>0</v>
      </c>
      <c r="P30" s="167">
        <v>0</v>
      </c>
      <c r="Q30" s="167">
        <f t="shared" si="5"/>
        <v>0</v>
      </c>
      <c r="R30" s="167"/>
      <c r="S30" s="167"/>
      <c r="T30" s="168">
        <v>0</v>
      </c>
      <c r="U30" s="167">
        <f t="shared" si="6"/>
        <v>0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86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5">
      <c r="A31" s="158">
        <v>23</v>
      </c>
      <c r="B31" s="164" t="s">
        <v>132</v>
      </c>
      <c r="C31" s="197" t="s">
        <v>133</v>
      </c>
      <c r="D31" s="166" t="s">
        <v>134</v>
      </c>
      <c r="E31" s="172">
        <v>1</v>
      </c>
      <c r="F31" s="174"/>
      <c r="G31" s="175">
        <f t="shared" si="0"/>
        <v>0</v>
      </c>
      <c r="H31" s="174"/>
      <c r="I31" s="175">
        <f t="shared" si="1"/>
        <v>0</v>
      </c>
      <c r="J31" s="174"/>
      <c r="K31" s="175">
        <f t="shared" si="2"/>
        <v>0</v>
      </c>
      <c r="L31" s="175">
        <v>21</v>
      </c>
      <c r="M31" s="175">
        <f t="shared" si="3"/>
        <v>0</v>
      </c>
      <c r="N31" s="167">
        <v>0</v>
      </c>
      <c r="O31" s="167">
        <f t="shared" si="4"/>
        <v>0</v>
      </c>
      <c r="P31" s="167">
        <v>0</v>
      </c>
      <c r="Q31" s="167">
        <f t="shared" si="5"/>
        <v>0</v>
      </c>
      <c r="R31" s="167"/>
      <c r="S31" s="167"/>
      <c r="T31" s="168">
        <v>0</v>
      </c>
      <c r="U31" s="167">
        <f t="shared" si="6"/>
        <v>0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86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5">
      <c r="A32" s="158">
        <v>24</v>
      </c>
      <c r="B32" s="164" t="s">
        <v>135</v>
      </c>
      <c r="C32" s="197" t="s">
        <v>136</v>
      </c>
      <c r="D32" s="166" t="s">
        <v>134</v>
      </c>
      <c r="E32" s="172">
        <v>1</v>
      </c>
      <c r="F32" s="174"/>
      <c r="G32" s="175">
        <f t="shared" si="0"/>
        <v>0</v>
      </c>
      <c r="H32" s="174"/>
      <c r="I32" s="175">
        <f t="shared" si="1"/>
        <v>0</v>
      </c>
      <c r="J32" s="174"/>
      <c r="K32" s="175">
        <f t="shared" si="2"/>
        <v>0</v>
      </c>
      <c r="L32" s="175">
        <v>21</v>
      </c>
      <c r="M32" s="175">
        <f t="shared" si="3"/>
        <v>0</v>
      </c>
      <c r="N32" s="167">
        <v>0</v>
      </c>
      <c r="O32" s="167">
        <f t="shared" si="4"/>
        <v>0</v>
      </c>
      <c r="P32" s="167">
        <v>0</v>
      </c>
      <c r="Q32" s="167">
        <f t="shared" si="5"/>
        <v>0</v>
      </c>
      <c r="R32" s="167"/>
      <c r="S32" s="167"/>
      <c r="T32" s="168">
        <v>0</v>
      </c>
      <c r="U32" s="167">
        <f t="shared" si="6"/>
        <v>0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86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5">
      <c r="A33" s="158">
        <v>25</v>
      </c>
      <c r="B33" s="164" t="s">
        <v>137</v>
      </c>
      <c r="C33" s="197" t="s">
        <v>138</v>
      </c>
      <c r="D33" s="166" t="s">
        <v>134</v>
      </c>
      <c r="E33" s="172">
        <v>1</v>
      </c>
      <c r="F33" s="174"/>
      <c r="G33" s="175">
        <f t="shared" si="0"/>
        <v>0</v>
      </c>
      <c r="H33" s="174"/>
      <c r="I33" s="175">
        <f t="shared" si="1"/>
        <v>0</v>
      </c>
      <c r="J33" s="174"/>
      <c r="K33" s="175">
        <f t="shared" si="2"/>
        <v>0</v>
      </c>
      <c r="L33" s="175">
        <v>21</v>
      </c>
      <c r="M33" s="175">
        <f t="shared" si="3"/>
        <v>0</v>
      </c>
      <c r="N33" s="167">
        <v>0</v>
      </c>
      <c r="O33" s="167">
        <f t="shared" si="4"/>
        <v>0</v>
      </c>
      <c r="P33" s="167">
        <v>0</v>
      </c>
      <c r="Q33" s="167">
        <f t="shared" si="5"/>
        <v>0</v>
      </c>
      <c r="R33" s="167"/>
      <c r="S33" s="167"/>
      <c r="T33" s="168">
        <v>0</v>
      </c>
      <c r="U33" s="167">
        <f t="shared" si="6"/>
        <v>0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86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x14ac:dyDescent="0.25">
      <c r="A34" s="159" t="s">
        <v>81</v>
      </c>
      <c r="B34" s="165" t="s">
        <v>52</v>
      </c>
      <c r="C34" s="198" t="s">
        <v>53</v>
      </c>
      <c r="D34" s="169"/>
      <c r="E34" s="173"/>
      <c r="F34" s="176"/>
      <c r="G34" s="176">
        <f>SUMIF(AE35:AE46,"&lt;&gt;NOR",G35:G46)</f>
        <v>0</v>
      </c>
      <c r="H34" s="176"/>
      <c r="I34" s="176">
        <f>SUM(I35:I46)</f>
        <v>0</v>
      </c>
      <c r="J34" s="176"/>
      <c r="K34" s="176">
        <f>SUM(K35:K46)</f>
        <v>0</v>
      </c>
      <c r="L34" s="176"/>
      <c r="M34" s="176">
        <f>SUM(M35:M46)</f>
        <v>0</v>
      </c>
      <c r="N34" s="170"/>
      <c r="O34" s="170">
        <f>SUM(O35:O46)</f>
        <v>47.996240000000007</v>
      </c>
      <c r="P34" s="170"/>
      <c r="Q34" s="170">
        <f>SUM(Q35:Q46)</f>
        <v>0</v>
      </c>
      <c r="R34" s="170"/>
      <c r="S34" s="170"/>
      <c r="T34" s="171"/>
      <c r="U34" s="170">
        <f>SUM(U35:U46)</f>
        <v>159.97000000000003</v>
      </c>
      <c r="AE34" t="s">
        <v>82</v>
      </c>
    </row>
    <row r="35" spans="1:60" outlineLevel="1" x14ac:dyDescent="0.25">
      <c r="A35" s="158">
        <v>26</v>
      </c>
      <c r="B35" s="164" t="s">
        <v>139</v>
      </c>
      <c r="C35" s="197" t="s">
        <v>140</v>
      </c>
      <c r="D35" s="166" t="s">
        <v>92</v>
      </c>
      <c r="E35" s="172">
        <v>8</v>
      </c>
      <c r="F35" s="174"/>
      <c r="G35" s="175">
        <f t="shared" ref="G35:G46" si="7">ROUND(E35*F35,2)</f>
        <v>0</v>
      </c>
      <c r="H35" s="174"/>
      <c r="I35" s="175">
        <f t="shared" ref="I35:I46" si="8">ROUND(E35*H35,2)</f>
        <v>0</v>
      </c>
      <c r="J35" s="174"/>
      <c r="K35" s="175">
        <f t="shared" ref="K35:K46" si="9">ROUND(E35*J35,2)</f>
        <v>0</v>
      </c>
      <c r="L35" s="175">
        <v>21</v>
      </c>
      <c r="M35" s="175">
        <f t="shared" ref="M35:M46" si="10">G35*(1+L35/100)</f>
        <v>0</v>
      </c>
      <c r="N35" s="167">
        <v>0</v>
      </c>
      <c r="O35" s="167">
        <f t="shared" ref="O35:O46" si="11">ROUND(E35*N35,5)</f>
        <v>0</v>
      </c>
      <c r="P35" s="167">
        <v>0</v>
      </c>
      <c r="Q35" s="167">
        <f t="shared" ref="Q35:Q46" si="12">ROUND(E35*P35,5)</f>
        <v>0</v>
      </c>
      <c r="R35" s="167"/>
      <c r="S35" s="167"/>
      <c r="T35" s="168">
        <v>3.44</v>
      </c>
      <c r="U35" s="167">
        <f t="shared" ref="U35:U46" si="13">ROUND(E35*T35,2)</f>
        <v>27.52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86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ht="20.399999999999999" outlineLevel="1" x14ac:dyDescent="0.25">
      <c r="A36" s="158">
        <v>27</v>
      </c>
      <c r="B36" s="164" t="s">
        <v>141</v>
      </c>
      <c r="C36" s="197" t="s">
        <v>142</v>
      </c>
      <c r="D36" s="166" t="s">
        <v>92</v>
      </c>
      <c r="E36" s="172">
        <v>8</v>
      </c>
      <c r="F36" s="174"/>
      <c r="G36" s="175">
        <f t="shared" si="7"/>
        <v>0</v>
      </c>
      <c r="H36" s="174"/>
      <c r="I36" s="175">
        <f t="shared" si="8"/>
        <v>0</v>
      </c>
      <c r="J36" s="174"/>
      <c r="K36" s="175">
        <f t="shared" si="9"/>
        <v>0</v>
      </c>
      <c r="L36" s="175">
        <v>21</v>
      </c>
      <c r="M36" s="175">
        <f t="shared" si="10"/>
        <v>0</v>
      </c>
      <c r="N36" s="167">
        <v>2.5589200000000001</v>
      </c>
      <c r="O36" s="167">
        <f t="shared" si="11"/>
        <v>20.471360000000001</v>
      </c>
      <c r="P36" s="167">
        <v>0</v>
      </c>
      <c r="Q36" s="167">
        <f t="shared" si="12"/>
        <v>0</v>
      </c>
      <c r="R36" s="167"/>
      <c r="S36" s="167"/>
      <c r="T36" s="168">
        <v>4</v>
      </c>
      <c r="U36" s="167">
        <f t="shared" si="13"/>
        <v>32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86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5">
      <c r="A37" s="158">
        <v>28</v>
      </c>
      <c r="B37" s="164" t="s">
        <v>143</v>
      </c>
      <c r="C37" s="197" t="s">
        <v>144</v>
      </c>
      <c r="D37" s="166" t="s">
        <v>85</v>
      </c>
      <c r="E37" s="172">
        <v>195</v>
      </c>
      <c r="F37" s="174"/>
      <c r="G37" s="175">
        <f t="shared" si="7"/>
        <v>0</v>
      </c>
      <c r="H37" s="174"/>
      <c r="I37" s="175">
        <f t="shared" si="8"/>
        <v>0</v>
      </c>
      <c r="J37" s="174"/>
      <c r="K37" s="175">
        <f t="shared" si="9"/>
        <v>0</v>
      </c>
      <c r="L37" s="175">
        <v>21</v>
      </c>
      <c r="M37" s="175">
        <f t="shared" si="10"/>
        <v>0</v>
      </c>
      <c r="N37" s="167">
        <v>0</v>
      </c>
      <c r="O37" s="167">
        <f t="shared" si="11"/>
        <v>0</v>
      </c>
      <c r="P37" s="167">
        <v>0</v>
      </c>
      <c r="Q37" s="167">
        <f t="shared" si="12"/>
        <v>0</v>
      </c>
      <c r="R37" s="167"/>
      <c r="S37" s="167"/>
      <c r="T37" s="168">
        <v>8.1759999999999999E-2</v>
      </c>
      <c r="U37" s="167">
        <f t="shared" si="13"/>
        <v>15.94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86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5">
      <c r="A38" s="158">
        <v>29</v>
      </c>
      <c r="B38" s="164" t="s">
        <v>145</v>
      </c>
      <c r="C38" s="197" t="s">
        <v>146</v>
      </c>
      <c r="D38" s="166" t="s">
        <v>85</v>
      </c>
      <c r="E38" s="172">
        <v>4</v>
      </c>
      <c r="F38" s="174"/>
      <c r="G38" s="175">
        <f t="shared" si="7"/>
        <v>0</v>
      </c>
      <c r="H38" s="174"/>
      <c r="I38" s="175">
        <f t="shared" si="8"/>
        <v>0</v>
      </c>
      <c r="J38" s="174"/>
      <c r="K38" s="175">
        <f t="shared" si="9"/>
        <v>0</v>
      </c>
      <c r="L38" s="175">
        <v>21</v>
      </c>
      <c r="M38" s="175">
        <f t="shared" si="10"/>
        <v>0</v>
      </c>
      <c r="N38" s="167">
        <v>0</v>
      </c>
      <c r="O38" s="167">
        <f t="shared" si="11"/>
        <v>0</v>
      </c>
      <c r="P38" s="167">
        <v>0</v>
      </c>
      <c r="Q38" s="167">
        <f t="shared" si="12"/>
        <v>0</v>
      </c>
      <c r="R38" s="167"/>
      <c r="S38" s="167"/>
      <c r="T38" s="168">
        <v>0.17519999999999999</v>
      </c>
      <c r="U38" s="167">
        <f t="shared" si="13"/>
        <v>0.7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86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ht="20.399999999999999" outlineLevel="1" x14ac:dyDescent="0.25">
      <c r="A39" s="158">
        <v>30</v>
      </c>
      <c r="B39" s="164" t="s">
        <v>147</v>
      </c>
      <c r="C39" s="197" t="s">
        <v>148</v>
      </c>
      <c r="D39" s="166" t="s">
        <v>85</v>
      </c>
      <c r="E39" s="172">
        <v>199</v>
      </c>
      <c r="F39" s="174"/>
      <c r="G39" s="175">
        <f t="shared" si="7"/>
        <v>0</v>
      </c>
      <c r="H39" s="174"/>
      <c r="I39" s="175">
        <f t="shared" si="8"/>
        <v>0</v>
      </c>
      <c r="J39" s="174"/>
      <c r="K39" s="175">
        <f t="shared" si="9"/>
        <v>0</v>
      </c>
      <c r="L39" s="175">
        <v>21</v>
      </c>
      <c r="M39" s="175">
        <f t="shared" si="10"/>
        <v>0</v>
      </c>
      <c r="N39" s="167">
        <v>0.13822000000000001</v>
      </c>
      <c r="O39" s="167">
        <f t="shared" si="11"/>
        <v>27.505780000000001</v>
      </c>
      <c r="P39" s="167">
        <v>0</v>
      </c>
      <c r="Q39" s="167">
        <f t="shared" si="12"/>
        <v>0</v>
      </c>
      <c r="R39" s="167"/>
      <c r="S39" s="167"/>
      <c r="T39" s="168">
        <v>0.10299999999999999</v>
      </c>
      <c r="U39" s="167">
        <f t="shared" si="13"/>
        <v>20.5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86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ht="20.399999999999999" outlineLevel="1" x14ac:dyDescent="0.25">
      <c r="A40" s="158">
        <v>31</v>
      </c>
      <c r="B40" s="164" t="s">
        <v>149</v>
      </c>
      <c r="C40" s="197" t="s">
        <v>150</v>
      </c>
      <c r="D40" s="166" t="s">
        <v>85</v>
      </c>
      <c r="E40" s="172">
        <v>199</v>
      </c>
      <c r="F40" s="174"/>
      <c r="G40" s="175">
        <f t="shared" si="7"/>
        <v>0</v>
      </c>
      <c r="H40" s="174"/>
      <c r="I40" s="175">
        <f t="shared" si="8"/>
        <v>0</v>
      </c>
      <c r="J40" s="174"/>
      <c r="K40" s="175">
        <f t="shared" si="9"/>
        <v>0</v>
      </c>
      <c r="L40" s="175">
        <v>21</v>
      </c>
      <c r="M40" s="175">
        <f t="shared" si="10"/>
        <v>0</v>
      </c>
      <c r="N40" s="167">
        <v>6.0000000000000002E-5</v>
      </c>
      <c r="O40" s="167">
        <f t="shared" si="11"/>
        <v>1.1939999999999999E-2</v>
      </c>
      <c r="P40" s="167">
        <v>0</v>
      </c>
      <c r="Q40" s="167">
        <f t="shared" si="12"/>
        <v>0</v>
      </c>
      <c r="R40" s="167"/>
      <c r="S40" s="167"/>
      <c r="T40" s="168">
        <v>2.5999999999999999E-2</v>
      </c>
      <c r="U40" s="167">
        <f t="shared" si="13"/>
        <v>5.17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86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5">
      <c r="A41" s="158">
        <v>32</v>
      </c>
      <c r="B41" s="164" t="s">
        <v>151</v>
      </c>
      <c r="C41" s="197" t="s">
        <v>152</v>
      </c>
      <c r="D41" s="166" t="s">
        <v>85</v>
      </c>
      <c r="E41" s="172">
        <v>4</v>
      </c>
      <c r="F41" s="174"/>
      <c r="G41" s="175">
        <f t="shared" si="7"/>
        <v>0</v>
      </c>
      <c r="H41" s="174"/>
      <c r="I41" s="175">
        <f t="shared" si="8"/>
        <v>0</v>
      </c>
      <c r="J41" s="174"/>
      <c r="K41" s="175">
        <f t="shared" si="9"/>
        <v>0</v>
      </c>
      <c r="L41" s="175">
        <v>21</v>
      </c>
      <c r="M41" s="175">
        <f t="shared" si="10"/>
        <v>0</v>
      </c>
      <c r="N41" s="167">
        <v>1.09E-3</v>
      </c>
      <c r="O41" s="167">
        <f t="shared" si="11"/>
        <v>4.3600000000000002E-3</v>
      </c>
      <c r="P41" s="167">
        <v>0</v>
      </c>
      <c r="Q41" s="167">
        <f t="shared" si="12"/>
        <v>0</v>
      </c>
      <c r="R41" s="167"/>
      <c r="S41" s="167"/>
      <c r="T41" s="168">
        <v>6.4000000000000001E-2</v>
      </c>
      <c r="U41" s="167">
        <f t="shared" si="13"/>
        <v>0.26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86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5">
      <c r="A42" s="158">
        <v>33</v>
      </c>
      <c r="B42" s="164" t="s">
        <v>153</v>
      </c>
      <c r="C42" s="197" t="s">
        <v>154</v>
      </c>
      <c r="D42" s="166" t="s">
        <v>85</v>
      </c>
      <c r="E42" s="172">
        <v>4</v>
      </c>
      <c r="F42" s="174"/>
      <c r="G42" s="175">
        <f t="shared" si="7"/>
        <v>0</v>
      </c>
      <c r="H42" s="174"/>
      <c r="I42" s="175">
        <f t="shared" si="8"/>
        <v>0</v>
      </c>
      <c r="J42" s="174"/>
      <c r="K42" s="175">
        <f t="shared" si="9"/>
        <v>0</v>
      </c>
      <c r="L42" s="175">
        <v>21</v>
      </c>
      <c r="M42" s="175">
        <f t="shared" si="10"/>
        <v>0</v>
      </c>
      <c r="N42" s="167">
        <v>6.9999999999999999E-4</v>
      </c>
      <c r="O42" s="167">
        <f t="shared" si="11"/>
        <v>2.8E-3</v>
      </c>
      <c r="P42" s="167">
        <v>0</v>
      </c>
      <c r="Q42" s="167">
        <f t="shared" si="12"/>
        <v>0</v>
      </c>
      <c r="R42" s="167"/>
      <c r="S42" s="167"/>
      <c r="T42" s="168">
        <v>0</v>
      </c>
      <c r="U42" s="167">
        <f t="shared" si="13"/>
        <v>0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89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5">
      <c r="A43" s="158">
        <v>34</v>
      </c>
      <c r="B43" s="164" t="s">
        <v>155</v>
      </c>
      <c r="C43" s="197" t="s">
        <v>156</v>
      </c>
      <c r="D43" s="166" t="s">
        <v>85</v>
      </c>
      <c r="E43" s="172">
        <v>195</v>
      </c>
      <c r="F43" s="174"/>
      <c r="G43" s="175">
        <f t="shared" si="7"/>
        <v>0</v>
      </c>
      <c r="H43" s="174"/>
      <c r="I43" s="175">
        <f t="shared" si="8"/>
        <v>0</v>
      </c>
      <c r="J43" s="174"/>
      <c r="K43" s="175">
        <f t="shared" si="9"/>
        <v>0</v>
      </c>
      <c r="L43" s="175">
        <v>21</v>
      </c>
      <c r="M43" s="175">
        <f t="shared" si="10"/>
        <v>0</v>
      </c>
      <c r="N43" s="167">
        <v>0</v>
      </c>
      <c r="O43" s="167">
        <f t="shared" si="11"/>
        <v>0</v>
      </c>
      <c r="P43" s="167">
        <v>0</v>
      </c>
      <c r="Q43" s="167">
        <f t="shared" si="12"/>
        <v>0</v>
      </c>
      <c r="R43" s="167"/>
      <c r="S43" s="167"/>
      <c r="T43" s="168">
        <v>0.15110000000000001</v>
      </c>
      <c r="U43" s="167">
        <f t="shared" si="13"/>
        <v>29.46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86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5">
      <c r="A44" s="158">
        <v>35</v>
      </c>
      <c r="B44" s="164" t="s">
        <v>157</v>
      </c>
      <c r="C44" s="197" t="s">
        <v>158</v>
      </c>
      <c r="D44" s="166" t="s">
        <v>85</v>
      </c>
      <c r="E44" s="172">
        <v>4</v>
      </c>
      <c r="F44" s="174"/>
      <c r="G44" s="175">
        <f t="shared" si="7"/>
        <v>0</v>
      </c>
      <c r="H44" s="174"/>
      <c r="I44" s="175">
        <f t="shared" si="8"/>
        <v>0</v>
      </c>
      <c r="J44" s="174"/>
      <c r="K44" s="175">
        <f t="shared" si="9"/>
        <v>0</v>
      </c>
      <c r="L44" s="175">
        <v>21</v>
      </c>
      <c r="M44" s="175">
        <f t="shared" si="10"/>
        <v>0</v>
      </c>
      <c r="N44" s="167">
        <v>0</v>
      </c>
      <c r="O44" s="167">
        <f t="shared" si="11"/>
        <v>0</v>
      </c>
      <c r="P44" s="167">
        <v>0</v>
      </c>
      <c r="Q44" s="167">
        <f t="shared" si="12"/>
        <v>0</v>
      </c>
      <c r="R44" s="167"/>
      <c r="S44" s="167"/>
      <c r="T44" s="168">
        <v>0.34399999999999997</v>
      </c>
      <c r="U44" s="167">
        <f t="shared" si="13"/>
        <v>1.38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86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5">
      <c r="A45" s="158">
        <v>36</v>
      </c>
      <c r="B45" s="164" t="s">
        <v>159</v>
      </c>
      <c r="C45" s="197" t="s">
        <v>160</v>
      </c>
      <c r="D45" s="166" t="s">
        <v>161</v>
      </c>
      <c r="E45" s="172">
        <v>104</v>
      </c>
      <c r="F45" s="174"/>
      <c r="G45" s="175">
        <f t="shared" si="7"/>
        <v>0</v>
      </c>
      <c r="H45" s="174"/>
      <c r="I45" s="175">
        <f t="shared" si="8"/>
        <v>0</v>
      </c>
      <c r="J45" s="174"/>
      <c r="K45" s="175">
        <f t="shared" si="9"/>
        <v>0</v>
      </c>
      <c r="L45" s="175">
        <v>21</v>
      </c>
      <c r="M45" s="175">
        <f t="shared" si="10"/>
        <v>0</v>
      </c>
      <c r="N45" s="167">
        <v>0</v>
      </c>
      <c r="O45" s="167">
        <f t="shared" si="11"/>
        <v>0</v>
      </c>
      <c r="P45" s="167">
        <v>0</v>
      </c>
      <c r="Q45" s="167">
        <f t="shared" si="12"/>
        <v>0</v>
      </c>
      <c r="R45" s="167"/>
      <c r="S45" s="167"/>
      <c r="T45" s="168">
        <v>0.13</v>
      </c>
      <c r="U45" s="167">
        <f t="shared" si="13"/>
        <v>13.52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86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5">
      <c r="A46" s="185">
        <v>37</v>
      </c>
      <c r="B46" s="186" t="s">
        <v>162</v>
      </c>
      <c r="C46" s="199" t="s">
        <v>163</v>
      </c>
      <c r="D46" s="187" t="s">
        <v>161</v>
      </c>
      <c r="E46" s="188">
        <v>104</v>
      </c>
      <c r="F46" s="189"/>
      <c r="G46" s="190">
        <f t="shared" si="7"/>
        <v>0</v>
      </c>
      <c r="H46" s="189"/>
      <c r="I46" s="190">
        <f t="shared" si="8"/>
        <v>0</v>
      </c>
      <c r="J46" s="189"/>
      <c r="K46" s="190">
        <f t="shared" si="9"/>
        <v>0</v>
      </c>
      <c r="L46" s="190">
        <v>21</v>
      </c>
      <c r="M46" s="190">
        <f t="shared" si="10"/>
        <v>0</v>
      </c>
      <c r="N46" s="191">
        <v>0</v>
      </c>
      <c r="O46" s="191">
        <f t="shared" si="11"/>
        <v>0</v>
      </c>
      <c r="P46" s="191">
        <v>0</v>
      </c>
      <c r="Q46" s="191">
        <f t="shared" si="12"/>
        <v>0</v>
      </c>
      <c r="R46" s="191"/>
      <c r="S46" s="191"/>
      <c r="T46" s="192">
        <v>0.13</v>
      </c>
      <c r="U46" s="191">
        <f t="shared" si="13"/>
        <v>13.52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86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x14ac:dyDescent="0.25">
      <c r="A47" s="6"/>
      <c r="B47" s="7" t="s">
        <v>164</v>
      </c>
      <c r="C47" s="200" t="s">
        <v>164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v>15</v>
      </c>
      <c r="AD47">
        <v>21</v>
      </c>
    </row>
    <row r="48" spans="1:60" x14ac:dyDescent="0.25">
      <c r="A48" s="193"/>
      <c r="B48" s="194">
        <v>26</v>
      </c>
      <c r="C48" s="201" t="s">
        <v>164</v>
      </c>
      <c r="D48" s="195"/>
      <c r="E48" s="195"/>
      <c r="F48" s="195"/>
      <c r="G48" s="196">
        <f>G8+G34</f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f>SUMIF(L7:L46,AC47,G7:G46)</f>
        <v>0</v>
      </c>
      <c r="AD48">
        <f>SUMIF(L7:L46,AD47,G7:G46)</f>
        <v>0</v>
      </c>
      <c r="AE48" t="s">
        <v>165</v>
      </c>
    </row>
    <row r="49" spans="1:31" x14ac:dyDescent="0.25">
      <c r="A49" s="6"/>
      <c r="B49" s="7" t="s">
        <v>164</v>
      </c>
      <c r="C49" s="200" t="s">
        <v>164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ht="13.8" x14ac:dyDescent="0.25">
      <c r="A50" s="267" t="s">
        <v>169</v>
      </c>
      <c r="B50" s="7" t="s">
        <v>164</v>
      </c>
      <c r="C50" s="200" t="s">
        <v>164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65">
        <v>33</v>
      </c>
      <c r="B51" s="265"/>
      <c r="C51" s="26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5">
      <c r="A52" s="246"/>
      <c r="B52" s="247"/>
      <c r="C52" s="248"/>
      <c r="D52" s="247"/>
      <c r="E52" s="247"/>
      <c r="F52" s="247"/>
      <c r="G52" s="249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E52" t="s">
        <v>166</v>
      </c>
    </row>
    <row r="53" spans="1:31" x14ac:dyDescent="0.25">
      <c r="A53" s="250"/>
      <c r="B53" s="251"/>
      <c r="C53" s="252"/>
      <c r="D53" s="251"/>
      <c r="E53" s="251"/>
      <c r="F53" s="251"/>
      <c r="G53" s="25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0"/>
      <c r="B54" s="251"/>
      <c r="C54" s="252"/>
      <c r="D54" s="251"/>
      <c r="E54" s="251"/>
      <c r="F54" s="251"/>
      <c r="G54" s="25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50"/>
      <c r="B55" s="251"/>
      <c r="C55" s="252"/>
      <c r="D55" s="251"/>
      <c r="E55" s="251"/>
      <c r="F55" s="251"/>
      <c r="G55" s="253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254"/>
      <c r="B56" s="255"/>
      <c r="C56" s="256"/>
      <c r="D56" s="255"/>
      <c r="E56" s="255"/>
      <c r="F56" s="255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A57" s="6"/>
      <c r="B57" s="7" t="s">
        <v>164</v>
      </c>
      <c r="C57" s="200" t="s">
        <v>164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5">
      <c r="C58" s="202"/>
      <c r="AE58" t="s">
        <v>167</v>
      </c>
    </row>
  </sheetData>
  <mergeCells count="6">
    <mergeCell ref="A52:G56"/>
    <mergeCell ref="A1:G1"/>
    <mergeCell ref="C2:G2"/>
    <mergeCell ref="C3:G3"/>
    <mergeCell ref="C4:G4"/>
    <mergeCell ref="A51:C51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 Vlk</dc:creator>
  <cp:lastModifiedBy>user</cp:lastModifiedBy>
  <cp:lastPrinted>2014-02-28T09:52:57Z</cp:lastPrinted>
  <dcterms:created xsi:type="dcterms:W3CDTF">2009-04-08T07:15:50Z</dcterms:created>
  <dcterms:modified xsi:type="dcterms:W3CDTF">2022-01-25T19:41:45Z</dcterms:modified>
</cp:coreProperties>
</file>