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38640" windowHeight="21120" activeTab="0"/>
  </bookViews>
  <sheets>
    <sheet name="Rekapitulace stavby" sheetId="1" r:id="rId1"/>
    <sheet name="SO 101 - Komunikace a zpe..." sheetId="2" r:id="rId2"/>
    <sheet name="SO 401 - Veřejné osvětlení" sheetId="3" r:id="rId3"/>
  </sheets>
  <definedNames>
    <definedName name="_xlnm._FilterDatabase" localSheetId="1" hidden="1">'SO 101 - Komunikace a zpe...'!$C$137:$K$339</definedName>
    <definedName name="_xlnm._FilterDatabase" localSheetId="2" hidden="1">'SO 401 - Veřejné osvětlení'!$C$133:$K$207</definedName>
    <definedName name="_xlnm.Print_Area" localSheetId="0">'Rekapitulace stavby'!$D$4:$AO$76,'Rekapitulace stavby'!$C$82:$AQ$97</definedName>
    <definedName name="_xlnm.Print_Area" localSheetId="1">'SO 101 - Komunikace a zpe...'!$C$4:$J$76,'SO 101 - Komunikace a zpe...'!$C$82:$J$119,'SO 101 - Komunikace a zpe...'!$C$125:$K$339</definedName>
    <definedName name="_xlnm.Print_Area" localSheetId="2">'SO 401 - Veřejné osvětlení'!$C$4:$J$76,'SO 401 - Veřejné osvětlení'!$C$82:$J$115,'SO 401 - Veřejné osvětlení'!$C$121:$K$207</definedName>
    <definedName name="_xlnm.Print_Titles" localSheetId="0">'Rekapitulace stavby'!$92:$92</definedName>
    <definedName name="_xlnm.Print_Titles" localSheetId="1">'SO 101 - Komunikace a zpe...'!$137:$137</definedName>
    <definedName name="_xlnm.Print_Titles" localSheetId="2">'SO 401 - Veřejné osvětlení'!$133:$133</definedName>
  </definedNames>
  <calcPr calcId="191029"/>
  <extLst/>
</workbook>
</file>

<file path=xl/sharedStrings.xml><?xml version="1.0" encoding="utf-8"?>
<sst xmlns="http://schemas.openxmlformats.org/spreadsheetml/2006/main" count="3721" uniqueCount="862">
  <si>
    <t>Export Komplet</t>
  </si>
  <si>
    <t/>
  </si>
  <si>
    <t>2.0</t>
  </si>
  <si>
    <t>ZAMOK</t>
  </si>
  <si>
    <t>False</t>
  </si>
  <si>
    <t>{be34903a-1ca9-4196-aa7a-7f475b5b5982}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</si>
  <si>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</si>
  <si>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</si>
  <si>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</si>
  <si>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</si>
  <si>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</si>
  <si>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</si>
  <si>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</si>
  <si>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</si>
  <si>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P222019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</si>
  <si>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</si>
  <si>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</si>
  <si>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Habartov, parkoviště Čs. Armády</t>
  </si>
  <si>
    <t>KSO:</t>
  </si>
  <si>
    <t>CC-CZ:</t>
  </si>
  <si>
    <t>Místo:</t>
  </si>
  <si>
    <t>Habartov</t>
  </si>
  <si>
    <t>Datum:</t>
  </si>
  <si>
    <t>26. 6. 2020</t>
  </si>
  <si>
    <t>Zadavatel:</t>
  </si>
  <si>
    <t>IČ:</t>
  </si>
  <si>
    <t>00259314</t>
  </si>
  <si>
    <t>Město Habartov</t>
  </si>
  <si>
    <t>DIČ:</t>
  </si>
  <si>
    <t>CZ00259314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</si>
  <si>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</si>
  <si>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</si>
  <si>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</si>
  <si>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</si>
  <si>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</si>
  <si>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</si>
  <si>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</si>
  <si>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</si>
  <si>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</si>
  <si>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</si>
  <si>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</si>
  <si>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</si>
  <si>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</si>
  <si>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</si>
  <si>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</si>
  <si>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</si>
  <si>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</si>
  <si>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</si>
  <si>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</si>
  <si>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</si>
  <si>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</si>
  <si>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</si>
  <si>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</si>
  <si>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</si>
  <si>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</si>
  <si>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</si>
  <si>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</si>
  <si>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</si>
  <si>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</si>
  <si>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</si>
  <si>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</si>
  <si>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</si>
  <si>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</si>
  <si>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</si>
  <si>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</si>
  <si>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</si>
  <si>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</si>
  <si>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</si>
  <si>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</si>
  <si>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</si>
  <si>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</si>
  <si>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</si>
  <si>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</si>
  <si>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</si>
  <si>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</si>
  <si>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</si>
  <si>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</si>
  <si>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</si>
  <si>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</si>
  <si>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</si>
  <si>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</si>
  <si>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</si>
  <si>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</si>
  <si>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</si>
  <si>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</si>
  <si>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</si>
  <si>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</si>
  <si>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</si>
  <si>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{8a3ba1c9-8fda-4c35-babe-418589b45b91}</t>
  </si>
  <si>
    <t>2</t>
  </si>
  <si>
    <t>SO 401</t>
  </si>
  <si>
    <t>Veřejné osvětlení</t>
  </si>
  <si>
    <t>{c661a87c-4199-4c3f-9ad2-55effe77aa15}</t>
  </si>
  <si>
    <t>KRYCÍ LIST SOUPISU PRACÍ</t>
  </si>
  <si>
    <t>Objekt:</t>
  </si>
  <si>
    <t>SO 101 - Komunikace a zpevněné plochy</t>
  </si>
  <si>
    <t>Položky v ostatních nákladech zahrnují:                                                                                                                    Průzkumné práce - vytyčení inženýrských sítí                                                                                                                     Geodetické práce - vytyčení stavby, zaměření skutečného provedení                                                                           Projektové práce - projekt RDS, projekt skutečného provedení                                                                                        Zařízení staveniště - skládka materiálů, oplocení, zázemí, DIO atd.                                                                                 Inženýrská činnost - zkoušky únosnosti pláně a jednotlivých vrstev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</si>
  <si>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</si>
  <si>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</si>
  <si>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</si>
  <si>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</si>
  <si>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</si>
  <si>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</si>
  <si>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</si>
  <si>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</si>
  <si>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</si>
  <si>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</si>
  <si>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</si>
  <si>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</si>
  <si>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</si>
  <si>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</si>
  <si>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</si>
  <si>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</si>
  <si>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</si>
  <si>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</si>
  <si>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</si>
  <si>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</si>
  <si>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</si>
  <si>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</si>
  <si>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</si>
  <si>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</si>
  <si>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</si>
  <si>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</si>
  <si>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</si>
  <si>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</si>
  <si>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</si>
  <si>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</si>
  <si>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</si>
  <si>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</si>
  <si>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</si>
  <si>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</si>
  <si>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</si>
  <si>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</si>
  <si>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</si>
  <si>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</si>
  <si>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</si>
  <si>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</si>
  <si>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</si>
  <si>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</si>
  <si>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</si>
  <si>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</si>
  <si>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</si>
  <si>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</si>
  <si>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112151112</t>
  </si>
  <si>
    <t>Směrové kácení stromů s rozřezáním a odvětvením D kmene do 300 mm</t>
  </si>
  <si>
    <t>kus</t>
  </si>
  <si>
    <t>CS ÚRS 2021 01</t>
  </si>
  <si>
    <t>4</t>
  </si>
  <si>
    <t>-2030407778</t>
  </si>
  <si>
    <t>112151113</t>
  </si>
  <si>
    <t>Směrové kácení stromů s rozřezáním a odvětvením D kmene do 400 mm</t>
  </si>
  <si>
    <t>52014305</t>
  </si>
  <si>
    <t>3</t>
  </si>
  <si>
    <t>112201112</t>
  </si>
  <si>
    <t>Odstranění pařezů D do 0,3 m v rovině a svahu 1:5 s odklizením do 20 m a zasypáním jámy</t>
  </si>
  <si>
    <t>-131423233</t>
  </si>
  <si>
    <t>112201113</t>
  </si>
  <si>
    <t>Odstranění pařezů D do 0,4 m v rovině a svahu 1:5 s odklizením do 20 m a zasypáním jámy</t>
  </si>
  <si>
    <t>1669272062</t>
  </si>
  <si>
    <t>5</t>
  </si>
  <si>
    <t>162201411</t>
  </si>
  <si>
    <t>Vodorovné přemístění kmenů stromů listnatých do 1 km D kmene do 300 mm</t>
  </si>
  <si>
    <t>1865724640</t>
  </si>
  <si>
    <t>6</t>
  </si>
  <si>
    <t>162201412</t>
  </si>
  <si>
    <t>Vodorovné přemístění kmenů stromů listnatých do 1 km D kmene do 500 mm</t>
  </si>
  <si>
    <t>1561461579</t>
  </si>
  <si>
    <t>7</t>
  </si>
  <si>
    <t>162201421</t>
  </si>
  <si>
    <t>Vodorovné přemístění pařezů do 1 km D do 300 mm</t>
  </si>
  <si>
    <t>-1215130332</t>
  </si>
  <si>
    <t>8</t>
  </si>
  <si>
    <t>162201422</t>
  </si>
  <si>
    <t>Vodorovné přemístění pařezů do 1 km D do 500 mm</t>
  </si>
  <si>
    <t>1458140604</t>
  </si>
  <si>
    <t>9</t>
  </si>
  <si>
    <t>162301951</t>
  </si>
  <si>
    <t>Příplatek k vodorovnému přemístění kmenů stromů listnatých D kmene do 300 mm ZKD 1 km</t>
  </si>
  <si>
    <t>1373820319</t>
  </si>
  <si>
    <t>VV</t>
  </si>
  <si>
    <t>3*10</t>
  </si>
  <si>
    <t>10</t>
  </si>
  <si>
    <t>162301952</t>
  </si>
  <si>
    <t>Příplatek k vodorovnému přemístění kmenů stromů listnatých D kmene do 500 mm ZKD 1 km</t>
  </si>
  <si>
    <t>125748074</t>
  </si>
  <si>
    <t>1*10</t>
  </si>
  <si>
    <t>11</t>
  </si>
  <si>
    <t>162301971</t>
  </si>
  <si>
    <t>Příplatek k vodorovnému přemístění pařezů D 300 mm ZKD 1 km</t>
  </si>
  <si>
    <t>-453926793</t>
  </si>
  <si>
    <t>12</t>
  </si>
  <si>
    <t>162301972</t>
  </si>
  <si>
    <t>Příplatek k vodorovnému přemístění pařezů D 500 mm ZKD 1 km</t>
  </si>
  <si>
    <t>2041670753</t>
  </si>
  <si>
    <t>13</t>
  </si>
  <si>
    <t>181111111</t>
  </si>
  <si>
    <t>Plošná úprava terénu do 500 m2 zemina skupiny 1 až 4 nerovnosti do 100 mm v rovinně a svahu do 1:5</t>
  </si>
  <si>
    <t>m2</t>
  </si>
  <si>
    <t>1888734163</t>
  </si>
  <si>
    <t>14</t>
  </si>
  <si>
    <t>182303111</t>
  </si>
  <si>
    <t>Doplnění zeminy nebo substrátu na travnatých plochách tl 50 mm rovina v rovinně a svahu do 1:5</t>
  </si>
  <si>
    <t>-1686956396</t>
  </si>
  <si>
    <t>P</t>
  </si>
  <si>
    <t>Poznámka k položce:
rozprostření substrátu</t>
  </si>
  <si>
    <t>M</t>
  </si>
  <si>
    <t>10321100</t>
  </si>
  <si>
    <t>zahradní substrát pro výsadbu VL</t>
  </si>
  <si>
    <t>m3</t>
  </si>
  <si>
    <t>-168464015</t>
  </si>
  <si>
    <t>16</t>
  </si>
  <si>
    <t>183111214</t>
  </si>
  <si>
    <t>Jamky pro výsadbu s výměnou 50 % půdy zeminy tř 1 až 4 objem do 0,02 m3 v rovině a svahu do 1:5</t>
  </si>
  <si>
    <t>-1095190437</t>
  </si>
  <si>
    <t>17</t>
  </si>
  <si>
    <t>1016377013</t>
  </si>
  <si>
    <t>18</t>
  </si>
  <si>
    <t>183205111</t>
  </si>
  <si>
    <t>Založení záhonu v rovině a svahu do 1:5 zemina tř 1 a 2</t>
  </si>
  <si>
    <t>908069164</t>
  </si>
  <si>
    <t>19</t>
  </si>
  <si>
    <t>184102112</t>
  </si>
  <si>
    <t>Výsadba dřeviny s balem D do 0,3 m do jamky se zalitím v rovině a svahu do 1:5</t>
  </si>
  <si>
    <t>-1077306645</t>
  </si>
  <si>
    <t>20</t>
  </si>
  <si>
    <t>0265202R1.1</t>
  </si>
  <si>
    <t>Bobkovišeň lékařská/Prunus laurocerasus/ v 40-60 cm K3</t>
  </si>
  <si>
    <t>2069872061</t>
  </si>
  <si>
    <t>Poznámka k položce:
3ks/m2 popř. 2 ks/bm</t>
  </si>
  <si>
    <t>184401112</t>
  </si>
  <si>
    <t>Příprava dřevin k přesazení bez výměny půdy s vyhnojením s balem D do 1 m v rovině a svahu do 1:5</t>
  </si>
  <si>
    <t>557523907</t>
  </si>
  <si>
    <t>Poznámka k položce:
3 ks stromů</t>
  </si>
  <si>
    <t>22</t>
  </si>
  <si>
    <t>184502115</t>
  </si>
  <si>
    <t>Vyzvednutí dřeviny k přesazení s balem D do 1,0 m v rovině a svahu do 1:5</t>
  </si>
  <si>
    <t>2035331114</t>
  </si>
  <si>
    <t>23</t>
  </si>
  <si>
    <t>183151115</t>
  </si>
  <si>
    <t>Hloubení jam pro výsadbu dřevin strojně v rovině nebo ve svahu do 1:5 objem jamky do 1,1 m3</t>
  </si>
  <si>
    <t>-390053141</t>
  </si>
  <si>
    <t>24</t>
  </si>
  <si>
    <t>184102117</t>
  </si>
  <si>
    <t>Výsadba dřeviny s balem D do 1 m do jamky se zalitím v rovině a svahu do 1:5</t>
  </si>
  <si>
    <t>-1687399538</t>
  </si>
  <si>
    <t>Poznámka k položce:
3 ks přesazení, 18 ks nová výsadba stromů</t>
  </si>
  <si>
    <t>3+18</t>
  </si>
  <si>
    <t>25</t>
  </si>
  <si>
    <t>0265038R1</t>
  </si>
  <si>
    <t>CS ÚRS 2020 01</t>
  </si>
  <si>
    <t>-1187436226</t>
  </si>
  <si>
    <t>26</t>
  </si>
  <si>
    <t>113106123</t>
  </si>
  <si>
    <t>Rozebrání dlažeb ze zámkových dlaždic komunikací pro pěší ručně</t>
  </si>
  <si>
    <t>-1738790521</t>
  </si>
  <si>
    <t>Poznámka k položce:
56 m2 přeskládání u vjezdu na parkoviště</t>
  </si>
  <si>
    <t>27</t>
  </si>
  <si>
    <t>113106571</t>
  </si>
  <si>
    <t>Rozebrání dlažeb vozovek ze zámkové dlažby s ložem z kameniva strojně pl přes 200 m2</t>
  </si>
  <si>
    <t>-1142448603</t>
  </si>
  <si>
    <t>28</t>
  </si>
  <si>
    <t>113107221</t>
  </si>
  <si>
    <t>Odstranění podkladu z kameniva drceného tl 100 mm strojně pl přes 200 m2</t>
  </si>
  <si>
    <t>528729853</t>
  </si>
  <si>
    <t>190-56</t>
  </si>
  <si>
    <t>29</t>
  </si>
  <si>
    <t>113107222</t>
  </si>
  <si>
    <t>Odstranění podkladu z kameniva drceného tl 200 mm strojně pl přes 200 m2</t>
  </si>
  <si>
    <t>201883396</t>
  </si>
  <si>
    <t>30</t>
  </si>
  <si>
    <t>113202111</t>
  </si>
  <si>
    <t>Vytrhání obrub krajníků obrubníků stojatých</t>
  </si>
  <si>
    <t>m</t>
  </si>
  <si>
    <t>1997810866</t>
  </si>
  <si>
    <t>31</t>
  </si>
  <si>
    <t>113204111</t>
  </si>
  <si>
    <t>Vytrhání obrub záhonových</t>
  </si>
  <si>
    <t>502494967</t>
  </si>
  <si>
    <t>32</t>
  </si>
  <si>
    <t>121151123</t>
  </si>
  <si>
    <t>Sejmutí ornice plochy přes 500 m2 tl vrstvy do 200 mm strojně</t>
  </si>
  <si>
    <t>441306201</t>
  </si>
  <si>
    <t>33</t>
  </si>
  <si>
    <t>122452204</t>
  </si>
  <si>
    <t>Odkopávky a prokopávky nezapažené pro silnice a dálnice v hornině třídy těžitelnosti II objem do 500 m3 strojně</t>
  </si>
  <si>
    <t>2130841746</t>
  </si>
  <si>
    <t>Poznámka k položce:
67 m3 lze použít do násypů</t>
  </si>
  <si>
    <t>382+115</t>
  </si>
  <si>
    <t>34</t>
  </si>
  <si>
    <t>162351103</t>
  </si>
  <si>
    <t>Vodorovné přemístění do 500 m výkopku/sypaniny z horniny třídy těžitelnosti I, skupiny 1 až 3</t>
  </si>
  <si>
    <t>1631277518</t>
  </si>
  <si>
    <t>165+67</t>
  </si>
  <si>
    <t>35</t>
  </si>
  <si>
    <t>167151101</t>
  </si>
  <si>
    <t>Nakládání výkopku z hornin třídy těžitelnosti I, skupiny 1 až 3 do 100 m3</t>
  </si>
  <si>
    <t>-221586214</t>
  </si>
  <si>
    <t>382+317</t>
  </si>
  <si>
    <t>36</t>
  </si>
  <si>
    <t>162751117</t>
  </si>
  <si>
    <t>Vodorovné přemístění do 10000 m výkopku/sypaniny z horniny třídy těžitelnosti I, skupiny 1 až 3</t>
  </si>
  <si>
    <t>253310738</t>
  </si>
  <si>
    <t>382+115-67+317-165</t>
  </si>
  <si>
    <t>37</t>
  </si>
  <si>
    <t>162751119</t>
  </si>
  <si>
    <t>Příplatek k vodorovnému přemístění výkopku/sypaniny z horniny třídy těžitelnosti I, skupiny 1 až 3 ZKD 1000 m přes 10000 m</t>
  </si>
  <si>
    <t>1559504277</t>
  </si>
  <si>
    <t>582*6</t>
  </si>
  <si>
    <t>38</t>
  </si>
  <si>
    <t>167102111</t>
  </si>
  <si>
    <t>Nakládání drnu ze skládky</t>
  </si>
  <si>
    <t>232018678</t>
  </si>
  <si>
    <t>Poznámka k položce:
Ornice pro zpětné použití</t>
  </si>
  <si>
    <t>39</t>
  </si>
  <si>
    <t>171152112</t>
  </si>
  <si>
    <t>Uložení sypaniny z hornin nesoudržných a sypkých do násypů zhutněných mimo aktivní zónu silnic a dálnic</t>
  </si>
  <si>
    <t>495600050</t>
  </si>
  <si>
    <t>Poznámka k položce:
67 m3 lze použít z výkopů</t>
  </si>
  <si>
    <t>40</t>
  </si>
  <si>
    <t>10364100</t>
  </si>
  <si>
    <t>zemina pro terénní úpravy - tříděná</t>
  </si>
  <si>
    <t>t</t>
  </si>
  <si>
    <t>-1044458379</t>
  </si>
  <si>
    <t>Poznámka k položce:
Vhodný zhutnitelný materiál</t>
  </si>
  <si>
    <t>(182-67)*1,6</t>
  </si>
  <si>
    <t>41</t>
  </si>
  <si>
    <t>171251201</t>
  </si>
  <si>
    <t>Uložení sypaniny na skládky nebo meziskládky</t>
  </si>
  <si>
    <t>-472902641</t>
  </si>
  <si>
    <t>42</t>
  </si>
  <si>
    <t>171201221</t>
  </si>
  <si>
    <t>Poplatek za uložení na skládce (skládkovné) zeminy a kamení kód odpadu 17 05 04</t>
  </si>
  <si>
    <t>1178003983</t>
  </si>
  <si>
    <t>582*1,6</t>
  </si>
  <si>
    <t>43</t>
  </si>
  <si>
    <t>181152302</t>
  </si>
  <si>
    <t>Úprava pláně pro silnice a dálnice v zářezech se zhutněním</t>
  </si>
  <si>
    <t>-2106496825</t>
  </si>
  <si>
    <t>1090+1580+278</t>
  </si>
  <si>
    <t>44</t>
  </si>
  <si>
    <t>181351113</t>
  </si>
  <si>
    <t>Rozprostření ornice tl vrstvy do 200 mm pl přes 500 m2 v rovině nebo ve svahu do 1:5 strojně</t>
  </si>
  <si>
    <t>-629697754</t>
  </si>
  <si>
    <t>45</t>
  </si>
  <si>
    <t>181451121</t>
  </si>
  <si>
    <t>Založení lučního trávníku výsevem plochy přes 1000 m2 v rovině a ve svahu do 1:5</t>
  </si>
  <si>
    <t>-371467482</t>
  </si>
  <si>
    <t>46</t>
  </si>
  <si>
    <t>00572470</t>
  </si>
  <si>
    <t>osivo směs travní univerzál</t>
  </si>
  <si>
    <t>kg</t>
  </si>
  <si>
    <t>-2104221485</t>
  </si>
  <si>
    <t>1650</t>
  </si>
  <si>
    <t>1650*0,015 'Přepočtené koeficientem množství</t>
  </si>
  <si>
    <t>47</t>
  </si>
  <si>
    <t>184802111</t>
  </si>
  <si>
    <t>Chemické odplevelení před založením kultury nad 20 m2 postřikem na široko v rovině a svahu do 1:5</t>
  </si>
  <si>
    <t>792676014</t>
  </si>
  <si>
    <t>48</t>
  </si>
  <si>
    <t>184911161</t>
  </si>
  <si>
    <t>Mulčování záhonů kačírkem tl. vrstvy do 0,1 m v rovině a svahu do 1:5</t>
  </si>
  <si>
    <t>-1422543143</t>
  </si>
  <si>
    <t>49</t>
  </si>
  <si>
    <t>10391100</t>
  </si>
  <si>
    <t>kůra mulčovací VL</t>
  </si>
  <si>
    <t>850124878</t>
  </si>
  <si>
    <t>50</t>
  </si>
  <si>
    <t>184911311</t>
  </si>
  <si>
    <t>Položení mulčovací textilie v rovině a svahu do 1:5</t>
  </si>
  <si>
    <t>-782457895</t>
  </si>
  <si>
    <t>Poznámka k položce:
vč. kotvících prvků</t>
  </si>
  <si>
    <t>51</t>
  </si>
  <si>
    <t>69311225</t>
  </si>
  <si>
    <t>geotextilie netkaná separační, ochranná, filtrační, drenážní PES 100g/m2</t>
  </si>
  <si>
    <t>-187862458</t>
  </si>
  <si>
    <t>Poznámka k položce:
Mulčovací textílie</t>
  </si>
  <si>
    <t>52</t>
  </si>
  <si>
    <t>185802114</t>
  </si>
  <si>
    <t>Hnojení půdy umělým hnojivem k jednotlivým rostlinám v rovině a svahu do 1:5</t>
  </si>
  <si>
    <t>372541311</t>
  </si>
  <si>
    <t>53</t>
  </si>
  <si>
    <t>25191155R1</t>
  </si>
  <si>
    <t>hnojivo Silvamix tbl.</t>
  </si>
  <si>
    <t>1407208520</t>
  </si>
  <si>
    <t>54</t>
  </si>
  <si>
    <t>25191155R2</t>
  </si>
  <si>
    <t>půdní kondicionér, 100 g/m2</t>
  </si>
  <si>
    <t>894512905</t>
  </si>
  <si>
    <t>55</t>
  </si>
  <si>
    <t>185804312</t>
  </si>
  <si>
    <t>Zalití rostlin vodou plocha přes 20 m2</t>
  </si>
  <si>
    <t>-302449378</t>
  </si>
  <si>
    <t>56</t>
  </si>
  <si>
    <t>185851121</t>
  </si>
  <si>
    <t>Dovoz vody pro zálivku rostlin za vzdálenost do 1000 m</t>
  </si>
  <si>
    <t>23165939</t>
  </si>
  <si>
    <t>57</t>
  </si>
  <si>
    <t>08211321R</t>
  </si>
  <si>
    <t>voda pro zalévání</t>
  </si>
  <si>
    <t>1425294889</t>
  </si>
  <si>
    <t>Zakládání</t>
  </si>
  <si>
    <t>58</t>
  </si>
  <si>
    <t>274313611</t>
  </si>
  <si>
    <t>Základové pásy z betonu tř. C 16/20</t>
  </si>
  <si>
    <t>-2015523240</t>
  </si>
  <si>
    <t>Poznámka k položce:
Základy pod úhlové stěny</t>
  </si>
  <si>
    <t>Svislé a kompletní konstrukce</t>
  </si>
  <si>
    <t>59</t>
  </si>
  <si>
    <t>327122112</t>
  </si>
  <si>
    <t>Opěrná zeď samonosná ze ŽB dílců tvaru L v 800 mm</t>
  </si>
  <si>
    <t>-502237664</t>
  </si>
  <si>
    <t>3+4,5+4,5+34+4,5+4,5+40+3</t>
  </si>
  <si>
    <t>60</t>
  </si>
  <si>
    <t>327122113</t>
  </si>
  <si>
    <t>Opěrná zeď samonosná ze ŽB dílců tvaru L v 1000 mm</t>
  </si>
  <si>
    <t>-1401795499</t>
  </si>
  <si>
    <t>22+17+2</t>
  </si>
  <si>
    <t>61</t>
  </si>
  <si>
    <t>327122114</t>
  </si>
  <si>
    <t>Opěrná zeď samonosná ze ŽB dílců tvaru L v 1200 mm</t>
  </si>
  <si>
    <t>-1601038640</t>
  </si>
  <si>
    <t>2+24</t>
  </si>
  <si>
    <t>62</t>
  </si>
  <si>
    <t>327122212</t>
  </si>
  <si>
    <t>Opěrná zeď samonosná rohový dílec ze ŽB tvaru L v 800 mm</t>
  </si>
  <si>
    <t>-453676901</t>
  </si>
  <si>
    <t>63</t>
  </si>
  <si>
    <t>327122213</t>
  </si>
  <si>
    <t>Opěrná zeď samonosná rohový dílec ze ŽB tvaru L v 1000 mm</t>
  </si>
  <si>
    <t>288479233</t>
  </si>
  <si>
    <t>64</t>
  </si>
  <si>
    <t>327122214</t>
  </si>
  <si>
    <t>Opěrná zeď samonosná rohový dílec ze ŽB tvaru L v 1200 mm</t>
  </si>
  <si>
    <t>-905409270</t>
  </si>
  <si>
    <t>65</t>
  </si>
  <si>
    <t>339921131</t>
  </si>
  <si>
    <t>Osazování betonových palisád do betonového základu v řadě výšky prvku do 0,5 m</t>
  </si>
  <si>
    <t>1558659531</t>
  </si>
  <si>
    <t>18+7+18+9</t>
  </si>
  <si>
    <t>5922840R1</t>
  </si>
  <si>
    <t>palisáda betonová přírodní 120x180x400mm</t>
  </si>
  <si>
    <t>335025460</t>
  </si>
  <si>
    <t>339921132</t>
  </si>
  <si>
    <t>Osazování betonových palisád do betonového základu v řadě výšky prvku přes 0,5 do 1 m</t>
  </si>
  <si>
    <t>1609971342</t>
  </si>
  <si>
    <t>4+4+7+5</t>
  </si>
  <si>
    <t>5922840R2</t>
  </si>
  <si>
    <t>palisáda betonová přírodní 120x180x600mm</t>
  </si>
  <si>
    <t>-2032387108</t>
  </si>
  <si>
    <t>5922840R3</t>
  </si>
  <si>
    <t>palisáda betonová přírodní 120x180x800mm</t>
  </si>
  <si>
    <t>1769630454</t>
  </si>
  <si>
    <t>Vodorovné konstrukce</t>
  </si>
  <si>
    <t>411121141</t>
  </si>
  <si>
    <t>Montáž prefabrikovaných ŽB stropů ze stropních panelů š 2400 mm dl do 3800 mm</t>
  </si>
  <si>
    <t>-909769233</t>
  </si>
  <si>
    <t>Poznámka k položce:
Případná lokální sanace topného kanálu</t>
  </si>
  <si>
    <t>59347933</t>
  </si>
  <si>
    <t>panel střešní kazetový ŽB 2990x2390x165mm</t>
  </si>
  <si>
    <t>575957768</t>
  </si>
  <si>
    <t>46052016R1</t>
  </si>
  <si>
    <t>Dodávka a montáž chráničky vedení NN včetně hloubení a zásypu rýhy</t>
  </si>
  <si>
    <t>1809259636</t>
  </si>
  <si>
    <t>46052016R2</t>
  </si>
  <si>
    <t>Přesun kabelu zemního vedení NN včetně hloubení a zásypu rýhy</t>
  </si>
  <si>
    <t>-1803567127</t>
  </si>
  <si>
    <t>Poznámka k položce:
Položka obsahuje i výstražnou folii</t>
  </si>
  <si>
    <t>Komunikace pozemní</t>
  </si>
  <si>
    <t>561021R1</t>
  </si>
  <si>
    <t>Sanace zemní pláně tl. 200 mm</t>
  </si>
  <si>
    <t>1630038312</t>
  </si>
  <si>
    <t>Poznámka k položce:
Zahrnuje výkop stávající zeminy, odvoz a uložení na skládku
Dodávka a uložení nového materiálu včetně zhutnění</t>
  </si>
  <si>
    <t>564851111</t>
  </si>
  <si>
    <t>Podklad ze štěrkodrtě ŠD tl 150 mm</t>
  </si>
  <si>
    <t>1713961781</t>
  </si>
  <si>
    <t>Poznámka k položce:
Komunikace a chodníky
115 m3 - rozdíl ve sklonu pláně</t>
  </si>
  <si>
    <t>1090+220+(115/0,15)</t>
  </si>
  <si>
    <t>564861111</t>
  </si>
  <si>
    <t>Podklad ze štěrkodrtě ŠD tl 200 mm</t>
  </si>
  <si>
    <t>1316637853</t>
  </si>
  <si>
    <t>Poznámka k položce:
Podklad pod úhlové stěny</t>
  </si>
  <si>
    <t>2*90</t>
  </si>
  <si>
    <t>564871111</t>
  </si>
  <si>
    <t>Podklad ze štěrkodrtě ŠD tl 250 mm</t>
  </si>
  <si>
    <t>-1152113128</t>
  </si>
  <si>
    <t>Poznámka k položce:
Parkovací stání</t>
  </si>
  <si>
    <t>567120109</t>
  </si>
  <si>
    <t>Podklad ze směsi stmelené cementem SC C 1,5/2,0 (SC II) tl 100 mm</t>
  </si>
  <si>
    <t>-1614019545</t>
  </si>
  <si>
    <t>Poznámka k položce:
Komunikace</t>
  </si>
  <si>
    <t>565135111</t>
  </si>
  <si>
    <t>Asfaltový beton vrstva podkladní ACP 16 (obalované kamenivo OKS) tl 50 mm š do 3 m</t>
  </si>
  <si>
    <t>-668132401</t>
  </si>
  <si>
    <t>577134111</t>
  </si>
  <si>
    <t>Asfaltový beton vrstva obrusná ACO 11 (ABS) tř. I tl 40 mm š do 3 m z nemodifikovaného asfaltu</t>
  </si>
  <si>
    <t>244199905</t>
  </si>
  <si>
    <t>573211108</t>
  </si>
  <si>
    <t>Postřik živičný spojovací z asfaltu v množství 0,40 kg/m2</t>
  </si>
  <si>
    <t>1607101258</t>
  </si>
  <si>
    <t>2*1090</t>
  </si>
  <si>
    <t>593532114</t>
  </si>
  <si>
    <t>Kladení dlažby z plastových vegetačních dlaždic pozemních komunikací se zámkem tl 60 mm pl přes 300 m2</t>
  </si>
  <si>
    <t>1334800261</t>
  </si>
  <si>
    <t>5624514R1</t>
  </si>
  <si>
    <t>dlažba zatravňovací recyklovaný PE nosnost 350 t/m2 330x330x50mm - výplň štěrk</t>
  </si>
  <si>
    <t>-170382540</t>
  </si>
  <si>
    <t>Poznámka k položce:
Parkovací stání, výplň okrasný štěrk 8/16 bílo-růžovo-šedý</t>
  </si>
  <si>
    <t>730*1,01 'Přepočtené koeficientem množství</t>
  </si>
  <si>
    <t>5624514R2</t>
  </si>
  <si>
    <t>dlažba zatravňovací recyklovaný PE nosnost 350 t/m2 330x330x50mm - výplň dlažba šedá</t>
  </si>
  <si>
    <t>402558115</t>
  </si>
  <si>
    <t>Poznámka k položce:
Parkovací stání - lemování VDZ + vyhrazené stání pro invalidy</t>
  </si>
  <si>
    <t>715*1,01 'Přepočtené koeficientem množství</t>
  </si>
  <si>
    <t>5624514R3</t>
  </si>
  <si>
    <t>dlažba zatravňovací recyklovaný PE nosnost 350 t/m2 330x330x50mm - výplň dlažba antracit</t>
  </si>
  <si>
    <t>-732765416</t>
  </si>
  <si>
    <t>Poznámka k položce:
VDZ parkovacích stání</t>
  </si>
  <si>
    <t>135*1,01 'Přepočtené koeficientem množství</t>
  </si>
  <si>
    <t>596211122</t>
  </si>
  <si>
    <t>Kladení zámkové dlažby komunikací pro pěší tl 60 mm skupiny B pl do 300 m2</t>
  </si>
  <si>
    <t>833255915</t>
  </si>
  <si>
    <t>Poznámka k položce:
Chodníky</t>
  </si>
  <si>
    <t>59245018</t>
  </si>
  <si>
    <t>dlažba tvar obdélník betonová 200x100x60mm přírodní</t>
  </si>
  <si>
    <t>-1065749718</t>
  </si>
  <si>
    <t>59245006</t>
  </si>
  <si>
    <t>dlažba tvar obdélník betonová pro nevidomé 200x100x60mm barevná</t>
  </si>
  <si>
    <t>926117914</t>
  </si>
  <si>
    <t>Trubní vedení</t>
  </si>
  <si>
    <t>899331111</t>
  </si>
  <si>
    <t>Výšková úprava uličního vstupu nebo vpusti do 200 mm zvýšením poklopu</t>
  </si>
  <si>
    <t>-964230868</t>
  </si>
  <si>
    <t>Ostatní konstrukce a práce, bourání</t>
  </si>
  <si>
    <t>916131213</t>
  </si>
  <si>
    <t>Osazení silničního obrubníku betonového stojatého s boční opěrou do lože z betonu prostého</t>
  </si>
  <si>
    <t>1757169718</t>
  </si>
  <si>
    <t>59217031</t>
  </si>
  <si>
    <t>obrubník betonový silniční 1000x150x250mm</t>
  </si>
  <si>
    <t>-1606282109</t>
  </si>
  <si>
    <t>59217026</t>
  </si>
  <si>
    <t>obrubník betonový silniční 500x150x250mm</t>
  </si>
  <si>
    <t>-1651343336</t>
  </si>
  <si>
    <t>916231213</t>
  </si>
  <si>
    <t>Osazení chodníkového obrubníku betonového stojatého s boční opěrou do lože z betonu prostého</t>
  </si>
  <si>
    <t>452919917</t>
  </si>
  <si>
    <t>59217016</t>
  </si>
  <si>
    <t>obrubník betonový chodníkový 1000x80x250mm</t>
  </si>
  <si>
    <t>1167991651</t>
  </si>
  <si>
    <t>59217036</t>
  </si>
  <si>
    <t>obrubník betonový parkový přírodní 500x80x250mm</t>
  </si>
  <si>
    <t>677708487</t>
  </si>
  <si>
    <t>59217036R2</t>
  </si>
  <si>
    <t>obrubník betonový obloukový vnější 780x80x250mm - R1</t>
  </si>
  <si>
    <t>ks</t>
  </si>
  <si>
    <t>-342025785</t>
  </si>
  <si>
    <t>59217036R1</t>
  </si>
  <si>
    <t>obrubník betonový vnější 780x80x250mm - R0,5</t>
  </si>
  <si>
    <t>289291116</t>
  </si>
  <si>
    <t>914111111</t>
  </si>
  <si>
    <t>Montáž svislé dopravní značky do velikosti 1 m2 objímkami na sloupek nebo konzolu</t>
  </si>
  <si>
    <t>135706313</t>
  </si>
  <si>
    <t>40445625</t>
  </si>
  <si>
    <t>informativní značky provozní IP8, IP9, IP11-IP13 500x700mm</t>
  </si>
  <si>
    <t>662491998</t>
  </si>
  <si>
    <t>40445649</t>
  </si>
  <si>
    <t>dodatkové tabulky E3-E5, E8, E14-E16 500x150mm</t>
  </si>
  <si>
    <t>-715859422</t>
  </si>
  <si>
    <t>40445650</t>
  </si>
  <si>
    <t>dodatkové tabulky E7, E12, E13 500x300mm</t>
  </si>
  <si>
    <t>-154372261</t>
  </si>
  <si>
    <t>40445647</t>
  </si>
  <si>
    <t>dodatkové tabulky E1, E2a,b , E6, E9, E10 E12c, E17 500x500mm</t>
  </si>
  <si>
    <t>1399874223</t>
  </si>
  <si>
    <t>914511111</t>
  </si>
  <si>
    <t>Montáž sloupku dopravních značek délky do 3,5 m s betonovým základem</t>
  </si>
  <si>
    <t>-1540515714</t>
  </si>
  <si>
    <t>40445230</t>
  </si>
  <si>
    <t>sloupek pro dopravní značku Zn D 70mm v 3,5m</t>
  </si>
  <si>
    <t>355790916</t>
  </si>
  <si>
    <t>40445254</t>
  </si>
  <si>
    <t>víčko plastové na sloupek D 70mm</t>
  </si>
  <si>
    <t>-1503510311</t>
  </si>
  <si>
    <t>966006132</t>
  </si>
  <si>
    <t>Odstranění značek dopravních nebo orientačních se sloupky s betonovými patkami</t>
  </si>
  <si>
    <t>-604265491</t>
  </si>
  <si>
    <t>915231111</t>
  </si>
  <si>
    <t>Vodorovné dopravní značení přechody pro chodce, šipky, symboly bílý plast</t>
  </si>
  <si>
    <t>-1999947257</t>
  </si>
  <si>
    <t>915621111</t>
  </si>
  <si>
    <t>Předznačení vodorovného plošného značení</t>
  </si>
  <si>
    <t>-1523941265</t>
  </si>
  <si>
    <t>919726123R1</t>
  </si>
  <si>
    <t>Geotextilie pro ochranu a zachycení ropných látek netkaná měrná hmotnost 400 g/m2</t>
  </si>
  <si>
    <t>-882847172</t>
  </si>
  <si>
    <t>919735113</t>
  </si>
  <si>
    <t>Řezání stávajícího živičného krytu hl do 150 mm</t>
  </si>
  <si>
    <t>134357114</t>
  </si>
  <si>
    <t>919732211</t>
  </si>
  <si>
    <t>Styčná spára napojení nového živičného povrchu na stávající za tepla š 15 mm hl 25 mm s prořezáním</t>
  </si>
  <si>
    <t>-1553417200</t>
  </si>
  <si>
    <t>962052211</t>
  </si>
  <si>
    <t>Bourání zdiva nadzákladového ze ŽB přes 1 m3</t>
  </si>
  <si>
    <t>-746163960</t>
  </si>
  <si>
    <t>Poznámka k položce:
Opěrné zídky</t>
  </si>
  <si>
    <t>966008211</t>
  </si>
  <si>
    <t>Bourání odvodňovacího žlabu z betonových příkopových tvárnic š do 500 mm</t>
  </si>
  <si>
    <t>-465238725</t>
  </si>
  <si>
    <t>966005111</t>
  </si>
  <si>
    <t>Rozebrání a odstranění silničního zábradlí se sloupky osazenými s betonovými patkami</t>
  </si>
  <si>
    <t>2041071586</t>
  </si>
  <si>
    <t>997</t>
  </si>
  <si>
    <t>Přesun sutě</t>
  </si>
  <si>
    <t>997221561</t>
  </si>
  <si>
    <t>Vodorovná doprava suti z kusových materiálů do 1 km</t>
  </si>
  <si>
    <t>1239746130</t>
  </si>
  <si>
    <t>997221569</t>
  </si>
  <si>
    <t>Příplatek ZKD 1 km u vodorovné dopravy suti z kusových materiálů</t>
  </si>
  <si>
    <t>1059012712</t>
  </si>
  <si>
    <t>371,032*15</t>
  </si>
  <si>
    <t>997221861</t>
  </si>
  <si>
    <t>Poplatek za uložení stavebního odpadu na recyklační skládce (skládkovné) z prostého betonu pod kódem 17 01 01</t>
  </si>
  <si>
    <t>2115202694</t>
  </si>
  <si>
    <t>49,4+150,45+8,2+8,8+5,5</t>
  </si>
  <si>
    <t>997221862</t>
  </si>
  <si>
    <t>Poplatek za uložení stavebního odpadu na recyklační skládce (skládkovné) z armovaného betonu pod kódem 17 01 01</t>
  </si>
  <si>
    <t>-1192912977</t>
  </si>
  <si>
    <t>997221873</t>
  </si>
  <si>
    <t>Poplatek za uložení stavebního odpadu na recyklační skládce (skládkovné) zeminy a kamení zatříděného do Katalogu odpadů pod kódem 17 05 04</t>
  </si>
  <si>
    <t>379267902</t>
  </si>
  <si>
    <t>22,78+124,7</t>
  </si>
  <si>
    <t>998</t>
  </si>
  <si>
    <t>Přesun hmot</t>
  </si>
  <si>
    <t>998225111</t>
  </si>
  <si>
    <t>Přesun hmot pro pozemní komunikace s krytem z kamene, monolitickým betonovým nebo živičným</t>
  </si>
  <si>
    <t>756375036</t>
  </si>
  <si>
    <t>PSV</t>
  </si>
  <si>
    <t>Práce a dodávky PSV</t>
  </si>
  <si>
    <t>767</t>
  </si>
  <si>
    <t>Konstrukce zámečnické</t>
  </si>
  <si>
    <t>76722011R1</t>
  </si>
  <si>
    <t>Dodávka + montáž zábradlí vč. povrchové úpravy</t>
  </si>
  <si>
    <t>-1580911666</t>
  </si>
  <si>
    <t>Poznámka k položce:
Žárově zinkováno + dvojitý nátěr
Kotvení do palisád patkami nebo zabetonováním</t>
  </si>
  <si>
    <t>18+18</t>
  </si>
  <si>
    <t>SO 401 - Veřejné osvětlení</t>
  </si>
  <si>
    <t>05124166</t>
  </si>
  <si>
    <t>Bc. Pavel Pruský - projekty elektro</t>
  </si>
  <si>
    <t xml:space="preserve">    01 - Dodávky zařízení</t>
  </si>
  <si>
    <t xml:space="preserve">    02 - Materiál elektromontážní</t>
  </si>
  <si>
    <t xml:space="preserve">    03 - Materiál zemní + stavební</t>
  </si>
  <si>
    <t xml:space="preserve">    04 - Elektromontáže</t>
  </si>
  <si>
    <t xml:space="preserve">    05 - Demontáže</t>
  </si>
  <si>
    <t xml:space="preserve">    06 - Zemní práce</t>
  </si>
  <si>
    <t xml:space="preserve">    07 - Ostatní náklady</t>
  </si>
  <si>
    <t>Doprava a přesun</t>
  </si>
  <si>
    <t>Prořez</t>
  </si>
  <si>
    <t>Materiál podružný</t>
  </si>
  <si>
    <t>PPV pro el. a zem.p.</t>
  </si>
  <si>
    <t>01</t>
  </si>
  <si>
    <t>Dodávky zařízení</t>
  </si>
  <si>
    <t>000530412</t>
  </si>
  <si>
    <t>Svítidlo 16LED/500mA/28W/horiz.uch./RAL7038B,IP66</t>
  </si>
  <si>
    <t>1506579921</t>
  </si>
  <si>
    <t>000560017</t>
  </si>
  <si>
    <t>stožár osvětlov bezpatic,6m, prům.133/60mm, žárZn</t>
  </si>
  <si>
    <t>406875051</t>
  </si>
  <si>
    <t>000574116</t>
  </si>
  <si>
    <t>výložník osvětlovací lomený 1-ramenný,1500mm vyložení, žárZn</t>
  </si>
  <si>
    <t>1544913967</t>
  </si>
  <si>
    <t>000574126</t>
  </si>
  <si>
    <t>výložník osvětlovací lomený 2-ramenný,vylož.0,5m,90stup.,žárZn</t>
  </si>
  <si>
    <t>-530702990</t>
  </si>
  <si>
    <t>000574111</t>
  </si>
  <si>
    <t>držák pro svítidlo na prům.60mm pozink.</t>
  </si>
  <si>
    <t>-1920606078</t>
  </si>
  <si>
    <t>000471034.1</t>
  </si>
  <si>
    <t>kombi svodič blesk.proudů pro 1fáz TN 12,5kA/pól, typ 1+2</t>
  </si>
  <si>
    <t>1008224446</t>
  </si>
  <si>
    <t>02</t>
  </si>
  <si>
    <t>Materiál elektromontážní</t>
  </si>
  <si>
    <t>000579202</t>
  </si>
  <si>
    <t>stožárová výzbroj 2xkabel 10mm2 TNC řadová pojistka 1x svít.</t>
  </si>
  <si>
    <t>-1693400144</t>
  </si>
  <si>
    <t>000432013.2</t>
  </si>
  <si>
    <t>pojistková vložka T/6,0A keramická 5x20mm</t>
  </si>
  <si>
    <t>-404162175</t>
  </si>
  <si>
    <t>000579206</t>
  </si>
  <si>
    <t>stožárová výzbroj 3xkabel 10mm2 TNC řadová pojistka 1x svít.</t>
  </si>
  <si>
    <t>-1200647262</t>
  </si>
  <si>
    <t>000432013.3</t>
  </si>
  <si>
    <t>385239218</t>
  </si>
  <si>
    <t>000579226</t>
  </si>
  <si>
    <t>stožárová výzbroj 3xkabel 10mm2 TNC řadová pojistka 2x svít.</t>
  </si>
  <si>
    <t>1681315074</t>
  </si>
  <si>
    <t>000432013.4</t>
  </si>
  <si>
    <t>-1417210828</t>
  </si>
  <si>
    <t>000101209</t>
  </si>
  <si>
    <t>kabel CYKY-J 4x10</t>
  </si>
  <si>
    <t>-166735207</t>
  </si>
  <si>
    <t>000101105</t>
  </si>
  <si>
    <t>kabel CYKY-J 3x1,5</t>
  </si>
  <si>
    <t>-915378132</t>
  </si>
  <si>
    <t>000321500.1</t>
  </si>
  <si>
    <t>roura korugovaná pr.40/32mm</t>
  </si>
  <si>
    <t>625199822</t>
  </si>
  <si>
    <t>000321505.2</t>
  </si>
  <si>
    <t>roura korugovaná  pr.110/94mm</t>
  </si>
  <si>
    <t>-1714243406</t>
  </si>
  <si>
    <t>000295011</t>
  </si>
  <si>
    <t>vedení FeZn pr.10mm(0,63kg/m)</t>
  </si>
  <si>
    <t>-1599812527</t>
  </si>
  <si>
    <t>000295772</t>
  </si>
  <si>
    <t>svorka připojovací SP 1šroub nerez</t>
  </si>
  <si>
    <t>866164875</t>
  </si>
  <si>
    <t>000295073.2</t>
  </si>
  <si>
    <t>svorka pásku drátu zemnící FeZn Rd10/10</t>
  </si>
  <si>
    <t>-140077498</t>
  </si>
  <si>
    <t>10.342.10.2</t>
  </si>
  <si>
    <t>Páska plastová š.100 mm protikorozní</t>
  </si>
  <si>
    <t>KS</t>
  </si>
  <si>
    <t>-900057279</t>
  </si>
  <si>
    <t>03</t>
  </si>
  <si>
    <t>Materiál zemní + stavební</t>
  </si>
  <si>
    <t>000046134.2</t>
  </si>
  <si>
    <t>beton B13,5</t>
  </si>
  <si>
    <t>-96672260</t>
  </si>
  <si>
    <t>000046453</t>
  </si>
  <si>
    <t>stožárové pouzdro plast 315/1000</t>
  </si>
  <si>
    <t>75537937</t>
  </si>
  <si>
    <t>000046383</t>
  </si>
  <si>
    <t>výstražná fólie šířka 0,34m</t>
  </si>
  <si>
    <t>1506459525</t>
  </si>
  <si>
    <t>-614966081</t>
  </si>
  <si>
    <t>04</t>
  </si>
  <si>
    <t>Elektromontáže</t>
  </si>
  <si>
    <t>210202103</t>
  </si>
  <si>
    <t>svítidlo LED venkovní na stožár (výložník)</t>
  </si>
  <si>
    <t>749094559</t>
  </si>
  <si>
    <t>210204002.3</t>
  </si>
  <si>
    <t>stožár osvětlovací sadový ocelový</t>
  </si>
  <si>
    <t>233459034</t>
  </si>
  <si>
    <t>210204103.2</t>
  </si>
  <si>
    <t>výložník na stožár 1-ramenný do 35kg</t>
  </si>
  <si>
    <t>-1551687854</t>
  </si>
  <si>
    <t>210204105</t>
  </si>
  <si>
    <t>výložník na stožár 2-ramenný do 70kg</t>
  </si>
  <si>
    <t>-1286578837</t>
  </si>
  <si>
    <t>210204103.3</t>
  </si>
  <si>
    <t>spec.držák pro svítidlo</t>
  </si>
  <si>
    <t>-191263674</t>
  </si>
  <si>
    <t>210204201.3</t>
  </si>
  <si>
    <t>elektrovýzbroj stožárů pro 1 okruh</t>
  </si>
  <si>
    <t>479060838</t>
  </si>
  <si>
    <t>-1721501506</t>
  </si>
  <si>
    <t>210204202</t>
  </si>
  <si>
    <t>elektrovýzbroj stožárů pro 2 okruhy</t>
  </si>
  <si>
    <t>426649419</t>
  </si>
  <si>
    <t>210120342.2</t>
  </si>
  <si>
    <t>svodič přepětí NN vč.zapojení 2pól/100kA</t>
  </si>
  <si>
    <t>-1179458050</t>
  </si>
  <si>
    <t>210810013</t>
  </si>
  <si>
    <t>kabel(-CYKY) volně ulož.do 5x10/12x4/19x2,5/24x1,5</t>
  </si>
  <si>
    <t>-1798721061</t>
  </si>
  <si>
    <t>210810008.1</t>
  </si>
  <si>
    <t>kabel(-CYKY) volně uložený do 3x6/4x4/7x2,5</t>
  </si>
  <si>
    <t>-196765394</t>
  </si>
  <si>
    <t>210010123.2</t>
  </si>
  <si>
    <t>trubka plast volně uložená do pr.50mm</t>
  </si>
  <si>
    <t>95747048</t>
  </si>
  <si>
    <t>210010125.2</t>
  </si>
  <si>
    <t>trubka plast volně uložená do pr.110mm</t>
  </si>
  <si>
    <t>-674612196</t>
  </si>
  <si>
    <t>210220022.2</t>
  </si>
  <si>
    <t>uzemňov.vedení v zemi úplná mtž FeZn pr.8-10mm</t>
  </si>
  <si>
    <t>-1472053532</t>
  </si>
  <si>
    <t>210220301.2</t>
  </si>
  <si>
    <t>svorka hromosvodová do 2 šroubů</t>
  </si>
  <si>
    <t>-226685376</t>
  </si>
  <si>
    <t>210220301.3</t>
  </si>
  <si>
    <t>-683253139</t>
  </si>
  <si>
    <t>210220442.2</t>
  </si>
  <si>
    <t>ochrana zemní svorky plast.páskou</t>
  </si>
  <si>
    <t>563543851</t>
  </si>
  <si>
    <t>210100003</t>
  </si>
  <si>
    <t>ukončení v rozvaděči vč.zapojení vodiče do 16mm2 (přívody)</t>
  </si>
  <si>
    <t>2101780682</t>
  </si>
  <si>
    <t>210100003.1</t>
  </si>
  <si>
    <t>ukončení v rozvaděči vč.zapojení vodiče do 16mm2 (svít.)</t>
  </si>
  <si>
    <t>-2026713447</t>
  </si>
  <si>
    <t>05</t>
  </si>
  <si>
    <t>Demontáže</t>
  </si>
  <si>
    <t>210204002.4</t>
  </si>
  <si>
    <t>stožár osvětlovací sadový ocelový/dmtž</t>
  </si>
  <si>
    <t>1249287747</t>
  </si>
  <si>
    <t>210204103.4</t>
  </si>
  <si>
    <t>výložník na stožár 1-ramenný do 35kg/dmtž</t>
  </si>
  <si>
    <t>78458263</t>
  </si>
  <si>
    <t>210202103.1</t>
  </si>
  <si>
    <t>svítidlo výbojkové venkovní na výložník/dmtž</t>
  </si>
  <si>
    <t>-1231435988</t>
  </si>
  <si>
    <t>210204201.4</t>
  </si>
  <si>
    <t>elektrovýzbroj stožárů pro 1 okruh/dmtž</t>
  </si>
  <si>
    <t>720529115</t>
  </si>
  <si>
    <t>210100101.6</t>
  </si>
  <si>
    <t>ukončení na svorkovnici vodič do 16mm2/dmtž</t>
  </si>
  <si>
    <t>584752253</t>
  </si>
  <si>
    <t>06</t>
  </si>
  <si>
    <t>460100003</t>
  </si>
  <si>
    <t>pouzdrový základ VO mimo trasu kabelu pr.0,3/1,5m</t>
  </si>
  <si>
    <t>763776663</t>
  </si>
  <si>
    <t>460050703.2</t>
  </si>
  <si>
    <t>výkop jámy do 2m3 pro stožár VO ruční tz.3/ko1.0</t>
  </si>
  <si>
    <t>-290407036</t>
  </si>
  <si>
    <t>460600001.4</t>
  </si>
  <si>
    <t>odvoz zeminy do 10km vč.poplatku za skládku</t>
  </si>
  <si>
    <t>726797094</t>
  </si>
  <si>
    <t>460200163.2</t>
  </si>
  <si>
    <t>výkop kabel.rýhy šířka 35/hloubka 80cm tz.3/ko1.0</t>
  </si>
  <si>
    <t>-1222706845</t>
  </si>
  <si>
    <t>460490012.3</t>
  </si>
  <si>
    <t>výstražná fólie šířka nad 30cm</t>
  </si>
  <si>
    <t>-1094303656</t>
  </si>
  <si>
    <t>460560163.2</t>
  </si>
  <si>
    <t>zához kabelové rýhy šířka 35/hloubka 80cm tz.3</t>
  </si>
  <si>
    <t>-346474993</t>
  </si>
  <si>
    <t>460600001.5</t>
  </si>
  <si>
    <t>-213972671</t>
  </si>
  <si>
    <t>460620013.3</t>
  </si>
  <si>
    <t>provizorní úprava terénu třída zeminy 3</t>
  </si>
  <si>
    <t>1237877401</t>
  </si>
  <si>
    <t>460200303.2</t>
  </si>
  <si>
    <t>výkop kabel.rýhy šířka 50/hloubka 120cm tz.3/ko1.0</t>
  </si>
  <si>
    <t>551394395</t>
  </si>
  <si>
    <t>460490012.4</t>
  </si>
  <si>
    <t>1311983346</t>
  </si>
  <si>
    <t>460560303.2</t>
  </si>
  <si>
    <t>zához kabelové rýhy šířka 50/hloubka 120cm tz.3</t>
  </si>
  <si>
    <t>-100399082</t>
  </si>
  <si>
    <t>-610197318</t>
  </si>
  <si>
    <t>460620013.4</t>
  </si>
  <si>
    <t>-169337409</t>
  </si>
  <si>
    <t>07</t>
  </si>
  <si>
    <t>218009001.2</t>
  </si>
  <si>
    <t>poplatek za recyklaci svítidla přes 50cm</t>
  </si>
  <si>
    <t>-318844730</t>
  </si>
  <si>
    <t>0701</t>
  </si>
  <si>
    <t>kompletační činnost</t>
  </si>
  <si>
    <t>265123300</t>
  </si>
  <si>
    <t>0702</t>
  </si>
  <si>
    <t>revize</t>
  </si>
  <si>
    <t>1855525028</t>
  </si>
  <si>
    <t>0703</t>
  </si>
  <si>
    <t>dokumentace skutečného provedení</t>
  </si>
  <si>
    <t>97890839</t>
  </si>
  <si>
    <t>Sakura ozdobná /Prunus serrulata/ výška kmene190-200 cm, obvod kmene 14-16 cm</t>
  </si>
  <si>
    <t>184215132</t>
  </si>
  <si>
    <t>Ukotvení kmene dřevin třemi kůly D do 0,1 m délky do 2 m</t>
  </si>
  <si>
    <t>-346785587</t>
  </si>
  <si>
    <t>60591253</t>
  </si>
  <si>
    <t>kůl vyvazovací dřevěný impregnovaný D 8cm dl 2m</t>
  </si>
  <si>
    <t>-560089295</t>
  </si>
  <si>
    <t>3*18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</si>
</sst>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4" fontId="8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0" borderId="22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12.00390625" defaultRowHeight="12"/>
  <cols>
    <col min="1" max="1" width="8.140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140625" style="1" customWidth="1"/>
    <col min="35" max="35" width="31.7109375" style="1" customWidth="1"/>
    <col min="36" max="37" width="2.421875" style="1" customWidth="1"/>
    <col min="38" max="38" width="8.140625" style="1" customWidth="1"/>
    <col min="39" max="39" width="3.140625" style="1" customWidth="1"/>
    <col min="40" max="40" width="13.1406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1406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0"/>
      <c r="AQ5" s="20"/>
      <c r="AR5" s="18"/>
      <c r="BE5" s="245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0"/>
      <c r="AQ6" s="20"/>
      <c r="AR6" s="18"/>
      <c r="BE6" s="246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6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6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6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46"/>
      <c r="BS10" s="15" t="s">
        <v>6</v>
      </c>
    </row>
    <row r="11" spans="2:71" s="1" customFormat="1" ht="18.6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46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6"/>
      <c r="BS12" s="15" t="s">
        <v>6</v>
      </c>
    </row>
    <row r="13" spans="2:71" s="1" customFormat="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46"/>
      <c r="BS13" s="15" t="s">
        <v>6</v>
      </c>
    </row>
    <row r="14" spans="2:71" ht="12.75">
      <c r="B14" s="19"/>
      <c r="C14" s="20"/>
      <c r="D14" s="20"/>
      <c r="E14" s="251" t="s">
        <v>31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46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6"/>
      <c r="BS15" s="15" t="s">
        <v>4</v>
      </c>
    </row>
    <row r="16" spans="2:71" s="1" customFormat="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46"/>
      <c r="BS16" s="15" t="s">
        <v>4</v>
      </c>
    </row>
    <row r="17" spans="2:71" s="1" customFormat="1" ht="18.6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46"/>
      <c r="BS17" s="15" t="s">
        <v>36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6"/>
      <c r="BS18" s="15" t="s">
        <v>6</v>
      </c>
    </row>
    <row r="19" spans="2:71" s="1" customFormat="1" ht="12" customHeight="1">
      <c r="B19" s="19"/>
      <c r="C19" s="20"/>
      <c r="D19" s="27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33</v>
      </c>
      <c r="AO19" s="20"/>
      <c r="AP19" s="20"/>
      <c r="AQ19" s="20"/>
      <c r="AR19" s="18"/>
      <c r="BE19" s="246"/>
      <c r="BS19" s="15" t="s">
        <v>6</v>
      </c>
    </row>
    <row r="20" spans="2:71" s="1" customFormat="1" ht="18.6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35</v>
      </c>
      <c r="AO20" s="20"/>
      <c r="AP20" s="20"/>
      <c r="AQ20" s="20"/>
      <c r="AR20" s="18"/>
      <c r="BE20" s="246"/>
      <c r="BS20" s="15" t="s">
        <v>36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6"/>
    </row>
    <row r="22" spans="2:57" s="1" customFormat="1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6"/>
    </row>
    <row r="23" spans="2:57" s="1" customFormat="1" ht="16.5" customHeight="1">
      <c r="B23" s="19"/>
      <c r="C23" s="20"/>
      <c r="D23" s="20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0"/>
      <c r="AP23" s="20"/>
      <c r="AQ23" s="20"/>
      <c r="AR23" s="18"/>
      <c r="BE23" s="246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6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6"/>
    </row>
    <row r="26" spans="1:57" s="2" customFormat="1" ht="26.1" customHeight="1">
      <c r="A26" s="32"/>
      <c r="B26" s="33"/>
      <c r="C26" s="34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4">
        <f>ROUND(AG94,2)</f>
        <v>0</v>
      </c>
      <c r="AL26" s="255"/>
      <c r="AM26" s="255"/>
      <c r="AN26" s="255"/>
      <c r="AO26" s="255"/>
      <c r="AP26" s="34"/>
      <c r="AQ26" s="34"/>
      <c r="AR26" s="37"/>
      <c r="BE26" s="246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6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6" t="s">
        <v>40</v>
      </c>
      <c r="M28" s="256"/>
      <c r="N28" s="256"/>
      <c r="O28" s="256"/>
      <c r="P28" s="256"/>
      <c r="Q28" s="34"/>
      <c r="R28" s="34"/>
      <c r="S28" s="34"/>
      <c r="T28" s="34"/>
      <c r="U28" s="34"/>
      <c r="V28" s="34"/>
      <c r="W28" s="256" t="s">
        <v>41</v>
      </c>
      <c r="X28" s="256"/>
      <c r="Y28" s="256"/>
      <c r="Z28" s="256"/>
      <c r="AA28" s="256"/>
      <c r="AB28" s="256"/>
      <c r="AC28" s="256"/>
      <c r="AD28" s="256"/>
      <c r="AE28" s="256"/>
      <c r="AF28" s="34"/>
      <c r="AG28" s="34"/>
      <c r="AH28" s="34"/>
      <c r="AI28" s="34"/>
      <c r="AJ28" s="34"/>
      <c r="AK28" s="256" t="s">
        <v>42</v>
      </c>
      <c r="AL28" s="256"/>
      <c r="AM28" s="256"/>
      <c r="AN28" s="256"/>
      <c r="AO28" s="256"/>
      <c r="AP28" s="34"/>
      <c r="AQ28" s="34"/>
      <c r="AR28" s="37"/>
      <c r="BE28" s="246"/>
    </row>
    <row r="29" spans="2:57" s="3" customFormat="1" ht="14.45" customHeight="1">
      <c r="B29" s="38"/>
      <c r="C29" s="39"/>
      <c r="D29" s="27" t="s">
        <v>43</v>
      </c>
      <c r="E29" s="39"/>
      <c r="F29" s="27" t="s">
        <v>44</v>
      </c>
      <c r="G29" s="39"/>
      <c r="H29" s="39"/>
      <c r="I29" s="39"/>
      <c r="J29" s="39"/>
      <c r="K29" s="39"/>
      <c r="L29" s="259">
        <v>0.21</v>
      </c>
      <c r="M29" s="258"/>
      <c r="N29" s="258"/>
      <c r="O29" s="258"/>
      <c r="P29" s="258"/>
      <c r="Q29" s="39"/>
      <c r="R29" s="39"/>
      <c r="S29" s="39"/>
      <c r="T29" s="39"/>
      <c r="U29" s="39"/>
      <c r="V29" s="39"/>
      <c r="W29" s="257">
        <f>ROUND(AZ94,2)</f>
        <v>0</v>
      </c>
      <c r="X29" s="258"/>
      <c r="Y29" s="258"/>
      <c r="Z29" s="258"/>
      <c r="AA29" s="258"/>
      <c r="AB29" s="258"/>
      <c r="AC29" s="258"/>
      <c r="AD29" s="258"/>
      <c r="AE29" s="258"/>
      <c r="AF29" s="39"/>
      <c r="AG29" s="39"/>
      <c r="AH29" s="39"/>
      <c r="AI29" s="39"/>
      <c r="AJ29" s="39"/>
      <c r="AK29" s="257">
        <f>ROUND(AV94,2)</f>
        <v>0</v>
      </c>
      <c r="AL29" s="258"/>
      <c r="AM29" s="258"/>
      <c r="AN29" s="258"/>
      <c r="AO29" s="258"/>
      <c r="AP29" s="39"/>
      <c r="AQ29" s="39"/>
      <c r="AR29" s="40"/>
      <c r="BE29" s="247"/>
    </row>
    <row r="30" spans="2:57" s="3" customFormat="1" ht="14.45" customHeight="1">
      <c r="B30" s="38"/>
      <c r="C30" s="39"/>
      <c r="D30" s="39"/>
      <c r="E30" s="39"/>
      <c r="F30" s="27" t="s">
        <v>45</v>
      </c>
      <c r="G30" s="39"/>
      <c r="H30" s="39"/>
      <c r="I30" s="39"/>
      <c r="J30" s="39"/>
      <c r="K30" s="39"/>
      <c r="L30" s="259">
        <v>0.15</v>
      </c>
      <c r="M30" s="258"/>
      <c r="N30" s="258"/>
      <c r="O30" s="258"/>
      <c r="P30" s="258"/>
      <c r="Q30" s="39"/>
      <c r="R30" s="39"/>
      <c r="S30" s="39"/>
      <c r="T30" s="39"/>
      <c r="U30" s="39"/>
      <c r="V30" s="39"/>
      <c r="W30" s="257">
        <f>ROUND(BA94,2)</f>
        <v>0</v>
      </c>
      <c r="X30" s="258"/>
      <c r="Y30" s="258"/>
      <c r="Z30" s="258"/>
      <c r="AA30" s="258"/>
      <c r="AB30" s="258"/>
      <c r="AC30" s="258"/>
      <c r="AD30" s="258"/>
      <c r="AE30" s="258"/>
      <c r="AF30" s="39"/>
      <c r="AG30" s="39"/>
      <c r="AH30" s="39"/>
      <c r="AI30" s="39"/>
      <c r="AJ30" s="39"/>
      <c r="AK30" s="257">
        <f>ROUND(AW94,2)</f>
        <v>0</v>
      </c>
      <c r="AL30" s="258"/>
      <c r="AM30" s="258"/>
      <c r="AN30" s="258"/>
      <c r="AO30" s="258"/>
      <c r="AP30" s="39"/>
      <c r="AQ30" s="39"/>
      <c r="AR30" s="40"/>
      <c r="BE30" s="247"/>
    </row>
    <row r="31" spans="2:57" s="3" customFormat="1" ht="14.45" customHeight="1" hidden="1">
      <c r="B31" s="38"/>
      <c r="C31" s="39"/>
      <c r="D31" s="39"/>
      <c r="E31" s="39"/>
      <c r="F31" s="27" t="s">
        <v>46</v>
      </c>
      <c r="G31" s="39"/>
      <c r="H31" s="39"/>
      <c r="I31" s="39"/>
      <c r="J31" s="39"/>
      <c r="K31" s="39"/>
      <c r="L31" s="259">
        <v>0.21</v>
      </c>
      <c r="M31" s="258"/>
      <c r="N31" s="258"/>
      <c r="O31" s="258"/>
      <c r="P31" s="258"/>
      <c r="Q31" s="39"/>
      <c r="R31" s="39"/>
      <c r="S31" s="39"/>
      <c r="T31" s="39"/>
      <c r="U31" s="39"/>
      <c r="V31" s="39"/>
      <c r="W31" s="257">
        <f>ROUND(BB94,2)</f>
        <v>0</v>
      </c>
      <c r="X31" s="258"/>
      <c r="Y31" s="258"/>
      <c r="Z31" s="258"/>
      <c r="AA31" s="258"/>
      <c r="AB31" s="258"/>
      <c r="AC31" s="258"/>
      <c r="AD31" s="258"/>
      <c r="AE31" s="258"/>
      <c r="AF31" s="39"/>
      <c r="AG31" s="39"/>
      <c r="AH31" s="39"/>
      <c r="AI31" s="39"/>
      <c r="AJ31" s="39"/>
      <c r="AK31" s="257">
        <v>0</v>
      </c>
      <c r="AL31" s="258"/>
      <c r="AM31" s="258"/>
      <c r="AN31" s="258"/>
      <c r="AO31" s="258"/>
      <c r="AP31" s="39"/>
      <c r="AQ31" s="39"/>
      <c r="AR31" s="40"/>
      <c r="BE31" s="247"/>
    </row>
    <row r="32" spans="2:57" s="3" customFormat="1" ht="14.45" customHeight="1" hidden="1">
      <c r="B32" s="38"/>
      <c r="C32" s="39"/>
      <c r="D32" s="39"/>
      <c r="E32" s="39"/>
      <c r="F32" s="27" t="s">
        <v>47</v>
      </c>
      <c r="G32" s="39"/>
      <c r="H32" s="39"/>
      <c r="I32" s="39"/>
      <c r="J32" s="39"/>
      <c r="K32" s="39"/>
      <c r="L32" s="259">
        <v>0.15</v>
      </c>
      <c r="M32" s="258"/>
      <c r="N32" s="258"/>
      <c r="O32" s="258"/>
      <c r="P32" s="258"/>
      <c r="Q32" s="39"/>
      <c r="R32" s="39"/>
      <c r="S32" s="39"/>
      <c r="T32" s="39"/>
      <c r="U32" s="39"/>
      <c r="V32" s="39"/>
      <c r="W32" s="257">
        <f>ROUND(BC94,2)</f>
        <v>0</v>
      </c>
      <c r="X32" s="258"/>
      <c r="Y32" s="258"/>
      <c r="Z32" s="258"/>
      <c r="AA32" s="258"/>
      <c r="AB32" s="258"/>
      <c r="AC32" s="258"/>
      <c r="AD32" s="258"/>
      <c r="AE32" s="258"/>
      <c r="AF32" s="39"/>
      <c r="AG32" s="39"/>
      <c r="AH32" s="39"/>
      <c r="AI32" s="39"/>
      <c r="AJ32" s="39"/>
      <c r="AK32" s="257">
        <v>0</v>
      </c>
      <c r="AL32" s="258"/>
      <c r="AM32" s="258"/>
      <c r="AN32" s="258"/>
      <c r="AO32" s="258"/>
      <c r="AP32" s="39"/>
      <c r="AQ32" s="39"/>
      <c r="AR32" s="40"/>
      <c r="BE32" s="247"/>
    </row>
    <row r="33" spans="2:57" s="3" customFormat="1" ht="14.45" customHeight="1" hidden="1">
      <c r="B33" s="38"/>
      <c r="C33" s="39"/>
      <c r="D33" s="39"/>
      <c r="E33" s="39"/>
      <c r="F33" s="27" t="s">
        <v>48</v>
      </c>
      <c r="G33" s="39"/>
      <c r="H33" s="39"/>
      <c r="I33" s="39"/>
      <c r="J33" s="39"/>
      <c r="K33" s="39"/>
      <c r="L33" s="259">
        <v>0</v>
      </c>
      <c r="M33" s="258"/>
      <c r="N33" s="258"/>
      <c r="O33" s="258"/>
      <c r="P33" s="258"/>
      <c r="Q33" s="39"/>
      <c r="R33" s="39"/>
      <c r="S33" s="39"/>
      <c r="T33" s="39"/>
      <c r="U33" s="39"/>
      <c r="V33" s="39"/>
      <c r="W33" s="257">
        <f>ROUND(BD94,2)</f>
        <v>0</v>
      </c>
      <c r="X33" s="258"/>
      <c r="Y33" s="258"/>
      <c r="Z33" s="258"/>
      <c r="AA33" s="258"/>
      <c r="AB33" s="258"/>
      <c r="AC33" s="258"/>
      <c r="AD33" s="258"/>
      <c r="AE33" s="258"/>
      <c r="AF33" s="39"/>
      <c r="AG33" s="39"/>
      <c r="AH33" s="39"/>
      <c r="AI33" s="39"/>
      <c r="AJ33" s="39"/>
      <c r="AK33" s="257">
        <v>0</v>
      </c>
      <c r="AL33" s="258"/>
      <c r="AM33" s="258"/>
      <c r="AN33" s="258"/>
      <c r="AO33" s="258"/>
      <c r="AP33" s="39"/>
      <c r="AQ33" s="39"/>
      <c r="AR33" s="40"/>
      <c r="BE33" s="247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6"/>
    </row>
    <row r="35" spans="1:57" s="2" customFormat="1" ht="26.1" customHeight="1">
      <c r="A35" s="32"/>
      <c r="B35" s="33"/>
      <c r="C35" s="41"/>
      <c r="D35" s="42" t="s">
        <v>49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50</v>
      </c>
      <c r="U35" s="43"/>
      <c r="V35" s="43"/>
      <c r="W35" s="43"/>
      <c r="X35" s="260" t="s">
        <v>51</v>
      </c>
      <c r="Y35" s="261"/>
      <c r="Z35" s="261"/>
      <c r="AA35" s="261"/>
      <c r="AB35" s="261"/>
      <c r="AC35" s="43"/>
      <c r="AD35" s="43"/>
      <c r="AE35" s="43"/>
      <c r="AF35" s="43"/>
      <c r="AG35" s="43"/>
      <c r="AH35" s="43"/>
      <c r="AI35" s="43"/>
      <c r="AJ35" s="43"/>
      <c r="AK35" s="262">
        <f>SUM(AK26:AK33)</f>
        <v>0</v>
      </c>
      <c r="AL35" s="261"/>
      <c r="AM35" s="261"/>
      <c r="AN35" s="261"/>
      <c r="AO35" s="263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52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53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55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54</v>
      </c>
      <c r="AI60" s="36"/>
      <c r="AJ60" s="36"/>
      <c r="AK60" s="36"/>
      <c r="AL60" s="36"/>
      <c r="AM60" s="50" t="s">
        <v>55</v>
      </c>
      <c r="AN60" s="36"/>
      <c r="AO60" s="36"/>
      <c r="AP60" s="34"/>
      <c r="AQ60" s="34"/>
      <c r="AR60" s="37"/>
      <c r="BE60" s="32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56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57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54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55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54</v>
      </c>
      <c r="AI75" s="36"/>
      <c r="AJ75" s="36"/>
      <c r="AK75" s="36"/>
      <c r="AL75" s="36"/>
      <c r="AM75" s="50" t="s">
        <v>55</v>
      </c>
      <c r="AN75" s="36"/>
      <c r="AO75" s="36"/>
      <c r="AP75" s="34"/>
      <c r="AQ75" s="34"/>
      <c r="AR75" s="37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58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P222019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84" t="str">
        <f>K6</f>
        <v>Habartov, parkoviště Čs. Armády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Habartov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4" t="str">
        <f>IF(AN8="","",AN8)</f>
        <v>26. 6. 2020</v>
      </c>
      <c r="AN87" s="264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Město Habartov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32</v>
      </c>
      <c r="AJ89" s="34"/>
      <c r="AK89" s="34"/>
      <c r="AL89" s="34"/>
      <c r="AM89" s="265" t="str">
        <f>IF(E17="","",E17)</f>
        <v>GEOprojectKV s.r.o.</v>
      </c>
      <c r="AN89" s="266"/>
      <c r="AO89" s="266"/>
      <c r="AP89" s="266"/>
      <c r="AQ89" s="34"/>
      <c r="AR89" s="37"/>
      <c r="AS89" s="267" t="s">
        <v>59</v>
      </c>
      <c r="AT89" s="268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30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37</v>
      </c>
      <c r="AJ90" s="34"/>
      <c r="AK90" s="34"/>
      <c r="AL90" s="34"/>
      <c r="AM90" s="265" t="str">
        <f>IF(E20="","",E20)</f>
        <v>GEOprojectKV s.r.o.</v>
      </c>
      <c r="AN90" s="266"/>
      <c r="AO90" s="266"/>
      <c r="AP90" s="266"/>
      <c r="AQ90" s="34"/>
      <c r="AR90" s="37"/>
      <c r="AS90" s="269"/>
      <c r="AT90" s="270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7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1"/>
      <c r="AT91" s="272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79" t="s">
        <v>60</v>
      </c>
      <c r="D92" s="280"/>
      <c r="E92" s="280"/>
      <c r="F92" s="280"/>
      <c r="G92" s="280"/>
      <c r="H92" s="71"/>
      <c r="I92" s="281" t="s">
        <v>61</v>
      </c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2" t="s">
        <v>62</v>
      </c>
      <c r="AH92" s="280"/>
      <c r="AI92" s="280"/>
      <c r="AJ92" s="280"/>
      <c r="AK92" s="280"/>
      <c r="AL92" s="280"/>
      <c r="AM92" s="280"/>
      <c r="AN92" s="281" t="s">
        <v>63</v>
      </c>
      <c r="AO92" s="280"/>
      <c r="AP92" s="283"/>
      <c r="AQ92" s="72" t="s">
        <v>64</v>
      </c>
      <c r="AR92" s="37"/>
      <c r="AS92" s="73" t="s">
        <v>65</v>
      </c>
      <c r="AT92" s="74" t="s">
        <v>66</v>
      </c>
      <c r="AU92" s="74" t="s">
        <v>67</v>
      </c>
      <c r="AV92" s="74" t="s">
        <v>68</v>
      </c>
      <c r="AW92" s="74" t="s">
        <v>69</v>
      </c>
      <c r="AX92" s="74" t="s">
        <v>70</v>
      </c>
      <c r="AY92" s="74" t="s">
        <v>71</v>
      </c>
      <c r="AZ92" s="74" t="s">
        <v>72</v>
      </c>
      <c r="BA92" s="74" t="s">
        <v>73</v>
      </c>
      <c r="BB92" s="74" t="s">
        <v>74</v>
      </c>
      <c r="BC92" s="74" t="s">
        <v>75</v>
      </c>
      <c r="BD92" s="75" t="s">
        <v>76</v>
      </c>
      <c r="BE92" s="32"/>
    </row>
    <row r="93" spans="1:57" s="2" customFormat="1" ht="10.7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77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77">
        <f>ROUND(SUM(AG95:AG96),2)</f>
        <v>0</v>
      </c>
      <c r="AH94" s="277"/>
      <c r="AI94" s="277"/>
      <c r="AJ94" s="277"/>
      <c r="AK94" s="277"/>
      <c r="AL94" s="277"/>
      <c r="AM94" s="277"/>
      <c r="AN94" s="278">
        <f>SUM(AG94,AT94)</f>
        <v>0</v>
      </c>
      <c r="AO94" s="278"/>
      <c r="AP94" s="278"/>
      <c r="AQ94" s="83" t="s">
        <v>1</v>
      </c>
      <c r="AR94" s="84"/>
      <c r="AS94" s="85">
        <f>ROUND(SUM(AS95:AS96),2)</f>
        <v>0</v>
      </c>
      <c r="AT94" s="86">
        <f>ROUND(SUM(AV94:AW94),2)</f>
        <v>0</v>
      </c>
      <c r="AU94" s="87">
        <f>ROUND(SUM(AU95:AU96),5)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ROUND(SUM(AZ95:AZ96),2)</f>
        <v>0</v>
      </c>
      <c r="BA94" s="86">
        <f>ROUND(SUM(BA95:BA96),2)</f>
        <v>0</v>
      </c>
      <c r="BB94" s="86">
        <f>ROUND(SUM(BB95:BB96),2)</f>
        <v>0</v>
      </c>
      <c r="BC94" s="86">
        <f>ROUND(SUM(BC95:BC96),2)</f>
        <v>0</v>
      </c>
      <c r="BD94" s="88">
        <f>ROUND(SUM(BD95:BD96),2)</f>
        <v>0</v>
      </c>
      <c r="BS94" s="89" t="s">
        <v>78</v>
      </c>
      <c r="BT94" s="89" t="s">
        <v>79</v>
      </c>
      <c r="BU94" s="90" t="s">
        <v>80</v>
      </c>
      <c r="BV94" s="89" t="s">
        <v>81</v>
      </c>
      <c r="BW94" s="89" t="s">
        <v>5</v>
      </c>
      <c r="BX94" s="89" t="s">
        <v>82</v>
      </c>
      <c r="CL94" s="89" t="s">
        <v>1</v>
      </c>
    </row>
    <row r="95" spans="1:91" s="7" customFormat="1" ht="16.5" customHeight="1">
      <c r="A95" s="91" t="s">
        <v>83</v>
      </c>
      <c r="B95" s="92"/>
      <c r="C95" s="93"/>
      <c r="D95" s="276" t="s">
        <v>84</v>
      </c>
      <c r="E95" s="276"/>
      <c r="F95" s="276"/>
      <c r="G95" s="276"/>
      <c r="H95" s="276"/>
      <c r="I95" s="94"/>
      <c r="J95" s="276" t="s">
        <v>85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4">
        <f>'SO 101 - Komunikace a zpe...'!J32</f>
        <v>0</v>
      </c>
      <c r="AH95" s="275"/>
      <c r="AI95" s="275"/>
      <c r="AJ95" s="275"/>
      <c r="AK95" s="275"/>
      <c r="AL95" s="275"/>
      <c r="AM95" s="275"/>
      <c r="AN95" s="274">
        <f>SUM(AG95,AT95)</f>
        <v>0</v>
      </c>
      <c r="AO95" s="275"/>
      <c r="AP95" s="275"/>
      <c r="AQ95" s="95" t="s">
        <v>86</v>
      </c>
      <c r="AR95" s="96"/>
      <c r="AS95" s="97">
        <v>0</v>
      </c>
      <c r="AT95" s="98">
        <f>ROUND(SUM(AV95:AW95),2)</f>
        <v>0</v>
      </c>
      <c r="AU95" s="99">
        <f>'SO 101 - Komunikace a zpe...'!P138</f>
        <v>0</v>
      </c>
      <c r="AV95" s="98">
        <f>'SO 101 - Komunikace a zpe...'!J35</f>
        <v>0</v>
      </c>
      <c r="AW95" s="98">
        <f>'SO 101 - Komunikace a zpe...'!J36</f>
        <v>0</v>
      </c>
      <c r="AX95" s="98">
        <f>'SO 101 - Komunikace a zpe...'!J37</f>
        <v>0</v>
      </c>
      <c r="AY95" s="98">
        <f>'SO 101 - Komunikace a zpe...'!J38</f>
        <v>0</v>
      </c>
      <c r="AZ95" s="98">
        <f>'SO 101 - Komunikace a zpe...'!F35</f>
        <v>0</v>
      </c>
      <c r="BA95" s="98">
        <f>'SO 101 - Komunikace a zpe...'!F36</f>
        <v>0</v>
      </c>
      <c r="BB95" s="98">
        <f>'SO 101 - Komunikace a zpe...'!F37</f>
        <v>0</v>
      </c>
      <c r="BC95" s="98">
        <f>'SO 101 - Komunikace a zpe...'!F38</f>
        <v>0</v>
      </c>
      <c r="BD95" s="100">
        <f>'SO 101 - Komunikace a zpe...'!F39</f>
        <v>0</v>
      </c>
      <c r="BT95" s="101" t="s">
        <v>87</v>
      </c>
      <c r="BV95" s="101" t="s">
        <v>81</v>
      </c>
      <c r="BW95" s="101" t="s">
        <v>88</v>
      </c>
      <c r="BX95" s="101" t="s">
        <v>5</v>
      </c>
      <c r="CL95" s="101" t="s">
        <v>1</v>
      </c>
      <c r="CM95" s="101" t="s">
        <v>89</v>
      </c>
    </row>
    <row r="96" spans="1:91" s="7" customFormat="1" ht="16.5" customHeight="1">
      <c r="A96" s="91" t="s">
        <v>83</v>
      </c>
      <c r="B96" s="92"/>
      <c r="C96" s="93"/>
      <c r="D96" s="276" t="s">
        <v>90</v>
      </c>
      <c r="E96" s="276"/>
      <c r="F96" s="276"/>
      <c r="G96" s="276"/>
      <c r="H96" s="276"/>
      <c r="I96" s="94"/>
      <c r="J96" s="276" t="s">
        <v>91</v>
      </c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4">
        <f>'SO 401 - Veřejné osvětlení'!J32</f>
        <v>0</v>
      </c>
      <c r="AH96" s="275"/>
      <c r="AI96" s="275"/>
      <c r="AJ96" s="275"/>
      <c r="AK96" s="275"/>
      <c r="AL96" s="275"/>
      <c r="AM96" s="275"/>
      <c r="AN96" s="274">
        <f>SUM(AG96,AT96)</f>
        <v>0</v>
      </c>
      <c r="AO96" s="275"/>
      <c r="AP96" s="275"/>
      <c r="AQ96" s="95" t="s">
        <v>86</v>
      </c>
      <c r="AR96" s="96"/>
      <c r="AS96" s="102">
        <v>0</v>
      </c>
      <c r="AT96" s="103">
        <f>ROUND(SUM(AV96:AW96),2)</f>
        <v>0</v>
      </c>
      <c r="AU96" s="104">
        <f>'SO 401 - Veřejné osvětlení'!P134</f>
        <v>0</v>
      </c>
      <c r="AV96" s="103">
        <f>'SO 401 - Veřejné osvětlení'!J35</f>
        <v>0</v>
      </c>
      <c r="AW96" s="103">
        <f>'SO 401 - Veřejné osvětlení'!J36</f>
        <v>0</v>
      </c>
      <c r="AX96" s="103">
        <f>'SO 401 - Veřejné osvětlení'!J37</f>
        <v>0</v>
      </c>
      <c r="AY96" s="103">
        <f>'SO 401 - Veřejné osvětlení'!J38</f>
        <v>0</v>
      </c>
      <c r="AZ96" s="103">
        <f>'SO 401 - Veřejné osvětlení'!F35</f>
        <v>0</v>
      </c>
      <c r="BA96" s="103">
        <f>'SO 401 - Veřejné osvětlení'!F36</f>
        <v>0</v>
      </c>
      <c r="BB96" s="103">
        <f>'SO 401 - Veřejné osvětlení'!F37</f>
        <v>0</v>
      </c>
      <c r="BC96" s="103">
        <f>'SO 401 - Veřejné osvětlení'!F38</f>
        <v>0</v>
      </c>
      <c r="BD96" s="105">
        <f>'SO 401 - Veřejné osvětlení'!F39</f>
        <v>0</v>
      </c>
      <c r="BT96" s="101" t="s">
        <v>87</v>
      </c>
      <c r="BV96" s="101" t="s">
        <v>81</v>
      </c>
      <c r="BW96" s="101" t="s">
        <v>92</v>
      </c>
      <c r="BX96" s="101" t="s">
        <v>5</v>
      </c>
      <c r="CL96" s="101" t="s">
        <v>1</v>
      </c>
      <c r="CM96" s="101" t="s">
        <v>89</v>
      </c>
    </row>
    <row r="97" spans="1:57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sheetProtection algorithmName="SHA-512" hashValue="sX4KOabmJIiaSPUoTVH4qwk+6t+1ujLgLgms8wDgWe5kOAZVur4hP3mTLkPVhfULsZdU+twRgC7Ayg1dggsHOw==" saltValue="0fFxD18CHnNP37AxnAh2uSvFVA/JA3P6kXYV+Ct6C5KJXnhQ1UikkDgoyFWayQOVkI8obRW6L26AnJ2anaxlP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Komunikace a zpe...'!C2" display="/"/>
    <hyperlink ref="A96" location="'SO 40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40"/>
  <sheetViews>
    <sheetView showGridLines="0" workbookViewId="0" topLeftCell="A1">
      <selection activeCell="A2" sqref="A2"/>
    </sheetView>
  </sheetViews>
  <sheetFormatPr defaultColWidth="12.00390625" defaultRowHeight="12"/>
  <cols>
    <col min="1" max="1" width="8.140625" style="1" customWidth="1"/>
    <col min="2" max="2" width="1.1484375" style="1" customWidth="1"/>
    <col min="3" max="3" width="4.8515625" style="1" customWidth="1"/>
    <col min="4" max="4" width="4.1406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46" s="1" customFormat="1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5" t="s">
        <v>88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89</v>
      </c>
    </row>
    <row r="4" spans="2:46" s="1" customFormat="1" ht="24.95" customHeight="1">
      <c r="B4" s="18"/>
      <c r="D4" s="108" t="s">
        <v>93</v>
      </c>
      <c r="L4" s="18"/>
      <c r="M4" s="10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91" t="str">
        <f>'Rekapitulace stavby'!K6</f>
        <v>Habartov, parkoviště Čs. Armády</v>
      </c>
      <c r="F7" s="292"/>
      <c r="G7" s="292"/>
      <c r="H7" s="292"/>
      <c r="L7" s="18"/>
    </row>
    <row r="8" spans="1:31" s="2" customFormat="1" ht="12" customHeight="1">
      <c r="A8" s="32"/>
      <c r="B8" s="37"/>
      <c r="C8" s="32"/>
      <c r="D8" s="110" t="s">
        <v>94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3" t="s">
        <v>95</v>
      </c>
      <c r="F9" s="294"/>
      <c r="G9" s="294"/>
      <c r="H9" s="294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26. 6. 2020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">
        <v>27</v>
      </c>
      <c r="F15" s="32"/>
      <c r="G15" s="32"/>
      <c r="H15" s="32"/>
      <c r="I15" s="110" t="s">
        <v>28</v>
      </c>
      <c r="J15" s="111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30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5" t="str">
        <f>'Rekapitulace stavby'!E14</f>
        <v>Vyplň údaj</v>
      </c>
      <c r="F18" s="296"/>
      <c r="G18" s="296"/>
      <c r="H18" s="296"/>
      <c r="I18" s="110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32</v>
      </c>
      <c r="E20" s="32"/>
      <c r="F20" s="32"/>
      <c r="G20" s="32"/>
      <c r="H20" s="32"/>
      <c r="I20" s="110" t="s">
        <v>25</v>
      </c>
      <c r="J20" s="111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">
        <v>34</v>
      </c>
      <c r="F21" s="32"/>
      <c r="G21" s="32"/>
      <c r="H21" s="32"/>
      <c r="I21" s="110" t="s">
        <v>28</v>
      </c>
      <c r="J21" s="111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37</v>
      </c>
      <c r="E23" s="32"/>
      <c r="F23" s="32"/>
      <c r="G23" s="32"/>
      <c r="H23" s="32"/>
      <c r="I23" s="110" t="s">
        <v>25</v>
      </c>
      <c r="J23" s="111" t="s">
        <v>33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">
        <v>34</v>
      </c>
      <c r="F24" s="32"/>
      <c r="G24" s="32"/>
      <c r="H24" s="32"/>
      <c r="I24" s="110" t="s">
        <v>28</v>
      </c>
      <c r="J24" s="111" t="s">
        <v>35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38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91.25" customHeight="1">
      <c r="A27" s="113"/>
      <c r="B27" s="114"/>
      <c r="C27" s="113"/>
      <c r="D27" s="113"/>
      <c r="E27" s="297" t="s">
        <v>96</v>
      </c>
      <c r="F27" s="297"/>
      <c r="G27" s="297"/>
      <c r="H27" s="297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11" t="s">
        <v>97</v>
      </c>
      <c r="E30" s="32"/>
      <c r="F30" s="32"/>
      <c r="G30" s="32"/>
      <c r="H30" s="32"/>
      <c r="I30" s="32"/>
      <c r="J30" s="117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8" t="s">
        <v>98</v>
      </c>
      <c r="E31" s="32"/>
      <c r="F31" s="32"/>
      <c r="G31" s="32"/>
      <c r="H31" s="32"/>
      <c r="I31" s="32"/>
      <c r="J31" s="117">
        <f>J111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5" customHeight="1">
      <c r="A32" s="32"/>
      <c r="B32" s="37"/>
      <c r="C32" s="32"/>
      <c r="D32" s="119" t="s">
        <v>39</v>
      </c>
      <c r="E32" s="32"/>
      <c r="F32" s="32"/>
      <c r="G32" s="32"/>
      <c r="H32" s="32"/>
      <c r="I32" s="32"/>
      <c r="J32" s="120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6"/>
      <c r="E33" s="116"/>
      <c r="F33" s="116"/>
      <c r="G33" s="116"/>
      <c r="H33" s="116"/>
      <c r="I33" s="116"/>
      <c r="J33" s="116"/>
      <c r="K33" s="116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41</v>
      </c>
      <c r="G34" s="32"/>
      <c r="H34" s="32"/>
      <c r="I34" s="121" t="s">
        <v>40</v>
      </c>
      <c r="J34" s="121" t="s">
        <v>42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43</v>
      </c>
      <c r="E35" s="110" t="s">
        <v>44</v>
      </c>
      <c r="F35" s="123">
        <f>ROUND((SUM(BE111:BE118)+SUM(BE138:BE339)),2)</f>
        <v>0</v>
      </c>
      <c r="G35" s="32"/>
      <c r="H35" s="32"/>
      <c r="I35" s="124">
        <v>0.21</v>
      </c>
      <c r="J35" s="123">
        <f>ROUND(((SUM(BE111:BE118)+SUM(BE138:BE339))*I35),2)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0" t="s">
        <v>45</v>
      </c>
      <c r="F36" s="123">
        <f>ROUND((SUM(BF111:BF118)+SUM(BF138:BF339)),2)</f>
        <v>0</v>
      </c>
      <c r="G36" s="32"/>
      <c r="H36" s="32"/>
      <c r="I36" s="124">
        <v>0.15</v>
      </c>
      <c r="J36" s="123">
        <f>ROUND(((SUM(BF111:BF118)+SUM(BF138:BF339))*I36),2)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0" t="s">
        <v>46</v>
      </c>
      <c r="F37" s="123">
        <f>ROUND((SUM(BG111:BG118)+SUM(BG138:BG339)),2)</f>
        <v>0</v>
      </c>
      <c r="G37" s="32"/>
      <c r="H37" s="32"/>
      <c r="I37" s="124">
        <v>0.21</v>
      </c>
      <c r="J37" s="123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0" t="s">
        <v>47</v>
      </c>
      <c r="F38" s="123">
        <f>ROUND((SUM(BH111:BH118)+SUM(BH138:BH339)),2)</f>
        <v>0</v>
      </c>
      <c r="G38" s="32"/>
      <c r="H38" s="32"/>
      <c r="I38" s="124">
        <v>0.15</v>
      </c>
      <c r="J38" s="123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0" t="s">
        <v>48</v>
      </c>
      <c r="F39" s="123">
        <f>ROUND((SUM(BI111:BI118)+SUM(BI138:BI339)),2)</f>
        <v>0</v>
      </c>
      <c r="G39" s="32"/>
      <c r="H39" s="32"/>
      <c r="I39" s="124">
        <v>0</v>
      </c>
      <c r="J39" s="123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5" customHeight="1">
      <c r="A41" s="32"/>
      <c r="B41" s="37"/>
      <c r="C41" s="125"/>
      <c r="D41" s="126" t="s">
        <v>49</v>
      </c>
      <c r="E41" s="127"/>
      <c r="F41" s="127"/>
      <c r="G41" s="128" t="s">
        <v>50</v>
      </c>
      <c r="H41" s="129" t="s">
        <v>51</v>
      </c>
      <c r="I41" s="127"/>
      <c r="J41" s="130">
        <f>SUM(J32:J39)</f>
        <v>0</v>
      </c>
      <c r="K41" s="131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99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8" t="str">
        <f>E7</f>
        <v>Habartov, parkoviště Čs. Armády</v>
      </c>
      <c r="F85" s="289"/>
      <c r="G85" s="289"/>
      <c r="H85" s="28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84" t="str">
        <f>E9</f>
        <v>SO 101 - Komunikace a zpevněné plochy</v>
      </c>
      <c r="F87" s="290"/>
      <c r="G87" s="290"/>
      <c r="H87" s="290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Habartov</v>
      </c>
      <c r="G89" s="34"/>
      <c r="H89" s="34"/>
      <c r="I89" s="27" t="s">
        <v>22</v>
      </c>
      <c r="J89" s="64" t="str">
        <f>IF(J12="","",J12)</f>
        <v>26. 6. 2020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Město Habartov</v>
      </c>
      <c r="G91" s="34"/>
      <c r="H91" s="34"/>
      <c r="I91" s="27" t="s">
        <v>32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3" t="s">
        <v>100</v>
      </c>
      <c r="D94" s="144"/>
      <c r="E94" s="144"/>
      <c r="F94" s="144"/>
      <c r="G94" s="144"/>
      <c r="H94" s="144"/>
      <c r="I94" s="144"/>
      <c r="J94" s="145" t="s">
        <v>101</v>
      </c>
      <c r="K94" s="14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customHeight="1">
      <c r="A96" s="32"/>
      <c r="B96" s="33"/>
      <c r="C96" s="146" t="s">
        <v>102</v>
      </c>
      <c r="D96" s="34"/>
      <c r="E96" s="34"/>
      <c r="F96" s="34"/>
      <c r="G96" s="34"/>
      <c r="H96" s="34"/>
      <c r="I96" s="34"/>
      <c r="J96" s="82">
        <f>J138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103</v>
      </c>
    </row>
    <row r="97" spans="2:12" s="9" customFormat="1" ht="24.95" customHeight="1">
      <c r="B97" s="147"/>
      <c r="C97" s="148"/>
      <c r="D97" s="149" t="s">
        <v>104</v>
      </c>
      <c r="E97" s="150"/>
      <c r="F97" s="150"/>
      <c r="G97" s="150"/>
      <c r="H97" s="150"/>
      <c r="I97" s="150"/>
      <c r="J97" s="151">
        <f>J139</f>
        <v>0</v>
      </c>
      <c r="K97" s="148"/>
      <c r="L97" s="152"/>
    </row>
    <row r="98" spans="2:12" s="10" customFormat="1" ht="20.1" customHeight="1">
      <c r="B98" s="153"/>
      <c r="C98" s="154"/>
      <c r="D98" s="155" t="s">
        <v>105</v>
      </c>
      <c r="E98" s="156"/>
      <c r="F98" s="156"/>
      <c r="G98" s="156"/>
      <c r="H98" s="156"/>
      <c r="I98" s="156"/>
      <c r="J98" s="157">
        <f>J140</f>
        <v>0</v>
      </c>
      <c r="K98" s="154"/>
      <c r="L98" s="158"/>
    </row>
    <row r="99" spans="2:12" s="10" customFormat="1" ht="20.1" customHeight="1">
      <c r="B99" s="153"/>
      <c r="C99" s="154"/>
      <c r="D99" s="155" t="s">
        <v>106</v>
      </c>
      <c r="E99" s="156"/>
      <c r="F99" s="156"/>
      <c r="G99" s="156"/>
      <c r="H99" s="156"/>
      <c r="I99" s="156"/>
      <c r="J99" s="157">
        <f>J230</f>
        <v>0</v>
      </c>
      <c r="K99" s="154"/>
      <c r="L99" s="158"/>
    </row>
    <row r="100" spans="2:12" s="10" customFormat="1" ht="20.1" customHeight="1">
      <c r="B100" s="153"/>
      <c r="C100" s="154"/>
      <c r="D100" s="155" t="s">
        <v>107</v>
      </c>
      <c r="E100" s="156"/>
      <c r="F100" s="156"/>
      <c r="G100" s="156"/>
      <c r="H100" s="156"/>
      <c r="I100" s="156"/>
      <c r="J100" s="157">
        <f>J233</f>
        <v>0</v>
      </c>
      <c r="K100" s="154"/>
      <c r="L100" s="158"/>
    </row>
    <row r="101" spans="2:12" s="10" customFormat="1" ht="20.1" customHeight="1">
      <c r="B101" s="153"/>
      <c r="C101" s="154"/>
      <c r="D101" s="155" t="s">
        <v>108</v>
      </c>
      <c r="E101" s="156"/>
      <c r="F101" s="156"/>
      <c r="G101" s="156"/>
      <c r="H101" s="156"/>
      <c r="I101" s="156"/>
      <c r="J101" s="157">
        <f>J250</f>
        <v>0</v>
      </c>
      <c r="K101" s="154"/>
      <c r="L101" s="158"/>
    </row>
    <row r="102" spans="2:12" s="10" customFormat="1" ht="20.1" customHeight="1">
      <c r="B102" s="153"/>
      <c r="C102" s="154"/>
      <c r="D102" s="155" t="s">
        <v>109</v>
      </c>
      <c r="E102" s="156"/>
      <c r="F102" s="156"/>
      <c r="G102" s="156"/>
      <c r="H102" s="156"/>
      <c r="I102" s="156"/>
      <c r="J102" s="157">
        <f>J258</f>
        <v>0</v>
      </c>
      <c r="K102" s="154"/>
      <c r="L102" s="158"/>
    </row>
    <row r="103" spans="2:12" s="10" customFormat="1" ht="20.1" customHeight="1">
      <c r="B103" s="153"/>
      <c r="C103" s="154"/>
      <c r="D103" s="155" t="s">
        <v>110</v>
      </c>
      <c r="E103" s="156"/>
      <c r="F103" s="156"/>
      <c r="G103" s="156"/>
      <c r="H103" s="156"/>
      <c r="I103" s="156"/>
      <c r="J103" s="157">
        <f>J295</f>
        <v>0</v>
      </c>
      <c r="K103" s="154"/>
      <c r="L103" s="158"/>
    </row>
    <row r="104" spans="2:12" s="10" customFormat="1" ht="20.1" customHeight="1">
      <c r="B104" s="153"/>
      <c r="C104" s="154"/>
      <c r="D104" s="155" t="s">
        <v>111</v>
      </c>
      <c r="E104" s="156"/>
      <c r="F104" s="156"/>
      <c r="G104" s="156"/>
      <c r="H104" s="156"/>
      <c r="I104" s="156"/>
      <c r="J104" s="157">
        <f>J297</f>
        <v>0</v>
      </c>
      <c r="K104" s="154"/>
      <c r="L104" s="158"/>
    </row>
    <row r="105" spans="2:12" s="10" customFormat="1" ht="20.1" customHeight="1">
      <c r="B105" s="153"/>
      <c r="C105" s="154"/>
      <c r="D105" s="155" t="s">
        <v>112</v>
      </c>
      <c r="E105" s="156"/>
      <c r="F105" s="156"/>
      <c r="G105" s="156"/>
      <c r="H105" s="156"/>
      <c r="I105" s="156"/>
      <c r="J105" s="157">
        <f>J324</f>
        <v>0</v>
      </c>
      <c r="K105" s="154"/>
      <c r="L105" s="158"/>
    </row>
    <row r="106" spans="2:12" s="10" customFormat="1" ht="20.1" customHeight="1">
      <c r="B106" s="153"/>
      <c r="C106" s="154"/>
      <c r="D106" s="155" t="s">
        <v>113</v>
      </c>
      <c r="E106" s="156"/>
      <c r="F106" s="156"/>
      <c r="G106" s="156"/>
      <c r="H106" s="156"/>
      <c r="I106" s="156"/>
      <c r="J106" s="157">
        <f>J333</f>
        <v>0</v>
      </c>
      <c r="K106" s="154"/>
      <c r="L106" s="158"/>
    </row>
    <row r="107" spans="2:12" s="9" customFormat="1" ht="24.95" customHeight="1">
      <c r="B107" s="147"/>
      <c r="C107" s="148"/>
      <c r="D107" s="149" t="s">
        <v>114</v>
      </c>
      <c r="E107" s="150"/>
      <c r="F107" s="150"/>
      <c r="G107" s="150"/>
      <c r="H107" s="150"/>
      <c r="I107" s="150"/>
      <c r="J107" s="151">
        <f>J335</f>
        <v>0</v>
      </c>
      <c r="K107" s="148"/>
      <c r="L107" s="152"/>
    </row>
    <row r="108" spans="2:12" s="10" customFormat="1" ht="20.1" customHeight="1">
      <c r="B108" s="153"/>
      <c r="C108" s="154"/>
      <c r="D108" s="155" t="s">
        <v>115</v>
      </c>
      <c r="E108" s="156"/>
      <c r="F108" s="156"/>
      <c r="G108" s="156"/>
      <c r="H108" s="156"/>
      <c r="I108" s="156"/>
      <c r="J108" s="157">
        <f>J336</f>
        <v>0</v>
      </c>
      <c r="K108" s="154"/>
      <c r="L108" s="158"/>
    </row>
    <row r="109" spans="1:31" s="2" customFormat="1" ht="21.7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9.25" customHeight="1">
      <c r="A111" s="32"/>
      <c r="B111" s="33"/>
      <c r="C111" s="146" t="s">
        <v>116</v>
      </c>
      <c r="D111" s="34"/>
      <c r="E111" s="34"/>
      <c r="F111" s="34"/>
      <c r="G111" s="34"/>
      <c r="H111" s="34"/>
      <c r="I111" s="34"/>
      <c r="J111" s="159">
        <f>ROUND(J112+J113+J114+J115+J116+J117,2)</f>
        <v>0</v>
      </c>
      <c r="K111" s="34"/>
      <c r="L111" s="49"/>
      <c r="N111" s="160" t="s">
        <v>43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65" s="2" customFormat="1" ht="18" customHeight="1">
      <c r="A112" s="32"/>
      <c r="B112" s="33"/>
      <c r="C112" s="34"/>
      <c r="D112" s="286" t="s">
        <v>117</v>
      </c>
      <c r="E112" s="287"/>
      <c r="F112" s="287"/>
      <c r="G112" s="34"/>
      <c r="H112" s="34"/>
      <c r="I112" s="34"/>
      <c r="J112" s="162">
        <v>0</v>
      </c>
      <c r="K112" s="34"/>
      <c r="L112" s="163"/>
      <c r="M112" s="164"/>
      <c r="N112" s="165" t="s">
        <v>44</v>
      </c>
      <c r="O112" s="164"/>
      <c r="P112" s="164"/>
      <c r="Q112" s="164"/>
      <c r="R112" s="164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7" t="s">
        <v>118</v>
      </c>
      <c r="AZ112" s="164"/>
      <c r="BA112" s="164"/>
      <c r="BB112" s="164"/>
      <c r="BC112" s="164"/>
      <c r="BD112" s="164"/>
      <c r="BE112" s="168">
        <f aca="true" t="shared" si="0" ref="BE112:BE117">IF(N112="základní",J112,0)</f>
        <v>0</v>
      </c>
      <c r="BF112" s="168">
        <f aca="true" t="shared" si="1" ref="BF112:BF117">IF(N112="snížená",J112,0)</f>
        <v>0</v>
      </c>
      <c r="BG112" s="168">
        <f aca="true" t="shared" si="2" ref="BG112:BG117">IF(N112="zákl. přenesená",J112,0)</f>
        <v>0</v>
      </c>
      <c r="BH112" s="168">
        <f aca="true" t="shared" si="3" ref="BH112:BH117">IF(N112="sníž. přenesená",J112,0)</f>
        <v>0</v>
      </c>
      <c r="BI112" s="168">
        <f aca="true" t="shared" si="4" ref="BI112:BI117">IF(N112="nulová",J112,0)</f>
        <v>0</v>
      </c>
      <c r="BJ112" s="167" t="s">
        <v>87</v>
      </c>
      <c r="BK112" s="164"/>
      <c r="BL112" s="164"/>
      <c r="BM112" s="164"/>
    </row>
    <row r="113" spans="1:65" s="2" customFormat="1" ht="18" customHeight="1">
      <c r="A113" s="32"/>
      <c r="B113" s="33"/>
      <c r="C113" s="34"/>
      <c r="D113" s="286" t="s">
        <v>119</v>
      </c>
      <c r="E113" s="287"/>
      <c r="F113" s="287"/>
      <c r="G113" s="34"/>
      <c r="H113" s="34"/>
      <c r="I113" s="34"/>
      <c r="J113" s="162">
        <v>0</v>
      </c>
      <c r="K113" s="34"/>
      <c r="L113" s="163"/>
      <c r="M113" s="164"/>
      <c r="N113" s="165" t="s">
        <v>44</v>
      </c>
      <c r="O113" s="164"/>
      <c r="P113" s="164"/>
      <c r="Q113" s="164"/>
      <c r="R113" s="164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7" t="s">
        <v>118</v>
      </c>
      <c r="AZ113" s="164"/>
      <c r="BA113" s="164"/>
      <c r="BB113" s="164"/>
      <c r="BC113" s="164"/>
      <c r="BD113" s="164"/>
      <c r="BE113" s="168">
        <f t="shared" si="0"/>
        <v>0</v>
      </c>
      <c r="BF113" s="168">
        <f t="shared" si="1"/>
        <v>0</v>
      </c>
      <c r="BG113" s="168">
        <f t="shared" si="2"/>
        <v>0</v>
      </c>
      <c r="BH113" s="168">
        <f t="shared" si="3"/>
        <v>0</v>
      </c>
      <c r="BI113" s="168">
        <f t="shared" si="4"/>
        <v>0</v>
      </c>
      <c r="BJ113" s="167" t="s">
        <v>87</v>
      </c>
      <c r="BK113" s="164"/>
      <c r="BL113" s="164"/>
      <c r="BM113" s="164"/>
    </row>
    <row r="114" spans="1:65" s="2" customFormat="1" ht="18" customHeight="1">
      <c r="A114" s="32"/>
      <c r="B114" s="33"/>
      <c r="C114" s="34"/>
      <c r="D114" s="286" t="s">
        <v>120</v>
      </c>
      <c r="E114" s="287"/>
      <c r="F114" s="287"/>
      <c r="G114" s="34"/>
      <c r="H114" s="34"/>
      <c r="I114" s="34"/>
      <c r="J114" s="162">
        <v>0</v>
      </c>
      <c r="K114" s="34"/>
      <c r="L114" s="163"/>
      <c r="M114" s="164"/>
      <c r="N114" s="165" t="s">
        <v>44</v>
      </c>
      <c r="O114" s="164"/>
      <c r="P114" s="164"/>
      <c r="Q114" s="164"/>
      <c r="R114" s="164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7" t="s">
        <v>118</v>
      </c>
      <c r="AZ114" s="164"/>
      <c r="BA114" s="164"/>
      <c r="BB114" s="164"/>
      <c r="BC114" s="164"/>
      <c r="BD114" s="164"/>
      <c r="BE114" s="168">
        <f t="shared" si="0"/>
        <v>0</v>
      </c>
      <c r="BF114" s="168">
        <f t="shared" si="1"/>
        <v>0</v>
      </c>
      <c r="BG114" s="168">
        <f t="shared" si="2"/>
        <v>0</v>
      </c>
      <c r="BH114" s="168">
        <f t="shared" si="3"/>
        <v>0</v>
      </c>
      <c r="BI114" s="168">
        <f t="shared" si="4"/>
        <v>0</v>
      </c>
      <c r="BJ114" s="167" t="s">
        <v>87</v>
      </c>
      <c r="BK114" s="164"/>
      <c r="BL114" s="164"/>
      <c r="BM114" s="164"/>
    </row>
    <row r="115" spans="1:65" s="2" customFormat="1" ht="18" customHeight="1">
      <c r="A115" s="32"/>
      <c r="B115" s="33"/>
      <c r="C115" s="34"/>
      <c r="D115" s="286" t="s">
        <v>121</v>
      </c>
      <c r="E115" s="287"/>
      <c r="F115" s="287"/>
      <c r="G115" s="34"/>
      <c r="H115" s="34"/>
      <c r="I115" s="34"/>
      <c r="J115" s="162">
        <v>0</v>
      </c>
      <c r="K115" s="34"/>
      <c r="L115" s="163"/>
      <c r="M115" s="164"/>
      <c r="N115" s="165" t="s">
        <v>44</v>
      </c>
      <c r="O115" s="164"/>
      <c r="P115" s="164"/>
      <c r="Q115" s="164"/>
      <c r="R115" s="164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7" t="s">
        <v>118</v>
      </c>
      <c r="AZ115" s="164"/>
      <c r="BA115" s="164"/>
      <c r="BB115" s="164"/>
      <c r="BC115" s="164"/>
      <c r="BD115" s="164"/>
      <c r="BE115" s="168">
        <f t="shared" si="0"/>
        <v>0</v>
      </c>
      <c r="BF115" s="168">
        <f t="shared" si="1"/>
        <v>0</v>
      </c>
      <c r="BG115" s="168">
        <f t="shared" si="2"/>
        <v>0</v>
      </c>
      <c r="BH115" s="168">
        <f t="shared" si="3"/>
        <v>0</v>
      </c>
      <c r="BI115" s="168">
        <f t="shared" si="4"/>
        <v>0</v>
      </c>
      <c r="BJ115" s="167" t="s">
        <v>87</v>
      </c>
      <c r="BK115" s="164"/>
      <c r="BL115" s="164"/>
      <c r="BM115" s="164"/>
    </row>
    <row r="116" spans="1:65" s="2" customFormat="1" ht="18" customHeight="1">
      <c r="A116" s="32"/>
      <c r="B116" s="33"/>
      <c r="C116" s="34"/>
      <c r="D116" s="286" t="s">
        <v>122</v>
      </c>
      <c r="E116" s="287"/>
      <c r="F116" s="287"/>
      <c r="G116" s="34"/>
      <c r="H116" s="34"/>
      <c r="I116" s="34"/>
      <c r="J116" s="162">
        <v>0</v>
      </c>
      <c r="K116" s="34"/>
      <c r="L116" s="163"/>
      <c r="M116" s="164"/>
      <c r="N116" s="165" t="s">
        <v>44</v>
      </c>
      <c r="O116" s="164"/>
      <c r="P116" s="164"/>
      <c r="Q116" s="164"/>
      <c r="R116" s="164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7" t="s">
        <v>118</v>
      </c>
      <c r="AZ116" s="164"/>
      <c r="BA116" s="164"/>
      <c r="BB116" s="164"/>
      <c r="BC116" s="164"/>
      <c r="BD116" s="164"/>
      <c r="BE116" s="168">
        <f t="shared" si="0"/>
        <v>0</v>
      </c>
      <c r="BF116" s="168">
        <f t="shared" si="1"/>
        <v>0</v>
      </c>
      <c r="BG116" s="168">
        <f t="shared" si="2"/>
        <v>0</v>
      </c>
      <c r="BH116" s="168">
        <f t="shared" si="3"/>
        <v>0</v>
      </c>
      <c r="BI116" s="168">
        <f t="shared" si="4"/>
        <v>0</v>
      </c>
      <c r="BJ116" s="167" t="s">
        <v>87</v>
      </c>
      <c r="BK116" s="164"/>
      <c r="BL116" s="164"/>
      <c r="BM116" s="164"/>
    </row>
    <row r="117" spans="1:65" s="2" customFormat="1" ht="18" customHeight="1">
      <c r="A117" s="32"/>
      <c r="B117" s="33"/>
      <c r="C117" s="34"/>
      <c r="D117" s="161"/>
      <c r="E117" s="34"/>
      <c r="F117" s="34"/>
      <c r="G117" s="34"/>
      <c r="H117" s="34"/>
      <c r="I117" s="34"/>
      <c r="J117" s="244"/>
      <c r="K117" s="34"/>
      <c r="L117" s="163"/>
      <c r="M117" s="164"/>
      <c r="N117" s="165" t="s">
        <v>44</v>
      </c>
      <c r="O117" s="164"/>
      <c r="P117" s="164"/>
      <c r="Q117" s="164"/>
      <c r="R117" s="164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7" t="s">
        <v>123</v>
      </c>
      <c r="AZ117" s="164"/>
      <c r="BA117" s="164"/>
      <c r="BB117" s="164"/>
      <c r="BC117" s="164"/>
      <c r="BD117" s="164"/>
      <c r="BE117" s="168">
        <f t="shared" si="0"/>
        <v>0</v>
      </c>
      <c r="BF117" s="168">
        <f t="shared" si="1"/>
        <v>0</v>
      </c>
      <c r="BG117" s="168">
        <f t="shared" si="2"/>
        <v>0</v>
      </c>
      <c r="BH117" s="168">
        <f t="shared" si="3"/>
        <v>0</v>
      </c>
      <c r="BI117" s="168">
        <f t="shared" si="4"/>
        <v>0</v>
      </c>
      <c r="BJ117" s="167" t="s">
        <v>87</v>
      </c>
      <c r="BK117" s="164"/>
      <c r="BL117" s="164"/>
      <c r="BM117" s="164"/>
    </row>
    <row r="118" spans="1:31" s="2" customFormat="1" ht="12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9.25" customHeight="1">
      <c r="A119" s="32"/>
      <c r="B119" s="33"/>
      <c r="C119" s="169" t="s">
        <v>124</v>
      </c>
      <c r="D119" s="144"/>
      <c r="E119" s="144"/>
      <c r="F119" s="144"/>
      <c r="G119" s="144"/>
      <c r="H119" s="144"/>
      <c r="I119" s="144"/>
      <c r="J119" s="170">
        <f>ROUND(J96+J111,2)</f>
        <v>0</v>
      </c>
      <c r="K119" s="14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4" spans="1:31" s="2" customFormat="1" ht="6.95" customHeight="1">
      <c r="A124" s="32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4.95" customHeight="1">
      <c r="A125" s="32"/>
      <c r="B125" s="33"/>
      <c r="C125" s="21" t="s">
        <v>125</v>
      </c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16</v>
      </c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4"/>
      <c r="D128" s="34"/>
      <c r="E128" s="288" t="str">
        <f>E7</f>
        <v>Habartov, parkoviště Čs. Armády</v>
      </c>
      <c r="F128" s="289"/>
      <c r="G128" s="289"/>
      <c r="H128" s="289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94</v>
      </c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4"/>
      <c r="D130" s="34"/>
      <c r="E130" s="284" t="str">
        <f>E9</f>
        <v>SO 101 - Komunikace a zpevněné plochy</v>
      </c>
      <c r="F130" s="290"/>
      <c r="G130" s="290"/>
      <c r="H130" s="290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6.95" customHeight="1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20</v>
      </c>
      <c r="D132" s="34"/>
      <c r="E132" s="34"/>
      <c r="F132" s="25" t="str">
        <f>F12</f>
        <v>Habartov</v>
      </c>
      <c r="G132" s="34"/>
      <c r="H132" s="34"/>
      <c r="I132" s="27" t="s">
        <v>22</v>
      </c>
      <c r="J132" s="64" t="str">
        <f>IF(J12="","",J12)</f>
        <v>26. 6. 2020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5.2" customHeight="1">
      <c r="A134" s="32"/>
      <c r="B134" s="33"/>
      <c r="C134" s="27" t="s">
        <v>24</v>
      </c>
      <c r="D134" s="34"/>
      <c r="E134" s="34"/>
      <c r="F134" s="25" t="str">
        <f>E15</f>
        <v>Město Habartov</v>
      </c>
      <c r="G134" s="34"/>
      <c r="H134" s="34"/>
      <c r="I134" s="27" t="s">
        <v>32</v>
      </c>
      <c r="J134" s="30" t="str">
        <f>E21</f>
        <v>GEOprojectKV s.r.o.</v>
      </c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5.2" customHeight="1">
      <c r="A135" s="32"/>
      <c r="B135" s="33"/>
      <c r="C135" s="27" t="s">
        <v>30</v>
      </c>
      <c r="D135" s="34"/>
      <c r="E135" s="34"/>
      <c r="F135" s="25" t="str">
        <f>IF(E18="","",E18)</f>
        <v>Vyplň údaj</v>
      </c>
      <c r="G135" s="34"/>
      <c r="H135" s="34"/>
      <c r="I135" s="27" t="s">
        <v>37</v>
      </c>
      <c r="J135" s="30" t="str">
        <f>E24</f>
        <v>GEOprojectKV s.r.o.</v>
      </c>
      <c r="K135" s="34"/>
      <c r="L135" s="49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0.35" customHeight="1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49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11" customFormat="1" ht="29.25" customHeight="1">
      <c r="A137" s="171"/>
      <c r="B137" s="172"/>
      <c r="C137" s="173" t="s">
        <v>126</v>
      </c>
      <c r="D137" s="174" t="s">
        <v>64</v>
      </c>
      <c r="E137" s="174" t="s">
        <v>60</v>
      </c>
      <c r="F137" s="174" t="s">
        <v>61</v>
      </c>
      <c r="G137" s="174" t="s">
        <v>127</v>
      </c>
      <c r="H137" s="174" t="s">
        <v>128</v>
      </c>
      <c r="I137" s="174" t="s">
        <v>129</v>
      </c>
      <c r="J137" s="174" t="s">
        <v>101</v>
      </c>
      <c r="K137" s="175" t="s">
        <v>130</v>
      </c>
      <c r="L137" s="176"/>
      <c r="M137" s="73" t="s">
        <v>1</v>
      </c>
      <c r="N137" s="74" t="s">
        <v>43</v>
      </c>
      <c r="O137" s="74" t="s">
        <v>131</v>
      </c>
      <c r="P137" s="74" t="s">
        <v>132</v>
      </c>
      <c r="Q137" s="74" t="s">
        <v>133</v>
      </c>
      <c r="R137" s="74" t="s">
        <v>134</v>
      </c>
      <c r="S137" s="74" t="s">
        <v>135</v>
      </c>
      <c r="T137" s="75" t="s">
        <v>136</v>
      </c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</row>
    <row r="138" spans="1:63" s="2" customFormat="1" ht="22.7" customHeight="1">
      <c r="A138" s="32"/>
      <c r="B138" s="33"/>
      <c r="C138" s="80" t="s">
        <v>137</v>
      </c>
      <c r="D138" s="34"/>
      <c r="E138" s="34"/>
      <c r="F138" s="34"/>
      <c r="G138" s="34"/>
      <c r="H138" s="34"/>
      <c r="I138" s="34"/>
      <c r="J138" s="177">
        <f>BK138</f>
        <v>0</v>
      </c>
      <c r="K138" s="34"/>
      <c r="L138" s="37"/>
      <c r="M138" s="76"/>
      <c r="N138" s="178"/>
      <c r="O138" s="77"/>
      <c r="P138" s="179">
        <f>P139+P335</f>
        <v>0</v>
      </c>
      <c r="Q138" s="77"/>
      <c r="R138" s="179">
        <f>R139+R335</f>
        <v>2275.977282842</v>
      </c>
      <c r="S138" s="77"/>
      <c r="T138" s="180">
        <f>T139+T335</f>
        <v>371.032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78</v>
      </c>
      <c r="AU138" s="15" t="s">
        <v>103</v>
      </c>
      <c r="BK138" s="181">
        <f>BK139+BK335</f>
        <v>0</v>
      </c>
    </row>
    <row r="139" spans="2:63" s="12" customFormat="1" ht="26.1" customHeight="1">
      <c r="B139" s="182"/>
      <c r="C139" s="183"/>
      <c r="D139" s="184" t="s">
        <v>78</v>
      </c>
      <c r="E139" s="185" t="s">
        <v>138</v>
      </c>
      <c r="F139" s="185" t="s">
        <v>139</v>
      </c>
      <c r="G139" s="183"/>
      <c r="H139" s="183"/>
      <c r="I139" s="186"/>
      <c r="J139" s="187">
        <f>BK139</f>
        <v>0</v>
      </c>
      <c r="K139" s="183"/>
      <c r="L139" s="188"/>
      <c r="M139" s="189"/>
      <c r="N139" s="190"/>
      <c r="O139" s="190"/>
      <c r="P139" s="191">
        <f>P140+P230+P233+P250+P258+P295+P297+P324+P333</f>
        <v>0</v>
      </c>
      <c r="Q139" s="190"/>
      <c r="R139" s="191">
        <f>R140+R230+R233+R250+R258+R295+R297+R324+R333</f>
        <v>2275.977282842</v>
      </c>
      <c r="S139" s="190"/>
      <c r="T139" s="192">
        <f>T140+T230+T233+T250+T258+T295+T297+T324+T333</f>
        <v>371.032</v>
      </c>
      <c r="AR139" s="193" t="s">
        <v>87</v>
      </c>
      <c r="AT139" s="194" t="s">
        <v>78</v>
      </c>
      <c r="AU139" s="194" t="s">
        <v>79</v>
      </c>
      <c r="AY139" s="193" t="s">
        <v>140</v>
      </c>
      <c r="BK139" s="195">
        <f>BK140+BK230+BK233+BK250+BK258+BK295+BK297+BK324+BK333</f>
        <v>0</v>
      </c>
    </row>
    <row r="140" spans="2:63" s="12" customFormat="1" ht="22.7" customHeight="1">
      <c r="B140" s="182"/>
      <c r="C140" s="183"/>
      <c r="D140" s="184" t="s">
        <v>78</v>
      </c>
      <c r="E140" s="196" t="s">
        <v>87</v>
      </c>
      <c r="F140" s="196" t="s">
        <v>141</v>
      </c>
      <c r="G140" s="183"/>
      <c r="H140" s="183"/>
      <c r="I140" s="186"/>
      <c r="J140" s="197">
        <f>BK140</f>
        <v>0</v>
      </c>
      <c r="K140" s="183"/>
      <c r="L140" s="188"/>
      <c r="M140" s="189"/>
      <c r="N140" s="190"/>
      <c r="O140" s="190"/>
      <c r="P140" s="191">
        <f>SUM(P141:P229)</f>
        <v>0</v>
      </c>
      <c r="Q140" s="190"/>
      <c r="R140" s="191">
        <f>SUM(R141:R229)</f>
        <v>188.1480656</v>
      </c>
      <c r="S140" s="190"/>
      <c r="T140" s="192">
        <f>SUM(T141:T229)</f>
        <v>364.33</v>
      </c>
      <c r="AR140" s="193" t="s">
        <v>87</v>
      </c>
      <c r="AT140" s="194" t="s">
        <v>78</v>
      </c>
      <c r="AU140" s="194" t="s">
        <v>87</v>
      </c>
      <c r="AY140" s="193" t="s">
        <v>140</v>
      </c>
      <c r="BK140" s="195">
        <f>SUM(BK141:BK229)</f>
        <v>0</v>
      </c>
    </row>
    <row r="141" spans="1:65" s="2" customFormat="1" ht="24">
      <c r="A141" s="32"/>
      <c r="B141" s="33"/>
      <c r="C141" s="198" t="s">
        <v>87</v>
      </c>
      <c r="D141" s="198" t="s">
        <v>142</v>
      </c>
      <c r="E141" s="199" t="s">
        <v>143</v>
      </c>
      <c r="F141" s="200" t="s">
        <v>144</v>
      </c>
      <c r="G141" s="201" t="s">
        <v>145</v>
      </c>
      <c r="H141" s="202">
        <v>3</v>
      </c>
      <c r="I141" s="203"/>
      <c r="J141" s="204">
        <f aca="true" t="shared" si="5" ref="J141:J149">ROUND(I141*H141,2)</f>
        <v>0</v>
      </c>
      <c r="K141" s="200" t="s">
        <v>146</v>
      </c>
      <c r="L141" s="37"/>
      <c r="M141" s="205" t="s">
        <v>1</v>
      </c>
      <c r="N141" s="206" t="s">
        <v>44</v>
      </c>
      <c r="O141" s="69"/>
      <c r="P141" s="207">
        <f aca="true" t="shared" si="6" ref="P141:P149">O141*H141</f>
        <v>0</v>
      </c>
      <c r="Q141" s="207">
        <v>0</v>
      </c>
      <c r="R141" s="207">
        <f aca="true" t="shared" si="7" ref="R141:R149">Q141*H141</f>
        <v>0</v>
      </c>
      <c r="S141" s="207">
        <v>0</v>
      </c>
      <c r="T141" s="208">
        <f aca="true" t="shared" si="8" ref="T141:T149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9" t="s">
        <v>147</v>
      </c>
      <c r="AT141" s="209" t="s">
        <v>142</v>
      </c>
      <c r="AU141" s="209" t="s">
        <v>89</v>
      </c>
      <c r="AY141" s="15" t="s">
        <v>140</v>
      </c>
      <c r="BE141" s="210">
        <f aca="true" t="shared" si="9" ref="BE141:BE149">IF(N141="základní",J141,0)</f>
        <v>0</v>
      </c>
      <c r="BF141" s="210">
        <f aca="true" t="shared" si="10" ref="BF141:BF149">IF(N141="snížená",J141,0)</f>
        <v>0</v>
      </c>
      <c r="BG141" s="210">
        <f aca="true" t="shared" si="11" ref="BG141:BG149">IF(N141="zákl. přenesená",J141,0)</f>
        <v>0</v>
      </c>
      <c r="BH141" s="210">
        <f aca="true" t="shared" si="12" ref="BH141:BH149">IF(N141="sníž. přenesená",J141,0)</f>
        <v>0</v>
      </c>
      <c r="BI141" s="210">
        <f aca="true" t="shared" si="13" ref="BI141:BI149">IF(N141="nulová",J141,0)</f>
        <v>0</v>
      </c>
      <c r="BJ141" s="15" t="s">
        <v>87</v>
      </c>
      <c r="BK141" s="210">
        <f aca="true" t="shared" si="14" ref="BK141:BK149">ROUND(I141*H141,2)</f>
        <v>0</v>
      </c>
      <c r="BL141" s="15" t="s">
        <v>147</v>
      </c>
      <c r="BM141" s="209" t="s">
        <v>148</v>
      </c>
    </row>
    <row r="142" spans="1:65" s="2" customFormat="1" ht="24">
      <c r="A142" s="32"/>
      <c r="B142" s="33"/>
      <c r="C142" s="198" t="s">
        <v>89</v>
      </c>
      <c r="D142" s="198" t="s">
        <v>142</v>
      </c>
      <c r="E142" s="199" t="s">
        <v>149</v>
      </c>
      <c r="F142" s="200" t="s">
        <v>150</v>
      </c>
      <c r="G142" s="201" t="s">
        <v>145</v>
      </c>
      <c r="H142" s="202">
        <v>1</v>
      </c>
      <c r="I142" s="203"/>
      <c r="J142" s="204">
        <f t="shared" si="5"/>
        <v>0</v>
      </c>
      <c r="K142" s="200" t="s">
        <v>146</v>
      </c>
      <c r="L142" s="37"/>
      <c r="M142" s="205" t="s">
        <v>1</v>
      </c>
      <c r="N142" s="206" t="s">
        <v>44</v>
      </c>
      <c r="O142" s="69"/>
      <c r="P142" s="207">
        <f t="shared" si="6"/>
        <v>0</v>
      </c>
      <c r="Q142" s="207">
        <v>0</v>
      </c>
      <c r="R142" s="207">
        <f t="shared" si="7"/>
        <v>0</v>
      </c>
      <c r="S142" s="207">
        <v>0</v>
      </c>
      <c r="T142" s="208">
        <f t="shared" si="8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9" t="s">
        <v>147</v>
      </c>
      <c r="AT142" s="209" t="s">
        <v>142</v>
      </c>
      <c r="AU142" s="209" t="s">
        <v>89</v>
      </c>
      <c r="AY142" s="15" t="s">
        <v>140</v>
      </c>
      <c r="BE142" s="210">
        <f t="shared" si="9"/>
        <v>0</v>
      </c>
      <c r="BF142" s="210">
        <f t="shared" si="10"/>
        <v>0</v>
      </c>
      <c r="BG142" s="210">
        <f t="shared" si="11"/>
        <v>0</v>
      </c>
      <c r="BH142" s="210">
        <f t="shared" si="12"/>
        <v>0</v>
      </c>
      <c r="BI142" s="210">
        <f t="shared" si="13"/>
        <v>0</v>
      </c>
      <c r="BJ142" s="15" t="s">
        <v>87</v>
      </c>
      <c r="BK142" s="210">
        <f t="shared" si="14"/>
        <v>0</v>
      </c>
      <c r="BL142" s="15" t="s">
        <v>147</v>
      </c>
      <c r="BM142" s="209" t="s">
        <v>151</v>
      </c>
    </row>
    <row r="143" spans="1:65" s="2" customFormat="1" ht="33" customHeight="1">
      <c r="A143" s="32"/>
      <c r="B143" s="33"/>
      <c r="C143" s="198" t="s">
        <v>152</v>
      </c>
      <c r="D143" s="198" t="s">
        <v>142</v>
      </c>
      <c r="E143" s="199" t="s">
        <v>153</v>
      </c>
      <c r="F143" s="200" t="s">
        <v>154</v>
      </c>
      <c r="G143" s="201" t="s">
        <v>145</v>
      </c>
      <c r="H143" s="202">
        <v>3</v>
      </c>
      <c r="I143" s="203"/>
      <c r="J143" s="204">
        <f t="shared" si="5"/>
        <v>0</v>
      </c>
      <c r="K143" s="200" t="s">
        <v>146</v>
      </c>
      <c r="L143" s="37"/>
      <c r="M143" s="205" t="s">
        <v>1</v>
      </c>
      <c r="N143" s="206" t="s">
        <v>44</v>
      </c>
      <c r="O143" s="69"/>
      <c r="P143" s="207">
        <f t="shared" si="6"/>
        <v>0</v>
      </c>
      <c r="Q143" s="207">
        <v>0</v>
      </c>
      <c r="R143" s="207">
        <f t="shared" si="7"/>
        <v>0</v>
      </c>
      <c r="S143" s="207">
        <v>0</v>
      </c>
      <c r="T143" s="208">
        <f t="shared" si="8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9" t="s">
        <v>147</v>
      </c>
      <c r="AT143" s="209" t="s">
        <v>142</v>
      </c>
      <c r="AU143" s="209" t="s">
        <v>89</v>
      </c>
      <c r="AY143" s="15" t="s">
        <v>140</v>
      </c>
      <c r="BE143" s="210">
        <f t="shared" si="9"/>
        <v>0</v>
      </c>
      <c r="BF143" s="210">
        <f t="shared" si="10"/>
        <v>0</v>
      </c>
      <c r="BG143" s="210">
        <f t="shared" si="11"/>
        <v>0</v>
      </c>
      <c r="BH143" s="210">
        <f t="shared" si="12"/>
        <v>0</v>
      </c>
      <c r="BI143" s="210">
        <f t="shared" si="13"/>
        <v>0</v>
      </c>
      <c r="BJ143" s="15" t="s">
        <v>87</v>
      </c>
      <c r="BK143" s="210">
        <f t="shared" si="14"/>
        <v>0</v>
      </c>
      <c r="BL143" s="15" t="s">
        <v>147</v>
      </c>
      <c r="BM143" s="209" t="s">
        <v>155</v>
      </c>
    </row>
    <row r="144" spans="1:65" s="2" customFormat="1" ht="33" customHeight="1">
      <c r="A144" s="32"/>
      <c r="B144" s="33"/>
      <c r="C144" s="198" t="s">
        <v>147</v>
      </c>
      <c r="D144" s="198" t="s">
        <v>142</v>
      </c>
      <c r="E144" s="199" t="s">
        <v>156</v>
      </c>
      <c r="F144" s="200" t="s">
        <v>157</v>
      </c>
      <c r="G144" s="201" t="s">
        <v>145</v>
      </c>
      <c r="H144" s="202">
        <v>1</v>
      </c>
      <c r="I144" s="203"/>
      <c r="J144" s="204">
        <f t="shared" si="5"/>
        <v>0</v>
      </c>
      <c r="K144" s="200" t="s">
        <v>146</v>
      </c>
      <c r="L144" s="37"/>
      <c r="M144" s="205" t="s">
        <v>1</v>
      </c>
      <c r="N144" s="206" t="s">
        <v>44</v>
      </c>
      <c r="O144" s="69"/>
      <c r="P144" s="207">
        <f t="shared" si="6"/>
        <v>0</v>
      </c>
      <c r="Q144" s="207">
        <v>0</v>
      </c>
      <c r="R144" s="207">
        <f t="shared" si="7"/>
        <v>0</v>
      </c>
      <c r="S144" s="207">
        <v>0</v>
      </c>
      <c r="T144" s="208">
        <f t="shared" si="8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9" t="s">
        <v>147</v>
      </c>
      <c r="AT144" s="209" t="s">
        <v>142</v>
      </c>
      <c r="AU144" s="209" t="s">
        <v>89</v>
      </c>
      <c r="AY144" s="15" t="s">
        <v>140</v>
      </c>
      <c r="BE144" s="210">
        <f t="shared" si="9"/>
        <v>0</v>
      </c>
      <c r="BF144" s="210">
        <f t="shared" si="10"/>
        <v>0</v>
      </c>
      <c r="BG144" s="210">
        <f t="shared" si="11"/>
        <v>0</v>
      </c>
      <c r="BH144" s="210">
        <f t="shared" si="12"/>
        <v>0</v>
      </c>
      <c r="BI144" s="210">
        <f t="shared" si="13"/>
        <v>0</v>
      </c>
      <c r="BJ144" s="15" t="s">
        <v>87</v>
      </c>
      <c r="BK144" s="210">
        <f t="shared" si="14"/>
        <v>0</v>
      </c>
      <c r="BL144" s="15" t="s">
        <v>147</v>
      </c>
      <c r="BM144" s="209" t="s">
        <v>158</v>
      </c>
    </row>
    <row r="145" spans="1:65" s="2" customFormat="1" ht="24">
      <c r="A145" s="32"/>
      <c r="B145" s="33"/>
      <c r="C145" s="198" t="s">
        <v>159</v>
      </c>
      <c r="D145" s="198" t="s">
        <v>142</v>
      </c>
      <c r="E145" s="199" t="s">
        <v>160</v>
      </c>
      <c r="F145" s="200" t="s">
        <v>161</v>
      </c>
      <c r="G145" s="201" t="s">
        <v>145</v>
      </c>
      <c r="H145" s="202">
        <v>3</v>
      </c>
      <c r="I145" s="203"/>
      <c r="J145" s="204">
        <f t="shared" si="5"/>
        <v>0</v>
      </c>
      <c r="K145" s="200" t="s">
        <v>146</v>
      </c>
      <c r="L145" s="37"/>
      <c r="M145" s="205" t="s">
        <v>1</v>
      </c>
      <c r="N145" s="206" t="s">
        <v>44</v>
      </c>
      <c r="O145" s="69"/>
      <c r="P145" s="207">
        <f t="shared" si="6"/>
        <v>0</v>
      </c>
      <c r="Q145" s="207">
        <v>0</v>
      </c>
      <c r="R145" s="207">
        <f t="shared" si="7"/>
        <v>0</v>
      </c>
      <c r="S145" s="207">
        <v>0</v>
      </c>
      <c r="T145" s="208">
        <f t="shared" si="8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9" t="s">
        <v>147</v>
      </c>
      <c r="AT145" s="209" t="s">
        <v>142</v>
      </c>
      <c r="AU145" s="209" t="s">
        <v>89</v>
      </c>
      <c r="AY145" s="15" t="s">
        <v>140</v>
      </c>
      <c r="BE145" s="210">
        <f t="shared" si="9"/>
        <v>0</v>
      </c>
      <c r="BF145" s="210">
        <f t="shared" si="10"/>
        <v>0</v>
      </c>
      <c r="BG145" s="210">
        <f t="shared" si="11"/>
        <v>0</v>
      </c>
      <c r="BH145" s="210">
        <f t="shared" si="12"/>
        <v>0</v>
      </c>
      <c r="BI145" s="210">
        <f t="shared" si="13"/>
        <v>0</v>
      </c>
      <c r="BJ145" s="15" t="s">
        <v>87</v>
      </c>
      <c r="BK145" s="210">
        <f t="shared" si="14"/>
        <v>0</v>
      </c>
      <c r="BL145" s="15" t="s">
        <v>147</v>
      </c>
      <c r="BM145" s="209" t="s">
        <v>162</v>
      </c>
    </row>
    <row r="146" spans="1:65" s="2" customFormat="1" ht="24">
      <c r="A146" s="32"/>
      <c r="B146" s="33"/>
      <c r="C146" s="198" t="s">
        <v>163</v>
      </c>
      <c r="D146" s="198" t="s">
        <v>142</v>
      </c>
      <c r="E146" s="199" t="s">
        <v>164</v>
      </c>
      <c r="F146" s="200" t="s">
        <v>165</v>
      </c>
      <c r="G146" s="201" t="s">
        <v>145</v>
      </c>
      <c r="H146" s="202">
        <v>1</v>
      </c>
      <c r="I146" s="203"/>
      <c r="J146" s="204">
        <f t="shared" si="5"/>
        <v>0</v>
      </c>
      <c r="K146" s="200" t="s">
        <v>146</v>
      </c>
      <c r="L146" s="37"/>
      <c r="M146" s="205" t="s">
        <v>1</v>
      </c>
      <c r="N146" s="206" t="s">
        <v>44</v>
      </c>
      <c r="O146" s="69"/>
      <c r="P146" s="207">
        <f t="shared" si="6"/>
        <v>0</v>
      </c>
      <c r="Q146" s="207">
        <v>0</v>
      </c>
      <c r="R146" s="207">
        <f t="shared" si="7"/>
        <v>0</v>
      </c>
      <c r="S146" s="207">
        <v>0</v>
      </c>
      <c r="T146" s="208">
        <f t="shared" si="8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9" t="s">
        <v>147</v>
      </c>
      <c r="AT146" s="209" t="s">
        <v>142</v>
      </c>
      <c r="AU146" s="209" t="s">
        <v>89</v>
      </c>
      <c r="AY146" s="15" t="s">
        <v>140</v>
      </c>
      <c r="BE146" s="210">
        <f t="shared" si="9"/>
        <v>0</v>
      </c>
      <c r="BF146" s="210">
        <f t="shared" si="10"/>
        <v>0</v>
      </c>
      <c r="BG146" s="210">
        <f t="shared" si="11"/>
        <v>0</v>
      </c>
      <c r="BH146" s="210">
        <f t="shared" si="12"/>
        <v>0</v>
      </c>
      <c r="BI146" s="210">
        <f t="shared" si="13"/>
        <v>0</v>
      </c>
      <c r="BJ146" s="15" t="s">
        <v>87</v>
      </c>
      <c r="BK146" s="210">
        <f t="shared" si="14"/>
        <v>0</v>
      </c>
      <c r="BL146" s="15" t="s">
        <v>147</v>
      </c>
      <c r="BM146" s="209" t="s">
        <v>166</v>
      </c>
    </row>
    <row r="147" spans="1:65" s="2" customFormat="1" ht="21.75" customHeight="1">
      <c r="A147" s="32"/>
      <c r="B147" s="33"/>
      <c r="C147" s="198" t="s">
        <v>167</v>
      </c>
      <c r="D147" s="198" t="s">
        <v>142</v>
      </c>
      <c r="E147" s="199" t="s">
        <v>168</v>
      </c>
      <c r="F147" s="200" t="s">
        <v>169</v>
      </c>
      <c r="G147" s="201" t="s">
        <v>145</v>
      </c>
      <c r="H147" s="202">
        <v>3</v>
      </c>
      <c r="I147" s="203"/>
      <c r="J147" s="204">
        <f t="shared" si="5"/>
        <v>0</v>
      </c>
      <c r="K147" s="200" t="s">
        <v>146</v>
      </c>
      <c r="L147" s="37"/>
      <c r="M147" s="205" t="s">
        <v>1</v>
      </c>
      <c r="N147" s="206" t="s">
        <v>44</v>
      </c>
      <c r="O147" s="69"/>
      <c r="P147" s="207">
        <f t="shared" si="6"/>
        <v>0</v>
      </c>
      <c r="Q147" s="207">
        <v>0</v>
      </c>
      <c r="R147" s="207">
        <f t="shared" si="7"/>
        <v>0</v>
      </c>
      <c r="S147" s="207">
        <v>0</v>
      </c>
      <c r="T147" s="208">
        <f t="shared" si="8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9" t="s">
        <v>147</v>
      </c>
      <c r="AT147" s="209" t="s">
        <v>142</v>
      </c>
      <c r="AU147" s="209" t="s">
        <v>89</v>
      </c>
      <c r="AY147" s="15" t="s">
        <v>140</v>
      </c>
      <c r="BE147" s="210">
        <f t="shared" si="9"/>
        <v>0</v>
      </c>
      <c r="BF147" s="210">
        <f t="shared" si="10"/>
        <v>0</v>
      </c>
      <c r="BG147" s="210">
        <f t="shared" si="11"/>
        <v>0</v>
      </c>
      <c r="BH147" s="210">
        <f t="shared" si="12"/>
        <v>0</v>
      </c>
      <c r="BI147" s="210">
        <f t="shared" si="13"/>
        <v>0</v>
      </c>
      <c r="BJ147" s="15" t="s">
        <v>87</v>
      </c>
      <c r="BK147" s="210">
        <f t="shared" si="14"/>
        <v>0</v>
      </c>
      <c r="BL147" s="15" t="s">
        <v>147</v>
      </c>
      <c r="BM147" s="209" t="s">
        <v>170</v>
      </c>
    </row>
    <row r="148" spans="1:65" s="2" customFormat="1" ht="21.75" customHeight="1">
      <c r="A148" s="32"/>
      <c r="B148" s="33"/>
      <c r="C148" s="198" t="s">
        <v>171</v>
      </c>
      <c r="D148" s="198" t="s">
        <v>142</v>
      </c>
      <c r="E148" s="199" t="s">
        <v>172</v>
      </c>
      <c r="F148" s="200" t="s">
        <v>173</v>
      </c>
      <c r="G148" s="201" t="s">
        <v>145</v>
      </c>
      <c r="H148" s="202">
        <v>1</v>
      </c>
      <c r="I148" s="203"/>
      <c r="J148" s="204">
        <f t="shared" si="5"/>
        <v>0</v>
      </c>
      <c r="K148" s="200" t="s">
        <v>146</v>
      </c>
      <c r="L148" s="37"/>
      <c r="M148" s="205" t="s">
        <v>1</v>
      </c>
      <c r="N148" s="206" t="s">
        <v>44</v>
      </c>
      <c r="O148" s="69"/>
      <c r="P148" s="207">
        <f t="shared" si="6"/>
        <v>0</v>
      </c>
      <c r="Q148" s="207">
        <v>0</v>
      </c>
      <c r="R148" s="207">
        <f t="shared" si="7"/>
        <v>0</v>
      </c>
      <c r="S148" s="207">
        <v>0</v>
      </c>
      <c r="T148" s="208">
        <f t="shared" si="8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9" t="s">
        <v>147</v>
      </c>
      <c r="AT148" s="209" t="s">
        <v>142</v>
      </c>
      <c r="AU148" s="209" t="s">
        <v>89</v>
      </c>
      <c r="AY148" s="15" t="s">
        <v>140</v>
      </c>
      <c r="BE148" s="210">
        <f t="shared" si="9"/>
        <v>0</v>
      </c>
      <c r="BF148" s="210">
        <f t="shared" si="10"/>
        <v>0</v>
      </c>
      <c r="BG148" s="210">
        <f t="shared" si="11"/>
        <v>0</v>
      </c>
      <c r="BH148" s="210">
        <f t="shared" si="12"/>
        <v>0</v>
      </c>
      <c r="BI148" s="210">
        <f t="shared" si="13"/>
        <v>0</v>
      </c>
      <c r="BJ148" s="15" t="s">
        <v>87</v>
      </c>
      <c r="BK148" s="210">
        <f t="shared" si="14"/>
        <v>0</v>
      </c>
      <c r="BL148" s="15" t="s">
        <v>147</v>
      </c>
      <c r="BM148" s="209" t="s">
        <v>174</v>
      </c>
    </row>
    <row r="149" spans="1:65" s="2" customFormat="1" ht="33" customHeight="1">
      <c r="A149" s="32"/>
      <c r="B149" s="33"/>
      <c r="C149" s="198" t="s">
        <v>175</v>
      </c>
      <c r="D149" s="198" t="s">
        <v>142</v>
      </c>
      <c r="E149" s="199" t="s">
        <v>176</v>
      </c>
      <c r="F149" s="200" t="s">
        <v>177</v>
      </c>
      <c r="G149" s="201" t="s">
        <v>145</v>
      </c>
      <c r="H149" s="202">
        <v>30</v>
      </c>
      <c r="I149" s="203"/>
      <c r="J149" s="204">
        <f t="shared" si="5"/>
        <v>0</v>
      </c>
      <c r="K149" s="200" t="s">
        <v>146</v>
      </c>
      <c r="L149" s="37"/>
      <c r="M149" s="205" t="s">
        <v>1</v>
      </c>
      <c r="N149" s="206" t="s">
        <v>44</v>
      </c>
      <c r="O149" s="69"/>
      <c r="P149" s="207">
        <f t="shared" si="6"/>
        <v>0</v>
      </c>
      <c r="Q149" s="207">
        <v>0</v>
      </c>
      <c r="R149" s="207">
        <f t="shared" si="7"/>
        <v>0</v>
      </c>
      <c r="S149" s="207">
        <v>0</v>
      </c>
      <c r="T149" s="208">
        <f t="shared" si="8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9" t="s">
        <v>147</v>
      </c>
      <c r="AT149" s="209" t="s">
        <v>142</v>
      </c>
      <c r="AU149" s="209" t="s">
        <v>89</v>
      </c>
      <c r="AY149" s="15" t="s">
        <v>140</v>
      </c>
      <c r="BE149" s="210">
        <f t="shared" si="9"/>
        <v>0</v>
      </c>
      <c r="BF149" s="210">
        <f t="shared" si="10"/>
        <v>0</v>
      </c>
      <c r="BG149" s="210">
        <f t="shared" si="11"/>
        <v>0</v>
      </c>
      <c r="BH149" s="210">
        <f t="shared" si="12"/>
        <v>0</v>
      </c>
      <c r="BI149" s="210">
        <f t="shared" si="13"/>
        <v>0</v>
      </c>
      <c r="BJ149" s="15" t="s">
        <v>87</v>
      </c>
      <c r="BK149" s="210">
        <f t="shared" si="14"/>
        <v>0</v>
      </c>
      <c r="BL149" s="15" t="s">
        <v>147</v>
      </c>
      <c r="BM149" s="209" t="s">
        <v>178</v>
      </c>
    </row>
    <row r="150" spans="2:51" s="13" customFormat="1" ht="12">
      <c r="B150" s="211"/>
      <c r="C150" s="212"/>
      <c r="D150" s="213" t="s">
        <v>179</v>
      </c>
      <c r="E150" s="214" t="s">
        <v>1</v>
      </c>
      <c r="F150" s="215" t="s">
        <v>180</v>
      </c>
      <c r="G150" s="212"/>
      <c r="H150" s="216">
        <v>30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179</v>
      </c>
      <c r="AU150" s="222" t="s">
        <v>89</v>
      </c>
      <c r="AV150" s="13" t="s">
        <v>89</v>
      </c>
      <c r="AW150" s="13" t="s">
        <v>36</v>
      </c>
      <c r="AX150" s="13" t="s">
        <v>87</v>
      </c>
      <c r="AY150" s="222" t="s">
        <v>140</v>
      </c>
    </row>
    <row r="151" spans="1:65" s="2" customFormat="1" ht="33" customHeight="1">
      <c r="A151" s="32"/>
      <c r="B151" s="33"/>
      <c r="C151" s="198" t="s">
        <v>181</v>
      </c>
      <c r="D151" s="198" t="s">
        <v>142</v>
      </c>
      <c r="E151" s="199" t="s">
        <v>182</v>
      </c>
      <c r="F151" s="200" t="s">
        <v>183</v>
      </c>
      <c r="G151" s="201" t="s">
        <v>145</v>
      </c>
      <c r="H151" s="202">
        <v>10</v>
      </c>
      <c r="I151" s="203"/>
      <c r="J151" s="204">
        <f>ROUND(I151*H151,2)</f>
        <v>0</v>
      </c>
      <c r="K151" s="200" t="s">
        <v>146</v>
      </c>
      <c r="L151" s="37"/>
      <c r="M151" s="205" t="s">
        <v>1</v>
      </c>
      <c r="N151" s="206" t="s">
        <v>44</v>
      </c>
      <c r="O151" s="69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9" t="s">
        <v>147</v>
      </c>
      <c r="AT151" s="209" t="s">
        <v>142</v>
      </c>
      <c r="AU151" s="209" t="s">
        <v>89</v>
      </c>
      <c r="AY151" s="15" t="s">
        <v>140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5" t="s">
        <v>87</v>
      </c>
      <c r="BK151" s="210">
        <f>ROUND(I151*H151,2)</f>
        <v>0</v>
      </c>
      <c r="BL151" s="15" t="s">
        <v>147</v>
      </c>
      <c r="BM151" s="209" t="s">
        <v>184</v>
      </c>
    </row>
    <row r="152" spans="2:51" s="13" customFormat="1" ht="12">
      <c r="B152" s="211"/>
      <c r="C152" s="212"/>
      <c r="D152" s="213" t="s">
        <v>179</v>
      </c>
      <c r="E152" s="214" t="s">
        <v>1</v>
      </c>
      <c r="F152" s="215" t="s">
        <v>185</v>
      </c>
      <c r="G152" s="212"/>
      <c r="H152" s="216">
        <v>10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179</v>
      </c>
      <c r="AU152" s="222" t="s">
        <v>89</v>
      </c>
      <c r="AV152" s="13" t="s">
        <v>89</v>
      </c>
      <c r="AW152" s="13" t="s">
        <v>36</v>
      </c>
      <c r="AX152" s="13" t="s">
        <v>87</v>
      </c>
      <c r="AY152" s="222" t="s">
        <v>140</v>
      </c>
    </row>
    <row r="153" spans="1:65" s="2" customFormat="1" ht="24">
      <c r="A153" s="32"/>
      <c r="B153" s="33"/>
      <c r="C153" s="198" t="s">
        <v>186</v>
      </c>
      <c r="D153" s="198" t="s">
        <v>142</v>
      </c>
      <c r="E153" s="199" t="s">
        <v>187</v>
      </c>
      <c r="F153" s="200" t="s">
        <v>188</v>
      </c>
      <c r="G153" s="201" t="s">
        <v>145</v>
      </c>
      <c r="H153" s="202">
        <v>30</v>
      </c>
      <c r="I153" s="203"/>
      <c r="J153" s="204">
        <f>ROUND(I153*H153,2)</f>
        <v>0</v>
      </c>
      <c r="K153" s="200" t="s">
        <v>146</v>
      </c>
      <c r="L153" s="37"/>
      <c r="M153" s="205" t="s">
        <v>1</v>
      </c>
      <c r="N153" s="206" t="s">
        <v>44</v>
      </c>
      <c r="O153" s="69"/>
      <c r="P153" s="207">
        <f>O153*H153</f>
        <v>0</v>
      </c>
      <c r="Q153" s="207">
        <v>0</v>
      </c>
      <c r="R153" s="207">
        <f>Q153*H153</f>
        <v>0</v>
      </c>
      <c r="S153" s="207">
        <v>0</v>
      </c>
      <c r="T153" s="208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9" t="s">
        <v>147</v>
      </c>
      <c r="AT153" s="209" t="s">
        <v>142</v>
      </c>
      <c r="AU153" s="209" t="s">
        <v>89</v>
      </c>
      <c r="AY153" s="15" t="s">
        <v>140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5" t="s">
        <v>87</v>
      </c>
      <c r="BK153" s="210">
        <f>ROUND(I153*H153,2)</f>
        <v>0</v>
      </c>
      <c r="BL153" s="15" t="s">
        <v>147</v>
      </c>
      <c r="BM153" s="209" t="s">
        <v>189</v>
      </c>
    </row>
    <row r="154" spans="2:51" s="13" customFormat="1" ht="12">
      <c r="B154" s="211"/>
      <c r="C154" s="212"/>
      <c r="D154" s="213" t="s">
        <v>179</v>
      </c>
      <c r="E154" s="214" t="s">
        <v>1</v>
      </c>
      <c r="F154" s="215" t="s">
        <v>180</v>
      </c>
      <c r="G154" s="212"/>
      <c r="H154" s="216">
        <v>30</v>
      </c>
      <c r="I154" s="217"/>
      <c r="J154" s="212"/>
      <c r="K154" s="212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179</v>
      </c>
      <c r="AU154" s="222" t="s">
        <v>89</v>
      </c>
      <c r="AV154" s="13" t="s">
        <v>89</v>
      </c>
      <c r="AW154" s="13" t="s">
        <v>36</v>
      </c>
      <c r="AX154" s="13" t="s">
        <v>87</v>
      </c>
      <c r="AY154" s="222" t="s">
        <v>140</v>
      </c>
    </row>
    <row r="155" spans="1:65" s="2" customFormat="1" ht="24">
      <c r="A155" s="32"/>
      <c r="B155" s="33"/>
      <c r="C155" s="198" t="s">
        <v>190</v>
      </c>
      <c r="D155" s="198" t="s">
        <v>142</v>
      </c>
      <c r="E155" s="199" t="s">
        <v>191</v>
      </c>
      <c r="F155" s="200" t="s">
        <v>192</v>
      </c>
      <c r="G155" s="201" t="s">
        <v>145</v>
      </c>
      <c r="H155" s="202">
        <v>10</v>
      </c>
      <c r="I155" s="203"/>
      <c r="J155" s="204">
        <f>ROUND(I155*H155,2)</f>
        <v>0</v>
      </c>
      <c r="K155" s="200" t="s">
        <v>146</v>
      </c>
      <c r="L155" s="37"/>
      <c r="M155" s="205" t="s">
        <v>1</v>
      </c>
      <c r="N155" s="206" t="s">
        <v>44</v>
      </c>
      <c r="O155" s="69"/>
      <c r="P155" s="207">
        <f>O155*H155</f>
        <v>0</v>
      </c>
      <c r="Q155" s="207">
        <v>0</v>
      </c>
      <c r="R155" s="207">
        <f>Q155*H155</f>
        <v>0</v>
      </c>
      <c r="S155" s="207">
        <v>0</v>
      </c>
      <c r="T155" s="208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9" t="s">
        <v>147</v>
      </c>
      <c r="AT155" s="209" t="s">
        <v>142</v>
      </c>
      <c r="AU155" s="209" t="s">
        <v>89</v>
      </c>
      <c r="AY155" s="15" t="s">
        <v>140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5" t="s">
        <v>87</v>
      </c>
      <c r="BK155" s="210">
        <f>ROUND(I155*H155,2)</f>
        <v>0</v>
      </c>
      <c r="BL155" s="15" t="s">
        <v>147</v>
      </c>
      <c r="BM155" s="209" t="s">
        <v>193</v>
      </c>
    </row>
    <row r="156" spans="2:51" s="13" customFormat="1" ht="12">
      <c r="B156" s="211"/>
      <c r="C156" s="212"/>
      <c r="D156" s="213" t="s">
        <v>179</v>
      </c>
      <c r="E156" s="214" t="s">
        <v>1</v>
      </c>
      <c r="F156" s="215" t="s">
        <v>185</v>
      </c>
      <c r="G156" s="212"/>
      <c r="H156" s="216">
        <v>10</v>
      </c>
      <c r="I156" s="217"/>
      <c r="J156" s="212"/>
      <c r="K156" s="212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179</v>
      </c>
      <c r="AU156" s="222" t="s">
        <v>89</v>
      </c>
      <c r="AV156" s="13" t="s">
        <v>89</v>
      </c>
      <c r="AW156" s="13" t="s">
        <v>36</v>
      </c>
      <c r="AX156" s="13" t="s">
        <v>87</v>
      </c>
      <c r="AY156" s="222" t="s">
        <v>140</v>
      </c>
    </row>
    <row r="157" spans="1:65" s="2" customFormat="1" ht="33" customHeight="1">
      <c r="A157" s="32"/>
      <c r="B157" s="33"/>
      <c r="C157" s="198" t="s">
        <v>194</v>
      </c>
      <c r="D157" s="198" t="s">
        <v>142</v>
      </c>
      <c r="E157" s="199" t="s">
        <v>195</v>
      </c>
      <c r="F157" s="200" t="s">
        <v>196</v>
      </c>
      <c r="G157" s="201" t="s">
        <v>197</v>
      </c>
      <c r="H157" s="202">
        <v>102</v>
      </c>
      <c r="I157" s="203"/>
      <c r="J157" s="204">
        <f>ROUND(I157*H157,2)</f>
        <v>0</v>
      </c>
      <c r="K157" s="200" t="s">
        <v>146</v>
      </c>
      <c r="L157" s="37"/>
      <c r="M157" s="205" t="s">
        <v>1</v>
      </c>
      <c r="N157" s="206" t="s">
        <v>44</v>
      </c>
      <c r="O157" s="69"/>
      <c r="P157" s="207">
        <f>O157*H157</f>
        <v>0</v>
      </c>
      <c r="Q157" s="207">
        <v>0</v>
      </c>
      <c r="R157" s="207">
        <f>Q157*H157</f>
        <v>0</v>
      </c>
      <c r="S157" s="207">
        <v>0</v>
      </c>
      <c r="T157" s="208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9" t="s">
        <v>147</v>
      </c>
      <c r="AT157" s="209" t="s">
        <v>142</v>
      </c>
      <c r="AU157" s="209" t="s">
        <v>89</v>
      </c>
      <c r="AY157" s="15" t="s">
        <v>140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5" t="s">
        <v>87</v>
      </c>
      <c r="BK157" s="210">
        <f>ROUND(I157*H157,2)</f>
        <v>0</v>
      </c>
      <c r="BL157" s="15" t="s">
        <v>147</v>
      </c>
      <c r="BM157" s="209" t="s">
        <v>198</v>
      </c>
    </row>
    <row r="158" spans="1:65" s="2" customFormat="1" ht="33" customHeight="1">
      <c r="A158" s="32"/>
      <c r="B158" s="33"/>
      <c r="C158" s="198" t="s">
        <v>199</v>
      </c>
      <c r="D158" s="198" t="s">
        <v>142</v>
      </c>
      <c r="E158" s="199" t="s">
        <v>200</v>
      </c>
      <c r="F158" s="200" t="s">
        <v>201</v>
      </c>
      <c r="G158" s="201" t="s">
        <v>197</v>
      </c>
      <c r="H158" s="202">
        <v>102</v>
      </c>
      <c r="I158" s="203"/>
      <c r="J158" s="204">
        <f>ROUND(I158*H158,2)</f>
        <v>0</v>
      </c>
      <c r="K158" s="200" t="s">
        <v>146</v>
      </c>
      <c r="L158" s="37"/>
      <c r="M158" s="205" t="s">
        <v>1</v>
      </c>
      <c r="N158" s="206" t="s">
        <v>44</v>
      </c>
      <c r="O158" s="69"/>
      <c r="P158" s="207">
        <f>O158*H158</f>
        <v>0</v>
      </c>
      <c r="Q158" s="207">
        <v>0</v>
      </c>
      <c r="R158" s="207">
        <f>Q158*H158</f>
        <v>0</v>
      </c>
      <c r="S158" s="207">
        <v>0</v>
      </c>
      <c r="T158" s="208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9" t="s">
        <v>147</v>
      </c>
      <c r="AT158" s="209" t="s">
        <v>142</v>
      </c>
      <c r="AU158" s="209" t="s">
        <v>89</v>
      </c>
      <c r="AY158" s="15" t="s">
        <v>140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5" t="s">
        <v>87</v>
      </c>
      <c r="BK158" s="210">
        <f>ROUND(I158*H158,2)</f>
        <v>0</v>
      </c>
      <c r="BL158" s="15" t="s">
        <v>147</v>
      </c>
      <c r="BM158" s="209" t="s">
        <v>202</v>
      </c>
    </row>
    <row r="159" spans="1:47" s="2" customFormat="1" ht="19.5">
      <c r="A159" s="32"/>
      <c r="B159" s="33"/>
      <c r="C159" s="34"/>
      <c r="D159" s="213" t="s">
        <v>203</v>
      </c>
      <c r="E159" s="34"/>
      <c r="F159" s="223" t="s">
        <v>204</v>
      </c>
      <c r="G159" s="34"/>
      <c r="H159" s="34"/>
      <c r="I159" s="166"/>
      <c r="J159" s="34"/>
      <c r="K159" s="34"/>
      <c r="L159" s="37"/>
      <c r="M159" s="224"/>
      <c r="N159" s="225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203</v>
      </c>
      <c r="AU159" s="15" t="s">
        <v>89</v>
      </c>
    </row>
    <row r="160" spans="1:65" s="2" customFormat="1" ht="16.5" customHeight="1">
      <c r="A160" s="32"/>
      <c r="B160" s="33"/>
      <c r="C160" s="226" t="s">
        <v>8</v>
      </c>
      <c r="D160" s="226" t="s">
        <v>205</v>
      </c>
      <c r="E160" s="227" t="s">
        <v>206</v>
      </c>
      <c r="F160" s="228" t="s">
        <v>207</v>
      </c>
      <c r="G160" s="229" t="s">
        <v>208</v>
      </c>
      <c r="H160" s="230">
        <v>2.04</v>
      </c>
      <c r="I160" s="231"/>
      <c r="J160" s="232">
        <f aca="true" t="shared" si="15" ref="J160:J165">ROUND(I160*H160,2)</f>
        <v>0</v>
      </c>
      <c r="K160" s="228" t="s">
        <v>146</v>
      </c>
      <c r="L160" s="233"/>
      <c r="M160" s="234" t="s">
        <v>1</v>
      </c>
      <c r="N160" s="235" t="s">
        <v>44</v>
      </c>
      <c r="O160" s="69"/>
      <c r="P160" s="207">
        <f aca="true" t="shared" si="16" ref="P160:P165">O160*H160</f>
        <v>0</v>
      </c>
      <c r="Q160" s="207">
        <v>0.22</v>
      </c>
      <c r="R160" s="207">
        <f aca="true" t="shared" si="17" ref="R160:R165">Q160*H160</f>
        <v>0.44880000000000003</v>
      </c>
      <c r="S160" s="207">
        <v>0</v>
      </c>
      <c r="T160" s="208">
        <f aca="true" t="shared" si="18" ref="T160:T165"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9" t="s">
        <v>171</v>
      </c>
      <c r="AT160" s="209" t="s">
        <v>205</v>
      </c>
      <c r="AU160" s="209" t="s">
        <v>89</v>
      </c>
      <c r="AY160" s="15" t="s">
        <v>140</v>
      </c>
      <c r="BE160" s="210">
        <f aca="true" t="shared" si="19" ref="BE160:BE165">IF(N160="základní",J160,0)</f>
        <v>0</v>
      </c>
      <c r="BF160" s="210">
        <f aca="true" t="shared" si="20" ref="BF160:BF165">IF(N160="snížená",J160,0)</f>
        <v>0</v>
      </c>
      <c r="BG160" s="210">
        <f aca="true" t="shared" si="21" ref="BG160:BG165">IF(N160="zákl. přenesená",J160,0)</f>
        <v>0</v>
      </c>
      <c r="BH160" s="210">
        <f aca="true" t="shared" si="22" ref="BH160:BH165">IF(N160="sníž. přenesená",J160,0)</f>
        <v>0</v>
      </c>
      <c r="BI160" s="210">
        <f aca="true" t="shared" si="23" ref="BI160:BI165">IF(N160="nulová",J160,0)</f>
        <v>0</v>
      </c>
      <c r="BJ160" s="15" t="s">
        <v>87</v>
      </c>
      <c r="BK160" s="210">
        <f aca="true" t="shared" si="24" ref="BK160:BK165">ROUND(I160*H160,2)</f>
        <v>0</v>
      </c>
      <c r="BL160" s="15" t="s">
        <v>147</v>
      </c>
      <c r="BM160" s="209" t="s">
        <v>209</v>
      </c>
    </row>
    <row r="161" spans="1:65" s="2" customFormat="1" ht="33" customHeight="1">
      <c r="A161" s="32"/>
      <c r="B161" s="33"/>
      <c r="C161" s="198" t="s">
        <v>210</v>
      </c>
      <c r="D161" s="198" t="s">
        <v>142</v>
      </c>
      <c r="E161" s="199" t="s">
        <v>211</v>
      </c>
      <c r="F161" s="200" t="s">
        <v>212</v>
      </c>
      <c r="G161" s="201" t="s">
        <v>145</v>
      </c>
      <c r="H161" s="202">
        <v>305</v>
      </c>
      <c r="I161" s="203"/>
      <c r="J161" s="204">
        <f t="shared" si="15"/>
        <v>0</v>
      </c>
      <c r="K161" s="200" t="s">
        <v>146</v>
      </c>
      <c r="L161" s="37"/>
      <c r="M161" s="205" t="s">
        <v>1</v>
      </c>
      <c r="N161" s="206" t="s">
        <v>44</v>
      </c>
      <c r="O161" s="69"/>
      <c r="P161" s="207">
        <f t="shared" si="16"/>
        <v>0</v>
      </c>
      <c r="Q161" s="207">
        <v>0</v>
      </c>
      <c r="R161" s="207">
        <f t="shared" si="17"/>
        <v>0</v>
      </c>
      <c r="S161" s="207">
        <v>0</v>
      </c>
      <c r="T161" s="208">
        <f t="shared" si="18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9" t="s">
        <v>147</v>
      </c>
      <c r="AT161" s="209" t="s">
        <v>142</v>
      </c>
      <c r="AU161" s="209" t="s">
        <v>89</v>
      </c>
      <c r="AY161" s="15" t="s">
        <v>140</v>
      </c>
      <c r="BE161" s="210">
        <f t="shared" si="19"/>
        <v>0</v>
      </c>
      <c r="BF161" s="210">
        <f t="shared" si="20"/>
        <v>0</v>
      </c>
      <c r="BG161" s="210">
        <f t="shared" si="21"/>
        <v>0</v>
      </c>
      <c r="BH161" s="210">
        <f t="shared" si="22"/>
        <v>0</v>
      </c>
      <c r="BI161" s="210">
        <f t="shared" si="23"/>
        <v>0</v>
      </c>
      <c r="BJ161" s="15" t="s">
        <v>87</v>
      </c>
      <c r="BK161" s="210">
        <f t="shared" si="24"/>
        <v>0</v>
      </c>
      <c r="BL161" s="15" t="s">
        <v>147</v>
      </c>
      <c r="BM161" s="209" t="s">
        <v>213</v>
      </c>
    </row>
    <row r="162" spans="1:65" s="2" customFormat="1" ht="16.5" customHeight="1">
      <c r="A162" s="32"/>
      <c r="B162" s="33"/>
      <c r="C162" s="226" t="s">
        <v>214</v>
      </c>
      <c r="D162" s="226" t="s">
        <v>205</v>
      </c>
      <c r="E162" s="227" t="s">
        <v>206</v>
      </c>
      <c r="F162" s="228" t="s">
        <v>207</v>
      </c>
      <c r="G162" s="229" t="s">
        <v>208</v>
      </c>
      <c r="H162" s="230">
        <v>1.525</v>
      </c>
      <c r="I162" s="231"/>
      <c r="J162" s="232">
        <f t="shared" si="15"/>
        <v>0</v>
      </c>
      <c r="K162" s="228" t="s">
        <v>146</v>
      </c>
      <c r="L162" s="233"/>
      <c r="M162" s="234" t="s">
        <v>1</v>
      </c>
      <c r="N162" s="235" t="s">
        <v>44</v>
      </c>
      <c r="O162" s="69"/>
      <c r="P162" s="207">
        <f t="shared" si="16"/>
        <v>0</v>
      </c>
      <c r="Q162" s="207">
        <v>0.22</v>
      </c>
      <c r="R162" s="207">
        <f t="shared" si="17"/>
        <v>0.33549999999999996</v>
      </c>
      <c r="S162" s="207">
        <v>0</v>
      </c>
      <c r="T162" s="208">
        <f t="shared" si="18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9" t="s">
        <v>171</v>
      </c>
      <c r="AT162" s="209" t="s">
        <v>205</v>
      </c>
      <c r="AU162" s="209" t="s">
        <v>89</v>
      </c>
      <c r="AY162" s="15" t="s">
        <v>140</v>
      </c>
      <c r="BE162" s="210">
        <f t="shared" si="19"/>
        <v>0</v>
      </c>
      <c r="BF162" s="210">
        <f t="shared" si="20"/>
        <v>0</v>
      </c>
      <c r="BG162" s="210">
        <f t="shared" si="21"/>
        <v>0</v>
      </c>
      <c r="BH162" s="210">
        <f t="shared" si="22"/>
        <v>0</v>
      </c>
      <c r="BI162" s="210">
        <f t="shared" si="23"/>
        <v>0</v>
      </c>
      <c r="BJ162" s="15" t="s">
        <v>87</v>
      </c>
      <c r="BK162" s="210">
        <f t="shared" si="24"/>
        <v>0</v>
      </c>
      <c r="BL162" s="15" t="s">
        <v>147</v>
      </c>
      <c r="BM162" s="209" t="s">
        <v>215</v>
      </c>
    </row>
    <row r="163" spans="1:65" s="2" customFormat="1" ht="21.75" customHeight="1">
      <c r="A163" s="32"/>
      <c r="B163" s="33"/>
      <c r="C163" s="198" t="s">
        <v>216</v>
      </c>
      <c r="D163" s="198" t="s">
        <v>142</v>
      </c>
      <c r="E163" s="199" t="s">
        <v>217</v>
      </c>
      <c r="F163" s="200" t="s">
        <v>218</v>
      </c>
      <c r="G163" s="201" t="s">
        <v>197</v>
      </c>
      <c r="H163" s="202">
        <v>102</v>
      </c>
      <c r="I163" s="203"/>
      <c r="J163" s="204">
        <f t="shared" si="15"/>
        <v>0</v>
      </c>
      <c r="K163" s="200" t="s">
        <v>146</v>
      </c>
      <c r="L163" s="37"/>
      <c r="M163" s="205" t="s">
        <v>1</v>
      </c>
      <c r="N163" s="206" t="s">
        <v>44</v>
      </c>
      <c r="O163" s="69"/>
      <c r="P163" s="207">
        <f t="shared" si="16"/>
        <v>0</v>
      </c>
      <c r="Q163" s="207">
        <v>0</v>
      </c>
      <c r="R163" s="207">
        <f t="shared" si="17"/>
        <v>0</v>
      </c>
      <c r="S163" s="207">
        <v>0</v>
      </c>
      <c r="T163" s="208">
        <f t="shared" si="18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9" t="s">
        <v>147</v>
      </c>
      <c r="AT163" s="209" t="s">
        <v>142</v>
      </c>
      <c r="AU163" s="209" t="s">
        <v>89</v>
      </c>
      <c r="AY163" s="15" t="s">
        <v>140</v>
      </c>
      <c r="BE163" s="210">
        <f t="shared" si="19"/>
        <v>0</v>
      </c>
      <c r="BF163" s="210">
        <f t="shared" si="20"/>
        <v>0</v>
      </c>
      <c r="BG163" s="210">
        <f t="shared" si="21"/>
        <v>0</v>
      </c>
      <c r="BH163" s="210">
        <f t="shared" si="22"/>
        <v>0</v>
      </c>
      <c r="BI163" s="210">
        <f t="shared" si="23"/>
        <v>0</v>
      </c>
      <c r="BJ163" s="15" t="s">
        <v>87</v>
      </c>
      <c r="BK163" s="210">
        <f t="shared" si="24"/>
        <v>0</v>
      </c>
      <c r="BL163" s="15" t="s">
        <v>147</v>
      </c>
      <c r="BM163" s="209" t="s">
        <v>219</v>
      </c>
    </row>
    <row r="164" spans="1:65" s="2" customFormat="1" ht="24">
      <c r="A164" s="32"/>
      <c r="B164" s="33"/>
      <c r="C164" s="198" t="s">
        <v>220</v>
      </c>
      <c r="D164" s="198" t="s">
        <v>142</v>
      </c>
      <c r="E164" s="199" t="s">
        <v>221</v>
      </c>
      <c r="F164" s="200" t="s">
        <v>222</v>
      </c>
      <c r="G164" s="201" t="s">
        <v>145</v>
      </c>
      <c r="H164" s="202">
        <v>305</v>
      </c>
      <c r="I164" s="203"/>
      <c r="J164" s="204">
        <f t="shared" si="15"/>
        <v>0</v>
      </c>
      <c r="K164" s="200" t="s">
        <v>146</v>
      </c>
      <c r="L164" s="37"/>
      <c r="M164" s="205" t="s">
        <v>1</v>
      </c>
      <c r="N164" s="206" t="s">
        <v>44</v>
      </c>
      <c r="O164" s="69"/>
      <c r="P164" s="207">
        <f t="shared" si="16"/>
        <v>0</v>
      </c>
      <c r="Q164" s="207">
        <v>0</v>
      </c>
      <c r="R164" s="207">
        <f t="shared" si="17"/>
        <v>0</v>
      </c>
      <c r="S164" s="207">
        <v>0</v>
      </c>
      <c r="T164" s="208">
        <f t="shared" si="18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9" t="s">
        <v>147</v>
      </c>
      <c r="AT164" s="209" t="s">
        <v>142</v>
      </c>
      <c r="AU164" s="209" t="s">
        <v>89</v>
      </c>
      <c r="AY164" s="15" t="s">
        <v>140</v>
      </c>
      <c r="BE164" s="210">
        <f t="shared" si="19"/>
        <v>0</v>
      </c>
      <c r="BF164" s="210">
        <f t="shared" si="20"/>
        <v>0</v>
      </c>
      <c r="BG164" s="210">
        <f t="shared" si="21"/>
        <v>0</v>
      </c>
      <c r="BH164" s="210">
        <f t="shared" si="22"/>
        <v>0</v>
      </c>
      <c r="BI164" s="210">
        <f t="shared" si="23"/>
        <v>0</v>
      </c>
      <c r="BJ164" s="15" t="s">
        <v>87</v>
      </c>
      <c r="BK164" s="210">
        <f t="shared" si="24"/>
        <v>0</v>
      </c>
      <c r="BL164" s="15" t="s">
        <v>147</v>
      </c>
      <c r="BM164" s="209" t="s">
        <v>223</v>
      </c>
    </row>
    <row r="165" spans="1:65" s="2" customFormat="1" ht="24">
      <c r="A165" s="32"/>
      <c r="B165" s="33"/>
      <c r="C165" s="226" t="s">
        <v>224</v>
      </c>
      <c r="D165" s="226" t="s">
        <v>205</v>
      </c>
      <c r="E165" s="227" t="s">
        <v>225</v>
      </c>
      <c r="F165" s="228" t="s">
        <v>226</v>
      </c>
      <c r="G165" s="229" t="s">
        <v>145</v>
      </c>
      <c r="H165" s="230">
        <v>305</v>
      </c>
      <c r="I165" s="231"/>
      <c r="J165" s="232">
        <f t="shared" si="15"/>
        <v>0</v>
      </c>
      <c r="K165" s="228" t="s">
        <v>1</v>
      </c>
      <c r="L165" s="233"/>
      <c r="M165" s="234" t="s">
        <v>1</v>
      </c>
      <c r="N165" s="235" t="s">
        <v>44</v>
      </c>
      <c r="O165" s="69"/>
      <c r="P165" s="207">
        <f t="shared" si="16"/>
        <v>0</v>
      </c>
      <c r="Q165" s="207">
        <v>0.003</v>
      </c>
      <c r="R165" s="207">
        <f t="shared" si="17"/>
        <v>0.915</v>
      </c>
      <c r="S165" s="207">
        <v>0</v>
      </c>
      <c r="T165" s="208">
        <f t="shared" si="18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9" t="s">
        <v>171</v>
      </c>
      <c r="AT165" s="209" t="s">
        <v>205</v>
      </c>
      <c r="AU165" s="209" t="s">
        <v>89</v>
      </c>
      <c r="AY165" s="15" t="s">
        <v>140</v>
      </c>
      <c r="BE165" s="210">
        <f t="shared" si="19"/>
        <v>0</v>
      </c>
      <c r="BF165" s="210">
        <f t="shared" si="20"/>
        <v>0</v>
      </c>
      <c r="BG165" s="210">
        <f t="shared" si="21"/>
        <v>0</v>
      </c>
      <c r="BH165" s="210">
        <f t="shared" si="22"/>
        <v>0</v>
      </c>
      <c r="BI165" s="210">
        <f t="shared" si="23"/>
        <v>0</v>
      </c>
      <c r="BJ165" s="15" t="s">
        <v>87</v>
      </c>
      <c r="BK165" s="210">
        <f t="shared" si="24"/>
        <v>0</v>
      </c>
      <c r="BL165" s="15" t="s">
        <v>147</v>
      </c>
      <c r="BM165" s="209" t="s">
        <v>227</v>
      </c>
    </row>
    <row r="166" spans="1:47" s="2" customFormat="1" ht="19.5">
      <c r="A166" s="32"/>
      <c r="B166" s="33"/>
      <c r="C166" s="34"/>
      <c r="D166" s="213" t="s">
        <v>203</v>
      </c>
      <c r="E166" s="34"/>
      <c r="F166" s="223" t="s">
        <v>228</v>
      </c>
      <c r="G166" s="34"/>
      <c r="H166" s="34"/>
      <c r="I166" s="166"/>
      <c r="J166" s="34"/>
      <c r="K166" s="34"/>
      <c r="L166" s="37"/>
      <c r="M166" s="224"/>
      <c r="N166" s="225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203</v>
      </c>
      <c r="AU166" s="15" t="s">
        <v>89</v>
      </c>
    </row>
    <row r="167" spans="1:65" s="2" customFormat="1" ht="33" customHeight="1">
      <c r="A167" s="32"/>
      <c r="B167" s="33"/>
      <c r="C167" s="198" t="s">
        <v>7</v>
      </c>
      <c r="D167" s="198" t="s">
        <v>142</v>
      </c>
      <c r="E167" s="199" t="s">
        <v>229</v>
      </c>
      <c r="F167" s="200" t="s">
        <v>230</v>
      </c>
      <c r="G167" s="201" t="s">
        <v>145</v>
      </c>
      <c r="H167" s="202">
        <v>3</v>
      </c>
      <c r="I167" s="203"/>
      <c r="J167" s="204">
        <f>ROUND(I167*H167,2)</f>
        <v>0</v>
      </c>
      <c r="K167" s="200" t="s">
        <v>146</v>
      </c>
      <c r="L167" s="37"/>
      <c r="M167" s="205" t="s">
        <v>1</v>
      </c>
      <c r="N167" s="206" t="s">
        <v>44</v>
      </c>
      <c r="O167" s="69"/>
      <c r="P167" s="207">
        <f>O167*H167</f>
        <v>0</v>
      </c>
      <c r="Q167" s="207">
        <v>0</v>
      </c>
      <c r="R167" s="207">
        <f>Q167*H167</f>
        <v>0</v>
      </c>
      <c r="S167" s="207">
        <v>0</v>
      </c>
      <c r="T167" s="208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9" t="s">
        <v>147</v>
      </c>
      <c r="AT167" s="209" t="s">
        <v>142</v>
      </c>
      <c r="AU167" s="209" t="s">
        <v>89</v>
      </c>
      <c r="AY167" s="15" t="s">
        <v>140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5" t="s">
        <v>87</v>
      </c>
      <c r="BK167" s="210">
        <f>ROUND(I167*H167,2)</f>
        <v>0</v>
      </c>
      <c r="BL167" s="15" t="s">
        <v>147</v>
      </c>
      <c r="BM167" s="209" t="s">
        <v>231</v>
      </c>
    </row>
    <row r="168" spans="1:47" s="2" customFormat="1" ht="19.5">
      <c r="A168" s="32"/>
      <c r="B168" s="33"/>
      <c r="C168" s="34"/>
      <c r="D168" s="213" t="s">
        <v>203</v>
      </c>
      <c r="E168" s="34"/>
      <c r="F168" s="223" t="s">
        <v>232</v>
      </c>
      <c r="G168" s="34"/>
      <c r="H168" s="34"/>
      <c r="I168" s="166"/>
      <c r="J168" s="34"/>
      <c r="K168" s="34"/>
      <c r="L168" s="37"/>
      <c r="M168" s="224"/>
      <c r="N168" s="225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203</v>
      </c>
      <c r="AU168" s="15" t="s">
        <v>89</v>
      </c>
    </row>
    <row r="169" spans="1:65" s="2" customFormat="1" ht="24">
      <c r="A169" s="32"/>
      <c r="B169" s="33"/>
      <c r="C169" s="198" t="s">
        <v>233</v>
      </c>
      <c r="D169" s="198" t="s">
        <v>142</v>
      </c>
      <c r="E169" s="199" t="s">
        <v>234</v>
      </c>
      <c r="F169" s="200" t="s">
        <v>235</v>
      </c>
      <c r="G169" s="201" t="s">
        <v>145</v>
      </c>
      <c r="H169" s="202">
        <v>3</v>
      </c>
      <c r="I169" s="203"/>
      <c r="J169" s="204">
        <f>ROUND(I169*H169,2)</f>
        <v>0</v>
      </c>
      <c r="K169" s="200" t="s">
        <v>146</v>
      </c>
      <c r="L169" s="37"/>
      <c r="M169" s="205" t="s">
        <v>1</v>
      </c>
      <c r="N169" s="206" t="s">
        <v>44</v>
      </c>
      <c r="O169" s="69"/>
      <c r="P169" s="207">
        <f>O169*H169</f>
        <v>0</v>
      </c>
      <c r="Q169" s="207">
        <v>0.002885</v>
      </c>
      <c r="R169" s="207">
        <f>Q169*H169</f>
        <v>0.008655</v>
      </c>
      <c r="S169" s="207">
        <v>0</v>
      </c>
      <c r="T169" s="208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9" t="s">
        <v>147</v>
      </c>
      <c r="AT169" s="209" t="s">
        <v>142</v>
      </c>
      <c r="AU169" s="209" t="s">
        <v>89</v>
      </c>
      <c r="AY169" s="15" t="s">
        <v>140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5" t="s">
        <v>87</v>
      </c>
      <c r="BK169" s="210">
        <f>ROUND(I169*H169,2)</f>
        <v>0</v>
      </c>
      <c r="BL169" s="15" t="s">
        <v>147</v>
      </c>
      <c r="BM169" s="209" t="s">
        <v>236</v>
      </c>
    </row>
    <row r="170" spans="1:47" s="2" customFormat="1" ht="19.5">
      <c r="A170" s="32"/>
      <c r="B170" s="33"/>
      <c r="C170" s="34"/>
      <c r="D170" s="213" t="s">
        <v>203</v>
      </c>
      <c r="E170" s="34"/>
      <c r="F170" s="223" t="s">
        <v>232</v>
      </c>
      <c r="G170" s="34"/>
      <c r="H170" s="34"/>
      <c r="I170" s="166"/>
      <c r="J170" s="34"/>
      <c r="K170" s="34"/>
      <c r="L170" s="37"/>
      <c r="M170" s="224"/>
      <c r="N170" s="225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203</v>
      </c>
      <c r="AU170" s="15" t="s">
        <v>89</v>
      </c>
    </row>
    <row r="171" spans="1:65" s="2" customFormat="1" ht="33" customHeight="1">
      <c r="A171" s="32"/>
      <c r="B171" s="33"/>
      <c r="C171" s="198" t="s">
        <v>237</v>
      </c>
      <c r="D171" s="198" t="s">
        <v>142</v>
      </c>
      <c r="E171" s="199" t="s">
        <v>238</v>
      </c>
      <c r="F171" s="200" t="s">
        <v>239</v>
      </c>
      <c r="G171" s="201" t="s">
        <v>145</v>
      </c>
      <c r="H171" s="202">
        <v>21</v>
      </c>
      <c r="I171" s="203"/>
      <c r="J171" s="204">
        <f>ROUND(I171*H171,2)</f>
        <v>0</v>
      </c>
      <c r="K171" s="200" t="s">
        <v>146</v>
      </c>
      <c r="L171" s="37"/>
      <c r="M171" s="205" t="s">
        <v>1</v>
      </c>
      <c r="N171" s="206" t="s">
        <v>44</v>
      </c>
      <c r="O171" s="69"/>
      <c r="P171" s="207">
        <f>O171*H171</f>
        <v>0</v>
      </c>
      <c r="Q171" s="207">
        <v>0</v>
      </c>
      <c r="R171" s="207">
        <f>Q171*H171</f>
        <v>0</v>
      </c>
      <c r="S171" s="207">
        <v>0</v>
      </c>
      <c r="T171" s="208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9" t="s">
        <v>147</v>
      </c>
      <c r="AT171" s="209" t="s">
        <v>142</v>
      </c>
      <c r="AU171" s="209" t="s">
        <v>89</v>
      </c>
      <c r="AY171" s="15" t="s">
        <v>140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5" t="s">
        <v>87</v>
      </c>
      <c r="BK171" s="210">
        <f>ROUND(I171*H171,2)</f>
        <v>0</v>
      </c>
      <c r="BL171" s="15" t="s">
        <v>147</v>
      </c>
      <c r="BM171" s="209" t="s">
        <v>240</v>
      </c>
    </row>
    <row r="172" spans="1:65" s="2" customFormat="1" ht="24">
      <c r="A172" s="32"/>
      <c r="B172" s="33"/>
      <c r="C172" s="198" t="s">
        <v>241</v>
      </c>
      <c r="D172" s="198" t="s">
        <v>142</v>
      </c>
      <c r="E172" s="199" t="s">
        <v>242</v>
      </c>
      <c r="F172" s="200" t="s">
        <v>243</v>
      </c>
      <c r="G172" s="201" t="s">
        <v>145</v>
      </c>
      <c r="H172" s="202">
        <v>21</v>
      </c>
      <c r="I172" s="203"/>
      <c r="J172" s="204">
        <f>ROUND(I172*H172,2)</f>
        <v>0</v>
      </c>
      <c r="K172" s="200" t="s">
        <v>146</v>
      </c>
      <c r="L172" s="37"/>
      <c r="M172" s="205" t="s">
        <v>1</v>
      </c>
      <c r="N172" s="206" t="s">
        <v>44</v>
      </c>
      <c r="O172" s="69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9" t="s">
        <v>147</v>
      </c>
      <c r="AT172" s="209" t="s">
        <v>142</v>
      </c>
      <c r="AU172" s="209" t="s">
        <v>89</v>
      </c>
      <c r="AY172" s="15" t="s">
        <v>140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5" t="s">
        <v>87</v>
      </c>
      <c r="BK172" s="210">
        <f>ROUND(I172*H172,2)</f>
        <v>0</v>
      </c>
      <c r="BL172" s="15" t="s">
        <v>147</v>
      </c>
      <c r="BM172" s="209" t="s">
        <v>244</v>
      </c>
    </row>
    <row r="173" spans="1:47" s="2" customFormat="1" ht="19.5">
      <c r="A173" s="32"/>
      <c r="B173" s="33"/>
      <c r="C173" s="34"/>
      <c r="D173" s="213" t="s">
        <v>203</v>
      </c>
      <c r="E173" s="34"/>
      <c r="F173" s="223" t="s">
        <v>245</v>
      </c>
      <c r="G173" s="34"/>
      <c r="H173" s="34"/>
      <c r="I173" s="166"/>
      <c r="J173" s="34"/>
      <c r="K173" s="34"/>
      <c r="L173" s="37"/>
      <c r="M173" s="224"/>
      <c r="N173" s="225"/>
      <c r="O173" s="69"/>
      <c r="P173" s="69"/>
      <c r="Q173" s="69"/>
      <c r="R173" s="69"/>
      <c r="S173" s="69"/>
      <c r="T173" s="7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203</v>
      </c>
      <c r="AU173" s="15" t="s">
        <v>89</v>
      </c>
    </row>
    <row r="174" spans="2:51" s="13" customFormat="1" ht="12">
      <c r="B174" s="211"/>
      <c r="C174" s="212"/>
      <c r="D174" s="213" t="s">
        <v>179</v>
      </c>
      <c r="E174" s="214" t="s">
        <v>1</v>
      </c>
      <c r="F174" s="215" t="s">
        <v>246</v>
      </c>
      <c r="G174" s="212"/>
      <c r="H174" s="216">
        <v>21</v>
      </c>
      <c r="I174" s="217"/>
      <c r="J174" s="212"/>
      <c r="K174" s="212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179</v>
      </c>
      <c r="AU174" s="222" t="s">
        <v>89</v>
      </c>
      <c r="AV174" s="13" t="s">
        <v>89</v>
      </c>
      <c r="AW174" s="13" t="s">
        <v>36</v>
      </c>
      <c r="AX174" s="13" t="s">
        <v>87</v>
      </c>
      <c r="AY174" s="222" t="s">
        <v>140</v>
      </c>
    </row>
    <row r="175" spans="1:65" s="2" customFormat="1" ht="24">
      <c r="A175" s="32"/>
      <c r="B175" s="33"/>
      <c r="C175" s="226" t="s">
        <v>247</v>
      </c>
      <c r="D175" s="226" t="s">
        <v>205</v>
      </c>
      <c r="E175" s="227" t="s">
        <v>248</v>
      </c>
      <c r="F175" s="228" t="s">
        <v>854</v>
      </c>
      <c r="G175" s="229" t="s">
        <v>145</v>
      </c>
      <c r="H175" s="230">
        <v>18</v>
      </c>
      <c r="I175" s="231"/>
      <c r="J175" s="232">
        <f>ROUND(I175*H175,2)</f>
        <v>0</v>
      </c>
      <c r="K175" s="228" t="s">
        <v>249</v>
      </c>
      <c r="L175" s="233"/>
      <c r="M175" s="234" t="s">
        <v>1</v>
      </c>
      <c r="N175" s="235" t="s">
        <v>44</v>
      </c>
      <c r="O175" s="69"/>
      <c r="P175" s="207">
        <f>O175*H175</f>
        <v>0</v>
      </c>
      <c r="Q175" s="207">
        <v>0.005</v>
      </c>
      <c r="R175" s="207">
        <f>Q175*H175</f>
        <v>0.09</v>
      </c>
      <c r="S175" s="207">
        <v>0</v>
      </c>
      <c r="T175" s="208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9" t="s">
        <v>171</v>
      </c>
      <c r="AT175" s="209" t="s">
        <v>205</v>
      </c>
      <c r="AU175" s="209" t="s">
        <v>89</v>
      </c>
      <c r="AY175" s="15" t="s">
        <v>140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5" t="s">
        <v>87</v>
      </c>
      <c r="BK175" s="210">
        <f>ROUND(I175*H175,2)</f>
        <v>0</v>
      </c>
      <c r="BL175" s="15" t="s">
        <v>147</v>
      </c>
      <c r="BM175" s="209" t="s">
        <v>250</v>
      </c>
    </row>
    <row r="176" spans="2:65" s="2" customFormat="1" ht="24.2" customHeight="1">
      <c r="B176" s="49"/>
      <c r="C176" s="298">
        <v>26</v>
      </c>
      <c r="D176" s="298" t="s">
        <v>142</v>
      </c>
      <c r="E176" s="299" t="s">
        <v>855</v>
      </c>
      <c r="F176" s="300" t="s">
        <v>856</v>
      </c>
      <c r="G176" s="301" t="s">
        <v>145</v>
      </c>
      <c r="H176" s="302">
        <v>18</v>
      </c>
      <c r="I176" s="203"/>
      <c r="J176" s="303">
        <f>ROUND(I176*H176,2)</f>
        <v>0</v>
      </c>
      <c r="K176" s="200" t="s">
        <v>146</v>
      </c>
      <c r="L176" s="49"/>
      <c r="M176" s="205" t="s">
        <v>1</v>
      </c>
      <c r="N176" s="160" t="s">
        <v>44</v>
      </c>
      <c r="P176" s="304">
        <f>O176*H176</f>
        <v>0</v>
      </c>
      <c r="Q176" s="304">
        <v>5E-05</v>
      </c>
      <c r="R176" s="304">
        <f>Q176*H176</f>
        <v>0.0009000000000000001</v>
      </c>
      <c r="S176" s="304">
        <v>0</v>
      </c>
      <c r="T176" s="305">
        <f>S176*H176</f>
        <v>0</v>
      </c>
      <c r="AR176" s="209" t="s">
        <v>147</v>
      </c>
      <c r="AT176" s="209" t="s">
        <v>142</v>
      </c>
      <c r="AU176" s="209" t="s">
        <v>89</v>
      </c>
      <c r="AY176" s="306" t="s">
        <v>140</v>
      </c>
      <c r="BE176" s="307">
        <f>IF(N176="základní",J176,0)</f>
        <v>0</v>
      </c>
      <c r="BF176" s="307">
        <f>IF(N176="snížená",J176,0)</f>
        <v>0</v>
      </c>
      <c r="BG176" s="307">
        <f>IF(N176="zákl. přenesená",J176,0)</f>
        <v>0</v>
      </c>
      <c r="BH176" s="307">
        <f>IF(N176="sníž. přenesená",J176,0)</f>
        <v>0</v>
      </c>
      <c r="BI176" s="307">
        <f>IF(N176="nulová",J176,0)</f>
        <v>0</v>
      </c>
      <c r="BJ176" s="306" t="s">
        <v>87</v>
      </c>
      <c r="BK176" s="307">
        <f>ROUND(I176*H176,2)</f>
        <v>0</v>
      </c>
      <c r="BL176" s="306" t="s">
        <v>147</v>
      </c>
      <c r="BM176" s="209" t="s">
        <v>857</v>
      </c>
    </row>
    <row r="177" spans="2:65" s="2" customFormat="1" ht="21.75" customHeight="1">
      <c r="B177" s="49"/>
      <c r="C177" s="308">
        <v>27</v>
      </c>
      <c r="D177" s="308" t="s">
        <v>205</v>
      </c>
      <c r="E177" s="309" t="s">
        <v>858</v>
      </c>
      <c r="F177" s="310" t="s">
        <v>859</v>
      </c>
      <c r="G177" s="311" t="s">
        <v>145</v>
      </c>
      <c r="H177" s="312">
        <v>54</v>
      </c>
      <c r="I177" s="231"/>
      <c r="J177" s="313">
        <f>ROUND(I177*H177,2)</f>
        <v>0</v>
      </c>
      <c r="K177" s="228" t="s">
        <v>249</v>
      </c>
      <c r="L177" s="233"/>
      <c r="M177" s="234" t="s">
        <v>1</v>
      </c>
      <c r="N177" s="314" t="s">
        <v>44</v>
      </c>
      <c r="P177" s="304">
        <f>O177*H177</f>
        <v>0</v>
      </c>
      <c r="Q177" s="304">
        <v>0.00472</v>
      </c>
      <c r="R177" s="304">
        <f>Q177*H177</f>
        <v>0.25488</v>
      </c>
      <c r="S177" s="304">
        <v>0</v>
      </c>
      <c r="T177" s="305">
        <f>S177*H177</f>
        <v>0</v>
      </c>
      <c r="AR177" s="209" t="s">
        <v>171</v>
      </c>
      <c r="AT177" s="209" t="s">
        <v>205</v>
      </c>
      <c r="AU177" s="209" t="s">
        <v>89</v>
      </c>
      <c r="AY177" s="306" t="s">
        <v>140</v>
      </c>
      <c r="BE177" s="307">
        <f>IF(N177="základní",J177,0)</f>
        <v>0</v>
      </c>
      <c r="BF177" s="307">
        <f>IF(N177="snížená",J177,0)</f>
        <v>0</v>
      </c>
      <c r="BG177" s="307">
        <f>IF(N177="zákl. přenesená",J177,0)</f>
        <v>0</v>
      </c>
      <c r="BH177" s="307">
        <f>IF(N177="sníž. přenesená",J177,0)</f>
        <v>0</v>
      </c>
      <c r="BI177" s="307">
        <f>IF(N177="nulová",J177,0)</f>
        <v>0</v>
      </c>
      <c r="BJ177" s="306" t="s">
        <v>87</v>
      </c>
      <c r="BK177" s="307">
        <f>ROUND(I177*H177,2)</f>
        <v>0</v>
      </c>
      <c r="BL177" s="306" t="s">
        <v>147</v>
      </c>
      <c r="BM177" s="209" t="s">
        <v>860</v>
      </c>
    </row>
    <row r="178" spans="2:51" s="13" customFormat="1" ht="12">
      <c r="B178" s="218"/>
      <c r="D178" s="315" t="s">
        <v>179</v>
      </c>
      <c r="E178" s="222" t="s">
        <v>1</v>
      </c>
      <c r="F178" s="316" t="s">
        <v>861</v>
      </c>
      <c r="H178" s="317">
        <v>54</v>
      </c>
      <c r="I178" s="217"/>
      <c r="L178" s="218"/>
      <c r="M178" s="318"/>
      <c r="T178" s="319"/>
      <c r="AT178" s="222" t="s">
        <v>179</v>
      </c>
      <c r="AU178" s="222" t="s">
        <v>89</v>
      </c>
      <c r="AV178" s="13" t="s">
        <v>89</v>
      </c>
      <c r="AW178" s="13" t="s">
        <v>36</v>
      </c>
      <c r="AX178" s="13" t="s">
        <v>87</v>
      </c>
      <c r="AY178" s="222" t="s">
        <v>140</v>
      </c>
    </row>
    <row r="179" spans="1:65" s="2" customFormat="1" ht="24">
      <c r="A179" s="32"/>
      <c r="B179" s="33"/>
      <c r="C179" s="198">
        <v>28</v>
      </c>
      <c r="D179" s="198" t="s">
        <v>142</v>
      </c>
      <c r="E179" s="199" t="s">
        <v>252</v>
      </c>
      <c r="F179" s="200" t="s">
        <v>253</v>
      </c>
      <c r="G179" s="201" t="s">
        <v>197</v>
      </c>
      <c r="H179" s="202">
        <v>190</v>
      </c>
      <c r="I179" s="203"/>
      <c r="J179" s="204">
        <f>ROUND(I179*H179,2)</f>
        <v>0</v>
      </c>
      <c r="K179" s="200" t="s">
        <v>146</v>
      </c>
      <c r="L179" s="37"/>
      <c r="M179" s="205" t="s">
        <v>1</v>
      </c>
      <c r="N179" s="206" t="s">
        <v>44</v>
      </c>
      <c r="O179" s="69"/>
      <c r="P179" s="207">
        <f>O179*H179</f>
        <v>0</v>
      </c>
      <c r="Q179" s="207">
        <v>0</v>
      </c>
      <c r="R179" s="207">
        <f>Q179*H179</f>
        <v>0</v>
      </c>
      <c r="S179" s="207">
        <v>0.26</v>
      </c>
      <c r="T179" s="208">
        <f>S179*H179</f>
        <v>49.4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9" t="s">
        <v>147</v>
      </c>
      <c r="AT179" s="209" t="s">
        <v>142</v>
      </c>
      <c r="AU179" s="209" t="s">
        <v>89</v>
      </c>
      <c r="AY179" s="15" t="s">
        <v>140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5" t="s">
        <v>87</v>
      </c>
      <c r="BK179" s="210">
        <f>ROUND(I179*H179,2)</f>
        <v>0</v>
      </c>
      <c r="BL179" s="15" t="s">
        <v>147</v>
      </c>
      <c r="BM179" s="209" t="s">
        <v>254</v>
      </c>
    </row>
    <row r="180" spans="1:47" s="2" customFormat="1" ht="19.5">
      <c r="A180" s="32"/>
      <c r="B180" s="33"/>
      <c r="C180" s="34"/>
      <c r="D180" s="213" t="s">
        <v>203</v>
      </c>
      <c r="E180" s="34"/>
      <c r="F180" s="223" t="s">
        <v>255</v>
      </c>
      <c r="G180" s="34"/>
      <c r="H180" s="34"/>
      <c r="I180" s="166"/>
      <c r="J180" s="34"/>
      <c r="K180" s="34"/>
      <c r="L180" s="37"/>
      <c r="M180" s="224"/>
      <c r="N180" s="225"/>
      <c r="O180" s="69"/>
      <c r="P180" s="69"/>
      <c r="Q180" s="69"/>
      <c r="R180" s="69"/>
      <c r="S180" s="69"/>
      <c r="T180" s="7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203</v>
      </c>
      <c r="AU180" s="15" t="s">
        <v>89</v>
      </c>
    </row>
    <row r="181" spans="1:65" s="2" customFormat="1" ht="24">
      <c r="A181" s="32"/>
      <c r="B181" s="33"/>
      <c r="C181" s="198">
        <v>29</v>
      </c>
      <c r="D181" s="198" t="s">
        <v>142</v>
      </c>
      <c r="E181" s="199" t="s">
        <v>257</v>
      </c>
      <c r="F181" s="200" t="s">
        <v>258</v>
      </c>
      <c r="G181" s="201" t="s">
        <v>197</v>
      </c>
      <c r="H181" s="202">
        <v>510</v>
      </c>
      <c r="I181" s="203"/>
      <c r="J181" s="204">
        <f>ROUND(I181*H181,2)</f>
        <v>0</v>
      </c>
      <c r="K181" s="200" t="s">
        <v>146</v>
      </c>
      <c r="L181" s="37"/>
      <c r="M181" s="205" t="s">
        <v>1</v>
      </c>
      <c r="N181" s="206" t="s">
        <v>44</v>
      </c>
      <c r="O181" s="69"/>
      <c r="P181" s="207">
        <f>O181*H181</f>
        <v>0</v>
      </c>
      <c r="Q181" s="207">
        <v>0</v>
      </c>
      <c r="R181" s="207">
        <f>Q181*H181</f>
        <v>0</v>
      </c>
      <c r="S181" s="207">
        <v>0.295</v>
      </c>
      <c r="T181" s="208">
        <f>S181*H181</f>
        <v>150.45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9" t="s">
        <v>147</v>
      </c>
      <c r="AT181" s="209" t="s">
        <v>142</v>
      </c>
      <c r="AU181" s="209" t="s">
        <v>89</v>
      </c>
      <c r="AY181" s="15" t="s">
        <v>140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5" t="s">
        <v>87</v>
      </c>
      <c r="BK181" s="210">
        <f>ROUND(I181*H181,2)</f>
        <v>0</v>
      </c>
      <c r="BL181" s="15" t="s">
        <v>147</v>
      </c>
      <c r="BM181" s="209" t="s">
        <v>259</v>
      </c>
    </row>
    <row r="182" spans="1:65" s="2" customFormat="1" ht="24">
      <c r="A182" s="32"/>
      <c r="B182" s="33"/>
      <c r="C182" s="198">
        <v>30</v>
      </c>
      <c r="D182" s="198" t="s">
        <v>142</v>
      </c>
      <c r="E182" s="199" t="s">
        <v>261</v>
      </c>
      <c r="F182" s="200" t="s">
        <v>262</v>
      </c>
      <c r="G182" s="201" t="s">
        <v>197</v>
      </c>
      <c r="H182" s="202">
        <v>134</v>
      </c>
      <c r="I182" s="203"/>
      <c r="J182" s="204">
        <f>ROUND(I182*H182,2)</f>
        <v>0</v>
      </c>
      <c r="K182" s="200" t="s">
        <v>146</v>
      </c>
      <c r="L182" s="37"/>
      <c r="M182" s="205" t="s">
        <v>1</v>
      </c>
      <c r="N182" s="206" t="s">
        <v>44</v>
      </c>
      <c r="O182" s="69"/>
      <c r="P182" s="207">
        <f>O182*H182</f>
        <v>0</v>
      </c>
      <c r="Q182" s="207">
        <v>0</v>
      </c>
      <c r="R182" s="207">
        <f>Q182*H182</f>
        <v>0</v>
      </c>
      <c r="S182" s="207">
        <v>0.17</v>
      </c>
      <c r="T182" s="208">
        <f>S182*H182</f>
        <v>22.78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9" t="s">
        <v>147</v>
      </c>
      <c r="AT182" s="209" t="s">
        <v>142</v>
      </c>
      <c r="AU182" s="209" t="s">
        <v>89</v>
      </c>
      <c r="AY182" s="15" t="s">
        <v>140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5" t="s">
        <v>87</v>
      </c>
      <c r="BK182" s="210">
        <f>ROUND(I182*H182,2)</f>
        <v>0</v>
      </c>
      <c r="BL182" s="15" t="s">
        <v>147</v>
      </c>
      <c r="BM182" s="209" t="s">
        <v>263</v>
      </c>
    </row>
    <row r="183" spans="2:51" s="13" customFormat="1" ht="12">
      <c r="B183" s="211"/>
      <c r="C183" s="212"/>
      <c r="D183" s="213" t="s">
        <v>179</v>
      </c>
      <c r="E183" s="214" t="s">
        <v>1</v>
      </c>
      <c r="F183" s="215" t="s">
        <v>264</v>
      </c>
      <c r="G183" s="212"/>
      <c r="H183" s="216">
        <v>134</v>
      </c>
      <c r="I183" s="217"/>
      <c r="J183" s="212"/>
      <c r="K183" s="212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179</v>
      </c>
      <c r="AU183" s="222" t="s">
        <v>89</v>
      </c>
      <c r="AV183" s="13" t="s">
        <v>89</v>
      </c>
      <c r="AW183" s="13" t="s">
        <v>36</v>
      </c>
      <c r="AX183" s="13" t="s">
        <v>87</v>
      </c>
      <c r="AY183" s="222" t="s">
        <v>140</v>
      </c>
    </row>
    <row r="184" spans="1:65" s="2" customFormat="1" ht="24">
      <c r="A184" s="32"/>
      <c r="B184" s="33"/>
      <c r="C184" s="198">
        <v>31</v>
      </c>
      <c r="D184" s="198" t="s">
        <v>142</v>
      </c>
      <c r="E184" s="199" t="s">
        <v>266</v>
      </c>
      <c r="F184" s="200" t="s">
        <v>267</v>
      </c>
      <c r="G184" s="201" t="s">
        <v>197</v>
      </c>
      <c r="H184" s="202">
        <v>430</v>
      </c>
      <c r="I184" s="203"/>
      <c r="J184" s="204">
        <f>ROUND(I184*H184,2)</f>
        <v>0</v>
      </c>
      <c r="K184" s="200" t="s">
        <v>146</v>
      </c>
      <c r="L184" s="37"/>
      <c r="M184" s="205" t="s">
        <v>1</v>
      </c>
      <c r="N184" s="206" t="s">
        <v>44</v>
      </c>
      <c r="O184" s="69"/>
      <c r="P184" s="207">
        <f>O184*H184</f>
        <v>0</v>
      </c>
      <c r="Q184" s="207">
        <v>0</v>
      </c>
      <c r="R184" s="207">
        <f>Q184*H184</f>
        <v>0</v>
      </c>
      <c r="S184" s="207">
        <v>0.29</v>
      </c>
      <c r="T184" s="208">
        <f>S184*H184</f>
        <v>124.69999999999999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9" t="s">
        <v>147</v>
      </c>
      <c r="AT184" s="209" t="s">
        <v>142</v>
      </c>
      <c r="AU184" s="209" t="s">
        <v>89</v>
      </c>
      <c r="AY184" s="15" t="s">
        <v>140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5" t="s">
        <v>87</v>
      </c>
      <c r="BK184" s="210">
        <f>ROUND(I184*H184,2)</f>
        <v>0</v>
      </c>
      <c r="BL184" s="15" t="s">
        <v>147</v>
      </c>
      <c r="BM184" s="209" t="s">
        <v>268</v>
      </c>
    </row>
    <row r="185" spans="1:65" s="2" customFormat="1" ht="16.5" customHeight="1">
      <c r="A185" s="32"/>
      <c r="B185" s="33"/>
      <c r="C185" s="198">
        <v>32</v>
      </c>
      <c r="D185" s="198" t="s">
        <v>142</v>
      </c>
      <c r="E185" s="199" t="s">
        <v>270</v>
      </c>
      <c r="F185" s="200" t="s">
        <v>271</v>
      </c>
      <c r="G185" s="201" t="s">
        <v>272</v>
      </c>
      <c r="H185" s="202">
        <v>40</v>
      </c>
      <c r="I185" s="203"/>
      <c r="J185" s="204">
        <f>ROUND(I185*H185,2)</f>
        <v>0</v>
      </c>
      <c r="K185" s="200" t="s">
        <v>146</v>
      </c>
      <c r="L185" s="37"/>
      <c r="M185" s="205" t="s">
        <v>1</v>
      </c>
      <c r="N185" s="206" t="s">
        <v>44</v>
      </c>
      <c r="O185" s="69"/>
      <c r="P185" s="207">
        <f>O185*H185</f>
        <v>0</v>
      </c>
      <c r="Q185" s="207">
        <v>0</v>
      </c>
      <c r="R185" s="207">
        <f>Q185*H185</f>
        <v>0</v>
      </c>
      <c r="S185" s="207">
        <v>0.205</v>
      </c>
      <c r="T185" s="208">
        <f>S185*H185</f>
        <v>8.2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9" t="s">
        <v>147</v>
      </c>
      <c r="AT185" s="209" t="s">
        <v>142</v>
      </c>
      <c r="AU185" s="209" t="s">
        <v>89</v>
      </c>
      <c r="AY185" s="15" t="s">
        <v>140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5" t="s">
        <v>87</v>
      </c>
      <c r="BK185" s="210">
        <f>ROUND(I185*H185,2)</f>
        <v>0</v>
      </c>
      <c r="BL185" s="15" t="s">
        <v>147</v>
      </c>
      <c r="BM185" s="209" t="s">
        <v>273</v>
      </c>
    </row>
    <row r="186" spans="1:65" s="2" customFormat="1" ht="16.5" customHeight="1">
      <c r="A186" s="32"/>
      <c r="B186" s="33"/>
      <c r="C186" s="198">
        <v>33</v>
      </c>
      <c r="D186" s="198" t="s">
        <v>142</v>
      </c>
      <c r="E186" s="199" t="s">
        <v>275</v>
      </c>
      <c r="F186" s="200" t="s">
        <v>276</v>
      </c>
      <c r="G186" s="201" t="s">
        <v>272</v>
      </c>
      <c r="H186" s="202">
        <v>220</v>
      </c>
      <c r="I186" s="203"/>
      <c r="J186" s="204">
        <f>ROUND(I186*H186,2)</f>
        <v>0</v>
      </c>
      <c r="K186" s="200" t="s">
        <v>146</v>
      </c>
      <c r="L186" s="37"/>
      <c r="M186" s="205" t="s">
        <v>1</v>
      </c>
      <c r="N186" s="206" t="s">
        <v>44</v>
      </c>
      <c r="O186" s="69"/>
      <c r="P186" s="207">
        <f>O186*H186</f>
        <v>0</v>
      </c>
      <c r="Q186" s="207">
        <v>0</v>
      </c>
      <c r="R186" s="207">
        <f>Q186*H186</f>
        <v>0</v>
      </c>
      <c r="S186" s="207">
        <v>0.04</v>
      </c>
      <c r="T186" s="208">
        <f>S186*H186</f>
        <v>8.8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9" t="s">
        <v>147</v>
      </c>
      <c r="AT186" s="209" t="s">
        <v>142</v>
      </c>
      <c r="AU186" s="209" t="s">
        <v>89</v>
      </c>
      <c r="AY186" s="15" t="s">
        <v>140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5" t="s">
        <v>87</v>
      </c>
      <c r="BK186" s="210">
        <f>ROUND(I186*H186,2)</f>
        <v>0</v>
      </c>
      <c r="BL186" s="15" t="s">
        <v>147</v>
      </c>
      <c r="BM186" s="209" t="s">
        <v>277</v>
      </c>
    </row>
    <row r="187" spans="1:65" s="2" customFormat="1" ht="24">
      <c r="A187" s="32"/>
      <c r="B187" s="33"/>
      <c r="C187" s="198">
        <v>34</v>
      </c>
      <c r="D187" s="198" t="s">
        <v>142</v>
      </c>
      <c r="E187" s="199" t="s">
        <v>279</v>
      </c>
      <c r="F187" s="200" t="s">
        <v>280</v>
      </c>
      <c r="G187" s="201" t="s">
        <v>197</v>
      </c>
      <c r="H187" s="202">
        <v>3170</v>
      </c>
      <c r="I187" s="203"/>
      <c r="J187" s="204">
        <f>ROUND(I187*H187,2)</f>
        <v>0</v>
      </c>
      <c r="K187" s="200" t="s">
        <v>146</v>
      </c>
      <c r="L187" s="37"/>
      <c r="M187" s="205" t="s">
        <v>1</v>
      </c>
      <c r="N187" s="206" t="s">
        <v>44</v>
      </c>
      <c r="O187" s="69"/>
      <c r="P187" s="207">
        <f>O187*H187</f>
        <v>0</v>
      </c>
      <c r="Q187" s="207">
        <v>0</v>
      </c>
      <c r="R187" s="207">
        <f>Q187*H187</f>
        <v>0</v>
      </c>
      <c r="S187" s="207">
        <v>0</v>
      </c>
      <c r="T187" s="208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9" t="s">
        <v>147</v>
      </c>
      <c r="AT187" s="209" t="s">
        <v>142</v>
      </c>
      <c r="AU187" s="209" t="s">
        <v>89</v>
      </c>
      <c r="AY187" s="15" t="s">
        <v>140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5" t="s">
        <v>87</v>
      </c>
      <c r="BK187" s="210">
        <f>ROUND(I187*H187,2)</f>
        <v>0</v>
      </c>
      <c r="BL187" s="15" t="s">
        <v>147</v>
      </c>
      <c r="BM187" s="209" t="s">
        <v>281</v>
      </c>
    </row>
    <row r="188" spans="1:65" s="2" customFormat="1" ht="36">
      <c r="A188" s="32"/>
      <c r="B188" s="33"/>
      <c r="C188" s="198">
        <v>35</v>
      </c>
      <c r="D188" s="198" t="s">
        <v>142</v>
      </c>
      <c r="E188" s="199" t="s">
        <v>283</v>
      </c>
      <c r="F188" s="200" t="s">
        <v>284</v>
      </c>
      <c r="G188" s="201" t="s">
        <v>208</v>
      </c>
      <c r="H188" s="202">
        <v>497</v>
      </c>
      <c r="I188" s="203"/>
      <c r="J188" s="204">
        <f>ROUND(I188*H188,2)</f>
        <v>0</v>
      </c>
      <c r="K188" s="200" t="s">
        <v>146</v>
      </c>
      <c r="L188" s="37"/>
      <c r="M188" s="205" t="s">
        <v>1</v>
      </c>
      <c r="N188" s="206" t="s">
        <v>44</v>
      </c>
      <c r="O188" s="69"/>
      <c r="P188" s="207">
        <f>O188*H188</f>
        <v>0</v>
      </c>
      <c r="Q188" s="207">
        <v>0</v>
      </c>
      <c r="R188" s="207">
        <f>Q188*H188</f>
        <v>0</v>
      </c>
      <c r="S188" s="207">
        <v>0</v>
      </c>
      <c r="T188" s="208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9" t="s">
        <v>147</v>
      </c>
      <c r="AT188" s="209" t="s">
        <v>142</v>
      </c>
      <c r="AU188" s="209" t="s">
        <v>89</v>
      </c>
      <c r="AY188" s="15" t="s">
        <v>140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5" t="s">
        <v>87</v>
      </c>
      <c r="BK188" s="210">
        <f>ROUND(I188*H188,2)</f>
        <v>0</v>
      </c>
      <c r="BL188" s="15" t="s">
        <v>147</v>
      </c>
      <c r="BM188" s="209" t="s">
        <v>285</v>
      </c>
    </row>
    <row r="189" spans="1:47" s="2" customFormat="1" ht="19.5">
      <c r="A189" s="32"/>
      <c r="B189" s="33"/>
      <c r="C189" s="34"/>
      <c r="D189" s="213" t="s">
        <v>203</v>
      </c>
      <c r="E189" s="34"/>
      <c r="F189" s="223" t="s">
        <v>286</v>
      </c>
      <c r="G189" s="34"/>
      <c r="H189" s="34"/>
      <c r="I189" s="166"/>
      <c r="J189" s="34"/>
      <c r="K189" s="34"/>
      <c r="L189" s="37"/>
      <c r="M189" s="224"/>
      <c r="N189" s="225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203</v>
      </c>
      <c r="AU189" s="15" t="s">
        <v>89</v>
      </c>
    </row>
    <row r="190" spans="2:51" s="13" customFormat="1" ht="12">
      <c r="B190" s="211"/>
      <c r="C190" s="212"/>
      <c r="D190" s="213" t="s">
        <v>179</v>
      </c>
      <c r="E190" s="214" t="s">
        <v>1</v>
      </c>
      <c r="F190" s="215" t="s">
        <v>287</v>
      </c>
      <c r="G190" s="212"/>
      <c r="H190" s="216">
        <v>497</v>
      </c>
      <c r="I190" s="217"/>
      <c r="J190" s="212"/>
      <c r="K190" s="212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179</v>
      </c>
      <c r="AU190" s="222" t="s">
        <v>89</v>
      </c>
      <c r="AV190" s="13" t="s">
        <v>89</v>
      </c>
      <c r="AW190" s="13" t="s">
        <v>36</v>
      </c>
      <c r="AX190" s="13" t="s">
        <v>87</v>
      </c>
      <c r="AY190" s="222" t="s">
        <v>140</v>
      </c>
    </row>
    <row r="191" spans="1:65" s="2" customFormat="1" ht="33" customHeight="1">
      <c r="A191" s="32"/>
      <c r="B191" s="33"/>
      <c r="C191" s="198">
        <v>36</v>
      </c>
      <c r="D191" s="198" t="s">
        <v>142</v>
      </c>
      <c r="E191" s="199" t="s">
        <v>289</v>
      </c>
      <c r="F191" s="200" t="s">
        <v>290</v>
      </c>
      <c r="G191" s="201" t="s">
        <v>208</v>
      </c>
      <c r="H191" s="202">
        <v>232</v>
      </c>
      <c r="I191" s="203"/>
      <c r="J191" s="204">
        <f>ROUND(I191*H191,2)</f>
        <v>0</v>
      </c>
      <c r="K191" s="200" t="s">
        <v>146</v>
      </c>
      <c r="L191" s="37"/>
      <c r="M191" s="205" t="s">
        <v>1</v>
      </c>
      <c r="N191" s="206" t="s">
        <v>44</v>
      </c>
      <c r="O191" s="69"/>
      <c r="P191" s="207">
        <f>O191*H191</f>
        <v>0</v>
      </c>
      <c r="Q191" s="207">
        <v>0</v>
      </c>
      <c r="R191" s="207">
        <f>Q191*H191</f>
        <v>0</v>
      </c>
      <c r="S191" s="207">
        <v>0</v>
      </c>
      <c r="T191" s="208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9" t="s">
        <v>147</v>
      </c>
      <c r="AT191" s="209" t="s">
        <v>142</v>
      </c>
      <c r="AU191" s="209" t="s">
        <v>89</v>
      </c>
      <c r="AY191" s="15" t="s">
        <v>140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5" t="s">
        <v>87</v>
      </c>
      <c r="BK191" s="210">
        <f>ROUND(I191*H191,2)</f>
        <v>0</v>
      </c>
      <c r="BL191" s="15" t="s">
        <v>147</v>
      </c>
      <c r="BM191" s="209" t="s">
        <v>291</v>
      </c>
    </row>
    <row r="192" spans="2:51" s="13" customFormat="1" ht="12">
      <c r="B192" s="211"/>
      <c r="C192" s="212"/>
      <c r="D192" s="213" t="s">
        <v>179</v>
      </c>
      <c r="E192" s="214" t="s">
        <v>1</v>
      </c>
      <c r="F192" s="215" t="s">
        <v>292</v>
      </c>
      <c r="G192" s="212"/>
      <c r="H192" s="216">
        <v>232</v>
      </c>
      <c r="I192" s="217"/>
      <c r="J192" s="212"/>
      <c r="K192" s="212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179</v>
      </c>
      <c r="AU192" s="222" t="s">
        <v>89</v>
      </c>
      <c r="AV192" s="13" t="s">
        <v>89</v>
      </c>
      <c r="AW192" s="13" t="s">
        <v>36</v>
      </c>
      <c r="AX192" s="13" t="s">
        <v>87</v>
      </c>
      <c r="AY192" s="222" t="s">
        <v>140</v>
      </c>
    </row>
    <row r="193" spans="1:65" s="2" customFormat="1" ht="24">
      <c r="A193" s="32"/>
      <c r="B193" s="33"/>
      <c r="C193" s="198">
        <v>37</v>
      </c>
      <c r="D193" s="198" t="s">
        <v>142</v>
      </c>
      <c r="E193" s="199" t="s">
        <v>294</v>
      </c>
      <c r="F193" s="200" t="s">
        <v>295</v>
      </c>
      <c r="G193" s="201" t="s">
        <v>208</v>
      </c>
      <c r="H193" s="202">
        <v>699</v>
      </c>
      <c r="I193" s="203"/>
      <c r="J193" s="204">
        <f>ROUND(I193*H193,2)</f>
        <v>0</v>
      </c>
      <c r="K193" s="200" t="s">
        <v>146</v>
      </c>
      <c r="L193" s="37"/>
      <c r="M193" s="205" t="s">
        <v>1</v>
      </c>
      <c r="N193" s="206" t="s">
        <v>44</v>
      </c>
      <c r="O193" s="69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9" t="s">
        <v>147</v>
      </c>
      <c r="AT193" s="209" t="s">
        <v>142</v>
      </c>
      <c r="AU193" s="209" t="s">
        <v>89</v>
      </c>
      <c r="AY193" s="15" t="s">
        <v>140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5" t="s">
        <v>87</v>
      </c>
      <c r="BK193" s="210">
        <f>ROUND(I193*H193,2)</f>
        <v>0</v>
      </c>
      <c r="BL193" s="15" t="s">
        <v>147</v>
      </c>
      <c r="BM193" s="209" t="s">
        <v>296</v>
      </c>
    </row>
    <row r="194" spans="2:51" s="13" customFormat="1" ht="12">
      <c r="B194" s="211"/>
      <c r="C194" s="212"/>
      <c r="D194" s="213" t="s">
        <v>179</v>
      </c>
      <c r="E194" s="214" t="s">
        <v>1</v>
      </c>
      <c r="F194" s="215" t="s">
        <v>297</v>
      </c>
      <c r="G194" s="212"/>
      <c r="H194" s="216">
        <v>699</v>
      </c>
      <c r="I194" s="217"/>
      <c r="J194" s="212"/>
      <c r="K194" s="212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179</v>
      </c>
      <c r="AU194" s="222" t="s">
        <v>89</v>
      </c>
      <c r="AV194" s="13" t="s">
        <v>89</v>
      </c>
      <c r="AW194" s="13" t="s">
        <v>36</v>
      </c>
      <c r="AX194" s="13" t="s">
        <v>87</v>
      </c>
      <c r="AY194" s="222" t="s">
        <v>140</v>
      </c>
    </row>
    <row r="195" spans="1:65" s="2" customFormat="1" ht="33" customHeight="1">
      <c r="A195" s="32"/>
      <c r="B195" s="33"/>
      <c r="C195" s="198">
        <v>38</v>
      </c>
      <c r="D195" s="198" t="s">
        <v>142</v>
      </c>
      <c r="E195" s="199" t="s">
        <v>299</v>
      </c>
      <c r="F195" s="200" t="s">
        <v>300</v>
      </c>
      <c r="G195" s="201" t="s">
        <v>208</v>
      </c>
      <c r="H195" s="202">
        <v>582</v>
      </c>
      <c r="I195" s="203"/>
      <c r="J195" s="204">
        <f>ROUND(I195*H195,2)</f>
        <v>0</v>
      </c>
      <c r="K195" s="200" t="s">
        <v>146</v>
      </c>
      <c r="L195" s="37"/>
      <c r="M195" s="205" t="s">
        <v>1</v>
      </c>
      <c r="N195" s="206" t="s">
        <v>44</v>
      </c>
      <c r="O195" s="69"/>
      <c r="P195" s="207">
        <f>O195*H195</f>
        <v>0</v>
      </c>
      <c r="Q195" s="207">
        <v>0</v>
      </c>
      <c r="R195" s="207">
        <f>Q195*H195</f>
        <v>0</v>
      </c>
      <c r="S195" s="207">
        <v>0</v>
      </c>
      <c r="T195" s="208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9" t="s">
        <v>147</v>
      </c>
      <c r="AT195" s="209" t="s">
        <v>142</v>
      </c>
      <c r="AU195" s="209" t="s">
        <v>89</v>
      </c>
      <c r="AY195" s="15" t="s">
        <v>140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5" t="s">
        <v>87</v>
      </c>
      <c r="BK195" s="210">
        <f>ROUND(I195*H195,2)</f>
        <v>0</v>
      </c>
      <c r="BL195" s="15" t="s">
        <v>147</v>
      </c>
      <c r="BM195" s="209" t="s">
        <v>301</v>
      </c>
    </row>
    <row r="196" spans="2:51" s="13" customFormat="1" ht="12">
      <c r="B196" s="211"/>
      <c r="C196" s="212"/>
      <c r="D196" s="213" t="s">
        <v>179</v>
      </c>
      <c r="E196" s="214" t="s">
        <v>1</v>
      </c>
      <c r="F196" s="215" t="s">
        <v>302</v>
      </c>
      <c r="G196" s="212"/>
      <c r="H196" s="216">
        <v>582</v>
      </c>
      <c r="I196" s="217"/>
      <c r="J196" s="212"/>
      <c r="K196" s="212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179</v>
      </c>
      <c r="AU196" s="222" t="s">
        <v>89</v>
      </c>
      <c r="AV196" s="13" t="s">
        <v>89</v>
      </c>
      <c r="AW196" s="13" t="s">
        <v>36</v>
      </c>
      <c r="AX196" s="13" t="s">
        <v>87</v>
      </c>
      <c r="AY196" s="222" t="s">
        <v>140</v>
      </c>
    </row>
    <row r="197" spans="1:65" s="2" customFormat="1" ht="36">
      <c r="A197" s="32"/>
      <c r="B197" s="33"/>
      <c r="C197" s="198">
        <v>39</v>
      </c>
      <c r="D197" s="198" t="s">
        <v>142</v>
      </c>
      <c r="E197" s="199" t="s">
        <v>304</v>
      </c>
      <c r="F197" s="200" t="s">
        <v>305</v>
      </c>
      <c r="G197" s="201" t="s">
        <v>208</v>
      </c>
      <c r="H197" s="202">
        <v>3492</v>
      </c>
      <c r="I197" s="203"/>
      <c r="J197" s="204">
        <f>ROUND(I197*H197,2)</f>
        <v>0</v>
      </c>
      <c r="K197" s="200" t="s">
        <v>146</v>
      </c>
      <c r="L197" s="37"/>
      <c r="M197" s="205" t="s">
        <v>1</v>
      </c>
      <c r="N197" s="206" t="s">
        <v>44</v>
      </c>
      <c r="O197" s="69"/>
      <c r="P197" s="207">
        <f>O197*H197</f>
        <v>0</v>
      </c>
      <c r="Q197" s="207">
        <v>0</v>
      </c>
      <c r="R197" s="207">
        <f>Q197*H197</f>
        <v>0</v>
      </c>
      <c r="S197" s="207">
        <v>0</v>
      </c>
      <c r="T197" s="208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9" t="s">
        <v>147</v>
      </c>
      <c r="AT197" s="209" t="s">
        <v>142</v>
      </c>
      <c r="AU197" s="209" t="s">
        <v>89</v>
      </c>
      <c r="AY197" s="15" t="s">
        <v>140</v>
      </c>
      <c r="BE197" s="210">
        <f>IF(N197="základní",J197,0)</f>
        <v>0</v>
      </c>
      <c r="BF197" s="210">
        <f>IF(N197="snížená",J197,0)</f>
        <v>0</v>
      </c>
      <c r="BG197" s="210">
        <f>IF(N197="zákl. přenesená",J197,0)</f>
        <v>0</v>
      </c>
      <c r="BH197" s="210">
        <f>IF(N197="sníž. přenesená",J197,0)</f>
        <v>0</v>
      </c>
      <c r="BI197" s="210">
        <f>IF(N197="nulová",J197,0)</f>
        <v>0</v>
      </c>
      <c r="BJ197" s="15" t="s">
        <v>87</v>
      </c>
      <c r="BK197" s="210">
        <f>ROUND(I197*H197,2)</f>
        <v>0</v>
      </c>
      <c r="BL197" s="15" t="s">
        <v>147</v>
      </c>
      <c r="BM197" s="209" t="s">
        <v>306</v>
      </c>
    </row>
    <row r="198" spans="2:51" s="13" customFormat="1" ht="12">
      <c r="B198" s="211"/>
      <c r="C198" s="212"/>
      <c r="D198" s="213" t="s">
        <v>179</v>
      </c>
      <c r="E198" s="214" t="s">
        <v>1</v>
      </c>
      <c r="F198" s="215" t="s">
        <v>307</v>
      </c>
      <c r="G198" s="212"/>
      <c r="H198" s="216">
        <v>3492</v>
      </c>
      <c r="I198" s="217"/>
      <c r="J198" s="212"/>
      <c r="K198" s="212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179</v>
      </c>
      <c r="AU198" s="222" t="s">
        <v>89</v>
      </c>
      <c r="AV198" s="13" t="s">
        <v>89</v>
      </c>
      <c r="AW198" s="13" t="s">
        <v>36</v>
      </c>
      <c r="AX198" s="13" t="s">
        <v>87</v>
      </c>
      <c r="AY198" s="222" t="s">
        <v>140</v>
      </c>
    </row>
    <row r="199" spans="1:65" s="2" customFormat="1" ht="16.5" customHeight="1">
      <c r="A199" s="32"/>
      <c r="B199" s="33"/>
      <c r="C199" s="198">
        <v>40</v>
      </c>
      <c r="D199" s="198" t="s">
        <v>142</v>
      </c>
      <c r="E199" s="199" t="s">
        <v>309</v>
      </c>
      <c r="F199" s="200" t="s">
        <v>310</v>
      </c>
      <c r="G199" s="201" t="s">
        <v>197</v>
      </c>
      <c r="H199" s="202">
        <v>1650</v>
      </c>
      <c r="I199" s="203"/>
      <c r="J199" s="204">
        <f>ROUND(I199*H199,2)</f>
        <v>0</v>
      </c>
      <c r="K199" s="200" t="s">
        <v>146</v>
      </c>
      <c r="L199" s="37"/>
      <c r="M199" s="205" t="s">
        <v>1</v>
      </c>
      <c r="N199" s="206" t="s">
        <v>44</v>
      </c>
      <c r="O199" s="69"/>
      <c r="P199" s="207">
        <f>O199*H199</f>
        <v>0</v>
      </c>
      <c r="Q199" s="207">
        <v>0</v>
      </c>
      <c r="R199" s="207">
        <f>Q199*H199</f>
        <v>0</v>
      </c>
      <c r="S199" s="207">
        <v>0</v>
      </c>
      <c r="T199" s="208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9" t="s">
        <v>147</v>
      </c>
      <c r="AT199" s="209" t="s">
        <v>142</v>
      </c>
      <c r="AU199" s="209" t="s">
        <v>89</v>
      </c>
      <c r="AY199" s="15" t="s">
        <v>140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15" t="s">
        <v>87</v>
      </c>
      <c r="BK199" s="210">
        <f>ROUND(I199*H199,2)</f>
        <v>0</v>
      </c>
      <c r="BL199" s="15" t="s">
        <v>147</v>
      </c>
      <c r="BM199" s="209" t="s">
        <v>311</v>
      </c>
    </row>
    <row r="200" spans="1:47" s="2" customFormat="1" ht="19.5">
      <c r="A200" s="32"/>
      <c r="B200" s="33"/>
      <c r="C200" s="34"/>
      <c r="D200" s="213" t="s">
        <v>203</v>
      </c>
      <c r="E200" s="34"/>
      <c r="F200" s="223" t="s">
        <v>312</v>
      </c>
      <c r="G200" s="34"/>
      <c r="H200" s="34"/>
      <c r="I200" s="166"/>
      <c r="J200" s="34"/>
      <c r="K200" s="34"/>
      <c r="L200" s="37"/>
      <c r="M200" s="224"/>
      <c r="N200" s="225"/>
      <c r="O200" s="69"/>
      <c r="P200" s="69"/>
      <c r="Q200" s="69"/>
      <c r="R200" s="69"/>
      <c r="S200" s="69"/>
      <c r="T200" s="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203</v>
      </c>
      <c r="AU200" s="15" t="s">
        <v>89</v>
      </c>
    </row>
    <row r="201" spans="1:65" s="2" customFormat="1" ht="33" customHeight="1">
      <c r="A201" s="32"/>
      <c r="B201" s="33"/>
      <c r="C201" s="198">
        <v>41</v>
      </c>
      <c r="D201" s="198" t="s">
        <v>142</v>
      </c>
      <c r="E201" s="199" t="s">
        <v>314</v>
      </c>
      <c r="F201" s="200" t="s">
        <v>315</v>
      </c>
      <c r="G201" s="201" t="s">
        <v>208</v>
      </c>
      <c r="H201" s="202">
        <v>182</v>
      </c>
      <c r="I201" s="203"/>
      <c r="J201" s="204">
        <f>ROUND(I201*H201,2)</f>
        <v>0</v>
      </c>
      <c r="K201" s="200" t="s">
        <v>146</v>
      </c>
      <c r="L201" s="37"/>
      <c r="M201" s="205" t="s">
        <v>1</v>
      </c>
      <c r="N201" s="206" t="s">
        <v>44</v>
      </c>
      <c r="O201" s="69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9" t="s">
        <v>147</v>
      </c>
      <c r="AT201" s="209" t="s">
        <v>142</v>
      </c>
      <c r="AU201" s="209" t="s">
        <v>89</v>
      </c>
      <c r="AY201" s="15" t="s">
        <v>140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5" t="s">
        <v>87</v>
      </c>
      <c r="BK201" s="210">
        <f>ROUND(I201*H201,2)</f>
        <v>0</v>
      </c>
      <c r="BL201" s="15" t="s">
        <v>147</v>
      </c>
      <c r="BM201" s="209" t="s">
        <v>316</v>
      </c>
    </row>
    <row r="202" spans="1:47" s="2" customFormat="1" ht="19.5">
      <c r="A202" s="32"/>
      <c r="B202" s="33"/>
      <c r="C202" s="34"/>
      <c r="D202" s="213" t="s">
        <v>203</v>
      </c>
      <c r="E202" s="34"/>
      <c r="F202" s="223" t="s">
        <v>317</v>
      </c>
      <c r="G202" s="34"/>
      <c r="H202" s="34"/>
      <c r="I202" s="166"/>
      <c r="J202" s="34"/>
      <c r="K202" s="34"/>
      <c r="L202" s="37"/>
      <c r="M202" s="224"/>
      <c r="N202" s="225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203</v>
      </c>
      <c r="AU202" s="15" t="s">
        <v>89</v>
      </c>
    </row>
    <row r="203" spans="1:65" s="2" customFormat="1" ht="16.5" customHeight="1">
      <c r="A203" s="32"/>
      <c r="B203" s="33"/>
      <c r="C203" s="226">
        <v>42</v>
      </c>
      <c r="D203" s="226" t="s">
        <v>205</v>
      </c>
      <c r="E203" s="227" t="s">
        <v>319</v>
      </c>
      <c r="F203" s="228" t="s">
        <v>320</v>
      </c>
      <c r="G203" s="229" t="s">
        <v>321</v>
      </c>
      <c r="H203" s="230">
        <v>184</v>
      </c>
      <c r="I203" s="231"/>
      <c r="J203" s="232">
        <f>ROUND(I203*H203,2)</f>
        <v>0</v>
      </c>
      <c r="K203" s="228" t="s">
        <v>146</v>
      </c>
      <c r="L203" s="233"/>
      <c r="M203" s="234" t="s">
        <v>1</v>
      </c>
      <c r="N203" s="235" t="s">
        <v>44</v>
      </c>
      <c r="O203" s="69"/>
      <c r="P203" s="207">
        <f>O203*H203</f>
        <v>0</v>
      </c>
      <c r="Q203" s="207">
        <v>1</v>
      </c>
      <c r="R203" s="207">
        <f>Q203*H203</f>
        <v>184</v>
      </c>
      <c r="S203" s="207">
        <v>0</v>
      </c>
      <c r="T203" s="208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9" t="s">
        <v>171</v>
      </c>
      <c r="AT203" s="209" t="s">
        <v>205</v>
      </c>
      <c r="AU203" s="209" t="s">
        <v>89</v>
      </c>
      <c r="AY203" s="15" t="s">
        <v>140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5" t="s">
        <v>87</v>
      </c>
      <c r="BK203" s="210">
        <f>ROUND(I203*H203,2)</f>
        <v>0</v>
      </c>
      <c r="BL203" s="15" t="s">
        <v>147</v>
      </c>
      <c r="BM203" s="209" t="s">
        <v>322</v>
      </c>
    </row>
    <row r="204" spans="1:47" s="2" customFormat="1" ht="19.5">
      <c r="A204" s="32"/>
      <c r="B204" s="33"/>
      <c r="C204" s="34"/>
      <c r="D204" s="213" t="s">
        <v>203</v>
      </c>
      <c r="E204" s="34"/>
      <c r="F204" s="223" t="s">
        <v>323</v>
      </c>
      <c r="G204" s="34"/>
      <c r="H204" s="34"/>
      <c r="I204" s="166"/>
      <c r="J204" s="34"/>
      <c r="K204" s="34"/>
      <c r="L204" s="37"/>
      <c r="M204" s="224"/>
      <c r="N204" s="225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203</v>
      </c>
      <c r="AU204" s="15" t="s">
        <v>89</v>
      </c>
    </row>
    <row r="205" spans="2:51" s="13" customFormat="1" ht="12">
      <c r="B205" s="211"/>
      <c r="C205" s="212"/>
      <c r="D205" s="213" t="s">
        <v>179</v>
      </c>
      <c r="E205" s="214" t="s">
        <v>1</v>
      </c>
      <c r="F205" s="215" t="s">
        <v>324</v>
      </c>
      <c r="G205" s="212"/>
      <c r="H205" s="216">
        <v>184</v>
      </c>
      <c r="I205" s="217"/>
      <c r="J205" s="212"/>
      <c r="K205" s="212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179</v>
      </c>
      <c r="AU205" s="222" t="s">
        <v>89</v>
      </c>
      <c r="AV205" s="13" t="s">
        <v>89</v>
      </c>
      <c r="AW205" s="13" t="s">
        <v>36</v>
      </c>
      <c r="AX205" s="13" t="s">
        <v>87</v>
      </c>
      <c r="AY205" s="222" t="s">
        <v>140</v>
      </c>
    </row>
    <row r="206" spans="1:65" s="2" customFormat="1" ht="16.5" customHeight="1">
      <c r="A206" s="32"/>
      <c r="B206" s="33"/>
      <c r="C206" s="198">
        <v>43</v>
      </c>
      <c r="D206" s="198" t="s">
        <v>142</v>
      </c>
      <c r="E206" s="199" t="s">
        <v>326</v>
      </c>
      <c r="F206" s="200" t="s">
        <v>327</v>
      </c>
      <c r="G206" s="201" t="s">
        <v>208</v>
      </c>
      <c r="H206" s="202">
        <v>582</v>
      </c>
      <c r="I206" s="203"/>
      <c r="J206" s="204">
        <f>ROUND(I206*H206,2)</f>
        <v>0</v>
      </c>
      <c r="K206" s="200" t="s">
        <v>146</v>
      </c>
      <c r="L206" s="37"/>
      <c r="M206" s="205" t="s">
        <v>1</v>
      </c>
      <c r="N206" s="206" t="s">
        <v>44</v>
      </c>
      <c r="O206" s="69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9" t="s">
        <v>147</v>
      </c>
      <c r="AT206" s="209" t="s">
        <v>142</v>
      </c>
      <c r="AU206" s="209" t="s">
        <v>89</v>
      </c>
      <c r="AY206" s="15" t="s">
        <v>140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5" t="s">
        <v>87</v>
      </c>
      <c r="BK206" s="210">
        <f>ROUND(I206*H206,2)</f>
        <v>0</v>
      </c>
      <c r="BL206" s="15" t="s">
        <v>147</v>
      </c>
      <c r="BM206" s="209" t="s">
        <v>328</v>
      </c>
    </row>
    <row r="207" spans="2:51" s="13" customFormat="1" ht="12">
      <c r="B207" s="211"/>
      <c r="C207" s="212"/>
      <c r="D207" s="213" t="s">
        <v>179</v>
      </c>
      <c r="E207" s="214" t="s">
        <v>1</v>
      </c>
      <c r="F207" s="215" t="s">
        <v>302</v>
      </c>
      <c r="G207" s="212"/>
      <c r="H207" s="216">
        <v>582</v>
      </c>
      <c r="I207" s="217"/>
      <c r="J207" s="212"/>
      <c r="K207" s="212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179</v>
      </c>
      <c r="AU207" s="222" t="s">
        <v>89</v>
      </c>
      <c r="AV207" s="13" t="s">
        <v>89</v>
      </c>
      <c r="AW207" s="13" t="s">
        <v>36</v>
      </c>
      <c r="AX207" s="13" t="s">
        <v>87</v>
      </c>
      <c r="AY207" s="222" t="s">
        <v>140</v>
      </c>
    </row>
    <row r="208" spans="1:65" s="2" customFormat="1" ht="24">
      <c r="A208" s="32"/>
      <c r="B208" s="33"/>
      <c r="C208" s="198">
        <v>44</v>
      </c>
      <c r="D208" s="198" t="s">
        <v>142</v>
      </c>
      <c r="E208" s="199" t="s">
        <v>330</v>
      </c>
      <c r="F208" s="200" t="s">
        <v>331</v>
      </c>
      <c r="G208" s="201" t="s">
        <v>321</v>
      </c>
      <c r="H208" s="202">
        <v>931.2</v>
      </c>
      <c r="I208" s="203"/>
      <c r="J208" s="204">
        <f>ROUND(I208*H208,2)</f>
        <v>0</v>
      </c>
      <c r="K208" s="200" t="s">
        <v>146</v>
      </c>
      <c r="L208" s="37"/>
      <c r="M208" s="205" t="s">
        <v>1</v>
      </c>
      <c r="N208" s="206" t="s">
        <v>44</v>
      </c>
      <c r="O208" s="69"/>
      <c r="P208" s="207">
        <f>O208*H208</f>
        <v>0</v>
      </c>
      <c r="Q208" s="207">
        <v>0</v>
      </c>
      <c r="R208" s="207">
        <f>Q208*H208</f>
        <v>0</v>
      </c>
      <c r="S208" s="207">
        <v>0</v>
      </c>
      <c r="T208" s="208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9" t="s">
        <v>147</v>
      </c>
      <c r="AT208" s="209" t="s">
        <v>142</v>
      </c>
      <c r="AU208" s="209" t="s">
        <v>89</v>
      </c>
      <c r="AY208" s="15" t="s">
        <v>140</v>
      </c>
      <c r="BE208" s="210">
        <f>IF(N208="základní",J208,0)</f>
        <v>0</v>
      </c>
      <c r="BF208" s="210">
        <f>IF(N208="snížená",J208,0)</f>
        <v>0</v>
      </c>
      <c r="BG208" s="210">
        <f>IF(N208="zákl. přenesená",J208,0)</f>
        <v>0</v>
      </c>
      <c r="BH208" s="210">
        <f>IF(N208="sníž. přenesená",J208,0)</f>
        <v>0</v>
      </c>
      <c r="BI208" s="210">
        <f>IF(N208="nulová",J208,0)</f>
        <v>0</v>
      </c>
      <c r="BJ208" s="15" t="s">
        <v>87</v>
      </c>
      <c r="BK208" s="210">
        <f>ROUND(I208*H208,2)</f>
        <v>0</v>
      </c>
      <c r="BL208" s="15" t="s">
        <v>147</v>
      </c>
      <c r="BM208" s="209" t="s">
        <v>332</v>
      </c>
    </row>
    <row r="209" spans="2:51" s="13" customFormat="1" ht="12">
      <c r="B209" s="211"/>
      <c r="C209" s="212"/>
      <c r="D209" s="213" t="s">
        <v>179</v>
      </c>
      <c r="E209" s="214" t="s">
        <v>1</v>
      </c>
      <c r="F209" s="215" t="s">
        <v>333</v>
      </c>
      <c r="G209" s="212"/>
      <c r="H209" s="216">
        <v>931.2</v>
      </c>
      <c r="I209" s="217"/>
      <c r="J209" s="212"/>
      <c r="K209" s="212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179</v>
      </c>
      <c r="AU209" s="222" t="s">
        <v>89</v>
      </c>
      <c r="AV209" s="13" t="s">
        <v>89</v>
      </c>
      <c r="AW209" s="13" t="s">
        <v>36</v>
      </c>
      <c r="AX209" s="13" t="s">
        <v>87</v>
      </c>
      <c r="AY209" s="222" t="s">
        <v>140</v>
      </c>
    </row>
    <row r="210" spans="1:65" s="2" customFormat="1" ht="24">
      <c r="A210" s="32"/>
      <c r="B210" s="33"/>
      <c r="C210" s="198">
        <v>45</v>
      </c>
      <c r="D210" s="198" t="s">
        <v>142</v>
      </c>
      <c r="E210" s="199" t="s">
        <v>335</v>
      </c>
      <c r="F210" s="200" t="s">
        <v>336</v>
      </c>
      <c r="G210" s="201" t="s">
        <v>197</v>
      </c>
      <c r="H210" s="202">
        <v>2948</v>
      </c>
      <c r="I210" s="203"/>
      <c r="J210" s="204">
        <f>ROUND(I210*H210,2)</f>
        <v>0</v>
      </c>
      <c r="K210" s="200" t="s">
        <v>146</v>
      </c>
      <c r="L210" s="37"/>
      <c r="M210" s="205" t="s">
        <v>1</v>
      </c>
      <c r="N210" s="206" t="s">
        <v>44</v>
      </c>
      <c r="O210" s="69"/>
      <c r="P210" s="207">
        <f>O210*H210</f>
        <v>0</v>
      </c>
      <c r="Q210" s="207">
        <v>0</v>
      </c>
      <c r="R210" s="207">
        <f>Q210*H210</f>
        <v>0</v>
      </c>
      <c r="S210" s="207">
        <v>0</v>
      </c>
      <c r="T210" s="208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9" t="s">
        <v>147</v>
      </c>
      <c r="AT210" s="209" t="s">
        <v>142</v>
      </c>
      <c r="AU210" s="209" t="s">
        <v>89</v>
      </c>
      <c r="AY210" s="15" t="s">
        <v>140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5" t="s">
        <v>87</v>
      </c>
      <c r="BK210" s="210">
        <f>ROUND(I210*H210,2)</f>
        <v>0</v>
      </c>
      <c r="BL210" s="15" t="s">
        <v>147</v>
      </c>
      <c r="BM210" s="209" t="s">
        <v>337</v>
      </c>
    </row>
    <row r="211" spans="2:51" s="13" customFormat="1" ht="12">
      <c r="B211" s="211"/>
      <c r="C211" s="212"/>
      <c r="D211" s="213" t="s">
        <v>179</v>
      </c>
      <c r="E211" s="214" t="s">
        <v>1</v>
      </c>
      <c r="F211" s="215" t="s">
        <v>338</v>
      </c>
      <c r="G211" s="212"/>
      <c r="H211" s="216">
        <v>2948</v>
      </c>
      <c r="I211" s="217"/>
      <c r="J211" s="212"/>
      <c r="K211" s="212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179</v>
      </c>
      <c r="AU211" s="222" t="s">
        <v>89</v>
      </c>
      <c r="AV211" s="13" t="s">
        <v>89</v>
      </c>
      <c r="AW211" s="13" t="s">
        <v>36</v>
      </c>
      <c r="AX211" s="13" t="s">
        <v>87</v>
      </c>
      <c r="AY211" s="222" t="s">
        <v>140</v>
      </c>
    </row>
    <row r="212" spans="1:65" s="2" customFormat="1" ht="33" customHeight="1">
      <c r="A212" s="32"/>
      <c r="B212" s="33"/>
      <c r="C212" s="198">
        <v>46</v>
      </c>
      <c r="D212" s="198" t="s">
        <v>142</v>
      </c>
      <c r="E212" s="199" t="s">
        <v>340</v>
      </c>
      <c r="F212" s="200" t="s">
        <v>341</v>
      </c>
      <c r="G212" s="201" t="s">
        <v>197</v>
      </c>
      <c r="H212" s="202">
        <v>1650</v>
      </c>
      <c r="I212" s="203"/>
      <c r="J212" s="204">
        <f>ROUND(I212*H212,2)</f>
        <v>0</v>
      </c>
      <c r="K212" s="200" t="s">
        <v>146</v>
      </c>
      <c r="L212" s="37"/>
      <c r="M212" s="205" t="s">
        <v>1</v>
      </c>
      <c r="N212" s="206" t="s">
        <v>44</v>
      </c>
      <c r="O212" s="69"/>
      <c r="P212" s="207">
        <f>O212*H212</f>
        <v>0</v>
      </c>
      <c r="Q212" s="207">
        <v>0</v>
      </c>
      <c r="R212" s="207">
        <f>Q212*H212</f>
        <v>0</v>
      </c>
      <c r="S212" s="207">
        <v>0</v>
      </c>
      <c r="T212" s="208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9" t="s">
        <v>147</v>
      </c>
      <c r="AT212" s="209" t="s">
        <v>142</v>
      </c>
      <c r="AU212" s="209" t="s">
        <v>89</v>
      </c>
      <c r="AY212" s="15" t="s">
        <v>140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5" t="s">
        <v>87</v>
      </c>
      <c r="BK212" s="210">
        <f>ROUND(I212*H212,2)</f>
        <v>0</v>
      </c>
      <c r="BL212" s="15" t="s">
        <v>147</v>
      </c>
      <c r="BM212" s="209" t="s">
        <v>342</v>
      </c>
    </row>
    <row r="213" spans="1:65" s="2" customFormat="1" ht="24">
      <c r="A213" s="32"/>
      <c r="B213" s="33"/>
      <c r="C213" s="198">
        <v>47</v>
      </c>
      <c r="D213" s="198" t="s">
        <v>142</v>
      </c>
      <c r="E213" s="199" t="s">
        <v>344</v>
      </c>
      <c r="F213" s="200" t="s">
        <v>345</v>
      </c>
      <c r="G213" s="201" t="s">
        <v>197</v>
      </c>
      <c r="H213" s="202">
        <v>1650</v>
      </c>
      <c r="I213" s="203"/>
      <c r="J213" s="204">
        <f>ROUND(I213*H213,2)</f>
        <v>0</v>
      </c>
      <c r="K213" s="200" t="s">
        <v>146</v>
      </c>
      <c r="L213" s="37"/>
      <c r="M213" s="205" t="s">
        <v>1</v>
      </c>
      <c r="N213" s="206" t="s">
        <v>44</v>
      </c>
      <c r="O213" s="69"/>
      <c r="P213" s="207">
        <f>O213*H213</f>
        <v>0</v>
      </c>
      <c r="Q213" s="207">
        <v>0</v>
      </c>
      <c r="R213" s="207">
        <f>Q213*H213</f>
        <v>0</v>
      </c>
      <c r="S213" s="207">
        <v>0</v>
      </c>
      <c r="T213" s="208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9" t="s">
        <v>147</v>
      </c>
      <c r="AT213" s="209" t="s">
        <v>142</v>
      </c>
      <c r="AU213" s="209" t="s">
        <v>89</v>
      </c>
      <c r="AY213" s="15" t="s">
        <v>140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15" t="s">
        <v>87</v>
      </c>
      <c r="BK213" s="210">
        <f>ROUND(I213*H213,2)</f>
        <v>0</v>
      </c>
      <c r="BL213" s="15" t="s">
        <v>147</v>
      </c>
      <c r="BM213" s="209" t="s">
        <v>346</v>
      </c>
    </row>
    <row r="214" spans="1:65" s="2" customFormat="1" ht="16.5" customHeight="1">
      <c r="A214" s="32"/>
      <c r="B214" s="33"/>
      <c r="C214" s="226">
        <v>48</v>
      </c>
      <c r="D214" s="226" t="s">
        <v>205</v>
      </c>
      <c r="E214" s="227" t="s">
        <v>348</v>
      </c>
      <c r="F214" s="228" t="s">
        <v>349</v>
      </c>
      <c r="G214" s="229" t="s">
        <v>350</v>
      </c>
      <c r="H214" s="230">
        <v>24.75</v>
      </c>
      <c r="I214" s="231"/>
      <c r="J214" s="232">
        <f>ROUND(I214*H214,2)</f>
        <v>0</v>
      </c>
      <c r="K214" s="228" t="s">
        <v>146</v>
      </c>
      <c r="L214" s="233"/>
      <c r="M214" s="234" t="s">
        <v>1</v>
      </c>
      <c r="N214" s="235" t="s">
        <v>44</v>
      </c>
      <c r="O214" s="69"/>
      <c r="P214" s="207">
        <f>O214*H214</f>
        <v>0</v>
      </c>
      <c r="Q214" s="207">
        <v>0.001</v>
      </c>
      <c r="R214" s="207">
        <f>Q214*H214</f>
        <v>0.02475</v>
      </c>
      <c r="S214" s="207">
        <v>0</v>
      </c>
      <c r="T214" s="208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9" t="s">
        <v>171</v>
      </c>
      <c r="AT214" s="209" t="s">
        <v>205</v>
      </c>
      <c r="AU214" s="209" t="s">
        <v>89</v>
      </c>
      <c r="AY214" s="15" t="s">
        <v>140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5" t="s">
        <v>87</v>
      </c>
      <c r="BK214" s="210">
        <f>ROUND(I214*H214,2)</f>
        <v>0</v>
      </c>
      <c r="BL214" s="15" t="s">
        <v>147</v>
      </c>
      <c r="BM214" s="209" t="s">
        <v>351</v>
      </c>
    </row>
    <row r="215" spans="2:51" s="13" customFormat="1" ht="12">
      <c r="B215" s="211"/>
      <c r="C215" s="212"/>
      <c r="D215" s="213" t="s">
        <v>179</v>
      </c>
      <c r="E215" s="214" t="s">
        <v>1</v>
      </c>
      <c r="F215" s="215" t="s">
        <v>352</v>
      </c>
      <c r="G215" s="212"/>
      <c r="H215" s="216">
        <v>1650</v>
      </c>
      <c r="I215" s="217"/>
      <c r="J215" s="212"/>
      <c r="K215" s="212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179</v>
      </c>
      <c r="AU215" s="222" t="s">
        <v>89</v>
      </c>
      <c r="AV215" s="13" t="s">
        <v>89</v>
      </c>
      <c r="AW215" s="13" t="s">
        <v>36</v>
      </c>
      <c r="AX215" s="13" t="s">
        <v>87</v>
      </c>
      <c r="AY215" s="222" t="s">
        <v>140</v>
      </c>
    </row>
    <row r="216" spans="2:51" s="13" customFormat="1" ht="12">
      <c r="B216" s="211"/>
      <c r="C216" s="212"/>
      <c r="D216" s="213" t="s">
        <v>179</v>
      </c>
      <c r="E216" s="212"/>
      <c r="F216" s="215" t="s">
        <v>353</v>
      </c>
      <c r="G216" s="212"/>
      <c r="H216" s="216">
        <v>24.75</v>
      </c>
      <c r="I216" s="217"/>
      <c r="J216" s="212"/>
      <c r="K216" s="212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179</v>
      </c>
      <c r="AU216" s="222" t="s">
        <v>89</v>
      </c>
      <c r="AV216" s="13" t="s">
        <v>89</v>
      </c>
      <c r="AW216" s="13" t="s">
        <v>4</v>
      </c>
      <c r="AX216" s="13" t="s">
        <v>87</v>
      </c>
      <c r="AY216" s="222" t="s">
        <v>140</v>
      </c>
    </row>
    <row r="217" spans="1:65" s="2" customFormat="1" ht="33" customHeight="1">
      <c r="A217" s="32"/>
      <c r="B217" s="33"/>
      <c r="C217" s="198">
        <v>49</v>
      </c>
      <c r="D217" s="198" t="s">
        <v>142</v>
      </c>
      <c r="E217" s="199" t="s">
        <v>355</v>
      </c>
      <c r="F217" s="200" t="s">
        <v>356</v>
      </c>
      <c r="G217" s="201" t="s">
        <v>197</v>
      </c>
      <c r="H217" s="202">
        <v>102</v>
      </c>
      <c r="I217" s="203"/>
      <c r="J217" s="204">
        <f>ROUND(I217*H217,2)</f>
        <v>0</v>
      </c>
      <c r="K217" s="200" t="s">
        <v>146</v>
      </c>
      <c r="L217" s="37"/>
      <c r="M217" s="205" t="s">
        <v>1</v>
      </c>
      <c r="N217" s="206" t="s">
        <v>44</v>
      </c>
      <c r="O217" s="69"/>
      <c r="P217" s="207">
        <f>O217*H217</f>
        <v>0</v>
      </c>
      <c r="Q217" s="207">
        <v>3E-07</v>
      </c>
      <c r="R217" s="207">
        <f>Q217*H217</f>
        <v>3.06E-05</v>
      </c>
      <c r="S217" s="207">
        <v>0</v>
      </c>
      <c r="T217" s="208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9" t="s">
        <v>147</v>
      </c>
      <c r="AT217" s="209" t="s">
        <v>142</v>
      </c>
      <c r="AU217" s="209" t="s">
        <v>89</v>
      </c>
      <c r="AY217" s="15" t="s">
        <v>140</v>
      </c>
      <c r="BE217" s="210">
        <f>IF(N217="základní",J217,0)</f>
        <v>0</v>
      </c>
      <c r="BF217" s="210">
        <f>IF(N217="snížená",J217,0)</f>
        <v>0</v>
      </c>
      <c r="BG217" s="210">
        <f>IF(N217="zákl. přenesená",J217,0)</f>
        <v>0</v>
      </c>
      <c r="BH217" s="210">
        <f>IF(N217="sníž. přenesená",J217,0)</f>
        <v>0</v>
      </c>
      <c r="BI217" s="210">
        <f>IF(N217="nulová",J217,0)</f>
        <v>0</v>
      </c>
      <c r="BJ217" s="15" t="s">
        <v>87</v>
      </c>
      <c r="BK217" s="210">
        <f>ROUND(I217*H217,2)</f>
        <v>0</v>
      </c>
      <c r="BL217" s="15" t="s">
        <v>147</v>
      </c>
      <c r="BM217" s="209" t="s">
        <v>357</v>
      </c>
    </row>
    <row r="218" spans="1:65" s="2" customFormat="1" ht="24">
      <c r="A218" s="32"/>
      <c r="B218" s="33"/>
      <c r="C218" s="198">
        <v>50</v>
      </c>
      <c r="D218" s="198" t="s">
        <v>142</v>
      </c>
      <c r="E218" s="199" t="s">
        <v>359</v>
      </c>
      <c r="F218" s="200" t="s">
        <v>360</v>
      </c>
      <c r="G218" s="201" t="s">
        <v>197</v>
      </c>
      <c r="H218" s="202">
        <v>102</v>
      </c>
      <c r="I218" s="203"/>
      <c r="J218" s="204">
        <f>ROUND(I218*H218,2)</f>
        <v>0</v>
      </c>
      <c r="K218" s="200" t="s">
        <v>146</v>
      </c>
      <c r="L218" s="37"/>
      <c r="M218" s="205" t="s">
        <v>1</v>
      </c>
      <c r="N218" s="206" t="s">
        <v>44</v>
      </c>
      <c r="O218" s="69"/>
      <c r="P218" s="207">
        <f>O218*H218</f>
        <v>0</v>
      </c>
      <c r="Q218" s="207">
        <v>0</v>
      </c>
      <c r="R218" s="207">
        <f>Q218*H218</f>
        <v>0</v>
      </c>
      <c r="S218" s="207">
        <v>0</v>
      </c>
      <c r="T218" s="208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9" t="s">
        <v>147</v>
      </c>
      <c r="AT218" s="209" t="s">
        <v>142</v>
      </c>
      <c r="AU218" s="209" t="s">
        <v>89</v>
      </c>
      <c r="AY218" s="15" t="s">
        <v>140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5" t="s">
        <v>87</v>
      </c>
      <c r="BK218" s="210">
        <f>ROUND(I218*H218,2)</f>
        <v>0</v>
      </c>
      <c r="BL218" s="15" t="s">
        <v>147</v>
      </c>
      <c r="BM218" s="209" t="s">
        <v>361</v>
      </c>
    </row>
    <row r="219" spans="1:65" s="2" customFormat="1" ht="16.5" customHeight="1">
      <c r="A219" s="32"/>
      <c r="B219" s="33"/>
      <c r="C219" s="226">
        <v>51</v>
      </c>
      <c r="D219" s="226" t="s">
        <v>205</v>
      </c>
      <c r="E219" s="227" t="s">
        <v>363</v>
      </c>
      <c r="F219" s="228" t="s">
        <v>364</v>
      </c>
      <c r="G219" s="229" t="s">
        <v>208</v>
      </c>
      <c r="H219" s="230">
        <v>10.2</v>
      </c>
      <c r="I219" s="231"/>
      <c r="J219" s="232">
        <f>ROUND(I219*H219,2)</f>
        <v>0</v>
      </c>
      <c r="K219" s="228" t="s">
        <v>146</v>
      </c>
      <c r="L219" s="233"/>
      <c r="M219" s="234" t="s">
        <v>1</v>
      </c>
      <c r="N219" s="235" t="s">
        <v>44</v>
      </c>
      <c r="O219" s="69"/>
      <c r="P219" s="207">
        <f>O219*H219</f>
        <v>0</v>
      </c>
      <c r="Q219" s="207">
        <v>0.2</v>
      </c>
      <c r="R219" s="207">
        <f>Q219*H219</f>
        <v>2.04</v>
      </c>
      <c r="S219" s="207">
        <v>0</v>
      </c>
      <c r="T219" s="208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09" t="s">
        <v>171</v>
      </c>
      <c r="AT219" s="209" t="s">
        <v>205</v>
      </c>
      <c r="AU219" s="209" t="s">
        <v>89</v>
      </c>
      <c r="AY219" s="15" t="s">
        <v>140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5" t="s">
        <v>87</v>
      </c>
      <c r="BK219" s="210">
        <f>ROUND(I219*H219,2)</f>
        <v>0</v>
      </c>
      <c r="BL219" s="15" t="s">
        <v>147</v>
      </c>
      <c r="BM219" s="209" t="s">
        <v>365</v>
      </c>
    </row>
    <row r="220" spans="1:65" s="2" customFormat="1" ht="21.75" customHeight="1">
      <c r="A220" s="32"/>
      <c r="B220" s="33"/>
      <c r="C220" s="198">
        <v>52</v>
      </c>
      <c r="D220" s="198" t="s">
        <v>142</v>
      </c>
      <c r="E220" s="199" t="s">
        <v>367</v>
      </c>
      <c r="F220" s="200" t="s">
        <v>368</v>
      </c>
      <c r="G220" s="201" t="s">
        <v>197</v>
      </c>
      <c r="H220" s="202">
        <v>102</v>
      </c>
      <c r="I220" s="203"/>
      <c r="J220" s="204">
        <f>ROUND(I220*H220,2)</f>
        <v>0</v>
      </c>
      <c r="K220" s="200" t="s">
        <v>146</v>
      </c>
      <c r="L220" s="37"/>
      <c r="M220" s="205" t="s">
        <v>1</v>
      </c>
      <c r="N220" s="206" t="s">
        <v>44</v>
      </c>
      <c r="O220" s="69"/>
      <c r="P220" s="207">
        <f>O220*H220</f>
        <v>0</v>
      </c>
      <c r="Q220" s="207">
        <v>0</v>
      </c>
      <c r="R220" s="207">
        <f>Q220*H220</f>
        <v>0</v>
      </c>
      <c r="S220" s="207">
        <v>0</v>
      </c>
      <c r="T220" s="208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9" t="s">
        <v>147</v>
      </c>
      <c r="AT220" s="209" t="s">
        <v>142</v>
      </c>
      <c r="AU220" s="209" t="s">
        <v>89</v>
      </c>
      <c r="AY220" s="15" t="s">
        <v>140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5" t="s">
        <v>87</v>
      </c>
      <c r="BK220" s="210">
        <f>ROUND(I220*H220,2)</f>
        <v>0</v>
      </c>
      <c r="BL220" s="15" t="s">
        <v>147</v>
      </c>
      <c r="BM220" s="209" t="s">
        <v>369</v>
      </c>
    </row>
    <row r="221" spans="1:47" s="2" customFormat="1" ht="19.5">
      <c r="A221" s="32"/>
      <c r="B221" s="33"/>
      <c r="C221" s="34"/>
      <c r="D221" s="213" t="s">
        <v>203</v>
      </c>
      <c r="E221" s="34"/>
      <c r="F221" s="223" t="s">
        <v>370</v>
      </c>
      <c r="G221" s="34"/>
      <c r="H221" s="34"/>
      <c r="I221" s="166"/>
      <c r="J221" s="34"/>
      <c r="K221" s="34"/>
      <c r="L221" s="37"/>
      <c r="M221" s="224"/>
      <c r="N221" s="225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203</v>
      </c>
      <c r="AU221" s="15" t="s">
        <v>89</v>
      </c>
    </row>
    <row r="222" spans="1:65" s="2" customFormat="1" ht="24">
      <c r="A222" s="32"/>
      <c r="B222" s="33"/>
      <c r="C222" s="226">
        <v>53</v>
      </c>
      <c r="D222" s="226" t="s">
        <v>205</v>
      </c>
      <c r="E222" s="227" t="s">
        <v>372</v>
      </c>
      <c r="F222" s="228" t="s">
        <v>373</v>
      </c>
      <c r="G222" s="229" t="s">
        <v>197</v>
      </c>
      <c r="H222" s="230">
        <v>102</v>
      </c>
      <c r="I222" s="231"/>
      <c r="J222" s="232">
        <f>ROUND(I222*H222,2)</f>
        <v>0</v>
      </c>
      <c r="K222" s="228" t="s">
        <v>146</v>
      </c>
      <c r="L222" s="233"/>
      <c r="M222" s="234" t="s">
        <v>1</v>
      </c>
      <c r="N222" s="235" t="s">
        <v>44</v>
      </c>
      <c r="O222" s="69"/>
      <c r="P222" s="207">
        <f>O222*H222</f>
        <v>0</v>
      </c>
      <c r="Q222" s="207">
        <v>0.0001</v>
      </c>
      <c r="R222" s="207">
        <f>Q222*H222</f>
        <v>0.0102</v>
      </c>
      <c r="S222" s="207">
        <v>0</v>
      </c>
      <c r="T222" s="208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9" t="s">
        <v>171</v>
      </c>
      <c r="AT222" s="209" t="s">
        <v>205</v>
      </c>
      <c r="AU222" s="209" t="s">
        <v>89</v>
      </c>
      <c r="AY222" s="15" t="s">
        <v>140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5" t="s">
        <v>87</v>
      </c>
      <c r="BK222" s="210">
        <f>ROUND(I222*H222,2)</f>
        <v>0</v>
      </c>
      <c r="BL222" s="15" t="s">
        <v>147</v>
      </c>
      <c r="BM222" s="209" t="s">
        <v>374</v>
      </c>
    </row>
    <row r="223" spans="1:47" s="2" customFormat="1" ht="19.5">
      <c r="A223" s="32"/>
      <c r="B223" s="33"/>
      <c r="C223" s="34"/>
      <c r="D223" s="213" t="s">
        <v>203</v>
      </c>
      <c r="E223" s="34"/>
      <c r="F223" s="223" t="s">
        <v>375</v>
      </c>
      <c r="G223" s="34"/>
      <c r="H223" s="34"/>
      <c r="I223" s="166"/>
      <c r="J223" s="34"/>
      <c r="K223" s="34"/>
      <c r="L223" s="37"/>
      <c r="M223" s="224"/>
      <c r="N223" s="225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203</v>
      </c>
      <c r="AU223" s="15" t="s">
        <v>89</v>
      </c>
    </row>
    <row r="224" spans="1:65" s="2" customFormat="1" ht="24">
      <c r="A224" s="32"/>
      <c r="B224" s="33"/>
      <c r="C224" s="198">
        <v>54</v>
      </c>
      <c r="D224" s="198" t="s">
        <v>142</v>
      </c>
      <c r="E224" s="199" t="s">
        <v>377</v>
      </c>
      <c r="F224" s="200" t="s">
        <v>378</v>
      </c>
      <c r="G224" s="201" t="s">
        <v>321</v>
      </c>
      <c r="H224" s="202">
        <v>0.009</v>
      </c>
      <c r="I224" s="203"/>
      <c r="J224" s="204">
        <f aca="true" t="shared" si="25" ref="J224:J229">ROUND(I224*H224,2)</f>
        <v>0</v>
      </c>
      <c r="K224" s="200" t="s">
        <v>146</v>
      </c>
      <c r="L224" s="37"/>
      <c r="M224" s="205" t="s">
        <v>1</v>
      </c>
      <c r="N224" s="206" t="s">
        <v>44</v>
      </c>
      <c r="O224" s="69"/>
      <c r="P224" s="207">
        <f aca="true" t="shared" si="26" ref="P224:P229">O224*H224</f>
        <v>0</v>
      </c>
      <c r="Q224" s="207">
        <v>0</v>
      </c>
      <c r="R224" s="207">
        <f aca="true" t="shared" si="27" ref="R224:R229">Q224*H224</f>
        <v>0</v>
      </c>
      <c r="S224" s="207">
        <v>0</v>
      </c>
      <c r="T224" s="208">
        <f aca="true" t="shared" si="28" ref="T224:T229"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09" t="s">
        <v>147</v>
      </c>
      <c r="AT224" s="209" t="s">
        <v>142</v>
      </c>
      <c r="AU224" s="209" t="s">
        <v>89</v>
      </c>
      <c r="AY224" s="15" t="s">
        <v>140</v>
      </c>
      <c r="BE224" s="210">
        <f aca="true" t="shared" si="29" ref="BE224:BE229">IF(N224="základní",J224,0)</f>
        <v>0</v>
      </c>
      <c r="BF224" s="210">
        <f aca="true" t="shared" si="30" ref="BF224:BF229">IF(N224="snížená",J224,0)</f>
        <v>0</v>
      </c>
      <c r="BG224" s="210">
        <f aca="true" t="shared" si="31" ref="BG224:BG229">IF(N224="zákl. přenesená",J224,0)</f>
        <v>0</v>
      </c>
      <c r="BH224" s="210">
        <f aca="true" t="shared" si="32" ref="BH224:BH229">IF(N224="sníž. přenesená",J224,0)</f>
        <v>0</v>
      </c>
      <c r="BI224" s="210">
        <f aca="true" t="shared" si="33" ref="BI224:BI229">IF(N224="nulová",J224,0)</f>
        <v>0</v>
      </c>
      <c r="BJ224" s="15" t="s">
        <v>87</v>
      </c>
      <c r="BK224" s="210">
        <f aca="true" t="shared" si="34" ref="BK224:BK229">ROUND(I224*H224,2)</f>
        <v>0</v>
      </c>
      <c r="BL224" s="15" t="s">
        <v>147</v>
      </c>
      <c r="BM224" s="209" t="s">
        <v>379</v>
      </c>
    </row>
    <row r="225" spans="1:65" s="2" customFormat="1" ht="16.5" customHeight="1">
      <c r="A225" s="32"/>
      <c r="B225" s="33"/>
      <c r="C225" s="226">
        <v>55</v>
      </c>
      <c r="D225" s="226" t="s">
        <v>205</v>
      </c>
      <c r="E225" s="227" t="s">
        <v>381</v>
      </c>
      <c r="F225" s="228" t="s">
        <v>382</v>
      </c>
      <c r="G225" s="229" t="s">
        <v>350</v>
      </c>
      <c r="H225" s="230">
        <v>9.15</v>
      </c>
      <c r="I225" s="231"/>
      <c r="J225" s="232">
        <f t="shared" si="25"/>
        <v>0</v>
      </c>
      <c r="K225" s="228" t="s">
        <v>1</v>
      </c>
      <c r="L225" s="233"/>
      <c r="M225" s="234" t="s">
        <v>1</v>
      </c>
      <c r="N225" s="235" t="s">
        <v>44</v>
      </c>
      <c r="O225" s="69"/>
      <c r="P225" s="207">
        <f t="shared" si="26"/>
        <v>0</v>
      </c>
      <c r="Q225" s="207">
        <v>0.001</v>
      </c>
      <c r="R225" s="207">
        <f t="shared" si="27"/>
        <v>0.00915</v>
      </c>
      <c r="S225" s="207">
        <v>0</v>
      </c>
      <c r="T225" s="208">
        <f t="shared" si="2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09" t="s">
        <v>171</v>
      </c>
      <c r="AT225" s="209" t="s">
        <v>205</v>
      </c>
      <c r="AU225" s="209" t="s">
        <v>89</v>
      </c>
      <c r="AY225" s="15" t="s">
        <v>140</v>
      </c>
      <c r="BE225" s="210">
        <f t="shared" si="29"/>
        <v>0</v>
      </c>
      <c r="BF225" s="210">
        <f t="shared" si="30"/>
        <v>0</v>
      </c>
      <c r="BG225" s="210">
        <f t="shared" si="31"/>
        <v>0</v>
      </c>
      <c r="BH225" s="210">
        <f t="shared" si="32"/>
        <v>0</v>
      </c>
      <c r="BI225" s="210">
        <f t="shared" si="33"/>
        <v>0</v>
      </c>
      <c r="BJ225" s="15" t="s">
        <v>87</v>
      </c>
      <c r="BK225" s="210">
        <f t="shared" si="34"/>
        <v>0</v>
      </c>
      <c r="BL225" s="15" t="s">
        <v>147</v>
      </c>
      <c r="BM225" s="209" t="s">
        <v>383</v>
      </c>
    </row>
    <row r="226" spans="1:65" s="2" customFormat="1" ht="16.5" customHeight="1">
      <c r="A226" s="32"/>
      <c r="B226" s="33"/>
      <c r="C226" s="226">
        <v>56</v>
      </c>
      <c r="D226" s="226" t="s">
        <v>205</v>
      </c>
      <c r="E226" s="227" t="s">
        <v>385</v>
      </c>
      <c r="F226" s="228" t="s">
        <v>386</v>
      </c>
      <c r="G226" s="229" t="s">
        <v>350</v>
      </c>
      <c r="H226" s="230">
        <v>10.2</v>
      </c>
      <c r="I226" s="231"/>
      <c r="J226" s="232">
        <f t="shared" si="25"/>
        <v>0</v>
      </c>
      <c r="K226" s="228" t="s">
        <v>1</v>
      </c>
      <c r="L226" s="233"/>
      <c r="M226" s="234" t="s">
        <v>1</v>
      </c>
      <c r="N226" s="235" t="s">
        <v>44</v>
      </c>
      <c r="O226" s="69"/>
      <c r="P226" s="207">
        <f t="shared" si="26"/>
        <v>0</v>
      </c>
      <c r="Q226" s="207">
        <v>0.001</v>
      </c>
      <c r="R226" s="207">
        <f t="shared" si="27"/>
        <v>0.010199999999999999</v>
      </c>
      <c r="S226" s="207">
        <v>0</v>
      </c>
      <c r="T226" s="208">
        <f t="shared" si="2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9" t="s">
        <v>171</v>
      </c>
      <c r="AT226" s="209" t="s">
        <v>205</v>
      </c>
      <c r="AU226" s="209" t="s">
        <v>89</v>
      </c>
      <c r="AY226" s="15" t="s">
        <v>140</v>
      </c>
      <c r="BE226" s="210">
        <f t="shared" si="29"/>
        <v>0</v>
      </c>
      <c r="BF226" s="210">
        <f t="shared" si="30"/>
        <v>0</v>
      </c>
      <c r="BG226" s="210">
        <f t="shared" si="31"/>
        <v>0</v>
      </c>
      <c r="BH226" s="210">
        <f t="shared" si="32"/>
        <v>0</v>
      </c>
      <c r="BI226" s="210">
        <f t="shared" si="33"/>
        <v>0</v>
      </c>
      <c r="BJ226" s="15" t="s">
        <v>87</v>
      </c>
      <c r="BK226" s="210">
        <f t="shared" si="34"/>
        <v>0</v>
      </c>
      <c r="BL226" s="15" t="s">
        <v>147</v>
      </c>
      <c r="BM226" s="209" t="s">
        <v>387</v>
      </c>
    </row>
    <row r="227" spans="1:65" s="2" customFormat="1" ht="16.5" customHeight="1">
      <c r="A227" s="32"/>
      <c r="B227" s="33"/>
      <c r="C227" s="198">
        <v>57</v>
      </c>
      <c r="D227" s="198" t="s">
        <v>142</v>
      </c>
      <c r="E227" s="199" t="s">
        <v>389</v>
      </c>
      <c r="F227" s="200" t="s">
        <v>390</v>
      </c>
      <c r="G227" s="201" t="s">
        <v>208</v>
      </c>
      <c r="H227" s="202">
        <v>1.525</v>
      </c>
      <c r="I227" s="203"/>
      <c r="J227" s="204">
        <f t="shared" si="25"/>
        <v>0</v>
      </c>
      <c r="K227" s="200" t="s">
        <v>146</v>
      </c>
      <c r="L227" s="37"/>
      <c r="M227" s="205" t="s">
        <v>1</v>
      </c>
      <c r="N227" s="206" t="s">
        <v>44</v>
      </c>
      <c r="O227" s="69"/>
      <c r="P227" s="207">
        <f t="shared" si="26"/>
        <v>0</v>
      </c>
      <c r="Q227" s="207">
        <v>0</v>
      </c>
      <c r="R227" s="207">
        <f t="shared" si="27"/>
        <v>0</v>
      </c>
      <c r="S227" s="207">
        <v>0</v>
      </c>
      <c r="T227" s="208">
        <f t="shared" si="2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09" t="s">
        <v>147</v>
      </c>
      <c r="AT227" s="209" t="s">
        <v>142</v>
      </c>
      <c r="AU227" s="209" t="s">
        <v>89</v>
      </c>
      <c r="AY227" s="15" t="s">
        <v>140</v>
      </c>
      <c r="BE227" s="210">
        <f t="shared" si="29"/>
        <v>0</v>
      </c>
      <c r="BF227" s="210">
        <f t="shared" si="30"/>
        <v>0</v>
      </c>
      <c r="BG227" s="210">
        <f t="shared" si="31"/>
        <v>0</v>
      </c>
      <c r="BH227" s="210">
        <f t="shared" si="32"/>
        <v>0</v>
      </c>
      <c r="BI227" s="210">
        <f t="shared" si="33"/>
        <v>0</v>
      </c>
      <c r="BJ227" s="15" t="s">
        <v>87</v>
      </c>
      <c r="BK227" s="210">
        <f t="shared" si="34"/>
        <v>0</v>
      </c>
      <c r="BL227" s="15" t="s">
        <v>147</v>
      </c>
      <c r="BM227" s="209" t="s">
        <v>391</v>
      </c>
    </row>
    <row r="228" spans="1:65" s="2" customFormat="1" ht="21.75" customHeight="1">
      <c r="A228" s="32"/>
      <c r="B228" s="33"/>
      <c r="C228" s="198">
        <v>58</v>
      </c>
      <c r="D228" s="198" t="s">
        <v>142</v>
      </c>
      <c r="E228" s="199" t="s">
        <v>393</v>
      </c>
      <c r="F228" s="200" t="s">
        <v>394</v>
      </c>
      <c r="G228" s="201" t="s">
        <v>208</v>
      </c>
      <c r="H228" s="202">
        <v>1.525</v>
      </c>
      <c r="I228" s="203"/>
      <c r="J228" s="204">
        <f t="shared" si="25"/>
        <v>0</v>
      </c>
      <c r="K228" s="200" t="s">
        <v>146</v>
      </c>
      <c r="L228" s="37"/>
      <c r="M228" s="205" t="s">
        <v>1</v>
      </c>
      <c r="N228" s="206" t="s">
        <v>44</v>
      </c>
      <c r="O228" s="69"/>
      <c r="P228" s="207">
        <f t="shared" si="26"/>
        <v>0</v>
      </c>
      <c r="Q228" s="207">
        <v>0</v>
      </c>
      <c r="R228" s="207">
        <f t="shared" si="27"/>
        <v>0</v>
      </c>
      <c r="S228" s="207">
        <v>0</v>
      </c>
      <c r="T228" s="208">
        <f t="shared" si="2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9" t="s">
        <v>147</v>
      </c>
      <c r="AT228" s="209" t="s">
        <v>142</v>
      </c>
      <c r="AU228" s="209" t="s">
        <v>89</v>
      </c>
      <c r="AY228" s="15" t="s">
        <v>140</v>
      </c>
      <c r="BE228" s="210">
        <f t="shared" si="29"/>
        <v>0</v>
      </c>
      <c r="BF228" s="210">
        <f t="shared" si="30"/>
        <v>0</v>
      </c>
      <c r="BG228" s="210">
        <f t="shared" si="31"/>
        <v>0</v>
      </c>
      <c r="BH228" s="210">
        <f t="shared" si="32"/>
        <v>0</v>
      </c>
      <c r="BI228" s="210">
        <f t="shared" si="33"/>
        <v>0</v>
      </c>
      <c r="BJ228" s="15" t="s">
        <v>87</v>
      </c>
      <c r="BK228" s="210">
        <f t="shared" si="34"/>
        <v>0</v>
      </c>
      <c r="BL228" s="15" t="s">
        <v>147</v>
      </c>
      <c r="BM228" s="209" t="s">
        <v>395</v>
      </c>
    </row>
    <row r="229" spans="1:65" s="2" customFormat="1" ht="16.5" customHeight="1">
      <c r="A229" s="32"/>
      <c r="B229" s="33"/>
      <c r="C229" s="226">
        <v>59</v>
      </c>
      <c r="D229" s="226" t="s">
        <v>205</v>
      </c>
      <c r="E229" s="227" t="s">
        <v>397</v>
      </c>
      <c r="F229" s="228" t="s">
        <v>398</v>
      </c>
      <c r="G229" s="229" t="s">
        <v>208</v>
      </c>
      <c r="H229" s="230">
        <v>1.525</v>
      </c>
      <c r="I229" s="231"/>
      <c r="J229" s="232">
        <f t="shared" si="25"/>
        <v>0</v>
      </c>
      <c r="K229" s="228" t="s">
        <v>1</v>
      </c>
      <c r="L229" s="233"/>
      <c r="M229" s="234" t="s">
        <v>1</v>
      </c>
      <c r="N229" s="235" t="s">
        <v>44</v>
      </c>
      <c r="O229" s="69"/>
      <c r="P229" s="207">
        <f t="shared" si="26"/>
        <v>0</v>
      </c>
      <c r="Q229" s="207">
        <v>0</v>
      </c>
      <c r="R229" s="207">
        <f t="shared" si="27"/>
        <v>0</v>
      </c>
      <c r="S229" s="207">
        <v>0</v>
      </c>
      <c r="T229" s="208">
        <f t="shared" si="28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9" t="s">
        <v>171</v>
      </c>
      <c r="AT229" s="209" t="s">
        <v>205</v>
      </c>
      <c r="AU229" s="209" t="s">
        <v>89</v>
      </c>
      <c r="AY229" s="15" t="s">
        <v>140</v>
      </c>
      <c r="BE229" s="210">
        <f t="shared" si="29"/>
        <v>0</v>
      </c>
      <c r="BF229" s="210">
        <f t="shared" si="30"/>
        <v>0</v>
      </c>
      <c r="BG229" s="210">
        <f t="shared" si="31"/>
        <v>0</v>
      </c>
      <c r="BH229" s="210">
        <f t="shared" si="32"/>
        <v>0</v>
      </c>
      <c r="BI229" s="210">
        <f t="shared" si="33"/>
        <v>0</v>
      </c>
      <c r="BJ229" s="15" t="s">
        <v>87</v>
      </c>
      <c r="BK229" s="210">
        <f t="shared" si="34"/>
        <v>0</v>
      </c>
      <c r="BL229" s="15" t="s">
        <v>147</v>
      </c>
      <c r="BM229" s="209" t="s">
        <v>399</v>
      </c>
    </row>
    <row r="230" spans="2:63" s="12" customFormat="1" ht="22.7" customHeight="1">
      <c r="B230" s="182"/>
      <c r="C230" s="183"/>
      <c r="D230" s="184" t="s">
        <v>78</v>
      </c>
      <c r="E230" s="196" t="s">
        <v>89</v>
      </c>
      <c r="F230" s="196" t="s">
        <v>400</v>
      </c>
      <c r="G230" s="183"/>
      <c r="H230" s="183"/>
      <c r="I230" s="186"/>
      <c r="J230" s="197">
        <f>BK230</f>
        <v>0</v>
      </c>
      <c r="K230" s="183"/>
      <c r="L230" s="188"/>
      <c r="M230" s="189"/>
      <c r="N230" s="190"/>
      <c r="O230" s="190"/>
      <c r="P230" s="191">
        <f>SUM(P231:P232)</f>
        <v>0</v>
      </c>
      <c r="Q230" s="190"/>
      <c r="R230" s="191">
        <f>SUM(R231:R232)</f>
        <v>29.332448652</v>
      </c>
      <c r="S230" s="190"/>
      <c r="T230" s="192">
        <f>SUM(T231:T232)</f>
        <v>0</v>
      </c>
      <c r="AR230" s="193" t="s">
        <v>87</v>
      </c>
      <c r="AT230" s="194" t="s">
        <v>78</v>
      </c>
      <c r="AU230" s="194" t="s">
        <v>87</v>
      </c>
      <c r="AY230" s="193" t="s">
        <v>140</v>
      </c>
      <c r="BK230" s="195">
        <f>SUM(BK231:BK232)</f>
        <v>0</v>
      </c>
    </row>
    <row r="231" spans="1:65" s="2" customFormat="1" ht="16.5" customHeight="1">
      <c r="A231" s="32"/>
      <c r="B231" s="33"/>
      <c r="C231" s="198">
        <v>60</v>
      </c>
      <c r="D231" s="198" t="s">
        <v>142</v>
      </c>
      <c r="E231" s="199" t="s">
        <v>402</v>
      </c>
      <c r="F231" s="200" t="s">
        <v>403</v>
      </c>
      <c r="G231" s="201" t="s">
        <v>208</v>
      </c>
      <c r="H231" s="202">
        <v>13</v>
      </c>
      <c r="I231" s="203"/>
      <c r="J231" s="204">
        <f>ROUND(I231*H231,2)</f>
        <v>0</v>
      </c>
      <c r="K231" s="200" t="s">
        <v>146</v>
      </c>
      <c r="L231" s="37"/>
      <c r="M231" s="205" t="s">
        <v>1</v>
      </c>
      <c r="N231" s="206" t="s">
        <v>44</v>
      </c>
      <c r="O231" s="69"/>
      <c r="P231" s="207">
        <f>O231*H231</f>
        <v>0</v>
      </c>
      <c r="Q231" s="207">
        <v>2.256342204</v>
      </c>
      <c r="R231" s="207">
        <f>Q231*H231</f>
        <v>29.332448652</v>
      </c>
      <c r="S231" s="207">
        <v>0</v>
      </c>
      <c r="T231" s="208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09" t="s">
        <v>147</v>
      </c>
      <c r="AT231" s="209" t="s">
        <v>142</v>
      </c>
      <c r="AU231" s="209" t="s">
        <v>89</v>
      </c>
      <c r="AY231" s="15" t="s">
        <v>140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15" t="s">
        <v>87</v>
      </c>
      <c r="BK231" s="210">
        <f>ROUND(I231*H231,2)</f>
        <v>0</v>
      </c>
      <c r="BL231" s="15" t="s">
        <v>147</v>
      </c>
      <c r="BM231" s="209" t="s">
        <v>404</v>
      </c>
    </row>
    <row r="232" spans="1:47" s="2" customFormat="1" ht="19.5">
      <c r="A232" s="32"/>
      <c r="B232" s="33"/>
      <c r="C232" s="34"/>
      <c r="D232" s="213" t="s">
        <v>203</v>
      </c>
      <c r="E232" s="34"/>
      <c r="F232" s="223" t="s">
        <v>405</v>
      </c>
      <c r="G232" s="34"/>
      <c r="H232" s="34"/>
      <c r="I232" s="166"/>
      <c r="J232" s="34"/>
      <c r="K232" s="34"/>
      <c r="L232" s="37"/>
      <c r="M232" s="224"/>
      <c r="N232" s="225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203</v>
      </c>
      <c r="AU232" s="15" t="s">
        <v>89</v>
      </c>
    </row>
    <row r="233" spans="2:63" s="12" customFormat="1" ht="22.7" customHeight="1">
      <c r="B233" s="182"/>
      <c r="C233" s="183"/>
      <c r="D233" s="184" t="s">
        <v>78</v>
      </c>
      <c r="E233" s="196" t="s">
        <v>152</v>
      </c>
      <c r="F233" s="196" t="s">
        <v>406</v>
      </c>
      <c r="G233" s="183"/>
      <c r="H233" s="183"/>
      <c r="I233" s="186"/>
      <c r="J233" s="197">
        <f>BK233</f>
        <v>0</v>
      </c>
      <c r="K233" s="183"/>
      <c r="L233" s="188"/>
      <c r="M233" s="189"/>
      <c r="N233" s="190"/>
      <c r="O233" s="190"/>
      <c r="P233" s="191">
        <f>SUM(P234:P249)</f>
        <v>0</v>
      </c>
      <c r="Q233" s="190"/>
      <c r="R233" s="191">
        <f>SUM(R234:R249)</f>
        <v>107.076238</v>
      </c>
      <c r="S233" s="190"/>
      <c r="T233" s="192">
        <f>SUM(T234:T249)</f>
        <v>0</v>
      </c>
      <c r="AR233" s="193" t="s">
        <v>87</v>
      </c>
      <c r="AT233" s="194" t="s">
        <v>78</v>
      </c>
      <c r="AU233" s="194" t="s">
        <v>87</v>
      </c>
      <c r="AY233" s="193" t="s">
        <v>140</v>
      </c>
      <c r="BK233" s="195">
        <f>SUM(BK234:BK249)</f>
        <v>0</v>
      </c>
    </row>
    <row r="234" spans="1:65" s="2" customFormat="1" ht="21.75" customHeight="1">
      <c r="A234" s="32"/>
      <c r="B234" s="33"/>
      <c r="C234" s="198">
        <v>61</v>
      </c>
      <c r="D234" s="198" t="s">
        <v>142</v>
      </c>
      <c r="E234" s="199" t="s">
        <v>408</v>
      </c>
      <c r="F234" s="200" t="s">
        <v>409</v>
      </c>
      <c r="G234" s="201" t="s">
        <v>272</v>
      </c>
      <c r="H234" s="202">
        <v>98</v>
      </c>
      <c r="I234" s="203"/>
      <c r="J234" s="204">
        <f>ROUND(I234*H234,2)</f>
        <v>0</v>
      </c>
      <c r="K234" s="200" t="s">
        <v>146</v>
      </c>
      <c r="L234" s="37"/>
      <c r="M234" s="205" t="s">
        <v>1</v>
      </c>
      <c r="N234" s="206" t="s">
        <v>44</v>
      </c>
      <c r="O234" s="69"/>
      <c r="P234" s="207">
        <f>O234*H234</f>
        <v>0</v>
      </c>
      <c r="Q234" s="207">
        <v>0.45774</v>
      </c>
      <c r="R234" s="207">
        <f>Q234*H234</f>
        <v>44.85852</v>
      </c>
      <c r="S234" s="207">
        <v>0</v>
      </c>
      <c r="T234" s="208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09" t="s">
        <v>147</v>
      </c>
      <c r="AT234" s="209" t="s">
        <v>142</v>
      </c>
      <c r="AU234" s="209" t="s">
        <v>89</v>
      </c>
      <c r="AY234" s="15" t="s">
        <v>140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5" t="s">
        <v>87</v>
      </c>
      <c r="BK234" s="210">
        <f>ROUND(I234*H234,2)</f>
        <v>0</v>
      </c>
      <c r="BL234" s="15" t="s">
        <v>147</v>
      </c>
      <c r="BM234" s="209" t="s">
        <v>410</v>
      </c>
    </row>
    <row r="235" spans="2:51" s="13" customFormat="1" ht="12">
      <c r="B235" s="211"/>
      <c r="C235" s="212"/>
      <c r="D235" s="213" t="s">
        <v>179</v>
      </c>
      <c r="E235" s="214" t="s">
        <v>1</v>
      </c>
      <c r="F235" s="215" t="s">
        <v>411</v>
      </c>
      <c r="G235" s="212"/>
      <c r="H235" s="216">
        <v>98</v>
      </c>
      <c r="I235" s="217"/>
      <c r="J235" s="212"/>
      <c r="K235" s="212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179</v>
      </c>
      <c r="AU235" s="222" t="s">
        <v>89</v>
      </c>
      <c r="AV235" s="13" t="s">
        <v>89</v>
      </c>
      <c r="AW235" s="13" t="s">
        <v>36</v>
      </c>
      <c r="AX235" s="13" t="s">
        <v>87</v>
      </c>
      <c r="AY235" s="222" t="s">
        <v>140</v>
      </c>
    </row>
    <row r="236" spans="1:65" s="2" customFormat="1" ht="21.75" customHeight="1">
      <c r="A236" s="32"/>
      <c r="B236" s="33"/>
      <c r="C236" s="198">
        <v>62</v>
      </c>
      <c r="D236" s="198" t="s">
        <v>142</v>
      </c>
      <c r="E236" s="199" t="s">
        <v>413</v>
      </c>
      <c r="F236" s="200" t="s">
        <v>414</v>
      </c>
      <c r="G236" s="201" t="s">
        <v>272</v>
      </c>
      <c r="H236" s="202">
        <v>41</v>
      </c>
      <c r="I236" s="203"/>
      <c r="J236" s="204">
        <f>ROUND(I236*H236,2)</f>
        <v>0</v>
      </c>
      <c r="K236" s="200" t="s">
        <v>146</v>
      </c>
      <c r="L236" s="37"/>
      <c r="M236" s="205" t="s">
        <v>1</v>
      </c>
      <c r="N236" s="206" t="s">
        <v>44</v>
      </c>
      <c r="O236" s="69"/>
      <c r="P236" s="207">
        <f>O236*H236</f>
        <v>0</v>
      </c>
      <c r="Q236" s="207">
        <v>0.50574</v>
      </c>
      <c r="R236" s="207">
        <f>Q236*H236</f>
        <v>20.735339999999997</v>
      </c>
      <c r="S236" s="207">
        <v>0</v>
      </c>
      <c r="T236" s="208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09" t="s">
        <v>147</v>
      </c>
      <c r="AT236" s="209" t="s">
        <v>142</v>
      </c>
      <c r="AU236" s="209" t="s">
        <v>89</v>
      </c>
      <c r="AY236" s="15" t="s">
        <v>140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5" t="s">
        <v>87</v>
      </c>
      <c r="BK236" s="210">
        <f>ROUND(I236*H236,2)</f>
        <v>0</v>
      </c>
      <c r="BL236" s="15" t="s">
        <v>147</v>
      </c>
      <c r="BM236" s="209" t="s">
        <v>415</v>
      </c>
    </row>
    <row r="237" spans="2:51" s="13" customFormat="1" ht="12">
      <c r="B237" s="211"/>
      <c r="C237" s="212"/>
      <c r="D237" s="213" t="s">
        <v>179</v>
      </c>
      <c r="E237" s="214" t="s">
        <v>1</v>
      </c>
      <c r="F237" s="215" t="s">
        <v>416</v>
      </c>
      <c r="G237" s="212"/>
      <c r="H237" s="216">
        <v>41</v>
      </c>
      <c r="I237" s="217"/>
      <c r="J237" s="212"/>
      <c r="K237" s="212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179</v>
      </c>
      <c r="AU237" s="222" t="s">
        <v>89</v>
      </c>
      <c r="AV237" s="13" t="s">
        <v>89</v>
      </c>
      <c r="AW237" s="13" t="s">
        <v>36</v>
      </c>
      <c r="AX237" s="13" t="s">
        <v>87</v>
      </c>
      <c r="AY237" s="222" t="s">
        <v>140</v>
      </c>
    </row>
    <row r="238" spans="1:65" s="2" customFormat="1" ht="21.75" customHeight="1">
      <c r="A238" s="32"/>
      <c r="B238" s="33"/>
      <c r="C238" s="198">
        <v>63</v>
      </c>
      <c r="D238" s="198" t="s">
        <v>142</v>
      </c>
      <c r="E238" s="199" t="s">
        <v>418</v>
      </c>
      <c r="F238" s="200" t="s">
        <v>419</v>
      </c>
      <c r="G238" s="201" t="s">
        <v>272</v>
      </c>
      <c r="H238" s="202">
        <v>26</v>
      </c>
      <c r="I238" s="203"/>
      <c r="J238" s="204">
        <f>ROUND(I238*H238,2)</f>
        <v>0</v>
      </c>
      <c r="K238" s="200" t="s">
        <v>146</v>
      </c>
      <c r="L238" s="37"/>
      <c r="M238" s="205" t="s">
        <v>1</v>
      </c>
      <c r="N238" s="206" t="s">
        <v>44</v>
      </c>
      <c r="O238" s="69"/>
      <c r="P238" s="207">
        <f>O238*H238</f>
        <v>0</v>
      </c>
      <c r="Q238" s="207">
        <v>0.55374</v>
      </c>
      <c r="R238" s="207">
        <f>Q238*H238</f>
        <v>14.39724</v>
      </c>
      <c r="S238" s="207">
        <v>0</v>
      </c>
      <c r="T238" s="208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09" t="s">
        <v>147</v>
      </c>
      <c r="AT238" s="209" t="s">
        <v>142</v>
      </c>
      <c r="AU238" s="209" t="s">
        <v>89</v>
      </c>
      <c r="AY238" s="15" t="s">
        <v>140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5" t="s">
        <v>87</v>
      </c>
      <c r="BK238" s="210">
        <f>ROUND(I238*H238,2)</f>
        <v>0</v>
      </c>
      <c r="BL238" s="15" t="s">
        <v>147</v>
      </c>
      <c r="BM238" s="209" t="s">
        <v>420</v>
      </c>
    </row>
    <row r="239" spans="2:51" s="13" customFormat="1" ht="12">
      <c r="B239" s="211"/>
      <c r="C239" s="212"/>
      <c r="D239" s="213" t="s">
        <v>179</v>
      </c>
      <c r="E239" s="214" t="s">
        <v>1</v>
      </c>
      <c r="F239" s="215" t="s">
        <v>421</v>
      </c>
      <c r="G239" s="212"/>
      <c r="H239" s="216">
        <v>26</v>
      </c>
      <c r="I239" s="217"/>
      <c r="J239" s="212"/>
      <c r="K239" s="212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179</v>
      </c>
      <c r="AU239" s="222" t="s">
        <v>89</v>
      </c>
      <c r="AV239" s="13" t="s">
        <v>89</v>
      </c>
      <c r="AW239" s="13" t="s">
        <v>36</v>
      </c>
      <c r="AX239" s="13" t="s">
        <v>87</v>
      </c>
      <c r="AY239" s="222" t="s">
        <v>140</v>
      </c>
    </row>
    <row r="240" spans="1:65" s="2" customFormat="1" ht="24">
      <c r="A240" s="32"/>
      <c r="B240" s="33"/>
      <c r="C240" s="198">
        <v>64</v>
      </c>
      <c r="D240" s="198" t="s">
        <v>142</v>
      </c>
      <c r="E240" s="199" t="s">
        <v>423</v>
      </c>
      <c r="F240" s="200" t="s">
        <v>424</v>
      </c>
      <c r="G240" s="201" t="s">
        <v>145</v>
      </c>
      <c r="H240" s="202">
        <v>4</v>
      </c>
      <c r="I240" s="203"/>
      <c r="J240" s="204">
        <f>ROUND(I240*H240,2)</f>
        <v>0</v>
      </c>
      <c r="K240" s="200" t="s">
        <v>146</v>
      </c>
      <c r="L240" s="37"/>
      <c r="M240" s="205" t="s">
        <v>1</v>
      </c>
      <c r="N240" s="206" t="s">
        <v>44</v>
      </c>
      <c r="O240" s="69"/>
      <c r="P240" s="207">
        <f>O240*H240</f>
        <v>0</v>
      </c>
      <c r="Q240" s="207">
        <v>0.390021</v>
      </c>
      <c r="R240" s="207">
        <f>Q240*H240</f>
        <v>1.560084</v>
      </c>
      <c r="S240" s="207">
        <v>0</v>
      </c>
      <c r="T240" s="208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09" t="s">
        <v>147</v>
      </c>
      <c r="AT240" s="209" t="s">
        <v>142</v>
      </c>
      <c r="AU240" s="209" t="s">
        <v>89</v>
      </c>
      <c r="AY240" s="15" t="s">
        <v>140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15" t="s">
        <v>87</v>
      </c>
      <c r="BK240" s="210">
        <f>ROUND(I240*H240,2)</f>
        <v>0</v>
      </c>
      <c r="BL240" s="15" t="s">
        <v>147</v>
      </c>
      <c r="BM240" s="209" t="s">
        <v>425</v>
      </c>
    </row>
    <row r="241" spans="1:65" s="2" customFormat="1" ht="24">
      <c r="A241" s="32"/>
      <c r="B241" s="33"/>
      <c r="C241" s="198">
        <v>65</v>
      </c>
      <c r="D241" s="198" t="s">
        <v>142</v>
      </c>
      <c r="E241" s="199" t="s">
        <v>427</v>
      </c>
      <c r="F241" s="200" t="s">
        <v>428</v>
      </c>
      <c r="G241" s="201" t="s">
        <v>145</v>
      </c>
      <c r="H241" s="202">
        <v>1</v>
      </c>
      <c r="I241" s="203"/>
      <c r="J241" s="204">
        <f>ROUND(I241*H241,2)</f>
        <v>0</v>
      </c>
      <c r="K241" s="200" t="s">
        <v>146</v>
      </c>
      <c r="L241" s="37"/>
      <c r="M241" s="205" t="s">
        <v>1</v>
      </c>
      <c r="N241" s="206" t="s">
        <v>44</v>
      </c>
      <c r="O241" s="69"/>
      <c r="P241" s="207">
        <f>O241*H241</f>
        <v>0</v>
      </c>
      <c r="Q241" s="207">
        <v>0.443021</v>
      </c>
      <c r="R241" s="207">
        <f>Q241*H241</f>
        <v>0.443021</v>
      </c>
      <c r="S241" s="207">
        <v>0</v>
      </c>
      <c r="T241" s="208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9" t="s">
        <v>147</v>
      </c>
      <c r="AT241" s="209" t="s">
        <v>142</v>
      </c>
      <c r="AU241" s="209" t="s">
        <v>89</v>
      </c>
      <c r="AY241" s="15" t="s">
        <v>140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5" t="s">
        <v>87</v>
      </c>
      <c r="BK241" s="210">
        <f>ROUND(I241*H241,2)</f>
        <v>0</v>
      </c>
      <c r="BL241" s="15" t="s">
        <v>147</v>
      </c>
      <c r="BM241" s="209" t="s">
        <v>429</v>
      </c>
    </row>
    <row r="242" spans="1:65" s="2" customFormat="1" ht="24">
      <c r="A242" s="32"/>
      <c r="B242" s="33"/>
      <c r="C242" s="198">
        <v>66</v>
      </c>
      <c r="D242" s="198" t="s">
        <v>142</v>
      </c>
      <c r="E242" s="199" t="s">
        <v>431</v>
      </c>
      <c r="F242" s="200" t="s">
        <v>432</v>
      </c>
      <c r="G242" s="201" t="s">
        <v>145</v>
      </c>
      <c r="H242" s="202">
        <v>1</v>
      </c>
      <c r="I242" s="203"/>
      <c r="J242" s="204">
        <f>ROUND(I242*H242,2)</f>
        <v>0</v>
      </c>
      <c r="K242" s="200" t="s">
        <v>146</v>
      </c>
      <c r="L242" s="37"/>
      <c r="M242" s="205" t="s">
        <v>1</v>
      </c>
      <c r="N242" s="206" t="s">
        <v>44</v>
      </c>
      <c r="O242" s="69"/>
      <c r="P242" s="207">
        <f>O242*H242</f>
        <v>0</v>
      </c>
      <c r="Q242" s="207">
        <v>0.496021</v>
      </c>
      <c r="R242" s="207">
        <f>Q242*H242</f>
        <v>0.496021</v>
      </c>
      <c r="S242" s="207">
        <v>0</v>
      </c>
      <c r="T242" s="208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09" t="s">
        <v>147</v>
      </c>
      <c r="AT242" s="209" t="s">
        <v>142</v>
      </c>
      <c r="AU242" s="209" t="s">
        <v>89</v>
      </c>
      <c r="AY242" s="15" t="s">
        <v>140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5" t="s">
        <v>87</v>
      </c>
      <c r="BK242" s="210">
        <f>ROUND(I242*H242,2)</f>
        <v>0</v>
      </c>
      <c r="BL242" s="15" t="s">
        <v>147</v>
      </c>
      <c r="BM242" s="209" t="s">
        <v>433</v>
      </c>
    </row>
    <row r="243" spans="1:65" s="2" customFormat="1" ht="24">
      <c r="A243" s="32"/>
      <c r="B243" s="33"/>
      <c r="C243" s="198">
        <v>67</v>
      </c>
      <c r="D243" s="198" t="s">
        <v>142</v>
      </c>
      <c r="E243" s="199" t="s">
        <v>435</v>
      </c>
      <c r="F243" s="200" t="s">
        <v>436</v>
      </c>
      <c r="G243" s="201" t="s">
        <v>272</v>
      </c>
      <c r="H243" s="202">
        <v>52</v>
      </c>
      <c r="I243" s="203"/>
      <c r="J243" s="204">
        <f>ROUND(I243*H243,2)</f>
        <v>0</v>
      </c>
      <c r="K243" s="200" t="s">
        <v>146</v>
      </c>
      <c r="L243" s="37"/>
      <c r="M243" s="205" t="s">
        <v>1</v>
      </c>
      <c r="N243" s="206" t="s">
        <v>44</v>
      </c>
      <c r="O243" s="69"/>
      <c r="P243" s="207">
        <f>O243*H243</f>
        <v>0</v>
      </c>
      <c r="Q243" s="207">
        <v>0.120636</v>
      </c>
      <c r="R243" s="207">
        <f>Q243*H243</f>
        <v>6.273072</v>
      </c>
      <c r="S243" s="207">
        <v>0</v>
      </c>
      <c r="T243" s="208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09" t="s">
        <v>147</v>
      </c>
      <c r="AT243" s="209" t="s">
        <v>142</v>
      </c>
      <c r="AU243" s="209" t="s">
        <v>89</v>
      </c>
      <c r="AY243" s="15" t="s">
        <v>140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5" t="s">
        <v>87</v>
      </c>
      <c r="BK243" s="210">
        <f>ROUND(I243*H243,2)</f>
        <v>0</v>
      </c>
      <c r="BL243" s="15" t="s">
        <v>147</v>
      </c>
      <c r="BM243" s="209" t="s">
        <v>437</v>
      </c>
    </row>
    <row r="244" spans="2:51" s="13" customFormat="1" ht="12">
      <c r="B244" s="211"/>
      <c r="C244" s="212"/>
      <c r="D244" s="213" t="s">
        <v>179</v>
      </c>
      <c r="E244" s="214" t="s">
        <v>1</v>
      </c>
      <c r="F244" s="215" t="s">
        <v>438</v>
      </c>
      <c r="G244" s="212"/>
      <c r="H244" s="216">
        <v>52</v>
      </c>
      <c r="I244" s="217"/>
      <c r="J244" s="212"/>
      <c r="K244" s="212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179</v>
      </c>
      <c r="AU244" s="222" t="s">
        <v>89</v>
      </c>
      <c r="AV244" s="13" t="s">
        <v>89</v>
      </c>
      <c r="AW244" s="13" t="s">
        <v>36</v>
      </c>
      <c r="AX244" s="13" t="s">
        <v>87</v>
      </c>
      <c r="AY244" s="222" t="s">
        <v>140</v>
      </c>
    </row>
    <row r="245" spans="1:65" s="2" customFormat="1" ht="16.5" customHeight="1">
      <c r="A245" s="32"/>
      <c r="B245" s="33"/>
      <c r="C245" s="226">
        <v>68</v>
      </c>
      <c r="D245" s="226" t="s">
        <v>205</v>
      </c>
      <c r="E245" s="227" t="s">
        <v>439</v>
      </c>
      <c r="F245" s="228" t="s">
        <v>440</v>
      </c>
      <c r="G245" s="229" t="s">
        <v>145</v>
      </c>
      <c r="H245" s="230">
        <v>295</v>
      </c>
      <c r="I245" s="231"/>
      <c r="J245" s="232">
        <f>ROUND(I245*H245,2)</f>
        <v>0</v>
      </c>
      <c r="K245" s="228" t="s">
        <v>1</v>
      </c>
      <c r="L245" s="233"/>
      <c r="M245" s="234" t="s">
        <v>1</v>
      </c>
      <c r="N245" s="235" t="s">
        <v>44</v>
      </c>
      <c r="O245" s="69"/>
      <c r="P245" s="207">
        <f>O245*H245</f>
        <v>0</v>
      </c>
      <c r="Q245" s="207">
        <v>0.0325</v>
      </c>
      <c r="R245" s="207">
        <f>Q245*H245</f>
        <v>9.5875</v>
      </c>
      <c r="S245" s="207">
        <v>0</v>
      </c>
      <c r="T245" s="208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09" t="s">
        <v>171</v>
      </c>
      <c r="AT245" s="209" t="s">
        <v>205</v>
      </c>
      <c r="AU245" s="209" t="s">
        <v>89</v>
      </c>
      <c r="AY245" s="15" t="s">
        <v>140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5" t="s">
        <v>87</v>
      </c>
      <c r="BK245" s="210">
        <f>ROUND(I245*H245,2)</f>
        <v>0</v>
      </c>
      <c r="BL245" s="15" t="s">
        <v>147</v>
      </c>
      <c r="BM245" s="209" t="s">
        <v>441</v>
      </c>
    </row>
    <row r="246" spans="1:65" s="2" customFormat="1" ht="24">
      <c r="A246" s="32"/>
      <c r="B246" s="33"/>
      <c r="C246" s="198">
        <v>69</v>
      </c>
      <c r="D246" s="198" t="s">
        <v>142</v>
      </c>
      <c r="E246" s="199" t="s">
        <v>442</v>
      </c>
      <c r="F246" s="200" t="s">
        <v>443</v>
      </c>
      <c r="G246" s="201" t="s">
        <v>272</v>
      </c>
      <c r="H246" s="202">
        <v>20</v>
      </c>
      <c r="I246" s="203"/>
      <c r="J246" s="204">
        <f>ROUND(I246*H246,2)</f>
        <v>0</v>
      </c>
      <c r="K246" s="200" t="s">
        <v>146</v>
      </c>
      <c r="L246" s="37"/>
      <c r="M246" s="205" t="s">
        <v>1</v>
      </c>
      <c r="N246" s="206" t="s">
        <v>44</v>
      </c>
      <c r="O246" s="69"/>
      <c r="P246" s="207">
        <f>O246*H246</f>
        <v>0</v>
      </c>
      <c r="Q246" s="207">
        <v>0.241272</v>
      </c>
      <c r="R246" s="207">
        <f>Q246*H246</f>
        <v>4.8254399999999995</v>
      </c>
      <c r="S246" s="207">
        <v>0</v>
      </c>
      <c r="T246" s="208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09" t="s">
        <v>147</v>
      </c>
      <c r="AT246" s="209" t="s">
        <v>142</v>
      </c>
      <c r="AU246" s="209" t="s">
        <v>89</v>
      </c>
      <c r="AY246" s="15" t="s">
        <v>140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5" t="s">
        <v>87</v>
      </c>
      <c r="BK246" s="210">
        <f>ROUND(I246*H246,2)</f>
        <v>0</v>
      </c>
      <c r="BL246" s="15" t="s">
        <v>147</v>
      </c>
      <c r="BM246" s="209" t="s">
        <v>444</v>
      </c>
    </row>
    <row r="247" spans="2:51" s="13" customFormat="1" ht="12">
      <c r="B247" s="211"/>
      <c r="C247" s="212"/>
      <c r="D247" s="213" t="s">
        <v>179</v>
      </c>
      <c r="E247" s="214" t="s">
        <v>1</v>
      </c>
      <c r="F247" s="215" t="s">
        <v>445</v>
      </c>
      <c r="G247" s="212"/>
      <c r="H247" s="216">
        <v>20</v>
      </c>
      <c r="I247" s="217"/>
      <c r="J247" s="212"/>
      <c r="K247" s="212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179</v>
      </c>
      <c r="AU247" s="222" t="s">
        <v>89</v>
      </c>
      <c r="AV247" s="13" t="s">
        <v>89</v>
      </c>
      <c r="AW247" s="13" t="s">
        <v>36</v>
      </c>
      <c r="AX247" s="13" t="s">
        <v>87</v>
      </c>
      <c r="AY247" s="222" t="s">
        <v>140</v>
      </c>
    </row>
    <row r="248" spans="1:65" s="2" customFormat="1" ht="16.5" customHeight="1">
      <c r="A248" s="32"/>
      <c r="B248" s="33"/>
      <c r="C248" s="226">
        <v>70</v>
      </c>
      <c r="D248" s="226" t="s">
        <v>205</v>
      </c>
      <c r="E248" s="227" t="s">
        <v>446</v>
      </c>
      <c r="F248" s="228" t="s">
        <v>447</v>
      </c>
      <c r="G248" s="229" t="s">
        <v>145</v>
      </c>
      <c r="H248" s="230">
        <v>50</v>
      </c>
      <c r="I248" s="231"/>
      <c r="J248" s="232">
        <f>ROUND(I248*H248,2)</f>
        <v>0</v>
      </c>
      <c r="K248" s="228" t="s">
        <v>1</v>
      </c>
      <c r="L248" s="233"/>
      <c r="M248" s="234" t="s">
        <v>1</v>
      </c>
      <c r="N248" s="235" t="s">
        <v>44</v>
      </c>
      <c r="O248" s="69"/>
      <c r="P248" s="207">
        <f>O248*H248</f>
        <v>0</v>
      </c>
      <c r="Q248" s="207">
        <v>0.0325</v>
      </c>
      <c r="R248" s="207">
        <f>Q248*H248</f>
        <v>1.625</v>
      </c>
      <c r="S248" s="207">
        <v>0</v>
      </c>
      <c r="T248" s="208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09" t="s">
        <v>171</v>
      </c>
      <c r="AT248" s="209" t="s">
        <v>205</v>
      </c>
      <c r="AU248" s="209" t="s">
        <v>89</v>
      </c>
      <c r="AY248" s="15" t="s">
        <v>140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5" t="s">
        <v>87</v>
      </c>
      <c r="BK248" s="210">
        <f>ROUND(I248*H248,2)</f>
        <v>0</v>
      </c>
      <c r="BL248" s="15" t="s">
        <v>147</v>
      </c>
      <c r="BM248" s="209" t="s">
        <v>448</v>
      </c>
    </row>
    <row r="249" spans="1:65" s="2" customFormat="1" ht="16.5" customHeight="1">
      <c r="A249" s="32"/>
      <c r="B249" s="33"/>
      <c r="C249" s="226">
        <v>71</v>
      </c>
      <c r="D249" s="226" t="s">
        <v>205</v>
      </c>
      <c r="E249" s="227" t="s">
        <v>449</v>
      </c>
      <c r="F249" s="228" t="s">
        <v>450</v>
      </c>
      <c r="G249" s="229" t="s">
        <v>145</v>
      </c>
      <c r="H249" s="230">
        <v>70</v>
      </c>
      <c r="I249" s="231"/>
      <c r="J249" s="232">
        <f>ROUND(I249*H249,2)</f>
        <v>0</v>
      </c>
      <c r="K249" s="228" t="s">
        <v>1</v>
      </c>
      <c r="L249" s="233"/>
      <c r="M249" s="234" t="s">
        <v>1</v>
      </c>
      <c r="N249" s="235" t="s">
        <v>44</v>
      </c>
      <c r="O249" s="69"/>
      <c r="P249" s="207">
        <f>O249*H249</f>
        <v>0</v>
      </c>
      <c r="Q249" s="207">
        <v>0.0325</v>
      </c>
      <c r="R249" s="207">
        <f>Q249*H249</f>
        <v>2.275</v>
      </c>
      <c r="S249" s="207">
        <v>0</v>
      </c>
      <c r="T249" s="208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09" t="s">
        <v>171</v>
      </c>
      <c r="AT249" s="209" t="s">
        <v>205</v>
      </c>
      <c r="AU249" s="209" t="s">
        <v>89</v>
      </c>
      <c r="AY249" s="15" t="s">
        <v>140</v>
      </c>
      <c r="BE249" s="210">
        <f>IF(N249="základní",J249,0)</f>
        <v>0</v>
      </c>
      <c r="BF249" s="210">
        <f>IF(N249="snížená",J249,0)</f>
        <v>0</v>
      </c>
      <c r="BG249" s="210">
        <f>IF(N249="zákl. přenesená",J249,0)</f>
        <v>0</v>
      </c>
      <c r="BH249" s="210">
        <f>IF(N249="sníž. přenesená",J249,0)</f>
        <v>0</v>
      </c>
      <c r="BI249" s="210">
        <f>IF(N249="nulová",J249,0)</f>
        <v>0</v>
      </c>
      <c r="BJ249" s="15" t="s">
        <v>87</v>
      </c>
      <c r="BK249" s="210">
        <f>ROUND(I249*H249,2)</f>
        <v>0</v>
      </c>
      <c r="BL249" s="15" t="s">
        <v>147</v>
      </c>
      <c r="BM249" s="209" t="s">
        <v>451</v>
      </c>
    </row>
    <row r="250" spans="2:63" s="12" customFormat="1" ht="22.7" customHeight="1">
      <c r="B250" s="182"/>
      <c r="C250" s="183"/>
      <c r="D250" s="184" t="s">
        <v>78</v>
      </c>
      <c r="E250" s="196" t="s">
        <v>147</v>
      </c>
      <c r="F250" s="196" t="s">
        <v>452</v>
      </c>
      <c r="G250" s="183"/>
      <c r="H250" s="183"/>
      <c r="I250" s="186"/>
      <c r="J250" s="197">
        <f>BK250</f>
        <v>0</v>
      </c>
      <c r="K250" s="183"/>
      <c r="L250" s="188"/>
      <c r="M250" s="189"/>
      <c r="N250" s="190"/>
      <c r="O250" s="190"/>
      <c r="P250" s="191">
        <f>SUM(P251:P257)</f>
        <v>0</v>
      </c>
      <c r="Q250" s="190"/>
      <c r="R250" s="191">
        <f>SUM(R251:R257)</f>
        <v>3.7947948</v>
      </c>
      <c r="S250" s="190"/>
      <c r="T250" s="192">
        <f>SUM(T251:T257)</f>
        <v>0</v>
      </c>
      <c r="AR250" s="193" t="s">
        <v>87</v>
      </c>
      <c r="AT250" s="194" t="s">
        <v>78</v>
      </c>
      <c r="AU250" s="194" t="s">
        <v>87</v>
      </c>
      <c r="AY250" s="193" t="s">
        <v>140</v>
      </c>
      <c r="BK250" s="195">
        <f>SUM(BK251:BK257)</f>
        <v>0</v>
      </c>
    </row>
    <row r="251" spans="1:65" s="2" customFormat="1" ht="24">
      <c r="A251" s="32"/>
      <c r="B251" s="33"/>
      <c r="C251" s="198">
        <v>72</v>
      </c>
      <c r="D251" s="198" t="s">
        <v>142</v>
      </c>
      <c r="E251" s="199" t="s">
        <v>453</v>
      </c>
      <c r="F251" s="200" t="s">
        <v>454</v>
      </c>
      <c r="G251" s="201" t="s">
        <v>145</v>
      </c>
      <c r="H251" s="202">
        <v>3</v>
      </c>
      <c r="I251" s="203"/>
      <c r="J251" s="204">
        <f>ROUND(I251*H251,2)</f>
        <v>0</v>
      </c>
      <c r="K251" s="200" t="s">
        <v>146</v>
      </c>
      <c r="L251" s="37"/>
      <c r="M251" s="205" t="s">
        <v>1</v>
      </c>
      <c r="N251" s="206" t="s">
        <v>44</v>
      </c>
      <c r="O251" s="69"/>
      <c r="P251" s="207">
        <f>O251*H251</f>
        <v>0</v>
      </c>
      <c r="Q251" s="207">
        <v>0.1299316</v>
      </c>
      <c r="R251" s="207">
        <f>Q251*H251</f>
        <v>0.3897948</v>
      </c>
      <c r="S251" s="207">
        <v>0</v>
      </c>
      <c r="T251" s="208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09" t="s">
        <v>147</v>
      </c>
      <c r="AT251" s="209" t="s">
        <v>142</v>
      </c>
      <c r="AU251" s="209" t="s">
        <v>89</v>
      </c>
      <c r="AY251" s="15" t="s">
        <v>140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5" t="s">
        <v>87</v>
      </c>
      <c r="BK251" s="210">
        <f>ROUND(I251*H251,2)</f>
        <v>0</v>
      </c>
      <c r="BL251" s="15" t="s">
        <v>147</v>
      </c>
      <c r="BM251" s="209" t="s">
        <v>455</v>
      </c>
    </row>
    <row r="252" spans="1:47" s="2" customFormat="1" ht="19.5">
      <c r="A252" s="32"/>
      <c r="B252" s="33"/>
      <c r="C252" s="34"/>
      <c r="D252" s="213" t="s">
        <v>203</v>
      </c>
      <c r="E252" s="34"/>
      <c r="F252" s="223" t="s">
        <v>456</v>
      </c>
      <c r="G252" s="34"/>
      <c r="H252" s="34"/>
      <c r="I252" s="166"/>
      <c r="J252" s="34"/>
      <c r="K252" s="34"/>
      <c r="L252" s="37"/>
      <c r="M252" s="224"/>
      <c r="N252" s="225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203</v>
      </c>
      <c r="AU252" s="15" t="s">
        <v>89</v>
      </c>
    </row>
    <row r="253" spans="1:65" s="2" customFormat="1" ht="16.5" customHeight="1">
      <c r="A253" s="32"/>
      <c r="B253" s="33"/>
      <c r="C253" s="226">
        <v>73</v>
      </c>
      <c r="D253" s="226" t="s">
        <v>205</v>
      </c>
      <c r="E253" s="227" t="s">
        <v>457</v>
      </c>
      <c r="F253" s="228" t="s">
        <v>458</v>
      </c>
      <c r="G253" s="229" t="s">
        <v>145</v>
      </c>
      <c r="H253" s="230">
        <v>3</v>
      </c>
      <c r="I253" s="231"/>
      <c r="J253" s="232">
        <f>ROUND(I253*H253,2)</f>
        <v>0</v>
      </c>
      <c r="K253" s="228" t="s">
        <v>146</v>
      </c>
      <c r="L253" s="233"/>
      <c r="M253" s="234" t="s">
        <v>1</v>
      </c>
      <c r="N253" s="235" t="s">
        <v>44</v>
      </c>
      <c r="O253" s="69"/>
      <c r="P253" s="207">
        <f>O253*H253</f>
        <v>0</v>
      </c>
      <c r="Q253" s="207">
        <v>1.135</v>
      </c>
      <c r="R253" s="207">
        <f>Q253*H253</f>
        <v>3.4050000000000002</v>
      </c>
      <c r="S253" s="207">
        <v>0</v>
      </c>
      <c r="T253" s="208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09" t="s">
        <v>171</v>
      </c>
      <c r="AT253" s="209" t="s">
        <v>205</v>
      </c>
      <c r="AU253" s="209" t="s">
        <v>89</v>
      </c>
      <c r="AY253" s="15" t="s">
        <v>140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5" t="s">
        <v>87</v>
      </c>
      <c r="BK253" s="210">
        <f>ROUND(I253*H253,2)</f>
        <v>0</v>
      </c>
      <c r="BL253" s="15" t="s">
        <v>147</v>
      </c>
      <c r="BM253" s="209" t="s">
        <v>459</v>
      </c>
    </row>
    <row r="254" spans="1:47" s="2" customFormat="1" ht="19.5">
      <c r="A254" s="32"/>
      <c r="B254" s="33"/>
      <c r="C254" s="34"/>
      <c r="D254" s="213" t="s">
        <v>203</v>
      </c>
      <c r="E254" s="34"/>
      <c r="F254" s="223" t="s">
        <v>456</v>
      </c>
      <c r="G254" s="34"/>
      <c r="H254" s="34"/>
      <c r="I254" s="166"/>
      <c r="J254" s="34"/>
      <c r="K254" s="34"/>
      <c r="L254" s="37"/>
      <c r="M254" s="224"/>
      <c r="N254" s="225"/>
      <c r="O254" s="69"/>
      <c r="P254" s="69"/>
      <c r="Q254" s="69"/>
      <c r="R254" s="69"/>
      <c r="S254" s="69"/>
      <c r="T254" s="7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5" t="s">
        <v>203</v>
      </c>
      <c r="AU254" s="15" t="s">
        <v>89</v>
      </c>
    </row>
    <row r="255" spans="1:65" s="2" customFormat="1" ht="24">
      <c r="A255" s="32"/>
      <c r="B255" s="33"/>
      <c r="C255" s="198">
        <v>74</v>
      </c>
      <c r="D255" s="198" t="s">
        <v>142</v>
      </c>
      <c r="E255" s="199" t="s">
        <v>460</v>
      </c>
      <c r="F255" s="200" t="s">
        <v>461</v>
      </c>
      <c r="G255" s="201" t="s">
        <v>272</v>
      </c>
      <c r="H255" s="202">
        <v>3</v>
      </c>
      <c r="I255" s="203"/>
      <c r="J255" s="204">
        <f>ROUND(I255*H255,2)</f>
        <v>0</v>
      </c>
      <c r="K255" s="200" t="s">
        <v>1</v>
      </c>
      <c r="L255" s="37"/>
      <c r="M255" s="205" t="s">
        <v>1</v>
      </c>
      <c r="N255" s="206" t="s">
        <v>44</v>
      </c>
      <c r="O255" s="69"/>
      <c r="P255" s="207">
        <f>O255*H255</f>
        <v>0</v>
      </c>
      <c r="Q255" s="207">
        <v>0</v>
      </c>
      <c r="R255" s="207">
        <f>Q255*H255</f>
        <v>0</v>
      </c>
      <c r="S255" s="207">
        <v>0</v>
      </c>
      <c r="T255" s="208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09" t="s">
        <v>147</v>
      </c>
      <c r="AT255" s="209" t="s">
        <v>142</v>
      </c>
      <c r="AU255" s="209" t="s">
        <v>89</v>
      </c>
      <c r="AY255" s="15" t="s">
        <v>140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5" t="s">
        <v>87</v>
      </c>
      <c r="BK255" s="210">
        <f>ROUND(I255*H255,2)</f>
        <v>0</v>
      </c>
      <c r="BL255" s="15" t="s">
        <v>147</v>
      </c>
      <c r="BM255" s="209" t="s">
        <v>462</v>
      </c>
    </row>
    <row r="256" spans="1:65" s="2" customFormat="1" ht="24">
      <c r="A256" s="32"/>
      <c r="B256" s="33"/>
      <c r="C256" s="198">
        <v>75</v>
      </c>
      <c r="D256" s="198" t="s">
        <v>142</v>
      </c>
      <c r="E256" s="199" t="s">
        <v>463</v>
      </c>
      <c r="F256" s="200" t="s">
        <v>464</v>
      </c>
      <c r="G256" s="201" t="s">
        <v>272</v>
      </c>
      <c r="H256" s="202">
        <v>23</v>
      </c>
      <c r="I256" s="203"/>
      <c r="J256" s="204">
        <f>ROUND(I256*H256,2)</f>
        <v>0</v>
      </c>
      <c r="K256" s="200" t="s">
        <v>1</v>
      </c>
      <c r="L256" s="37"/>
      <c r="M256" s="205" t="s">
        <v>1</v>
      </c>
      <c r="N256" s="206" t="s">
        <v>44</v>
      </c>
      <c r="O256" s="69"/>
      <c r="P256" s="207">
        <f>O256*H256</f>
        <v>0</v>
      </c>
      <c r="Q256" s="207">
        <v>0</v>
      </c>
      <c r="R256" s="207">
        <f>Q256*H256</f>
        <v>0</v>
      </c>
      <c r="S256" s="207">
        <v>0</v>
      </c>
      <c r="T256" s="208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09" t="s">
        <v>147</v>
      </c>
      <c r="AT256" s="209" t="s">
        <v>142</v>
      </c>
      <c r="AU256" s="209" t="s">
        <v>89</v>
      </c>
      <c r="AY256" s="15" t="s">
        <v>140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5" t="s">
        <v>87</v>
      </c>
      <c r="BK256" s="210">
        <f>ROUND(I256*H256,2)</f>
        <v>0</v>
      </c>
      <c r="BL256" s="15" t="s">
        <v>147</v>
      </c>
      <c r="BM256" s="209" t="s">
        <v>465</v>
      </c>
    </row>
    <row r="257" spans="1:47" s="2" customFormat="1" ht="19.5">
      <c r="A257" s="32"/>
      <c r="B257" s="33"/>
      <c r="C257" s="34"/>
      <c r="D257" s="213" t="s">
        <v>203</v>
      </c>
      <c r="E257" s="34"/>
      <c r="F257" s="223" t="s">
        <v>466</v>
      </c>
      <c r="G257" s="34"/>
      <c r="H257" s="34"/>
      <c r="I257" s="166"/>
      <c r="J257" s="34"/>
      <c r="K257" s="34"/>
      <c r="L257" s="37"/>
      <c r="M257" s="224"/>
      <c r="N257" s="225"/>
      <c r="O257" s="69"/>
      <c r="P257" s="69"/>
      <c r="Q257" s="69"/>
      <c r="R257" s="69"/>
      <c r="S257" s="69"/>
      <c r="T257" s="7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5" t="s">
        <v>203</v>
      </c>
      <c r="AU257" s="15" t="s">
        <v>89</v>
      </c>
    </row>
    <row r="258" spans="2:63" s="12" customFormat="1" ht="22.7" customHeight="1">
      <c r="B258" s="182"/>
      <c r="C258" s="183"/>
      <c r="D258" s="184" t="s">
        <v>78</v>
      </c>
      <c r="E258" s="196" t="s">
        <v>159</v>
      </c>
      <c r="F258" s="196" t="s">
        <v>467</v>
      </c>
      <c r="G258" s="183"/>
      <c r="H258" s="183"/>
      <c r="I258" s="186"/>
      <c r="J258" s="197">
        <f>BK258</f>
        <v>0</v>
      </c>
      <c r="K258" s="183"/>
      <c r="L258" s="188"/>
      <c r="M258" s="189"/>
      <c r="N258" s="190"/>
      <c r="O258" s="190"/>
      <c r="P258" s="191">
        <f>SUM(P259:P294)</f>
        <v>0</v>
      </c>
      <c r="Q258" s="190"/>
      <c r="R258" s="191">
        <f>SUM(R259:R294)</f>
        <v>1848.0242549999998</v>
      </c>
      <c r="S258" s="190"/>
      <c r="T258" s="192">
        <f>SUM(T259:T294)</f>
        <v>0</v>
      </c>
      <c r="AR258" s="193" t="s">
        <v>87</v>
      </c>
      <c r="AT258" s="194" t="s">
        <v>78</v>
      </c>
      <c r="AU258" s="194" t="s">
        <v>87</v>
      </c>
      <c r="AY258" s="193" t="s">
        <v>140</v>
      </c>
      <c r="BK258" s="195">
        <f>SUM(BK259:BK294)</f>
        <v>0</v>
      </c>
    </row>
    <row r="259" spans="1:65" s="2" customFormat="1" ht="16.5" customHeight="1">
      <c r="A259" s="32"/>
      <c r="B259" s="33"/>
      <c r="C259" s="198">
        <v>76</v>
      </c>
      <c r="D259" s="198" t="s">
        <v>142</v>
      </c>
      <c r="E259" s="199" t="s">
        <v>468</v>
      </c>
      <c r="F259" s="200" t="s">
        <v>469</v>
      </c>
      <c r="G259" s="201" t="s">
        <v>197</v>
      </c>
      <c r="H259" s="202">
        <v>2400</v>
      </c>
      <c r="I259" s="203"/>
      <c r="J259" s="204">
        <f>ROUND(I259*H259,2)</f>
        <v>0</v>
      </c>
      <c r="K259" s="200" t="s">
        <v>1</v>
      </c>
      <c r="L259" s="37"/>
      <c r="M259" s="205" t="s">
        <v>1</v>
      </c>
      <c r="N259" s="206" t="s">
        <v>44</v>
      </c>
      <c r="O259" s="69"/>
      <c r="P259" s="207">
        <f>O259*H259</f>
        <v>0</v>
      </c>
      <c r="Q259" s="207">
        <v>0</v>
      </c>
      <c r="R259" s="207">
        <f>Q259*H259</f>
        <v>0</v>
      </c>
      <c r="S259" s="207">
        <v>0</v>
      </c>
      <c r="T259" s="208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09" t="s">
        <v>147</v>
      </c>
      <c r="AT259" s="209" t="s">
        <v>142</v>
      </c>
      <c r="AU259" s="209" t="s">
        <v>89</v>
      </c>
      <c r="AY259" s="15" t="s">
        <v>140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5" t="s">
        <v>87</v>
      </c>
      <c r="BK259" s="210">
        <f>ROUND(I259*H259,2)</f>
        <v>0</v>
      </c>
      <c r="BL259" s="15" t="s">
        <v>147</v>
      </c>
      <c r="BM259" s="209" t="s">
        <v>470</v>
      </c>
    </row>
    <row r="260" spans="1:47" s="2" customFormat="1" ht="29.25">
      <c r="A260" s="32"/>
      <c r="B260" s="33"/>
      <c r="C260" s="34"/>
      <c r="D260" s="213" t="s">
        <v>203</v>
      </c>
      <c r="E260" s="34"/>
      <c r="F260" s="223" t="s">
        <v>471</v>
      </c>
      <c r="G260" s="34"/>
      <c r="H260" s="34"/>
      <c r="I260" s="166"/>
      <c r="J260" s="34"/>
      <c r="K260" s="34"/>
      <c r="L260" s="37"/>
      <c r="M260" s="224"/>
      <c r="N260" s="225"/>
      <c r="O260" s="69"/>
      <c r="P260" s="69"/>
      <c r="Q260" s="69"/>
      <c r="R260" s="69"/>
      <c r="S260" s="69"/>
      <c r="T260" s="7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5" t="s">
        <v>203</v>
      </c>
      <c r="AU260" s="15" t="s">
        <v>89</v>
      </c>
    </row>
    <row r="261" spans="1:65" s="2" customFormat="1" ht="16.5" customHeight="1">
      <c r="A261" s="32"/>
      <c r="B261" s="33"/>
      <c r="C261" s="198">
        <v>77</v>
      </c>
      <c r="D261" s="198" t="s">
        <v>142</v>
      </c>
      <c r="E261" s="199" t="s">
        <v>472</v>
      </c>
      <c r="F261" s="200" t="s">
        <v>473</v>
      </c>
      <c r="G261" s="201" t="s">
        <v>197</v>
      </c>
      <c r="H261" s="202">
        <v>2076.667</v>
      </c>
      <c r="I261" s="203"/>
      <c r="J261" s="204">
        <f>ROUND(I261*H261,2)</f>
        <v>0</v>
      </c>
      <c r="K261" s="200" t="s">
        <v>146</v>
      </c>
      <c r="L261" s="37"/>
      <c r="M261" s="205" t="s">
        <v>1</v>
      </c>
      <c r="N261" s="206" t="s">
        <v>44</v>
      </c>
      <c r="O261" s="69"/>
      <c r="P261" s="207">
        <f>O261*H261</f>
        <v>0</v>
      </c>
      <c r="Q261" s="207">
        <v>0.345</v>
      </c>
      <c r="R261" s="207">
        <f>Q261*H261</f>
        <v>716.4501149999999</v>
      </c>
      <c r="S261" s="207">
        <v>0</v>
      </c>
      <c r="T261" s="208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09" t="s">
        <v>147</v>
      </c>
      <c r="AT261" s="209" t="s">
        <v>142</v>
      </c>
      <c r="AU261" s="209" t="s">
        <v>89</v>
      </c>
      <c r="AY261" s="15" t="s">
        <v>140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5" t="s">
        <v>87</v>
      </c>
      <c r="BK261" s="210">
        <f>ROUND(I261*H261,2)</f>
        <v>0</v>
      </c>
      <c r="BL261" s="15" t="s">
        <v>147</v>
      </c>
      <c r="BM261" s="209" t="s">
        <v>474</v>
      </c>
    </row>
    <row r="262" spans="1:47" s="2" customFormat="1" ht="29.25">
      <c r="A262" s="32"/>
      <c r="B262" s="33"/>
      <c r="C262" s="34"/>
      <c r="D262" s="213" t="s">
        <v>203</v>
      </c>
      <c r="E262" s="34"/>
      <c r="F262" s="223" t="s">
        <v>475</v>
      </c>
      <c r="G262" s="34"/>
      <c r="H262" s="34"/>
      <c r="I262" s="166"/>
      <c r="J262" s="34"/>
      <c r="K262" s="34"/>
      <c r="L262" s="37"/>
      <c r="M262" s="224"/>
      <c r="N262" s="225"/>
      <c r="O262" s="69"/>
      <c r="P262" s="69"/>
      <c r="Q262" s="69"/>
      <c r="R262" s="69"/>
      <c r="S262" s="69"/>
      <c r="T262" s="7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5" t="s">
        <v>203</v>
      </c>
      <c r="AU262" s="15" t="s">
        <v>89</v>
      </c>
    </row>
    <row r="263" spans="2:51" s="13" customFormat="1" ht="12">
      <c r="B263" s="211"/>
      <c r="C263" s="212"/>
      <c r="D263" s="213" t="s">
        <v>179</v>
      </c>
      <c r="E263" s="214" t="s">
        <v>1</v>
      </c>
      <c r="F263" s="215" t="s">
        <v>476</v>
      </c>
      <c r="G263" s="212"/>
      <c r="H263" s="216">
        <v>2076.667</v>
      </c>
      <c r="I263" s="217"/>
      <c r="J263" s="212"/>
      <c r="K263" s="212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179</v>
      </c>
      <c r="AU263" s="222" t="s">
        <v>89</v>
      </c>
      <c r="AV263" s="13" t="s">
        <v>89</v>
      </c>
      <c r="AW263" s="13" t="s">
        <v>36</v>
      </c>
      <c r="AX263" s="13" t="s">
        <v>87</v>
      </c>
      <c r="AY263" s="222" t="s">
        <v>140</v>
      </c>
    </row>
    <row r="264" spans="1:65" s="2" customFormat="1" ht="16.5" customHeight="1">
      <c r="A264" s="32"/>
      <c r="B264" s="33"/>
      <c r="C264" s="198">
        <v>78</v>
      </c>
      <c r="D264" s="198" t="s">
        <v>142</v>
      </c>
      <c r="E264" s="199" t="s">
        <v>477</v>
      </c>
      <c r="F264" s="200" t="s">
        <v>478</v>
      </c>
      <c r="G264" s="201" t="s">
        <v>197</v>
      </c>
      <c r="H264" s="202">
        <v>180</v>
      </c>
      <c r="I264" s="203"/>
      <c r="J264" s="204">
        <f>ROUND(I264*H264,2)</f>
        <v>0</v>
      </c>
      <c r="K264" s="200" t="s">
        <v>146</v>
      </c>
      <c r="L264" s="37"/>
      <c r="M264" s="205" t="s">
        <v>1</v>
      </c>
      <c r="N264" s="206" t="s">
        <v>44</v>
      </c>
      <c r="O264" s="69"/>
      <c r="P264" s="207">
        <f>O264*H264</f>
        <v>0</v>
      </c>
      <c r="Q264" s="207">
        <v>0.46</v>
      </c>
      <c r="R264" s="207">
        <f>Q264*H264</f>
        <v>82.8</v>
      </c>
      <c r="S264" s="207">
        <v>0</v>
      </c>
      <c r="T264" s="208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09" t="s">
        <v>147</v>
      </c>
      <c r="AT264" s="209" t="s">
        <v>142</v>
      </c>
      <c r="AU264" s="209" t="s">
        <v>89</v>
      </c>
      <c r="AY264" s="15" t="s">
        <v>140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5" t="s">
        <v>87</v>
      </c>
      <c r="BK264" s="210">
        <f>ROUND(I264*H264,2)</f>
        <v>0</v>
      </c>
      <c r="BL264" s="15" t="s">
        <v>147</v>
      </c>
      <c r="BM264" s="209" t="s">
        <v>479</v>
      </c>
    </row>
    <row r="265" spans="1:47" s="2" customFormat="1" ht="19.5">
      <c r="A265" s="32"/>
      <c r="B265" s="33"/>
      <c r="C265" s="34"/>
      <c r="D265" s="213" t="s">
        <v>203</v>
      </c>
      <c r="E265" s="34"/>
      <c r="F265" s="223" t="s">
        <v>480</v>
      </c>
      <c r="G265" s="34"/>
      <c r="H265" s="34"/>
      <c r="I265" s="166"/>
      <c r="J265" s="34"/>
      <c r="K265" s="34"/>
      <c r="L265" s="37"/>
      <c r="M265" s="224"/>
      <c r="N265" s="225"/>
      <c r="O265" s="69"/>
      <c r="P265" s="69"/>
      <c r="Q265" s="69"/>
      <c r="R265" s="69"/>
      <c r="S265" s="69"/>
      <c r="T265" s="7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5" t="s">
        <v>203</v>
      </c>
      <c r="AU265" s="15" t="s">
        <v>89</v>
      </c>
    </row>
    <row r="266" spans="2:51" s="13" customFormat="1" ht="12">
      <c r="B266" s="211"/>
      <c r="C266" s="212"/>
      <c r="D266" s="213" t="s">
        <v>179</v>
      </c>
      <c r="E266" s="214" t="s">
        <v>1</v>
      </c>
      <c r="F266" s="215" t="s">
        <v>481</v>
      </c>
      <c r="G266" s="212"/>
      <c r="H266" s="216">
        <v>180</v>
      </c>
      <c r="I266" s="217"/>
      <c r="J266" s="212"/>
      <c r="K266" s="212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179</v>
      </c>
      <c r="AU266" s="222" t="s">
        <v>89</v>
      </c>
      <c r="AV266" s="13" t="s">
        <v>89</v>
      </c>
      <c r="AW266" s="13" t="s">
        <v>36</v>
      </c>
      <c r="AX266" s="13" t="s">
        <v>87</v>
      </c>
      <c r="AY266" s="222" t="s">
        <v>140</v>
      </c>
    </row>
    <row r="267" spans="1:65" s="2" customFormat="1" ht="16.5" customHeight="1">
      <c r="A267" s="32"/>
      <c r="B267" s="33"/>
      <c r="C267" s="198">
        <v>79</v>
      </c>
      <c r="D267" s="198" t="s">
        <v>142</v>
      </c>
      <c r="E267" s="199" t="s">
        <v>482</v>
      </c>
      <c r="F267" s="200" t="s">
        <v>483</v>
      </c>
      <c r="G267" s="201" t="s">
        <v>197</v>
      </c>
      <c r="H267" s="202">
        <v>1580</v>
      </c>
      <c r="I267" s="203"/>
      <c r="J267" s="204">
        <f>ROUND(I267*H267,2)</f>
        <v>0</v>
      </c>
      <c r="K267" s="200" t="s">
        <v>146</v>
      </c>
      <c r="L267" s="37"/>
      <c r="M267" s="205" t="s">
        <v>1</v>
      </c>
      <c r="N267" s="206" t="s">
        <v>44</v>
      </c>
      <c r="O267" s="69"/>
      <c r="P267" s="207">
        <f>O267*H267</f>
        <v>0</v>
      </c>
      <c r="Q267" s="207">
        <v>0.575</v>
      </c>
      <c r="R267" s="207">
        <f>Q267*H267</f>
        <v>908.4999999999999</v>
      </c>
      <c r="S267" s="207">
        <v>0</v>
      </c>
      <c r="T267" s="208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09" t="s">
        <v>147</v>
      </c>
      <c r="AT267" s="209" t="s">
        <v>142</v>
      </c>
      <c r="AU267" s="209" t="s">
        <v>89</v>
      </c>
      <c r="AY267" s="15" t="s">
        <v>140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15" t="s">
        <v>87</v>
      </c>
      <c r="BK267" s="210">
        <f>ROUND(I267*H267,2)</f>
        <v>0</v>
      </c>
      <c r="BL267" s="15" t="s">
        <v>147</v>
      </c>
      <c r="BM267" s="209" t="s">
        <v>484</v>
      </c>
    </row>
    <row r="268" spans="1:47" s="2" customFormat="1" ht="19.5">
      <c r="A268" s="32"/>
      <c r="B268" s="33"/>
      <c r="C268" s="34"/>
      <c r="D268" s="213" t="s">
        <v>203</v>
      </c>
      <c r="E268" s="34"/>
      <c r="F268" s="223" t="s">
        <v>485</v>
      </c>
      <c r="G268" s="34"/>
      <c r="H268" s="34"/>
      <c r="I268" s="166"/>
      <c r="J268" s="34"/>
      <c r="K268" s="34"/>
      <c r="L268" s="37"/>
      <c r="M268" s="224"/>
      <c r="N268" s="225"/>
      <c r="O268" s="69"/>
      <c r="P268" s="69"/>
      <c r="Q268" s="69"/>
      <c r="R268" s="69"/>
      <c r="S268" s="69"/>
      <c r="T268" s="7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5" t="s">
        <v>203</v>
      </c>
      <c r="AU268" s="15" t="s">
        <v>89</v>
      </c>
    </row>
    <row r="269" spans="1:65" s="2" customFormat="1" ht="24">
      <c r="A269" s="32"/>
      <c r="B269" s="33"/>
      <c r="C269" s="198">
        <v>80</v>
      </c>
      <c r="D269" s="198" t="s">
        <v>142</v>
      </c>
      <c r="E269" s="199" t="s">
        <v>486</v>
      </c>
      <c r="F269" s="200" t="s">
        <v>487</v>
      </c>
      <c r="G269" s="201" t="s">
        <v>197</v>
      </c>
      <c r="H269" s="202">
        <v>1090</v>
      </c>
      <c r="I269" s="203"/>
      <c r="J269" s="204">
        <f>ROUND(I269*H269,2)</f>
        <v>0</v>
      </c>
      <c r="K269" s="200" t="s">
        <v>146</v>
      </c>
      <c r="L269" s="37"/>
      <c r="M269" s="205" t="s">
        <v>1</v>
      </c>
      <c r="N269" s="206" t="s">
        <v>44</v>
      </c>
      <c r="O269" s="69"/>
      <c r="P269" s="207">
        <f>O269*H269</f>
        <v>0</v>
      </c>
      <c r="Q269" s="207">
        <v>0</v>
      </c>
      <c r="R269" s="207">
        <f>Q269*H269</f>
        <v>0</v>
      </c>
      <c r="S269" s="207">
        <v>0</v>
      </c>
      <c r="T269" s="208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09" t="s">
        <v>147</v>
      </c>
      <c r="AT269" s="209" t="s">
        <v>142</v>
      </c>
      <c r="AU269" s="209" t="s">
        <v>89</v>
      </c>
      <c r="AY269" s="15" t="s">
        <v>140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5" t="s">
        <v>87</v>
      </c>
      <c r="BK269" s="210">
        <f>ROUND(I269*H269,2)</f>
        <v>0</v>
      </c>
      <c r="BL269" s="15" t="s">
        <v>147</v>
      </c>
      <c r="BM269" s="209" t="s">
        <v>488</v>
      </c>
    </row>
    <row r="270" spans="1:47" s="2" customFormat="1" ht="19.5">
      <c r="A270" s="32"/>
      <c r="B270" s="33"/>
      <c r="C270" s="34"/>
      <c r="D270" s="213" t="s">
        <v>203</v>
      </c>
      <c r="E270" s="34"/>
      <c r="F270" s="223" t="s">
        <v>489</v>
      </c>
      <c r="G270" s="34"/>
      <c r="H270" s="34"/>
      <c r="I270" s="166"/>
      <c r="J270" s="34"/>
      <c r="K270" s="34"/>
      <c r="L270" s="37"/>
      <c r="M270" s="224"/>
      <c r="N270" s="225"/>
      <c r="O270" s="69"/>
      <c r="P270" s="69"/>
      <c r="Q270" s="69"/>
      <c r="R270" s="69"/>
      <c r="S270" s="69"/>
      <c r="T270" s="7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5" t="s">
        <v>203</v>
      </c>
      <c r="AU270" s="15" t="s">
        <v>89</v>
      </c>
    </row>
    <row r="271" spans="1:65" s="2" customFormat="1" ht="33" customHeight="1">
      <c r="A271" s="32"/>
      <c r="B271" s="33"/>
      <c r="C271" s="198">
        <v>81</v>
      </c>
      <c r="D271" s="198" t="s">
        <v>142</v>
      </c>
      <c r="E271" s="199" t="s">
        <v>490</v>
      </c>
      <c r="F271" s="200" t="s">
        <v>491</v>
      </c>
      <c r="G271" s="201" t="s">
        <v>197</v>
      </c>
      <c r="H271" s="202">
        <v>1090</v>
      </c>
      <c r="I271" s="203"/>
      <c r="J271" s="204">
        <f>ROUND(I271*H271,2)</f>
        <v>0</v>
      </c>
      <c r="K271" s="200" t="s">
        <v>146</v>
      </c>
      <c r="L271" s="37"/>
      <c r="M271" s="205" t="s">
        <v>1</v>
      </c>
      <c r="N271" s="206" t="s">
        <v>44</v>
      </c>
      <c r="O271" s="69"/>
      <c r="P271" s="207">
        <f>O271*H271</f>
        <v>0</v>
      </c>
      <c r="Q271" s="207">
        <v>0</v>
      </c>
      <c r="R271" s="207">
        <f>Q271*H271</f>
        <v>0</v>
      </c>
      <c r="S271" s="207">
        <v>0</v>
      </c>
      <c r="T271" s="208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09" t="s">
        <v>147</v>
      </c>
      <c r="AT271" s="209" t="s">
        <v>142</v>
      </c>
      <c r="AU271" s="209" t="s">
        <v>89</v>
      </c>
      <c r="AY271" s="15" t="s">
        <v>140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5" t="s">
        <v>87</v>
      </c>
      <c r="BK271" s="210">
        <f>ROUND(I271*H271,2)</f>
        <v>0</v>
      </c>
      <c r="BL271" s="15" t="s">
        <v>147</v>
      </c>
      <c r="BM271" s="209" t="s">
        <v>492</v>
      </c>
    </row>
    <row r="272" spans="1:47" s="2" customFormat="1" ht="19.5">
      <c r="A272" s="32"/>
      <c r="B272" s="33"/>
      <c r="C272" s="34"/>
      <c r="D272" s="213" t="s">
        <v>203</v>
      </c>
      <c r="E272" s="34"/>
      <c r="F272" s="223" t="s">
        <v>489</v>
      </c>
      <c r="G272" s="34"/>
      <c r="H272" s="34"/>
      <c r="I272" s="166"/>
      <c r="J272" s="34"/>
      <c r="K272" s="34"/>
      <c r="L272" s="37"/>
      <c r="M272" s="224"/>
      <c r="N272" s="225"/>
      <c r="O272" s="69"/>
      <c r="P272" s="69"/>
      <c r="Q272" s="69"/>
      <c r="R272" s="69"/>
      <c r="S272" s="69"/>
      <c r="T272" s="7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5" t="s">
        <v>203</v>
      </c>
      <c r="AU272" s="15" t="s">
        <v>89</v>
      </c>
    </row>
    <row r="273" spans="1:65" s="2" customFormat="1" ht="33" customHeight="1">
      <c r="A273" s="32"/>
      <c r="B273" s="33"/>
      <c r="C273" s="198">
        <v>82</v>
      </c>
      <c r="D273" s="198" t="s">
        <v>142</v>
      </c>
      <c r="E273" s="199" t="s">
        <v>493</v>
      </c>
      <c r="F273" s="200" t="s">
        <v>494</v>
      </c>
      <c r="G273" s="201" t="s">
        <v>197</v>
      </c>
      <c r="H273" s="202">
        <v>1090</v>
      </c>
      <c r="I273" s="203"/>
      <c r="J273" s="204">
        <f>ROUND(I273*H273,2)</f>
        <v>0</v>
      </c>
      <c r="K273" s="200" t="s">
        <v>146</v>
      </c>
      <c r="L273" s="37"/>
      <c r="M273" s="205" t="s">
        <v>1</v>
      </c>
      <c r="N273" s="206" t="s">
        <v>44</v>
      </c>
      <c r="O273" s="69"/>
      <c r="P273" s="207">
        <f>O273*H273</f>
        <v>0</v>
      </c>
      <c r="Q273" s="207">
        <v>0</v>
      </c>
      <c r="R273" s="207">
        <f>Q273*H273</f>
        <v>0</v>
      </c>
      <c r="S273" s="207">
        <v>0</v>
      </c>
      <c r="T273" s="208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209" t="s">
        <v>147</v>
      </c>
      <c r="AT273" s="209" t="s">
        <v>142</v>
      </c>
      <c r="AU273" s="209" t="s">
        <v>89</v>
      </c>
      <c r="AY273" s="15" t="s">
        <v>140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5" t="s">
        <v>87</v>
      </c>
      <c r="BK273" s="210">
        <f>ROUND(I273*H273,2)</f>
        <v>0</v>
      </c>
      <c r="BL273" s="15" t="s">
        <v>147</v>
      </c>
      <c r="BM273" s="209" t="s">
        <v>495</v>
      </c>
    </row>
    <row r="274" spans="1:47" s="2" customFormat="1" ht="19.5">
      <c r="A274" s="32"/>
      <c r="B274" s="33"/>
      <c r="C274" s="34"/>
      <c r="D274" s="213" t="s">
        <v>203</v>
      </c>
      <c r="E274" s="34"/>
      <c r="F274" s="223" t="s">
        <v>489</v>
      </c>
      <c r="G274" s="34"/>
      <c r="H274" s="34"/>
      <c r="I274" s="166"/>
      <c r="J274" s="34"/>
      <c r="K274" s="34"/>
      <c r="L274" s="37"/>
      <c r="M274" s="224"/>
      <c r="N274" s="225"/>
      <c r="O274" s="69"/>
      <c r="P274" s="69"/>
      <c r="Q274" s="69"/>
      <c r="R274" s="69"/>
      <c r="S274" s="69"/>
      <c r="T274" s="7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5" t="s">
        <v>203</v>
      </c>
      <c r="AU274" s="15" t="s">
        <v>89</v>
      </c>
    </row>
    <row r="275" spans="1:65" s="2" customFormat="1" ht="21.75" customHeight="1">
      <c r="A275" s="32"/>
      <c r="B275" s="33"/>
      <c r="C275" s="198">
        <v>83</v>
      </c>
      <c r="D275" s="198" t="s">
        <v>142</v>
      </c>
      <c r="E275" s="199" t="s">
        <v>496</v>
      </c>
      <c r="F275" s="200" t="s">
        <v>497</v>
      </c>
      <c r="G275" s="201" t="s">
        <v>197</v>
      </c>
      <c r="H275" s="202">
        <v>2180</v>
      </c>
      <c r="I275" s="203"/>
      <c r="J275" s="204">
        <f>ROUND(I275*H275,2)</f>
        <v>0</v>
      </c>
      <c r="K275" s="200" t="s">
        <v>146</v>
      </c>
      <c r="L275" s="37"/>
      <c r="M275" s="205" t="s">
        <v>1</v>
      </c>
      <c r="N275" s="206" t="s">
        <v>44</v>
      </c>
      <c r="O275" s="69"/>
      <c r="P275" s="207">
        <f>O275*H275</f>
        <v>0</v>
      </c>
      <c r="Q275" s="207">
        <v>0</v>
      </c>
      <c r="R275" s="207">
        <f>Q275*H275</f>
        <v>0</v>
      </c>
      <c r="S275" s="207">
        <v>0</v>
      </c>
      <c r="T275" s="208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09" t="s">
        <v>147</v>
      </c>
      <c r="AT275" s="209" t="s">
        <v>142</v>
      </c>
      <c r="AU275" s="209" t="s">
        <v>89</v>
      </c>
      <c r="AY275" s="15" t="s">
        <v>140</v>
      </c>
      <c r="BE275" s="210">
        <f>IF(N275="základní",J275,0)</f>
        <v>0</v>
      </c>
      <c r="BF275" s="210">
        <f>IF(N275="snížená",J275,0)</f>
        <v>0</v>
      </c>
      <c r="BG275" s="210">
        <f>IF(N275="zákl. přenesená",J275,0)</f>
        <v>0</v>
      </c>
      <c r="BH275" s="210">
        <f>IF(N275="sníž. přenesená",J275,0)</f>
        <v>0</v>
      </c>
      <c r="BI275" s="210">
        <f>IF(N275="nulová",J275,0)</f>
        <v>0</v>
      </c>
      <c r="BJ275" s="15" t="s">
        <v>87</v>
      </c>
      <c r="BK275" s="210">
        <f>ROUND(I275*H275,2)</f>
        <v>0</v>
      </c>
      <c r="BL275" s="15" t="s">
        <v>147</v>
      </c>
      <c r="BM275" s="209" t="s">
        <v>498</v>
      </c>
    </row>
    <row r="276" spans="1:47" s="2" customFormat="1" ht="19.5">
      <c r="A276" s="32"/>
      <c r="B276" s="33"/>
      <c r="C276" s="34"/>
      <c r="D276" s="213" t="s">
        <v>203</v>
      </c>
      <c r="E276" s="34"/>
      <c r="F276" s="223" t="s">
        <v>489</v>
      </c>
      <c r="G276" s="34"/>
      <c r="H276" s="34"/>
      <c r="I276" s="166"/>
      <c r="J276" s="34"/>
      <c r="K276" s="34"/>
      <c r="L276" s="37"/>
      <c r="M276" s="224"/>
      <c r="N276" s="225"/>
      <c r="O276" s="69"/>
      <c r="P276" s="69"/>
      <c r="Q276" s="69"/>
      <c r="R276" s="69"/>
      <c r="S276" s="69"/>
      <c r="T276" s="7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5" t="s">
        <v>203</v>
      </c>
      <c r="AU276" s="15" t="s">
        <v>89</v>
      </c>
    </row>
    <row r="277" spans="2:51" s="13" customFormat="1" ht="12">
      <c r="B277" s="211"/>
      <c r="C277" s="212"/>
      <c r="D277" s="213" t="s">
        <v>179</v>
      </c>
      <c r="E277" s="214" t="s">
        <v>1</v>
      </c>
      <c r="F277" s="215" t="s">
        <v>499</v>
      </c>
      <c r="G277" s="212"/>
      <c r="H277" s="216">
        <v>2180</v>
      </c>
      <c r="I277" s="217"/>
      <c r="J277" s="212"/>
      <c r="K277" s="212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179</v>
      </c>
      <c r="AU277" s="222" t="s">
        <v>89</v>
      </c>
      <c r="AV277" s="13" t="s">
        <v>89</v>
      </c>
      <c r="AW277" s="13" t="s">
        <v>36</v>
      </c>
      <c r="AX277" s="13" t="s">
        <v>87</v>
      </c>
      <c r="AY277" s="222" t="s">
        <v>140</v>
      </c>
    </row>
    <row r="278" spans="1:65" s="2" customFormat="1" ht="36">
      <c r="A278" s="32"/>
      <c r="B278" s="33"/>
      <c r="C278" s="198">
        <v>84</v>
      </c>
      <c r="D278" s="198" t="s">
        <v>142</v>
      </c>
      <c r="E278" s="199" t="s">
        <v>500</v>
      </c>
      <c r="F278" s="200" t="s">
        <v>501</v>
      </c>
      <c r="G278" s="201" t="s">
        <v>197</v>
      </c>
      <c r="H278" s="202">
        <v>1580</v>
      </c>
      <c r="I278" s="203"/>
      <c r="J278" s="204">
        <f>ROUND(I278*H278,2)</f>
        <v>0</v>
      </c>
      <c r="K278" s="200" t="s">
        <v>146</v>
      </c>
      <c r="L278" s="37"/>
      <c r="M278" s="205" t="s">
        <v>1</v>
      </c>
      <c r="N278" s="206" t="s">
        <v>44</v>
      </c>
      <c r="O278" s="69"/>
      <c r="P278" s="207">
        <f>O278*H278</f>
        <v>0</v>
      </c>
      <c r="Q278" s="207">
        <v>0.04</v>
      </c>
      <c r="R278" s="207">
        <f>Q278*H278</f>
        <v>63.2</v>
      </c>
      <c r="S278" s="207">
        <v>0</v>
      </c>
      <c r="T278" s="208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209" t="s">
        <v>147</v>
      </c>
      <c r="AT278" s="209" t="s">
        <v>142</v>
      </c>
      <c r="AU278" s="209" t="s">
        <v>89</v>
      </c>
      <c r="AY278" s="15" t="s">
        <v>140</v>
      </c>
      <c r="BE278" s="210">
        <f>IF(N278="základní",J278,0)</f>
        <v>0</v>
      </c>
      <c r="BF278" s="210">
        <f>IF(N278="snížená",J278,0)</f>
        <v>0</v>
      </c>
      <c r="BG278" s="210">
        <f>IF(N278="zákl. přenesená",J278,0)</f>
        <v>0</v>
      </c>
      <c r="BH278" s="210">
        <f>IF(N278="sníž. přenesená",J278,0)</f>
        <v>0</v>
      </c>
      <c r="BI278" s="210">
        <f>IF(N278="nulová",J278,0)</f>
        <v>0</v>
      </c>
      <c r="BJ278" s="15" t="s">
        <v>87</v>
      </c>
      <c r="BK278" s="210">
        <f>ROUND(I278*H278,2)</f>
        <v>0</v>
      </c>
      <c r="BL278" s="15" t="s">
        <v>147</v>
      </c>
      <c r="BM278" s="209" t="s">
        <v>502</v>
      </c>
    </row>
    <row r="279" spans="1:47" s="2" customFormat="1" ht="19.5">
      <c r="A279" s="32"/>
      <c r="B279" s="33"/>
      <c r="C279" s="34"/>
      <c r="D279" s="213" t="s">
        <v>203</v>
      </c>
      <c r="E279" s="34"/>
      <c r="F279" s="223" t="s">
        <v>485</v>
      </c>
      <c r="G279" s="34"/>
      <c r="H279" s="34"/>
      <c r="I279" s="166"/>
      <c r="J279" s="34"/>
      <c r="K279" s="34"/>
      <c r="L279" s="37"/>
      <c r="M279" s="224"/>
      <c r="N279" s="225"/>
      <c r="O279" s="69"/>
      <c r="P279" s="69"/>
      <c r="Q279" s="69"/>
      <c r="R279" s="69"/>
      <c r="S279" s="69"/>
      <c r="T279" s="7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5" t="s">
        <v>203</v>
      </c>
      <c r="AU279" s="15" t="s">
        <v>89</v>
      </c>
    </row>
    <row r="280" spans="1:65" s="2" customFormat="1" ht="24">
      <c r="A280" s="32"/>
      <c r="B280" s="33"/>
      <c r="C280" s="226">
        <v>85</v>
      </c>
      <c r="D280" s="226" t="s">
        <v>205</v>
      </c>
      <c r="E280" s="227" t="s">
        <v>503</v>
      </c>
      <c r="F280" s="228" t="s">
        <v>504</v>
      </c>
      <c r="G280" s="229" t="s">
        <v>197</v>
      </c>
      <c r="H280" s="230">
        <v>737.3</v>
      </c>
      <c r="I280" s="231"/>
      <c r="J280" s="232">
        <f>ROUND(I280*H280,2)</f>
        <v>0</v>
      </c>
      <c r="K280" s="228" t="s">
        <v>1</v>
      </c>
      <c r="L280" s="233"/>
      <c r="M280" s="234" t="s">
        <v>1</v>
      </c>
      <c r="N280" s="235" t="s">
        <v>44</v>
      </c>
      <c r="O280" s="69"/>
      <c r="P280" s="207">
        <f>O280*H280</f>
        <v>0</v>
      </c>
      <c r="Q280" s="207">
        <v>0.0108</v>
      </c>
      <c r="R280" s="207">
        <f>Q280*H280</f>
        <v>7.96284</v>
      </c>
      <c r="S280" s="207">
        <v>0</v>
      </c>
      <c r="T280" s="208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09" t="s">
        <v>171</v>
      </c>
      <c r="AT280" s="209" t="s">
        <v>205</v>
      </c>
      <c r="AU280" s="209" t="s">
        <v>89</v>
      </c>
      <c r="AY280" s="15" t="s">
        <v>140</v>
      </c>
      <c r="BE280" s="210">
        <f>IF(N280="základní",J280,0)</f>
        <v>0</v>
      </c>
      <c r="BF280" s="210">
        <f>IF(N280="snížená",J280,0)</f>
        <v>0</v>
      </c>
      <c r="BG280" s="210">
        <f>IF(N280="zákl. přenesená",J280,0)</f>
        <v>0</v>
      </c>
      <c r="BH280" s="210">
        <f>IF(N280="sníž. přenesená",J280,0)</f>
        <v>0</v>
      </c>
      <c r="BI280" s="210">
        <f>IF(N280="nulová",J280,0)</f>
        <v>0</v>
      </c>
      <c r="BJ280" s="15" t="s">
        <v>87</v>
      </c>
      <c r="BK280" s="210">
        <f>ROUND(I280*H280,2)</f>
        <v>0</v>
      </c>
      <c r="BL280" s="15" t="s">
        <v>147</v>
      </c>
      <c r="BM280" s="209" t="s">
        <v>505</v>
      </c>
    </row>
    <row r="281" spans="1:47" s="2" customFormat="1" ht="19.5">
      <c r="A281" s="32"/>
      <c r="B281" s="33"/>
      <c r="C281" s="34"/>
      <c r="D281" s="213" t="s">
        <v>203</v>
      </c>
      <c r="E281" s="34"/>
      <c r="F281" s="223" t="s">
        <v>506</v>
      </c>
      <c r="G281" s="34"/>
      <c r="H281" s="34"/>
      <c r="I281" s="166"/>
      <c r="J281" s="34"/>
      <c r="K281" s="34"/>
      <c r="L281" s="37"/>
      <c r="M281" s="224"/>
      <c r="N281" s="225"/>
      <c r="O281" s="69"/>
      <c r="P281" s="69"/>
      <c r="Q281" s="69"/>
      <c r="R281" s="69"/>
      <c r="S281" s="69"/>
      <c r="T281" s="7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5" t="s">
        <v>203</v>
      </c>
      <c r="AU281" s="15" t="s">
        <v>89</v>
      </c>
    </row>
    <row r="282" spans="2:51" s="13" customFormat="1" ht="12">
      <c r="B282" s="211"/>
      <c r="C282" s="212"/>
      <c r="D282" s="213" t="s">
        <v>179</v>
      </c>
      <c r="E282" s="212"/>
      <c r="F282" s="215" t="s">
        <v>507</v>
      </c>
      <c r="G282" s="212"/>
      <c r="H282" s="216">
        <v>737.3</v>
      </c>
      <c r="I282" s="217"/>
      <c r="J282" s="212"/>
      <c r="K282" s="212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179</v>
      </c>
      <c r="AU282" s="222" t="s">
        <v>89</v>
      </c>
      <c r="AV282" s="13" t="s">
        <v>89</v>
      </c>
      <c r="AW282" s="13" t="s">
        <v>4</v>
      </c>
      <c r="AX282" s="13" t="s">
        <v>87</v>
      </c>
      <c r="AY282" s="222" t="s">
        <v>140</v>
      </c>
    </row>
    <row r="283" spans="1:65" s="2" customFormat="1" ht="24">
      <c r="A283" s="32"/>
      <c r="B283" s="33"/>
      <c r="C283" s="226">
        <v>86</v>
      </c>
      <c r="D283" s="226" t="s">
        <v>205</v>
      </c>
      <c r="E283" s="227" t="s">
        <v>508</v>
      </c>
      <c r="F283" s="228" t="s">
        <v>509</v>
      </c>
      <c r="G283" s="229" t="s">
        <v>197</v>
      </c>
      <c r="H283" s="230">
        <v>722.15</v>
      </c>
      <c r="I283" s="231"/>
      <c r="J283" s="232">
        <f>ROUND(I283*H283,2)</f>
        <v>0</v>
      </c>
      <c r="K283" s="228" t="s">
        <v>1</v>
      </c>
      <c r="L283" s="233"/>
      <c r="M283" s="234" t="s">
        <v>1</v>
      </c>
      <c r="N283" s="235" t="s">
        <v>44</v>
      </c>
      <c r="O283" s="69"/>
      <c r="P283" s="207">
        <f>O283*H283</f>
        <v>0</v>
      </c>
      <c r="Q283" s="207">
        <v>0.0108</v>
      </c>
      <c r="R283" s="207">
        <f>Q283*H283</f>
        <v>7.79922</v>
      </c>
      <c r="S283" s="207">
        <v>0</v>
      </c>
      <c r="T283" s="208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09" t="s">
        <v>171</v>
      </c>
      <c r="AT283" s="209" t="s">
        <v>205</v>
      </c>
      <c r="AU283" s="209" t="s">
        <v>89</v>
      </c>
      <c r="AY283" s="15" t="s">
        <v>140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5" t="s">
        <v>87</v>
      </c>
      <c r="BK283" s="210">
        <f>ROUND(I283*H283,2)</f>
        <v>0</v>
      </c>
      <c r="BL283" s="15" t="s">
        <v>147</v>
      </c>
      <c r="BM283" s="209" t="s">
        <v>510</v>
      </c>
    </row>
    <row r="284" spans="1:47" s="2" customFormat="1" ht="19.5">
      <c r="A284" s="32"/>
      <c r="B284" s="33"/>
      <c r="C284" s="34"/>
      <c r="D284" s="213" t="s">
        <v>203</v>
      </c>
      <c r="E284" s="34"/>
      <c r="F284" s="223" t="s">
        <v>511</v>
      </c>
      <c r="G284" s="34"/>
      <c r="H284" s="34"/>
      <c r="I284" s="166"/>
      <c r="J284" s="34"/>
      <c r="K284" s="34"/>
      <c r="L284" s="37"/>
      <c r="M284" s="224"/>
      <c r="N284" s="225"/>
      <c r="O284" s="69"/>
      <c r="P284" s="69"/>
      <c r="Q284" s="69"/>
      <c r="R284" s="69"/>
      <c r="S284" s="69"/>
      <c r="T284" s="7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5" t="s">
        <v>203</v>
      </c>
      <c r="AU284" s="15" t="s">
        <v>89</v>
      </c>
    </row>
    <row r="285" spans="2:51" s="13" customFormat="1" ht="12">
      <c r="B285" s="211"/>
      <c r="C285" s="212"/>
      <c r="D285" s="213" t="s">
        <v>179</v>
      </c>
      <c r="E285" s="212"/>
      <c r="F285" s="215" t="s">
        <v>512</v>
      </c>
      <c r="G285" s="212"/>
      <c r="H285" s="216">
        <v>722.15</v>
      </c>
      <c r="I285" s="217"/>
      <c r="J285" s="212"/>
      <c r="K285" s="212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179</v>
      </c>
      <c r="AU285" s="222" t="s">
        <v>89</v>
      </c>
      <c r="AV285" s="13" t="s">
        <v>89</v>
      </c>
      <c r="AW285" s="13" t="s">
        <v>4</v>
      </c>
      <c r="AX285" s="13" t="s">
        <v>87</v>
      </c>
      <c r="AY285" s="222" t="s">
        <v>140</v>
      </c>
    </row>
    <row r="286" spans="1:65" s="2" customFormat="1" ht="24">
      <c r="A286" s="32"/>
      <c r="B286" s="33"/>
      <c r="C286" s="226">
        <v>87</v>
      </c>
      <c r="D286" s="226" t="s">
        <v>205</v>
      </c>
      <c r="E286" s="227" t="s">
        <v>513</v>
      </c>
      <c r="F286" s="228" t="s">
        <v>514</v>
      </c>
      <c r="G286" s="229" t="s">
        <v>197</v>
      </c>
      <c r="H286" s="230">
        <v>136.35</v>
      </c>
      <c r="I286" s="231"/>
      <c r="J286" s="232">
        <f>ROUND(I286*H286,2)</f>
        <v>0</v>
      </c>
      <c r="K286" s="228" t="s">
        <v>1</v>
      </c>
      <c r="L286" s="233"/>
      <c r="M286" s="234" t="s">
        <v>1</v>
      </c>
      <c r="N286" s="235" t="s">
        <v>44</v>
      </c>
      <c r="O286" s="69"/>
      <c r="P286" s="207">
        <f>O286*H286</f>
        <v>0</v>
      </c>
      <c r="Q286" s="207">
        <v>0.0108</v>
      </c>
      <c r="R286" s="207">
        <f>Q286*H286</f>
        <v>1.47258</v>
      </c>
      <c r="S286" s="207">
        <v>0</v>
      </c>
      <c r="T286" s="208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09" t="s">
        <v>171</v>
      </c>
      <c r="AT286" s="209" t="s">
        <v>205</v>
      </c>
      <c r="AU286" s="209" t="s">
        <v>89</v>
      </c>
      <c r="AY286" s="15" t="s">
        <v>140</v>
      </c>
      <c r="BE286" s="210">
        <f>IF(N286="základní",J286,0)</f>
        <v>0</v>
      </c>
      <c r="BF286" s="210">
        <f>IF(N286="snížená",J286,0)</f>
        <v>0</v>
      </c>
      <c r="BG286" s="210">
        <f>IF(N286="zákl. přenesená",J286,0)</f>
        <v>0</v>
      </c>
      <c r="BH286" s="210">
        <f>IF(N286="sníž. přenesená",J286,0)</f>
        <v>0</v>
      </c>
      <c r="BI286" s="210">
        <f>IF(N286="nulová",J286,0)</f>
        <v>0</v>
      </c>
      <c r="BJ286" s="15" t="s">
        <v>87</v>
      </c>
      <c r="BK286" s="210">
        <f>ROUND(I286*H286,2)</f>
        <v>0</v>
      </c>
      <c r="BL286" s="15" t="s">
        <v>147</v>
      </c>
      <c r="BM286" s="209" t="s">
        <v>515</v>
      </c>
    </row>
    <row r="287" spans="1:47" s="2" customFormat="1" ht="19.5">
      <c r="A287" s="32"/>
      <c r="B287" s="33"/>
      <c r="C287" s="34"/>
      <c r="D287" s="213" t="s">
        <v>203</v>
      </c>
      <c r="E287" s="34"/>
      <c r="F287" s="223" t="s">
        <v>516</v>
      </c>
      <c r="G287" s="34"/>
      <c r="H287" s="34"/>
      <c r="I287" s="166"/>
      <c r="J287" s="34"/>
      <c r="K287" s="34"/>
      <c r="L287" s="37"/>
      <c r="M287" s="224"/>
      <c r="N287" s="225"/>
      <c r="O287" s="69"/>
      <c r="P287" s="69"/>
      <c r="Q287" s="69"/>
      <c r="R287" s="69"/>
      <c r="S287" s="69"/>
      <c r="T287" s="7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5" t="s">
        <v>203</v>
      </c>
      <c r="AU287" s="15" t="s">
        <v>89</v>
      </c>
    </row>
    <row r="288" spans="2:51" s="13" customFormat="1" ht="12">
      <c r="B288" s="211"/>
      <c r="C288" s="212"/>
      <c r="D288" s="213" t="s">
        <v>179</v>
      </c>
      <c r="E288" s="212"/>
      <c r="F288" s="215" t="s">
        <v>517</v>
      </c>
      <c r="G288" s="212"/>
      <c r="H288" s="216">
        <v>136.35</v>
      </c>
      <c r="I288" s="217"/>
      <c r="J288" s="212"/>
      <c r="K288" s="212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179</v>
      </c>
      <c r="AU288" s="222" t="s">
        <v>89</v>
      </c>
      <c r="AV288" s="13" t="s">
        <v>89</v>
      </c>
      <c r="AW288" s="13" t="s">
        <v>4</v>
      </c>
      <c r="AX288" s="13" t="s">
        <v>87</v>
      </c>
      <c r="AY288" s="222" t="s">
        <v>140</v>
      </c>
    </row>
    <row r="289" spans="1:65" s="2" customFormat="1" ht="24">
      <c r="A289" s="32"/>
      <c r="B289" s="33"/>
      <c r="C289" s="198">
        <v>88</v>
      </c>
      <c r="D289" s="198" t="s">
        <v>142</v>
      </c>
      <c r="E289" s="199" t="s">
        <v>518</v>
      </c>
      <c r="F289" s="200" t="s">
        <v>519</v>
      </c>
      <c r="G289" s="201" t="s">
        <v>197</v>
      </c>
      <c r="H289" s="202">
        <v>278</v>
      </c>
      <c r="I289" s="203"/>
      <c r="J289" s="204">
        <f>ROUND(I289*H289,2)</f>
        <v>0</v>
      </c>
      <c r="K289" s="200" t="s">
        <v>146</v>
      </c>
      <c r="L289" s="37"/>
      <c r="M289" s="205" t="s">
        <v>1</v>
      </c>
      <c r="N289" s="206" t="s">
        <v>44</v>
      </c>
      <c r="O289" s="69"/>
      <c r="P289" s="207">
        <f>O289*H289</f>
        <v>0</v>
      </c>
      <c r="Q289" s="207">
        <v>0.08425</v>
      </c>
      <c r="R289" s="207">
        <f>Q289*H289</f>
        <v>23.4215</v>
      </c>
      <c r="S289" s="207">
        <v>0</v>
      </c>
      <c r="T289" s="208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09" t="s">
        <v>147</v>
      </c>
      <c r="AT289" s="209" t="s">
        <v>142</v>
      </c>
      <c r="AU289" s="209" t="s">
        <v>89</v>
      </c>
      <c r="AY289" s="15" t="s">
        <v>140</v>
      </c>
      <c r="BE289" s="210">
        <f>IF(N289="základní",J289,0)</f>
        <v>0</v>
      </c>
      <c r="BF289" s="210">
        <f>IF(N289="snížená",J289,0)</f>
        <v>0</v>
      </c>
      <c r="BG289" s="210">
        <f>IF(N289="zákl. přenesená",J289,0)</f>
        <v>0</v>
      </c>
      <c r="BH289" s="210">
        <f>IF(N289="sníž. přenesená",J289,0)</f>
        <v>0</v>
      </c>
      <c r="BI289" s="210">
        <f>IF(N289="nulová",J289,0)</f>
        <v>0</v>
      </c>
      <c r="BJ289" s="15" t="s">
        <v>87</v>
      </c>
      <c r="BK289" s="210">
        <f>ROUND(I289*H289,2)</f>
        <v>0</v>
      </c>
      <c r="BL289" s="15" t="s">
        <v>147</v>
      </c>
      <c r="BM289" s="209" t="s">
        <v>520</v>
      </c>
    </row>
    <row r="290" spans="1:47" s="2" customFormat="1" ht="19.5">
      <c r="A290" s="32"/>
      <c r="B290" s="33"/>
      <c r="C290" s="34"/>
      <c r="D290" s="213" t="s">
        <v>203</v>
      </c>
      <c r="E290" s="34"/>
      <c r="F290" s="223" t="s">
        <v>521</v>
      </c>
      <c r="G290" s="34"/>
      <c r="H290" s="34"/>
      <c r="I290" s="166"/>
      <c r="J290" s="34"/>
      <c r="K290" s="34"/>
      <c r="L290" s="37"/>
      <c r="M290" s="224"/>
      <c r="N290" s="225"/>
      <c r="O290" s="69"/>
      <c r="P290" s="69"/>
      <c r="Q290" s="69"/>
      <c r="R290" s="69"/>
      <c r="S290" s="69"/>
      <c r="T290" s="7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5" t="s">
        <v>203</v>
      </c>
      <c r="AU290" s="15" t="s">
        <v>89</v>
      </c>
    </row>
    <row r="291" spans="1:65" s="2" customFormat="1" ht="21.75" customHeight="1">
      <c r="A291" s="32"/>
      <c r="B291" s="33"/>
      <c r="C291" s="226">
        <v>89</v>
      </c>
      <c r="D291" s="226" t="s">
        <v>205</v>
      </c>
      <c r="E291" s="227" t="s">
        <v>522</v>
      </c>
      <c r="F291" s="228" t="s">
        <v>523</v>
      </c>
      <c r="G291" s="229" t="s">
        <v>197</v>
      </c>
      <c r="H291" s="230">
        <v>260</v>
      </c>
      <c r="I291" s="231"/>
      <c r="J291" s="232">
        <f>ROUND(I291*H291,2)</f>
        <v>0</v>
      </c>
      <c r="K291" s="228" t="s">
        <v>146</v>
      </c>
      <c r="L291" s="233"/>
      <c r="M291" s="234" t="s">
        <v>1</v>
      </c>
      <c r="N291" s="235" t="s">
        <v>44</v>
      </c>
      <c r="O291" s="69"/>
      <c r="P291" s="207">
        <f>O291*H291</f>
        <v>0</v>
      </c>
      <c r="Q291" s="207">
        <v>0.131</v>
      </c>
      <c r="R291" s="207">
        <f>Q291*H291</f>
        <v>34.06</v>
      </c>
      <c r="S291" s="207">
        <v>0</v>
      </c>
      <c r="T291" s="208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209" t="s">
        <v>171</v>
      </c>
      <c r="AT291" s="209" t="s">
        <v>205</v>
      </c>
      <c r="AU291" s="209" t="s">
        <v>89</v>
      </c>
      <c r="AY291" s="15" t="s">
        <v>140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5" t="s">
        <v>87</v>
      </c>
      <c r="BK291" s="210">
        <f>ROUND(I291*H291,2)</f>
        <v>0</v>
      </c>
      <c r="BL291" s="15" t="s">
        <v>147</v>
      </c>
      <c r="BM291" s="209" t="s">
        <v>524</v>
      </c>
    </row>
    <row r="292" spans="1:47" s="2" customFormat="1" ht="19.5">
      <c r="A292" s="32"/>
      <c r="B292" s="33"/>
      <c r="C292" s="34"/>
      <c r="D292" s="213" t="s">
        <v>203</v>
      </c>
      <c r="E292" s="34"/>
      <c r="F292" s="223" t="s">
        <v>521</v>
      </c>
      <c r="G292" s="34"/>
      <c r="H292" s="34"/>
      <c r="I292" s="166"/>
      <c r="J292" s="34"/>
      <c r="K292" s="34"/>
      <c r="L292" s="37"/>
      <c r="M292" s="224"/>
      <c r="N292" s="225"/>
      <c r="O292" s="69"/>
      <c r="P292" s="69"/>
      <c r="Q292" s="69"/>
      <c r="R292" s="69"/>
      <c r="S292" s="69"/>
      <c r="T292" s="7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5" t="s">
        <v>203</v>
      </c>
      <c r="AU292" s="15" t="s">
        <v>89</v>
      </c>
    </row>
    <row r="293" spans="1:65" s="2" customFormat="1" ht="24">
      <c r="A293" s="32"/>
      <c r="B293" s="33"/>
      <c r="C293" s="226">
        <v>90</v>
      </c>
      <c r="D293" s="226" t="s">
        <v>205</v>
      </c>
      <c r="E293" s="227" t="s">
        <v>525</v>
      </c>
      <c r="F293" s="228" t="s">
        <v>526</v>
      </c>
      <c r="G293" s="229" t="s">
        <v>197</v>
      </c>
      <c r="H293" s="230">
        <v>18</v>
      </c>
      <c r="I293" s="231"/>
      <c r="J293" s="232">
        <f>ROUND(I293*H293,2)</f>
        <v>0</v>
      </c>
      <c r="K293" s="228" t="s">
        <v>146</v>
      </c>
      <c r="L293" s="233"/>
      <c r="M293" s="234" t="s">
        <v>1</v>
      </c>
      <c r="N293" s="235" t="s">
        <v>44</v>
      </c>
      <c r="O293" s="69"/>
      <c r="P293" s="207">
        <f>O293*H293</f>
        <v>0</v>
      </c>
      <c r="Q293" s="207">
        <v>0.131</v>
      </c>
      <c r="R293" s="207">
        <f>Q293*H293</f>
        <v>2.358</v>
      </c>
      <c r="S293" s="207">
        <v>0</v>
      </c>
      <c r="T293" s="208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09" t="s">
        <v>171</v>
      </c>
      <c r="AT293" s="209" t="s">
        <v>205</v>
      </c>
      <c r="AU293" s="209" t="s">
        <v>89</v>
      </c>
      <c r="AY293" s="15" t="s">
        <v>140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15" t="s">
        <v>87</v>
      </c>
      <c r="BK293" s="210">
        <f>ROUND(I293*H293,2)</f>
        <v>0</v>
      </c>
      <c r="BL293" s="15" t="s">
        <v>147</v>
      </c>
      <c r="BM293" s="209" t="s">
        <v>527</v>
      </c>
    </row>
    <row r="294" spans="1:47" s="2" customFormat="1" ht="19.5">
      <c r="A294" s="32"/>
      <c r="B294" s="33"/>
      <c r="C294" s="34"/>
      <c r="D294" s="213" t="s">
        <v>203</v>
      </c>
      <c r="E294" s="34"/>
      <c r="F294" s="223" t="s">
        <v>521</v>
      </c>
      <c r="G294" s="34"/>
      <c r="H294" s="34"/>
      <c r="I294" s="166"/>
      <c r="J294" s="34"/>
      <c r="K294" s="34"/>
      <c r="L294" s="37"/>
      <c r="M294" s="224"/>
      <c r="N294" s="225"/>
      <c r="O294" s="69"/>
      <c r="P294" s="69"/>
      <c r="Q294" s="69"/>
      <c r="R294" s="69"/>
      <c r="S294" s="69"/>
      <c r="T294" s="7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5" t="s">
        <v>203</v>
      </c>
      <c r="AU294" s="15" t="s">
        <v>89</v>
      </c>
    </row>
    <row r="295" spans="2:63" s="12" customFormat="1" ht="22.7" customHeight="1">
      <c r="B295" s="182"/>
      <c r="C295" s="183"/>
      <c r="D295" s="184" t="s">
        <v>78</v>
      </c>
      <c r="E295" s="196" t="s">
        <v>171</v>
      </c>
      <c r="F295" s="196" t="s">
        <v>528</v>
      </c>
      <c r="G295" s="183"/>
      <c r="H295" s="183"/>
      <c r="I295" s="186"/>
      <c r="J295" s="197">
        <f>BK295</f>
        <v>0</v>
      </c>
      <c r="K295" s="183"/>
      <c r="L295" s="188"/>
      <c r="M295" s="189"/>
      <c r="N295" s="190"/>
      <c r="O295" s="190"/>
      <c r="P295" s="191">
        <f>P296</f>
        <v>0</v>
      </c>
      <c r="Q295" s="190"/>
      <c r="R295" s="191">
        <f>R296</f>
        <v>1.2624</v>
      </c>
      <c r="S295" s="190"/>
      <c r="T295" s="192">
        <f>T296</f>
        <v>0</v>
      </c>
      <c r="AR295" s="193" t="s">
        <v>87</v>
      </c>
      <c r="AT295" s="194" t="s">
        <v>78</v>
      </c>
      <c r="AU295" s="194" t="s">
        <v>87</v>
      </c>
      <c r="AY295" s="193" t="s">
        <v>140</v>
      </c>
      <c r="BK295" s="195">
        <f>BK296</f>
        <v>0</v>
      </c>
    </row>
    <row r="296" spans="1:65" s="2" customFormat="1" ht="24">
      <c r="A296" s="32"/>
      <c r="B296" s="33"/>
      <c r="C296" s="198">
        <v>91</v>
      </c>
      <c r="D296" s="198" t="s">
        <v>142</v>
      </c>
      <c r="E296" s="199" t="s">
        <v>529</v>
      </c>
      <c r="F296" s="200" t="s">
        <v>530</v>
      </c>
      <c r="G296" s="201" t="s">
        <v>145</v>
      </c>
      <c r="H296" s="202">
        <v>3</v>
      </c>
      <c r="I296" s="203"/>
      <c r="J296" s="204">
        <f>ROUND(I296*H296,2)</f>
        <v>0</v>
      </c>
      <c r="K296" s="200" t="s">
        <v>146</v>
      </c>
      <c r="L296" s="37"/>
      <c r="M296" s="205" t="s">
        <v>1</v>
      </c>
      <c r="N296" s="206" t="s">
        <v>44</v>
      </c>
      <c r="O296" s="69"/>
      <c r="P296" s="207">
        <f>O296*H296</f>
        <v>0</v>
      </c>
      <c r="Q296" s="207">
        <v>0.4208</v>
      </c>
      <c r="R296" s="207">
        <f>Q296*H296</f>
        <v>1.2624</v>
      </c>
      <c r="S296" s="207">
        <v>0</v>
      </c>
      <c r="T296" s="208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09" t="s">
        <v>147</v>
      </c>
      <c r="AT296" s="209" t="s">
        <v>142</v>
      </c>
      <c r="AU296" s="209" t="s">
        <v>89</v>
      </c>
      <c r="AY296" s="15" t="s">
        <v>140</v>
      </c>
      <c r="BE296" s="210">
        <f>IF(N296="základní",J296,0)</f>
        <v>0</v>
      </c>
      <c r="BF296" s="210">
        <f>IF(N296="snížená",J296,0)</f>
        <v>0</v>
      </c>
      <c r="BG296" s="210">
        <f>IF(N296="zákl. přenesená",J296,0)</f>
        <v>0</v>
      </c>
      <c r="BH296" s="210">
        <f>IF(N296="sníž. přenesená",J296,0)</f>
        <v>0</v>
      </c>
      <c r="BI296" s="210">
        <f>IF(N296="nulová",J296,0)</f>
        <v>0</v>
      </c>
      <c r="BJ296" s="15" t="s">
        <v>87</v>
      </c>
      <c r="BK296" s="210">
        <f>ROUND(I296*H296,2)</f>
        <v>0</v>
      </c>
      <c r="BL296" s="15" t="s">
        <v>147</v>
      </c>
      <c r="BM296" s="209" t="s">
        <v>531</v>
      </c>
    </row>
    <row r="297" spans="2:63" s="12" customFormat="1" ht="22.7" customHeight="1">
      <c r="B297" s="182"/>
      <c r="C297" s="183"/>
      <c r="D297" s="184" t="s">
        <v>78</v>
      </c>
      <c r="E297" s="196" t="s">
        <v>175</v>
      </c>
      <c r="F297" s="196" t="s">
        <v>532</v>
      </c>
      <c r="G297" s="183"/>
      <c r="H297" s="183"/>
      <c r="I297" s="186"/>
      <c r="J297" s="197">
        <f>BK297</f>
        <v>0</v>
      </c>
      <c r="K297" s="183"/>
      <c r="L297" s="188"/>
      <c r="M297" s="189"/>
      <c r="N297" s="190"/>
      <c r="O297" s="190"/>
      <c r="P297" s="191">
        <f>SUM(P298:P323)</f>
        <v>0</v>
      </c>
      <c r="Q297" s="190"/>
      <c r="R297" s="191">
        <f>SUM(R298:R323)</f>
        <v>98.33908078999998</v>
      </c>
      <c r="S297" s="190"/>
      <c r="T297" s="192">
        <f>SUM(T298:T323)</f>
        <v>6.702</v>
      </c>
      <c r="AR297" s="193" t="s">
        <v>87</v>
      </c>
      <c r="AT297" s="194" t="s">
        <v>78</v>
      </c>
      <c r="AU297" s="194" t="s">
        <v>87</v>
      </c>
      <c r="AY297" s="193" t="s">
        <v>140</v>
      </c>
      <c r="BK297" s="195">
        <f>SUM(BK298:BK323)</f>
        <v>0</v>
      </c>
    </row>
    <row r="298" spans="1:65" s="2" customFormat="1" ht="33" customHeight="1">
      <c r="A298" s="32"/>
      <c r="B298" s="33"/>
      <c r="C298" s="198">
        <v>92</v>
      </c>
      <c r="D298" s="198" t="s">
        <v>142</v>
      </c>
      <c r="E298" s="199" t="s">
        <v>533</v>
      </c>
      <c r="F298" s="200" t="s">
        <v>534</v>
      </c>
      <c r="G298" s="201" t="s">
        <v>272</v>
      </c>
      <c r="H298" s="202">
        <v>43</v>
      </c>
      <c r="I298" s="203"/>
      <c r="J298" s="204">
        <f aca="true" t="shared" si="35" ref="J298:J320">ROUND(I298*H298,2)</f>
        <v>0</v>
      </c>
      <c r="K298" s="200" t="s">
        <v>146</v>
      </c>
      <c r="L298" s="37"/>
      <c r="M298" s="205" t="s">
        <v>1</v>
      </c>
      <c r="N298" s="206" t="s">
        <v>44</v>
      </c>
      <c r="O298" s="69"/>
      <c r="P298" s="207">
        <f aca="true" t="shared" si="36" ref="P298:P320">O298*H298</f>
        <v>0</v>
      </c>
      <c r="Q298" s="207">
        <v>0.15539952</v>
      </c>
      <c r="R298" s="207">
        <f aca="true" t="shared" si="37" ref="R298:R320">Q298*H298</f>
        <v>6.682179360000001</v>
      </c>
      <c r="S298" s="207">
        <v>0</v>
      </c>
      <c r="T298" s="208">
        <f aca="true" t="shared" si="38" ref="T298:T320"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209" t="s">
        <v>147</v>
      </c>
      <c r="AT298" s="209" t="s">
        <v>142</v>
      </c>
      <c r="AU298" s="209" t="s">
        <v>89</v>
      </c>
      <c r="AY298" s="15" t="s">
        <v>140</v>
      </c>
      <c r="BE298" s="210">
        <f aca="true" t="shared" si="39" ref="BE298:BE320">IF(N298="základní",J298,0)</f>
        <v>0</v>
      </c>
      <c r="BF298" s="210">
        <f aca="true" t="shared" si="40" ref="BF298:BF320">IF(N298="snížená",J298,0)</f>
        <v>0</v>
      </c>
      <c r="BG298" s="210">
        <f aca="true" t="shared" si="41" ref="BG298:BG320">IF(N298="zákl. přenesená",J298,0)</f>
        <v>0</v>
      </c>
      <c r="BH298" s="210">
        <f aca="true" t="shared" si="42" ref="BH298:BH320">IF(N298="sníž. přenesená",J298,0)</f>
        <v>0</v>
      </c>
      <c r="BI298" s="210">
        <f aca="true" t="shared" si="43" ref="BI298:BI320">IF(N298="nulová",J298,0)</f>
        <v>0</v>
      </c>
      <c r="BJ298" s="15" t="s">
        <v>87</v>
      </c>
      <c r="BK298" s="210">
        <f aca="true" t="shared" si="44" ref="BK298:BK320">ROUND(I298*H298,2)</f>
        <v>0</v>
      </c>
      <c r="BL298" s="15" t="s">
        <v>147</v>
      </c>
      <c r="BM298" s="209" t="s">
        <v>535</v>
      </c>
    </row>
    <row r="299" spans="1:65" s="2" customFormat="1" ht="16.5" customHeight="1">
      <c r="A299" s="32"/>
      <c r="B299" s="33"/>
      <c r="C299" s="226">
        <v>93</v>
      </c>
      <c r="D299" s="226" t="s">
        <v>205</v>
      </c>
      <c r="E299" s="227" t="s">
        <v>536</v>
      </c>
      <c r="F299" s="228" t="s">
        <v>537</v>
      </c>
      <c r="G299" s="229" t="s">
        <v>272</v>
      </c>
      <c r="H299" s="230">
        <v>30</v>
      </c>
      <c r="I299" s="231"/>
      <c r="J299" s="232">
        <f t="shared" si="35"/>
        <v>0</v>
      </c>
      <c r="K299" s="228" t="s">
        <v>146</v>
      </c>
      <c r="L299" s="233"/>
      <c r="M299" s="234" t="s">
        <v>1</v>
      </c>
      <c r="N299" s="235" t="s">
        <v>44</v>
      </c>
      <c r="O299" s="69"/>
      <c r="P299" s="207">
        <f t="shared" si="36"/>
        <v>0</v>
      </c>
      <c r="Q299" s="207">
        <v>0.08</v>
      </c>
      <c r="R299" s="207">
        <f t="shared" si="37"/>
        <v>2.4</v>
      </c>
      <c r="S299" s="207">
        <v>0</v>
      </c>
      <c r="T299" s="208">
        <f t="shared" si="38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09" t="s">
        <v>171</v>
      </c>
      <c r="AT299" s="209" t="s">
        <v>205</v>
      </c>
      <c r="AU299" s="209" t="s">
        <v>89</v>
      </c>
      <c r="AY299" s="15" t="s">
        <v>140</v>
      </c>
      <c r="BE299" s="210">
        <f t="shared" si="39"/>
        <v>0</v>
      </c>
      <c r="BF299" s="210">
        <f t="shared" si="40"/>
        <v>0</v>
      </c>
      <c r="BG299" s="210">
        <f t="shared" si="41"/>
        <v>0</v>
      </c>
      <c r="BH299" s="210">
        <f t="shared" si="42"/>
        <v>0</v>
      </c>
      <c r="BI299" s="210">
        <f t="shared" si="43"/>
        <v>0</v>
      </c>
      <c r="BJ299" s="15" t="s">
        <v>87</v>
      </c>
      <c r="BK299" s="210">
        <f t="shared" si="44"/>
        <v>0</v>
      </c>
      <c r="BL299" s="15" t="s">
        <v>147</v>
      </c>
      <c r="BM299" s="209" t="s">
        <v>538</v>
      </c>
    </row>
    <row r="300" spans="1:65" s="2" customFormat="1" ht="16.5" customHeight="1">
      <c r="A300" s="32"/>
      <c r="B300" s="33"/>
      <c r="C300" s="226">
        <v>94</v>
      </c>
      <c r="D300" s="226" t="s">
        <v>205</v>
      </c>
      <c r="E300" s="227" t="s">
        <v>539</v>
      </c>
      <c r="F300" s="228" t="s">
        <v>540</v>
      </c>
      <c r="G300" s="229" t="s">
        <v>272</v>
      </c>
      <c r="H300" s="230">
        <v>13</v>
      </c>
      <c r="I300" s="231"/>
      <c r="J300" s="232">
        <f t="shared" si="35"/>
        <v>0</v>
      </c>
      <c r="K300" s="228" t="s">
        <v>146</v>
      </c>
      <c r="L300" s="233"/>
      <c r="M300" s="234" t="s">
        <v>1</v>
      </c>
      <c r="N300" s="235" t="s">
        <v>44</v>
      </c>
      <c r="O300" s="69"/>
      <c r="P300" s="207">
        <f t="shared" si="36"/>
        <v>0</v>
      </c>
      <c r="Q300" s="207">
        <v>0.04</v>
      </c>
      <c r="R300" s="207">
        <f t="shared" si="37"/>
        <v>0.52</v>
      </c>
      <c r="S300" s="207">
        <v>0</v>
      </c>
      <c r="T300" s="208">
        <f t="shared" si="38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209" t="s">
        <v>171</v>
      </c>
      <c r="AT300" s="209" t="s">
        <v>205</v>
      </c>
      <c r="AU300" s="209" t="s">
        <v>89</v>
      </c>
      <c r="AY300" s="15" t="s">
        <v>140</v>
      </c>
      <c r="BE300" s="210">
        <f t="shared" si="39"/>
        <v>0</v>
      </c>
      <c r="BF300" s="210">
        <f t="shared" si="40"/>
        <v>0</v>
      </c>
      <c r="BG300" s="210">
        <f t="shared" si="41"/>
        <v>0</v>
      </c>
      <c r="BH300" s="210">
        <f t="shared" si="42"/>
        <v>0</v>
      </c>
      <c r="BI300" s="210">
        <f t="shared" si="43"/>
        <v>0</v>
      </c>
      <c r="BJ300" s="15" t="s">
        <v>87</v>
      </c>
      <c r="BK300" s="210">
        <f t="shared" si="44"/>
        <v>0</v>
      </c>
      <c r="BL300" s="15" t="s">
        <v>147</v>
      </c>
      <c r="BM300" s="209" t="s">
        <v>541</v>
      </c>
    </row>
    <row r="301" spans="1:65" s="2" customFormat="1" ht="33" customHeight="1">
      <c r="A301" s="32"/>
      <c r="B301" s="33"/>
      <c r="C301" s="198">
        <v>95</v>
      </c>
      <c r="D301" s="198" t="s">
        <v>142</v>
      </c>
      <c r="E301" s="199" t="s">
        <v>542</v>
      </c>
      <c r="F301" s="200" t="s">
        <v>543</v>
      </c>
      <c r="G301" s="201" t="s">
        <v>272</v>
      </c>
      <c r="H301" s="202">
        <v>471</v>
      </c>
      <c r="I301" s="203"/>
      <c r="J301" s="204">
        <f t="shared" si="35"/>
        <v>0</v>
      </c>
      <c r="K301" s="200" t="s">
        <v>146</v>
      </c>
      <c r="L301" s="37"/>
      <c r="M301" s="205" t="s">
        <v>1</v>
      </c>
      <c r="N301" s="206" t="s">
        <v>44</v>
      </c>
      <c r="O301" s="69"/>
      <c r="P301" s="207">
        <f t="shared" si="36"/>
        <v>0</v>
      </c>
      <c r="Q301" s="207">
        <v>0.1294996</v>
      </c>
      <c r="R301" s="207">
        <f t="shared" si="37"/>
        <v>60.994311599999996</v>
      </c>
      <c r="S301" s="207">
        <v>0</v>
      </c>
      <c r="T301" s="208">
        <f t="shared" si="38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09" t="s">
        <v>147</v>
      </c>
      <c r="AT301" s="209" t="s">
        <v>142</v>
      </c>
      <c r="AU301" s="209" t="s">
        <v>89</v>
      </c>
      <c r="AY301" s="15" t="s">
        <v>140</v>
      </c>
      <c r="BE301" s="210">
        <f t="shared" si="39"/>
        <v>0</v>
      </c>
      <c r="BF301" s="210">
        <f t="shared" si="40"/>
        <v>0</v>
      </c>
      <c r="BG301" s="210">
        <f t="shared" si="41"/>
        <v>0</v>
      </c>
      <c r="BH301" s="210">
        <f t="shared" si="42"/>
        <v>0</v>
      </c>
      <c r="BI301" s="210">
        <f t="shared" si="43"/>
        <v>0</v>
      </c>
      <c r="BJ301" s="15" t="s">
        <v>87</v>
      </c>
      <c r="BK301" s="210">
        <f t="shared" si="44"/>
        <v>0</v>
      </c>
      <c r="BL301" s="15" t="s">
        <v>147</v>
      </c>
      <c r="BM301" s="209" t="s">
        <v>544</v>
      </c>
    </row>
    <row r="302" spans="1:65" s="2" customFormat="1" ht="16.5" customHeight="1">
      <c r="A302" s="32"/>
      <c r="B302" s="33"/>
      <c r="C302" s="226">
        <v>96</v>
      </c>
      <c r="D302" s="226" t="s">
        <v>205</v>
      </c>
      <c r="E302" s="227" t="s">
        <v>545</v>
      </c>
      <c r="F302" s="228" t="s">
        <v>546</v>
      </c>
      <c r="G302" s="229" t="s">
        <v>272</v>
      </c>
      <c r="H302" s="230">
        <v>450</v>
      </c>
      <c r="I302" s="231"/>
      <c r="J302" s="232">
        <f t="shared" si="35"/>
        <v>0</v>
      </c>
      <c r="K302" s="228" t="s">
        <v>146</v>
      </c>
      <c r="L302" s="233"/>
      <c r="M302" s="234" t="s">
        <v>1</v>
      </c>
      <c r="N302" s="235" t="s">
        <v>44</v>
      </c>
      <c r="O302" s="69"/>
      <c r="P302" s="207">
        <f t="shared" si="36"/>
        <v>0</v>
      </c>
      <c r="Q302" s="207">
        <v>0.045</v>
      </c>
      <c r="R302" s="207">
        <f t="shared" si="37"/>
        <v>20.25</v>
      </c>
      <c r="S302" s="207">
        <v>0</v>
      </c>
      <c r="T302" s="208">
        <f t="shared" si="38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209" t="s">
        <v>171</v>
      </c>
      <c r="AT302" s="209" t="s">
        <v>205</v>
      </c>
      <c r="AU302" s="209" t="s">
        <v>89</v>
      </c>
      <c r="AY302" s="15" t="s">
        <v>140</v>
      </c>
      <c r="BE302" s="210">
        <f t="shared" si="39"/>
        <v>0</v>
      </c>
      <c r="BF302" s="210">
        <f t="shared" si="40"/>
        <v>0</v>
      </c>
      <c r="BG302" s="210">
        <f t="shared" si="41"/>
        <v>0</v>
      </c>
      <c r="BH302" s="210">
        <f t="shared" si="42"/>
        <v>0</v>
      </c>
      <c r="BI302" s="210">
        <f t="shared" si="43"/>
        <v>0</v>
      </c>
      <c r="BJ302" s="15" t="s">
        <v>87</v>
      </c>
      <c r="BK302" s="210">
        <f t="shared" si="44"/>
        <v>0</v>
      </c>
      <c r="BL302" s="15" t="s">
        <v>147</v>
      </c>
      <c r="BM302" s="209" t="s">
        <v>547</v>
      </c>
    </row>
    <row r="303" spans="1:65" s="2" customFormat="1" ht="21.75" customHeight="1">
      <c r="A303" s="32"/>
      <c r="B303" s="33"/>
      <c r="C303" s="226">
        <v>97</v>
      </c>
      <c r="D303" s="226" t="s">
        <v>205</v>
      </c>
      <c r="E303" s="227" t="s">
        <v>548</v>
      </c>
      <c r="F303" s="228" t="s">
        <v>549</v>
      </c>
      <c r="G303" s="229" t="s">
        <v>272</v>
      </c>
      <c r="H303" s="230">
        <v>14</v>
      </c>
      <c r="I303" s="231"/>
      <c r="J303" s="232">
        <f t="shared" si="35"/>
        <v>0</v>
      </c>
      <c r="K303" s="228" t="s">
        <v>146</v>
      </c>
      <c r="L303" s="233"/>
      <c r="M303" s="234" t="s">
        <v>1</v>
      </c>
      <c r="N303" s="235" t="s">
        <v>44</v>
      </c>
      <c r="O303" s="69"/>
      <c r="P303" s="207">
        <f t="shared" si="36"/>
        <v>0</v>
      </c>
      <c r="Q303" s="207">
        <v>0.048</v>
      </c>
      <c r="R303" s="207">
        <f t="shared" si="37"/>
        <v>0.672</v>
      </c>
      <c r="S303" s="207">
        <v>0</v>
      </c>
      <c r="T303" s="208">
        <f t="shared" si="38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09" t="s">
        <v>171</v>
      </c>
      <c r="AT303" s="209" t="s">
        <v>205</v>
      </c>
      <c r="AU303" s="209" t="s">
        <v>89</v>
      </c>
      <c r="AY303" s="15" t="s">
        <v>140</v>
      </c>
      <c r="BE303" s="210">
        <f t="shared" si="39"/>
        <v>0</v>
      </c>
      <c r="BF303" s="210">
        <f t="shared" si="40"/>
        <v>0</v>
      </c>
      <c r="BG303" s="210">
        <f t="shared" si="41"/>
        <v>0</v>
      </c>
      <c r="BH303" s="210">
        <f t="shared" si="42"/>
        <v>0</v>
      </c>
      <c r="BI303" s="210">
        <f t="shared" si="43"/>
        <v>0</v>
      </c>
      <c r="BJ303" s="15" t="s">
        <v>87</v>
      </c>
      <c r="BK303" s="210">
        <f t="shared" si="44"/>
        <v>0</v>
      </c>
      <c r="BL303" s="15" t="s">
        <v>147</v>
      </c>
      <c r="BM303" s="209" t="s">
        <v>550</v>
      </c>
    </row>
    <row r="304" spans="1:65" s="2" customFormat="1" ht="24">
      <c r="A304" s="32"/>
      <c r="B304" s="33"/>
      <c r="C304" s="226">
        <v>98</v>
      </c>
      <c r="D304" s="226" t="s">
        <v>205</v>
      </c>
      <c r="E304" s="227" t="s">
        <v>551</v>
      </c>
      <c r="F304" s="228" t="s">
        <v>552</v>
      </c>
      <c r="G304" s="229" t="s">
        <v>553</v>
      </c>
      <c r="H304" s="230">
        <v>4</v>
      </c>
      <c r="I304" s="231"/>
      <c r="J304" s="232">
        <f t="shared" si="35"/>
        <v>0</v>
      </c>
      <c r="K304" s="228" t="s">
        <v>1</v>
      </c>
      <c r="L304" s="233"/>
      <c r="M304" s="234" t="s">
        <v>1</v>
      </c>
      <c r="N304" s="235" t="s">
        <v>44</v>
      </c>
      <c r="O304" s="69"/>
      <c r="P304" s="207">
        <f t="shared" si="36"/>
        <v>0</v>
      </c>
      <c r="Q304" s="207">
        <v>0</v>
      </c>
      <c r="R304" s="207">
        <f t="shared" si="37"/>
        <v>0</v>
      </c>
      <c r="S304" s="207">
        <v>0</v>
      </c>
      <c r="T304" s="208">
        <f t="shared" si="38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209" t="s">
        <v>171</v>
      </c>
      <c r="AT304" s="209" t="s">
        <v>205</v>
      </c>
      <c r="AU304" s="209" t="s">
        <v>89</v>
      </c>
      <c r="AY304" s="15" t="s">
        <v>140</v>
      </c>
      <c r="BE304" s="210">
        <f t="shared" si="39"/>
        <v>0</v>
      </c>
      <c r="BF304" s="210">
        <f t="shared" si="40"/>
        <v>0</v>
      </c>
      <c r="BG304" s="210">
        <f t="shared" si="41"/>
        <v>0</v>
      </c>
      <c r="BH304" s="210">
        <f t="shared" si="42"/>
        <v>0</v>
      </c>
      <c r="BI304" s="210">
        <f t="shared" si="43"/>
        <v>0</v>
      </c>
      <c r="BJ304" s="15" t="s">
        <v>87</v>
      </c>
      <c r="BK304" s="210">
        <f t="shared" si="44"/>
        <v>0</v>
      </c>
      <c r="BL304" s="15" t="s">
        <v>147</v>
      </c>
      <c r="BM304" s="209" t="s">
        <v>554</v>
      </c>
    </row>
    <row r="305" spans="1:65" s="2" customFormat="1" ht="16.5" customHeight="1">
      <c r="A305" s="32"/>
      <c r="B305" s="33"/>
      <c r="C305" s="226">
        <v>99</v>
      </c>
      <c r="D305" s="226" t="s">
        <v>205</v>
      </c>
      <c r="E305" s="227" t="s">
        <v>555</v>
      </c>
      <c r="F305" s="228" t="s">
        <v>556</v>
      </c>
      <c r="G305" s="229" t="s">
        <v>553</v>
      </c>
      <c r="H305" s="230">
        <v>3</v>
      </c>
      <c r="I305" s="231"/>
      <c r="J305" s="232">
        <f t="shared" si="35"/>
        <v>0</v>
      </c>
      <c r="K305" s="228" t="s">
        <v>1</v>
      </c>
      <c r="L305" s="233"/>
      <c r="M305" s="234" t="s">
        <v>1</v>
      </c>
      <c r="N305" s="235" t="s">
        <v>44</v>
      </c>
      <c r="O305" s="69"/>
      <c r="P305" s="207">
        <f t="shared" si="36"/>
        <v>0</v>
      </c>
      <c r="Q305" s="207">
        <v>0</v>
      </c>
      <c r="R305" s="207">
        <f t="shared" si="37"/>
        <v>0</v>
      </c>
      <c r="S305" s="207">
        <v>0</v>
      </c>
      <c r="T305" s="208">
        <f t="shared" si="38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209" t="s">
        <v>171</v>
      </c>
      <c r="AT305" s="209" t="s">
        <v>205</v>
      </c>
      <c r="AU305" s="209" t="s">
        <v>89</v>
      </c>
      <c r="AY305" s="15" t="s">
        <v>140</v>
      </c>
      <c r="BE305" s="210">
        <f t="shared" si="39"/>
        <v>0</v>
      </c>
      <c r="BF305" s="210">
        <f t="shared" si="40"/>
        <v>0</v>
      </c>
      <c r="BG305" s="210">
        <f t="shared" si="41"/>
        <v>0</v>
      </c>
      <c r="BH305" s="210">
        <f t="shared" si="42"/>
        <v>0</v>
      </c>
      <c r="BI305" s="210">
        <f t="shared" si="43"/>
        <v>0</v>
      </c>
      <c r="BJ305" s="15" t="s">
        <v>87</v>
      </c>
      <c r="BK305" s="210">
        <f t="shared" si="44"/>
        <v>0</v>
      </c>
      <c r="BL305" s="15" t="s">
        <v>147</v>
      </c>
      <c r="BM305" s="209" t="s">
        <v>557</v>
      </c>
    </row>
    <row r="306" spans="1:65" s="2" customFormat="1" ht="24">
      <c r="A306" s="32"/>
      <c r="B306" s="33"/>
      <c r="C306" s="198">
        <v>100</v>
      </c>
      <c r="D306" s="198" t="s">
        <v>142</v>
      </c>
      <c r="E306" s="199" t="s">
        <v>558</v>
      </c>
      <c r="F306" s="200" t="s">
        <v>559</v>
      </c>
      <c r="G306" s="201" t="s">
        <v>145</v>
      </c>
      <c r="H306" s="202">
        <v>9</v>
      </c>
      <c r="I306" s="203"/>
      <c r="J306" s="204">
        <f t="shared" si="35"/>
        <v>0</v>
      </c>
      <c r="K306" s="200" t="s">
        <v>146</v>
      </c>
      <c r="L306" s="37"/>
      <c r="M306" s="205" t="s">
        <v>1</v>
      </c>
      <c r="N306" s="206" t="s">
        <v>44</v>
      </c>
      <c r="O306" s="69"/>
      <c r="P306" s="207">
        <f t="shared" si="36"/>
        <v>0</v>
      </c>
      <c r="Q306" s="207">
        <v>0.0007</v>
      </c>
      <c r="R306" s="207">
        <f t="shared" si="37"/>
        <v>0.0063</v>
      </c>
      <c r="S306" s="207">
        <v>0</v>
      </c>
      <c r="T306" s="208">
        <f t="shared" si="38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09" t="s">
        <v>147</v>
      </c>
      <c r="AT306" s="209" t="s">
        <v>142</v>
      </c>
      <c r="AU306" s="209" t="s">
        <v>89</v>
      </c>
      <c r="AY306" s="15" t="s">
        <v>140</v>
      </c>
      <c r="BE306" s="210">
        <f t="shared" si="39"/>
        <v>0</v>
      </c>
      <c r="BF306" s="210">
        <f t="shared" si="40"/>
        <v>0</v>
      </c>
      <c r="BG306" s="210">
        <f t="shared" si="41"/>
        <v>0</v>
      </c>
      <c r="BH306" s="210">
        <f t="shared" si="42"/>
        <v>0</v>
      </c>
      <c r="BI306" s="210">
        <f t="shared" si="43"/>
        <v>0</v>
      </c>
      <c r="BJ306" s="15" t="s">
        <v>87</v>
      </c>
      <c r="BK306" s="210">
        <f t="shared" si="44"/>
        <v>0</v>
      </c>
      <c r="BL306" s="15" t="s">
        <v>147</v>
      </c>
      <c r="BM306" s="209" t="s">
        <v>560</v>
      </c>
    </row>
    <row r="307" spans="1:65" s="2" customFormat="1" ht="24">
      <c r="A307" s="32"/>
      <c r="B307" s="33"/>
      <c r="C307" s="226">
        <v>101</v>
      </c>
      <c r="D307" s="226" t="s">
        <v>205</v>
      </c>
      <c r="E307" s="227" t="s">
        <v>561</v>
      </c>
      <c r="F307" s="228" t="s">
        <v>562</v>
      </c>
      <c r="G307" s="229" t="s">
        <v>145</v>
      </c>
      <c r="H307" s="230">
        <v>4</v>
      </c>
      <c r="I307" s="231"/>
      <c r="J307" s="232">
        <f t="shared" si="35"/>
        <v>0</v>
      </c>
      <c r="K307" s="228" t="s">
        <v>146</v>
      </c>
      <c r="L307" s="233"/>
      <c r="M307" s="234" t="s">
        <v>1</v>
      </c>
      <c r="N307" s="235" t="s">
        <v>44</v>
      </c>
      <c r="O307" s="69"/>
      <c r="P307" s="207">
        <f t="shared" si="36"/>
        <v>0</v>
      </c>
      <c r="Q307" s="207">
        <v>0.0035</v>
      </c>
      <c r="R307" s="207">
        <f t="shared" si="37"/>
        <v>0.014</v>
      </c>
      <c r="S307" s="207">
        <v>0</v>
      </c>
      <c r="T307" s="208">
        <f t="shared" si="38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209" t="s">
        <v>171</v>
      </c>
      <c r="AT307" s="209" t="s">
        <v>205</v>
      </c>
      <c r="AU307" s="209" t="s">
        <v>89</v>
      </c>
      <c r="AY307" s="15" t="s">
        <v>140</v>
      </c>
      <c r="BE307" s="210">
        <f t="shared" si="39"/>
        <v>0</v>
      </c>
      <c r="BF307" s="210">
        <f t="shared" si="40"/>
        <v>0</v>
      </c>
      <c r="BG307" s="210">
        <f t="shared" si="41"/>
        <v>0</v>
      </c>
      <c r="BH307" s="210">
        <f t="shared" si="42"/>
        <v>0</v>
      </c>
      <c r="BI307" s="210">
        <f t="shared" si="43"/>
        <v>0</v>
      </c>
      <c r="BJ307" s="15" t="s">
        <v>87</v>
      </c>
      <c r="BK307" s="210">
        <f t="shared" si="44"/>
        <v>0</v>
      </c>
      <c r="BL307" s="15" t="s">
        <v>147</v>
      </c>
      <c r="BM307" s="209" t="s">
        <v>563</v>
      </c>
    </row>
    <row r="308" spans="1:65" s="2" customFormat="1" ht="21.75" customHeight="1">
      <c r="A308" s="32"/>
      <c r="B308" s="33"/>
      <c r="C308" s="226">
        <v>102</v>
      </c>
      <c r="D308" s="226" t="s">
        <v>205</v>
      </c>
      <c r="E308" s="227" t="s">
        <v>564</v>
      </c>
      <c r="F308" s="228" t="s">
        <v>565</v>
      </c>
      <c r="G308" s="229" t="s">
        <v>145</v>
      </c>
      <c r="H308" s="230">
        <v>3</v>
      </c>
      <c r="I308" s="231"/>
      <c r="J308" s="232">
        <f t="shared" si="35"/>
        <v>0</v>
      </c>
      <c r="K308" s="228" t="s">
        <v>146</v>
      </c>
      <c r="L308" s="233"/>
      <c r="M308" s="234" t="s">
        <v>1</v>
      </c>
      <c r="N308" s="235" t="s">
        <v>44</v>
      </c>
      <c r="O308" s="69"/>
      <c r="P308" s="207">
        <f t="shared" si="36"/>
        <v>0</v>
      </c>
      <c r="Q308" s="207">
        <v>0.0009</v>
      </c>
      <c r="R308" s="207">
        <f t="shared" si="37"/>
        <v>0.0027</v>
      </c>
      <c r="S308" s="207">
        <v>0</v>
      </c>
      <c r="T308" s="208">
        <f t="shared" si="38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209" t="s">
        <v>171</v>
      </c>
      <c r="AT308" s="209" t="s">
        <v>205</v>
      </c>
      <c r="AU308" s="209" t="s">
        <v>89</v>
      </c>
      <c r="AY308" s="15" t="s">
        <v>140</v>
      </c>
      <c r="BE308" s="210">
        <f t="shared" si="39"/>
        <v>0</v>
      </c>
      <c r="BF308" s="210">
        <f t="shared" si="40"/>
        <v>0</v>
      </c>
      <c r="BG308" s="210">
        <f t="shared" si="41"/>
        <v>0</v>
      </c>
      <c r="BH308" s="210">
        <f t="shared" si="42"/>
        <v>0</v>
      </c>
      <c r="BI308" s="210">
        <f t="shared" si="43"/>
        <v>0</v>
      </c>
      <c r="BJ308" s="15" t="s">
        <v>87</v>
      </c>
      <c r="BK308" s="210">
        <f t="shared" si="44"/>
        <v>0</v>
      </c>
      <c r="BL308" s="15" t="s">
        <v>147</v>
      </c>
      <c r="BM308" s="209" t="s">
        <v>566</v>
      </c>
    </row>
    <row r="309" spans="1:65" s="2" customFormat="1" ht="16.5" customHeight="1">
      <c r="A309" s="32"/>
      <c r="B309" s="33"/>
      <c r="C309" s="226">
        <v>103</v>
      </c>
      <c r="D309" s="226" t="s">
        <v>205</v>
      </c>
      <c r="E309" s="227" t="s">
        <v>567</v>
      </c>
      <c r="F309" s="228" t="s">
        <v>568</v>
      </c>
      <c r="G309" s="229" t="s">
        <v>145</v>
      </c>
      <c r="H309" s="230">
        <v>1</v>
      </c>
      <c r="I309" s="231"/>
      <c r="J309" s="232">
        <f t="shared" si="35"/>
        <v>0</v>
      </c>
      <c r="K309" s="228" t="s">
        <v>146</v>
      </c>
      <c r="L309" s="233"/>
      <c r="M309" s="234" t="s">
        <v>1</v>
      </c>
      <c r="N309" s="235" t="s">
        <v>44</v>
      </c>
      <c r="O309" s="69"/>
      <c r="P309" s="207">
        <f t="shared" si="36"/>
        <v>0</v>
      </c>
      <c r="Q309" s="207">
        <v>0.0017</v>
      </c>
      <c r="R309" s="207">
        <f t="shared" si="37"/>
        <v>0.0017</v>
      </c>
      <c r="S309" s="207">
        <v>0</v>
      </c>
      <c r="T309" s="208">
        <f t="shared" si="38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209" t="s">
        <v>171</v>
      </c>
      <c r="AT309" s="209" t="s">
        <v>205</v>
      </c>
      <c r="AU309" s="209" t="s">
        <v>89</v>
      </c>
      <c r="AY309" s="15" t="s">
        <v>140</v>
      </c>
      <c r="BE309" s="210">
        <f t="shared" si="39"/>
        <v>0</v>
      </c>
      <c r="BF309" s="210">
        <f t="shared" si="40"/>
        <v>0</v>
      </c>
      <c r="BG309" s="210">
        <f t="shared" si="41"/>
        <v>0</v>
      </c>
      <c r="BH309" s="210">
        <f t="shared" si="42"/>
        <v>0</v>
      </c>
      <c r="BI309" s="210">
        <f t="shared" si="43"/>
        <v>0</v>
      </c>
      <c r="BJ309" s="15" t="s">
        <v>87</v>
      </c>
      <c r="BK309" s="210">
        <f t="shared" si="44"/>
        <v>0</v>
      </c>
      <c r="BL309" s="15" t="s">
        <v>147</v>
      </c>
      <c r="BM309" s="209" t="s">
        <v>569</v>
      </c>
    </row>
    <row r="310" spans="1:65" s="2" customFormat="1" ht="24">
      <c r="A310" s="32"/>
      <c r="B310" s="33"/>
      <c r="C310" s="226">
        <v>104</v>
      </c>
      <c r="D310" s="226" t="s">
        <v>205</v>
      </c>
      <c r="E310" s="227" t="s">
        <v>570</v>
      </c>
      <c r="F310" s="228" t="s">
        <v>571</v>
      </c>
      <c r="G310" s="229" t="s">
        <v>145</v>
      </c>
      <c r="H310" s="230">
        <v>1</v>
      </c>
      <c r="I310" s="231"/>
      <c r="J310" s="232">
        <f t="shared" si="35"/>
        <v>0</v>
      </c>
      <c r="K310" s="228" t="s">
        <v>146</v>
      </c>
      <c r="L310" s="233"/>
      <c r="M310" s="234" t="s">
        <v>1</v>
      </c>
      <c r="N310" s="235" t="s">
        <v>44</v>
      </c>
      <c r="O310" s="69"/>
      <c r="P310" s="207">
        <f t="shared" si="36"/>
        <v>0</v>
      </c>
      <c r="Q310" s="207">
        <v>0.0025</v>
      </c>
      <c r="R310" s="207">
        <f t="shared" si="37"/>
        <v>0.0025</v>
      </c>
      <c r="S310" s="207">
        <v>0</v>
      </c>
      <c r="T310" s="208">
        <f t="shared" si="38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209" t="s">
        <v>171</v>
      </c>
      <c r="AT310" s="209" t="s">
        <v>205</v>
      </c>
      <c r="AU310" s="209" t="s">
        <v>89</v>
      </c>
      <c r="AY310" s="15" t="s">
        <v>140</v>
      </c>
      <c r="BE310" s="210">
        <f t="shared" si="39"/>
        <v>0</v>
      </c>
      <c r="BF310" s="210">
        <f t="shared" si="40"/>
        <v>0</v>
      </c>
      <c r="BG310" s="210">
        <f t="shared" si="41"/>
        <v>0</v>
      </c>
      <c r="BH310" s="210">
        <f t="shared" si="42"/>
        <v>0</v>
      </c>
      <c r="BI310" s="210">
        <f t="shared" si="43"/>
        <v>0</v>
      </c>
      <c r="BJ310" s="15" t="s">
        <v>87</v>
      </c>
      <c r="BK310" s="210">
        <f t="shared" si="44"/>
        <v>0</v>
      </c>
      <c r="BL310" s="15" t="s">
        <v>147</v>
      </c>
      <c r="BM310" s="209" t="s">
        <v>572</v>
      </c>
    </row>
    <row r="311" spans="1:65" s="2" customFormat="1" ht="24">
      <c r="A311" s="32"/>
      <c r="B311" s="33"/>
      <c r="C311" s="198">
        <v>105</v>
      </c>
      <c r="D311" s="198" t="s">
        <v>142</v>
      </c>
      <c r="E311" s="199" t="s">
        <v>573</v>
      </c>
      <c r="F311" s="200" t="s">
        <v>574</v>
      </c>
      <c r="G311" s="201" t="s">
        <v>145</v>
      </c>
      <c r="H311" s="202">
        <v>3</v>
      </c>
      <c r="I311" s="203"/>
      <c r="J311" s="204">
        <f t="shared" si="35"/>
        <v>0</v>
      </c>
      <c r="K311" s="200" t="s">
        <v>146</v>
      </c>
      <c r="L311" s="37"/>
      <c r="M311" s="205" t="s">
        <v>1</v>
      </c>
      <c r="N311" s="206" t="s">
        <v>44</v>
      </c>
      <c r="O311" s="69"/>
      <c r="P311" s="207">
        <f t="shared" si="36"/>
        <v>0</v>
      </c>
      <c r="Q311" s="207">
        <v>0.109405</v>
      </c>
      <c r="R311" s="207">
        <f t="shared" si="37"/>
        <v>0.32821500000000003</v>
      </c>
      <c r="S311" s="207">
        <v>0</v>
      </c>
      <c r="T311" s="208">
        <f t="shared" si="38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209" t="s">
        <v>147</v>
      </c>
      <c r="AT311" s="209" t="s">
        <v>142</v>
      </c>
      <c r="AU311" s="209" t="s">
        <v>89</v>
      </c>
      <c r="AY311" s="15" t="s">
        <v>140</v>
      </c>
      <c r="BE311" s="210">
        <f t="shared" si="39"/>
        <v>0</v>
      </c>
      <c r="BF311" s="210">
        <f t="shared" si="40"/>
        <v>0</v>
      </c>
      <c r="BG311" s="210">
        <f t="shared" si="41"/>
        <v>0</v>
      </c>
      <c r="BH311" s="210">
        <f t="shared" si="42"/>
        <v>0</v>
      </c>
      <c r="BI311" s="210">
        <f t="shared" si="43"/>
        <v>0</v>
      </c>
      <c r="BJ311" s="15" t="s">
        <v>87</v>
      </c>
      <c r="BK311" s="210">
        <f t="shared" si="44"/>
        <v>0</v>
      </c>
      <c r="BL311" s="15" t="s">
        <v>147</v>
      </c>
      <c r="BM311" s="209" t="s">
        <v>575</v>
      </c>
    </row>
    <row r="312" spans="1:65" s="2" customFormat="1" ht="21.75" customHeight="1">
      <c r="A312" s="32"/>
      <c r="B312" s="33"/>
      <c r="C312" s="226">
        <v>106</v>
      </c>
      <c r="D312" s="226" t="s">
        <v>205</v>
      </c>
      <c r="E312" s="227" t="s">
        <v>576</v>
      </c>
      <c r="F312" s="228" t="s">
        <v>577</v>
      </c>
      <c r="G312" s="229" t="s">
        <v>145</v>
      </c>
      <c r="H312" s="230">
        <v>2</v>
      </c>
      <c r="I312" s="231"/>
      <c r="J312" s="232">
        <f t="shared" si="35"/>
        <v>0</v>
      </c>
      <c r="K312" s="228" t="s">
        <v>146</v>
      </c>
      <c r="L312" s="233"/>
      <c r="M312" s="234" t="s">
        <v>1</v>
      </c>
      <c r="N312" s="235" t="s">
        <v>44</v>
      </c>
      <c r="O312" s="69"/>
      <c r="P312" s="207">
        <f t="shared" si="36"/>
        <v>0</v>
      </c>
      <c r="Q312" s="207">
        <v>0.0065</v>
      </c>
      <c r="R312" s="207">
        <f t="shared" si="37"/>
        <v>0.013</v>
      </c>
      <c r="S312" s="207">
        <v>0</v>
      </c>
      <c r="T312" s="208">
        <f t="shared" si="38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209" t="s">
        <v>171</v>
      </c>
      <c r="AT312" s="209" t="s">
        <v>205</v>
      </c>
      <c r="AU312" s="209" t="s">
        <v>89</v>
      </c>
      <c r="AY312" s="15" t="s">
        <v>140</v>
      </c>
      <c r="BE312" s="210">
        <f t="shared" si="39"/>
        <v>0</v>
      </c>
      <c r="BF312" s="210">
        <f t="shared" si="40"/>
        <v>0</v>
      </c>
      <c r="BG312" s="210">
        <f t="shared" si="41"/>
        <v>0</v>
      </c>
      <c r="BH312" s="210">
        <f t="shared" si="42"/>
        <v>0</v>
      </c>
      <c r="BI312" s="210">
        <f t="shared" si="43"/>
        <v>0</v>
      </c>
      <c r="BJ312" s="15" t="s">
        <v>87</v>
      </c>
      <c r="BK312" s="210">
        <f t="shared" si="44"/>
        <v>0</v>
      </c>
      <c r="BL312" s="15" t="s">
        <v>147</v>
      </c>
      <c r="BM312" s="209" t="s">
        <v>578</v>
      </c>
    </row>
    <row r="313" spans="1:65" s="2" customFormat="1" ht="16.5" customHeight="1">
      <c r="A313" s="32"/>
      <c r="B313" s="33"/>
      <c r="C313" s="226">
        <v>107</v>
      </c>
      <c r="D313" s="226" t="s">
        <v>205</v>
      </c>
      <c r="E313" s="227" t="s">
        <v>579</v>
      </c>
      <c r="F313" s="228" t="s">
        <v>580</v>
      </c>
      <c r="G313" s="229" t="s">
        <v>145</v>
      </c>
      <c r="H313" s="230">
        <v>2</v>
      </c>
      <c r="I313" s="231"/>
      <c r="J313" s="232">
        <f t="shared" si="35"/>
        <v>0</v>
      </c>
      <c r="K313" s="228" t="s">
        <v>146</v>
      </c>
      <c r="L313" s="233"/>
      <c r="M313" s="234" t="s">
        <v>1</v>
      </c>
      <c r="N313" s="235" t="s">
        <v>44</v>
      </c>
      <c r="O313" s="69"/>
      <c r="P313" s="207">
        <f t="shared" si="36"/>
        <v>0</v>
      </c>
      <c r="Q313" s="207">
        <v>0.00015</v>
      </c>
      <c r="R313" s="207">
        <f t="shared" si="37"/>
        <v>0.0003</v>
      </c>
      <c r="S313" s="207">
        <v>0</v>
      </c>
      <c r="T313" s="208">
        <f t="shared" si="38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209" t="s">
        <v>171</v>
      </c>
      <c r="AT313" s="209" t="s">
        <v>205</v>
      </c>
      <c r="AU313" s="209" t="s">
        <v>89</v>
      </c>
      <c r="AY313" s="15" t="s">
        <v>140</v>
      </c>
      <c r="BE313" s="210">
        <f t="shared" si="39"/>
        <v>0</v>
      </c>
      <c r="BF313" s="210">
        <f t="shared" si="40"/>
        <v>0</v>
      </c>
      <c r="BG313" s="210">
        <f t="shared" si="41"/>
        <v>0</v>
      </c>
      <c r="BH313" s="210">
        <f t="shared" si="42"/>
        <v>0</v>
      </c>
      <c r="BI313" s="210">
        <f t="shared" si="43"/>
        <v>0</v>
      </c>
      <c r="BJ313" s="15" t="s">
        <v>87</v>
      </c>
      <c r="BK313" s="210">
        <f t="shared" si="44"/>
        <v>0</v>
      </c>
      <c r="BL313" s="15" t="s">
        <v>147</v>
      </c>
      <c r="BM313" s="209" t="s">
        <v>581</v>
      </c>
    </row>
    <row r="314" spans="1:65" s="2" customFormat="1" ht="24">
      <c r="A314" s="32"/>
      <c r="B314" s="33"/>
      <c r="C314" s="198">
        <v>108</v>
      </c>
      <c r="D314" s="198" t="s">
        <v>142</v>
      </c>
      <c r="E314" s="199" t="s">
        <v>582</v>
      </c>
      <c r="F314" s="200" t="s">
        <v>583</v>
      </c>
      <c r="G314" s="201" t="s">
        <v>145</v>
      </c>
      <c r="H314" s="202">
        <v>1</v>
      </c>
      <c r="I314" s="203"/>
      <c r="J314" s="204">
        <f t="shared" si="35"/>
        <v>0</v>
      </c>
      <c r="K314" s="200" t="s">
        <v>146</v>
      </c>
      <c r="L314" s="37"/>
      <c r="M314" s="205" t="s">
        <v>1</v>
      </c>
      <c r="N314" s="206" t="s">
        <v>44</v>
      </c>
      <c r="O314" s="69"/>
      <c r="P314" s="207">
        <f t="shared" si="36"/>
        <v>0</v>
      </c>
      <c r="Q314" s="207">
        <v>0</v>
      </c>
      <c r="R314" s="207">
        <f t="shared" si="37"/>
        <v>0</v>
      </c>
      <c r="S314" s="207">
        <v>0.082</v>
      </c>
      <c r="T314" s="208">
        <f t="shared" si="38"/>
        <v>0.082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209" t="s">
        <v>147</v>
      </c>
      <c r="AT314" s="209" t="s">
        <v>142</v>
      </c>
      <c r="AU314" s="209" t="s">
        <v>89</v>
      </c>
      <c r="AY314" s="15" t="s">
        <v>140</v>
      </c>
      <c r="BE314" s="210">
        <f t="shared" si="39"/>
        <v>0</v>
      </c>
      <c r="BF314" s="210">
        <f t="shared" si="40"/>
        <v>0</v>
      </c>
      <c r="BG314" s="210">
        <f t="shared" si="41"/>
        <v>0</v>
      </c>
      <c r="BH314" s="210">
        <f t="shared" si="42"/>
        <v>0</v>
      </c>
      <c r="BI314" s="210">
        <f t="shared" si="43"/>
        <v>0</v>
      </c>
      <c r="BJ314" s="15" t="s">
        <v>87</v>
      </c>
      <c r="BK314" s="210">
        <f t="shared" si="44"/>
        <v>0</v>
      </c>
      <c r="BL314" s="15" t="s">
        <v>147</v>
      </c>
      <c r="BM314" s="209" t="s">
        <v>584</v>
      </c>
    </row>
    <row r="315" spans="1:65" s="2" customFormat="1" ht="24">
      <c r="A315" s="32"/>
      <c r="B315" s="33"/>
      <c r="C315" s="198">
        <v>109</v>
      </c>
      <c r="D315" s="198" t="s">
        <v>142</v>
      </c>
      <c r="E315" s="199" t="s">
        <v>585</v>
      </c>
      <c r="F315" s="200" t="s">
        <v>586</v>
      </c>
      <c r="G315" s="201" t="s">
        <v>197</v>
      </c>
      <c r="H315" s="202">
        <v>5</v>
      </c>
      <c r="I315" s="203"/>
      <c r="J315" s="204">
        <f t="shared" si="35"/>
        <v>0</v>
      </c>
      <c r="K315" s="200" t="s">
        <v>146</v>
      </c>
      <c r="L315" s="37"/>
      <c r="M315" s="205" t="s">
        <v>1</v>
      </c>
      <c r="N315" s="206" t="s">
        <v>44</v>
      </c>
      <c r="O315" s="69"/>
      <c r="P315" s="207">
        <f t="shared" si="36"/>
        <v>0</v>
      </c>
      <c r="Q315" s="207">
        <v>0</v>
      </c>
      <c r="R315" s="207">
        <f t="shared" si="37"/>
        <v>0</v>
      </c>
      <c r="S315" s="207">
        <v>0</v>
      </c>
      <c r="T315" s="208">
        <f t="shared" si="38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209" t="s">
        <v>147</v>
      </c>
      <c r="AT315" s="209" t="s">
        <v>142</v>
      </c>
      <c r="AU315" s="209" t="s">
        <v>89</v>
      </c>
      <c r="AY315" s="15" t="s">
        <v>140</v>
      </c>
      <c r="BE315" s="210">
        <f t="shared" si="39"/>
        <v>0</v>
      </c>
      <c r="BF315" s="210">
        <f t="shared" si="40"/>
        <v>0</v>
      </c>
      <c r="BG315" s="210">
        <f t="shared" si="41"/>
        <v>0</v>
      </c>
      <c r="BH315" s="210">
        <f t="shared" si="42"/>
        <v>0</v>
      </c>
      <c r="BI315" s="210">
        <f t="shared" si="43"/>
        <v>0</v>
      </c>
      <c r="BJ315" s="15" t="s">
        <v>87</v>
      </c>
      <c r="BK315" s="210">
        <f t="shared" si="44"/>
        <v>0</v>
      </c>
      <c r="BL315" s="15" t="s">
        <v>147</v>
      </c>
      <c r="BM315" s="209" t="s">
        <v>587</v>
      </c>
    </row>
    <row r="316" spans="1:65" s="2" customFormat="1" ht="16.5" customHeight="1">
      <c r="A316" s="32"/>
      <c r="B316" s="33"/>
      <c r="C316" s="198">
        <v>110</v>
      </c>
      <c r="D316" s="198" t="s">
        <v>142</v>
      </c>
      <c r="E316" s="199" t="s">
        <v>588</v>
      </c>
      <c r="F316" s="200" t="s">
        <v>589</v>
      </c>
      <c r="G316" s="201" t="s">
        <v>197</v>
      </c>
      <c r="H316" s="202">
        <v>5</v>
      </c>
      <c r="I316" s="203"/>
      <c r="J316" s="204">
        <f t="shared" si="35"/>
        <v>0</v>
      </c>
      <c r="K316" s="200" t="s">
        <v>146</v>
      </c>
      <c r="L316" s="37"/>
      <c r="M316" s="205" t="s">
        <v>1</v>
      </c>
      <c r="N316" s="206" t="s">
        <v>44</v>
      </c>
      <c r="O316" s="69"/>
      <c r="P316" s="207">
        <f t="shared" si="36"/>
        <v>0</v>
      </c>
      <c r="Q316" s="207">
        <v>9.38E-06</v>
      </c>
      <c r="R316" s="207">
        <f t="shared" si="37"/>
        <v>4.69E-05</v>
      </c>
      <c r="S316" s="207">
        <v>0</v>
      </c>
      <c r="T316" s="208">
        <f t="shared" si="38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209" t="s">
        <v>147</v>
      </c>
      <c r="AT316" s="209" t="s">
        <v>142</v>
      </c>
      <c r="AU316" s="209" t="s">
        <v>89</v>
      </c>
      <c r="AY316" s="15" t="s">
        <v>140</v>
      </c>
      <c r="BE316" s="210">
        <f t="shared" si="39"/>
        <v>0</v>
      </c>
      <c r="BF316" s="210">
        <f t="shared" si="40"/>
        <v>0</v>
      </c>
      <c r="BG316" s="210">
        <f t="shared" si="41"/>
        <v>0</v>
      </c>
      <c r="BH316" s="210">
        <f t="shared" si="42"/>
        <v>0</v>
      </c>
      <c r="BI316" s="210">
        <f t="shared" si="43"/>
        <v>0</v>
      </c>
      <c r="BJ316" s="15" t="s">
        <v>87</v>
      </c>
      <c r="BK316" s="210">
        <f t="shared" si="44"/>
        <v>0</v>
      </c>
      <c r="BL316" s="15" t="s">
        <v>147</v>
      </c>
      <c r="BM316" s="209" t="s">
        <v>590</v>
      </c>
    </row>
    <row r="317" spans="1:65" s="2" customFormat="1" ht="24">
      <c r="A317" s="32"/>
      <c r="B317" s="33"/>
      <c r="C317" s="198">
        <v>111</v>
      </c>
      <c r="D317" s="198" t="s">
        <v>142</v>
      </c>
      <c r="E317" s="199" t="s">
        <v>591</v>
      </c>
      <c r="F317" s="200" t="s">
        <v>592</v>
      </c>
      <c r="G317" s="201" t="s">
        <v>197</v>
      </c>
      <c r="H317" s="202">
        <v>1580</v>
      </c>
      <c r="I317" s="203"/>
      <c r="J317" s="204">
        <f t="shared" si="35"/>
        <v>0</v>
      </c>
      <c r="K317" s="200" t="s">
        <v>1</v>
      </c>
      <c r="L317" s="37"/>
      <c r="M317" s="205" t="s">
        <v>1</v>
      </c>
      <c r="N317" s="206" t="s">
        <v>44</v>
      </c>
      <c r="O317" s="69"/>
      <c r="P317" s="207">
        <f t="shared" si="36"/>
        <v>0</v>
      </c>
      <c r="Q317" s="207">
        <v>0.00069</v>
      </c>
      <c r="R317" s="207">
        <f t="shared" si="37"/>
        <v>1.0902</v>
      </c>
      <c r="S317" s="207">
        <v>0</v>
      </c>
      <c r="T317" s="208">
        <f t="shared" si="38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209" t="s">
        <v>147</v>
      </c>
      <c r="AT317" s="209" t="s">
        <v>142</v>
      </c>
      <c r="AU317" s="209" t="s">
        <v>89</v>
      </c>
      <c r="AY317" s="15" t="s">
        <v>140</v>
      </c>
      <c r="BE317" s="210">
        <f t="shared" si="39"/>
        <v>0</v>
      </c>
      <c r="BF317" s="210">
        <f t="shared" si="40"/>
        <v>0</v>
      </c>
      <c r="BG317" s="210">
        <f t="shared" si="41"/>
        <v>0</v>
      </c>
      <c r="BH317" s="210">
        <f t="shared" si="42"/>
        <v>0</v>
      </c>
      <c r="BI317" s="210">
        <f t="shared" si="43"/>
        <v>0</v>
      </c>
      <c r="BJ317" s="15" t="s">
        <v>87</v>
      </c>
      <c r="BK317" s="210">
        <f t="shared" si="44"/>
        <v>0</v>
      </c>
      <c r="BL317" s="15" t="s">
        <v>147</v>
      </c>
      <c r="BM317" s="209" t="s">
        <v>593</v>
      </c>
    </row>
    <row r="318" spans="1:65" s="2" customFormat="1" ht="21.75" customHeight="1">
      <c r="A318" s="32"/>
      <c r="B318" s="33"/>
      <c r="C318" s="198">
        <v>112</v>
      </c>
      <c r="D318" s="198" t="s">
        <v>142</v>
      </c>
      <c r="E318" s="199" t="s">
        <v>594</v>
      </c>
      <c r="F318" s="200" t="s">
        <v>595</v>
      </c>
      <c r="G318" s="201" t="s">
        <v>272</v>
      </c>
      <c r="H318" s="202">
        <v>14</v>
      </c>
      <c r="I318" s="203"/>
      <c r="J318" s="204">
        <f t="shared" si="35"/>
        <v>0</v>
      </c>
      <c r="K318" s="200" t="s">
        <v>146</v>
      </c>
      <c r="L318" s="37"/>
      <c r="M318" s="205" t="s">
        <v>1</v>
      </c>
      <c r="N318" s="206" t="s">
        <v>44</v>
      </c>
      <c r="O318" s="69"/>
      <c r="P318" s="207">
        <f t="shared" si="36"/>
        <v>0</v>
      </c>
      <c r="Q318" s="207">
        <v>1.995E-06</v>
      </c>
      <c r="R318" s="207">
        <f t="shared" si="37"/>
        <v>2.793E-05</v>
      </c>
      <c r="S318" s="207">
        <v>0</v>
      </c>
      <c r="T318" s="208">
        <f t="shared" si="38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209" t="s">
        <v>147</v>
      </c>
      <c r="AT318" s="209" t="s">
        <v>142</v>
      </c>
      <c r="AU318" s="209" t="s">
        <v>89</v>
      </c>
      <c r="AY318" s="15" t="s">
        <v>140</v>
      </c>
      <c r="BE318" s="210">
        <f t="shared" si="39"/>
        <v>0</v>
      </c>
      <c r="BF318" s="210">
        <f t="shared" si="40"/>
        <v>0</v>
      </c>
      <c r="BG318" s="210">
        <f t="shared" si="41"/>
        <v>0</v>
      </c>
      <c r="BH318" s="210">
        <f t="shared" si="42"/>
        <v>0</v>
      </c>
      <c r="BI318" s="210">
        <f t="shared" si="43"/>
        <v>0</v>
      </c>
      <c r="BJ318" s="15" t="s">
        <v>87</v>
      </c>
      <c r="BK318" s="210">
        <f t="shared" si="44"/>
        <v>0</v>
      </c>
      <c r="BL318" s="15" t="s">
        <v>147</v>
      </c>
      <c r="BM318" s="209" t="s">
        <v>596</v>
      </c>
    </row>
    <row r="319" spans="1:65" s="2" customFormat="1" ht="33" customHeight="1">
      <c r="A319" s="32"/>
      <c r="B319" s="33"/>
      <c r="C319" s="198">
        <v>113</v>
      </c>
      <c r="D319" s="198" t="s">
        <v>142</v>
      </c>
      <c r="E319" s="199" t="s">
        <v>597</v>
      </c>
      <c r="F319" s="200" t="s">
        <v>598</v>
      </c>
      <c r="G319" s="201" t="s">
        <v>272</v>
      </c>
      <c r="H319" s="202">
        <v>14</v>
      </c>
      <c r="I319" s="203"/>
      <c r="J319" s="204">
        <f t="shared" si="35"/>
        <v>0</v>
      </c>
      <c r="K319" s="200" t="s">
        <v>146</v>
      </c>
      <c r="L319" s="37"/>
      <c r="M319" s="205" t="s">
        <v>1</v>
      </c>
      <c r="N319" s="206" t="s">
        <v>44</v>
      </c>
      <c r="O319" s="69"/>
      <c r="P319" s="207">
        <f t="shared" si="36"/>
        <v>0</v>
      </c>
      <c r="Q319" s="207">
        <v>0</v>
      </c>
      <c r="R319" s="207">
        <f t="shared" si="37"/>
        <v>0</v>
      </c>
      <c r="S319" s="207">
        <v>0</v>
      </c>
      <c r="T319" s="208">
        <f t="shared" si="38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209" t="s">
        <v>147</v>
      </c>
      <c r="AT319" s="209" t="s">
        <v>142</v>
      </c>
      <c r="AU319" s="209" t="s">
        <v>89</v>
      </c>
      <c r="AY319" s="15" t="s">
        <v>140</v>
      </c>
      <c r="BE319" s="210">
        <f t="shared" si="39"/>
        <v>0</v>
      </c>
      <c r="BF319" s="210">
        <f t="shared" si="40"/>
        <v>0</v>
      </c>
      <c r="BG319" s="210">
        <f t="shared" si="41"/>
        <v>0</v>
      </c>
      <c r="BH319" s="210">
        <f t="shared" si="42"/>
        <v>0</v>
      </c>
      <c r="BI319" s="210">
        <f t="shared" si="43"/>
        <v>0</v>
      </c>
      <c r="BJ319" s="15" t="s">
        <v>87</v>
      </c>
      <c r="BK319" s="210">
        <f t="shared" si="44"/>
        <v>0</v>
      </c>
      <c r="BL319" s="15" t="s">
        <v>147</v>
      </c>
      <c r="BM319" s="209" t="s">
        <v>599</v>
      </c>
    </row>
    <row r="320" spans="1:65" s="2" customFormat="1" ht="16.5" customHeight="1">
      <c r="A320" s="32"/>
      <c r="B320" s="33"/>
      <c r="C320" s="198">
        <v>114</v>
      </c>
      <c r="D320" s="198" t="s">
        <v>142</v>
      </c>
      <c r="E320" s="199" t="s">
        <v>600</v>
      </c>
      <c r="F320" s="200" t="s">
        <v>601</v>
      </c>
      <c r="G320" s="201" t="s">
        <v>208</v>
      </c>
      <c r="H320" s="202">
        <v>15</v>
      </c>
      <c r="I320" s="203"/>
      <c r="J320" s="204">
        <f t="shared" si="35"/>
        <v>0</v>
      </c>
      <c r="K320" s="200" t="s">
        <v>1</v>
      </c>
      <c r="L320" s="37"/>
      <c r="M320" s="205" t="s">
        <v>1</v>
      </c>
      <c r="N320" s="206" t="s">
        <v>44</v>
      </c>
      <c r="O320" s="69"/>
      <c r="P320" s="207">
        <f t="shared" si="36"/>
        <v>0</v>
      </c>
      <c r="Q320" s="207">
        <v>0.35744</v>
      </c>
      <c r="R320" s="207">
        <f t="shared" si="37"/>
        <v>5.361599999999999</v>
      </c>
      <c r="S320" s="207">
        <v>0</v>
      </c>
      <c r="T320" s="208">
        <f t="shared" si="38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209" t="s">
        <v>147</v>
      </c>
      <c r="AT320" s="209" t="s">
        <v>142</v>
      </c>
      <c r="AU320" s="209" t="s">
        <v>89</v>
      </c>
      <c r="AY320" s="15" t="s">
        <v>140</v>
      </c>
      <c r="BE320" s="210">
        <f t="shared" si="39"/>
        <v>0</v>
      </c>
      <c r="BF320" s="210">
        <f t="shared" si="40"/>
        <v>0</v>
      </c>
      <c r="BG320" s="210">
        <f t="shared" si="41"/>
        <v>0</v>
      </c>
      <c r="BH320" s="210">
        <f t="shared" si="42"/>
        <v>0</v>
      </c>
      <c r="BI320" s="210">
        <f t="shared" si="43"/>
        <v>0</v>
      </c>
      <c r="BJ320" s="15" t="s">
        <v>87</v>
      </c>
      <c r="BK320" s="210">
        <f t="shared" si="44"/>
        <v>0</v>
      </c>
      <c r="BL320" s="15" t="s">
        <v>147</v>
      </c>
      <c r="BM320" s="209" t="s">
        <v>602</v>
      </c>
    </row>
    <row r="321" spans="1:47" s="2" customFormat="1" ht="19.5">
      <c r="A321" s="32"/>
      <c r="B321" s="33"/>
      <c r="C321" s="34"/>
      <c r="D321" s="213" t="s">
        <v>203</v>
      </c>
      <c r="E321" s="34"/>
      <c r="F321" s="223" t="s">
        <v>603</v>
      </c>
      <c r="G321" s="34"/>
      <c r="H321" s="34"/>
      <c r="I321" s="166"/>
      <c r="J321" s="34"/>
      <c r="K321" s="34"/>
      <c r="L321" s="37"/>
      <c r="M321" s="224"/>
      <c r="N321" s="225"/>
      <c r="O321" s="69"/>
      <c r="P321" s="69"/>
      <c r="Q321" s="69"/>
      <c r="R321" s="69"/>
      <c r="S321" s="69"/>
      <c r="T321" s="7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5" t="s">
        <v>203</v>
      </c>
      <c r="AU321" s="15" t="s">
        <v>89</v>
      </c>
    </row>
    <row r="322" spans="1:65" s="2" customFormat="1" ht="24">
      <c r="A322" s="32"/>
      <c r="B322" s="33"/>
      <c r="C322" s="198">
        <v>115</v>
      </c>
      <c r="D322" s="198" t="s">
        <v>142</v>
      </c>
      <c r="E322" s="199" t="s">
        <v>604</v>
      </c>
      <c r="F322" s="200" t="s">
        <v>605</v>
      </c>
      <c r="G322" s="201" t="s">
        <v>272</v>
      </c>
      <c r="H322" s="202">
        <v>22</v>
      </c>
      <c r="I322" s="203"/>
      <c r="J322" s="204">
        <f>ROUND(I322*H322,2)</f>
        <v>0</v>
      </c>
      <c r="K322" s="200" t="s">
        <v>146</v>
      </c>
      <c r="L322" s="37"/>
      <c r="M322" s="205" t="s">
        <v>1</v>
      </c>
      <c r="N322" s="206" t="s">
        <v>44</v>
      </c>
      <c r="O322" s="69"/>
      <c r="P322" s="207">
        <f>O322*H322</f>
        <v>0</v>
      </c>
      <c r="Q322" s="207">
        <v>0</v>
      </c>
      <c r="R322" s="207">
        <f>Q322*H322</f>
        <v>0</v>
      </c>
      <c r="S322" s="207">
        <v>0.25</v>
      </c>
      <c r="T322" s="208">
        <f>S322*H322</f>
        <v>5.5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209" t="s">
        <v>147</v>
      </c>
      <c r="AT322" s="209" t="s">
        <v>142</v>
      </c>
      <c r="AU322" s="209" t="s">
        <v>89</v>
      </c>
      <c r="AY322" s="15" t="s">
        <v>140</v>
      </c>
      <c r="BE322" s="210">
        <f>IF(N322="základní",J322,0)</f>
        <v>0</v>
      </c>
      <c r="BF322" s="210">
        <f>IF(N322="snížená",J322,0)</f>
        <v>0</v>
      </c>
      <c r="BG322" s="210">
        <f>IF(N322="zákl. přenesená",J322,0)</f>
        <v>0</v>
      </c>
      <c r="BH322" s="210">
        <f>IF(N322="sníž. přenesená",J322,0)</f>
        <v>0</v>
      </c>
      <c r="BI322" s="210">
        <f>IF(N322="nulová",J322,0)</f>
        <v>0</v>
      </c>
      <c r="BJ322" s="15" t="s">
        <v>87</v>
      </c>
      <c r="BK322" s="210">
        <f>ROUND(I322*H322,2)</f>
        <v>0</v>
      </c>
      <c r="BL322" s="15" t="s">
        <v>147</v>
      </c>
      <c r="BM322" s="209" t="s">
        <v>606</v>
      </c>
    </row>
    <row r="323" spans="1:65" s="2" customFormat="1" ht="24">
      <c r="A323" s="32"/>
      <c r="B323" s="33"/>
      <c r="C323" s="198">
        <v>116</v>
      </c>
      <c r="D323" s="198" t="s">
        <v>142</v>
      </c>
      <c r="E323" s="199" t="s">
        <v>607</v>
      </c>
      <c r="F323" s="200" t="s">
        <v>608</v>
      </c>
      <c r="G323" s="201" t="s">
        <v>272</v>
      </c>
      <c r="H323" s="202">
        <v>32</v>
      </c>
      <c r="I323" s="203"/>
      <c r="J323" s="204">
        <f>ROUND(I323*H323,2)</f>
        <v>0</v>
      </c>
      <c r="K323" s="200" t="s">
        <v>146</v>
      </c>
      <c r="L323" s="37"/>
      <c r="M323" s="205" t="s">
        <v>1</v>
      </c>
      <c r="N323" s="206" t="s">
        <v>44</v>
      </c>
      <c r="O323" s="69"/>
      <c r="P323" s="207">
        <f>O323*H323</f>
        <v>0</v>
      </c>
      <c r="Q323" s="207">
        <v>0</v>
      </c>
      <c r="R323" s="207">
        <f>Q323*H323</f>
        <v>0</v>
      </c>
      <c r="S323" s="207">
        <v>0.035</v>
      </c>
      <c r="T323" s="208">
        <f>S323*H323</f>
        <v>1.12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209" t="s">
        <v>147</v>
      </c>
      <c r="AT323" s="209" t="s">
        <v>142</v>
      </c>
      <c r="AU323" s="209" t="s">
        <v>89</v>
      </c>
      <c r="AY323" s="15" t="s">
        <v>140</v>
      </c>
      <c r="BE323" s="210">
        <f>IF(N323="základní",J323,0)</f>
        <v>0</v>
      </c>
      <c r="BF323" s="210">
        <f>IF(N323="snížená",J323,0)</f>
        <v>0</v>
      </c>
      <c r="BG323" s="210">
        <f>IF(N323="zákl. přenesená",J323,0)</f>
        <v>0</v>
      </c>
      <c r="BH323" s="210">
        <f>IF(N323="sníž. přenesená",J323,0)</f>
        <v>0</v>
      </c>
      <c r="BI323" s="210">
        <f>IF(N323="nulová",J323,0)</f>
        <v>0</v>
      </c>
      <c r="BJ323" s="15" t="s">
        <v>87</v>
      </c>
      <c r="BK323" s="210">
        <f>ROUND(I323*H323,2)</f>
        <v>0</v>
      </c>
      <c r="BL323" s="15" t="s">
        <v>147</v>
      </c>
      <c r="BM323" s="209" t="s">
        <v>609</v>
      </c>
    </row>
    <row r="324" spans="2:63" s="12" customFormat="1" ht="22.7" customHeight="1">
      <c r="B324" s="182"/>
      <c r="C324" s="183"/>
      <c r="D324" s="184" t="s">
        <v>78</v>
      </c>
      <c r="E324" s="196" t="s">
        <v>610</v>
      </c>
      <c r="F324" s="196" t="s">
        <v>611</v>
      </c>
      <c r="G324" s="183"/>
      <c r="H324" s="183"/>
      <c r="I324" s="186"/>
      <c r="J324" s="197">
        <f>BK324</f>
        <v>0</v>
      </c>
      <c r="K324" s="183"/>
      <c r="L324" s="188"/>
      <c r="M324" s="189"/>
      <c r="N324" s="190"/>
      <c r="O324" s="190"/>
      <c r="P324" s="191">
        <f>SUM(P325:P332)</f>
        <v>0</v>
      </c>
      <c r="Q324" s="190"/>
      <c r="R324" s="191">
        <f>SUM(R325:R332)</f>
        <v>0</v>
      </c>
      <c r="S324" s="190"/>
      <c r="T324" s="192">
        <f>SUM(T325:T332)</f>
        <v>0</v>
      </c>
      <c r="AR324" s="193" t="s">
        <v>87</v>
      </c>
      <c r="AT324" s="194" t="s">
        <v>78</v>
      </c>
      <c r="AU324" s="194" t="s">
        <v>87</v>
      </c>
      <c r="AY324" s="193" t="s">
        <v>140</v>
      </c>
      <c r="BK324" s="195">
        <f>SUM(BK325:BK332)</f>
        <v>0</v>
      </c>
    </row>
    <row r="325" spans="1:65" s="2" customFormat="1" ht="21.75" customHeight="1">
      <c r="A325" s="32"/>
      <c r="B325" s="33"/>
      <c r="C325" s="198">
        <v>117</v>
      </c>
      <c r="D325" s="198" t="s">
        <v>142</v>
      </c>
      <c r="E325" s="199" t="s">
        <v>612</v>
      </c>
      <c r="F325" s="200" t="s">
        <v>613</v>
      </c>
      <c r="G325" s="201" t="s">
        <v>321</v>
      </c>
      <c r="H325" s="202">
        <v>371.032</v>
      </c>
      <c r="I325" s="203"/>
      <c r="J325" s="204">
        <f>ROUND(I325*H325,2)</f>
        <v>0</v>
      </c>
      <c r="K325" s="200" t="s">
        <v>146</v>
      </c>
      <c r="L325" s="37"/>
      <c r="M325" s="205" t="s">
        <v>1</v>
      </c>
      <c r="N325" s="206" t="s">
        <v>44</v>
      </c>
      <c r="O325" s="69"/>
      <c r="P325" s="207">
        <f>O325*H325</f>
        <v>0</v>
      </c>
      <c r="Q325" s="207">
        <v>0</v>
      </c>
      <c r="R325" s="207">
        <f>Q325*H325</f>
        <v>0</v>
      </c>
      <c r="S325" s="207">
        <v>0</v>
      </c>
      <c r="T325" s="208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209" t="s">
        <v>147</v>
      </c>
      <c r="AT325" s="209" t="s">
        <v>142</v>
      </c>
      <c r="AU325" s="209" t="s">
        <v>89</v>
      </c>
      <c r="AY325" s="15" t="s">
        <v>140</v>
      </c>
      <c r="BE325" s="210">
        <f>IF(N325="základní",J325,0)</f>
        <v>0</v>
      </c>
      <c r="BF325" s="210">
        <f>IF(N325="snížená",J325,0)</f>
        <v>0</v>
      </c>
      <c r="BG325" s="210">
        <f>IF(N325="zákl. přenesená",J325,0)</f>
        <v>0</v>
      </c>
      <c r="BH325" s="210">
        <f>IF(N325="sníž. přenesená",J325,0)</f>
        <v>0</v>
      </c>
      <c r="BI325" s="210">
        <f>IF(N325="nulová",J325,0)</f>
        <v>0</v>
      </c>
      <c r="BJ325" s="15" t="s">
        <v>87</v>
      </c>
      <c r="BK325" s="210">
        <f>ROUND(I325*H325,2)</f>
        <v>0</v>
      </c>
      <c r="BL325" s="15" t="s">
        <v>147</v>
      </c>
      <c r="BM325" s="209" t="s">
        <v>614</v>
      </c>
    </row>
    <row r="326" spans="1:65" s="2" customFormat="1" ht="24">
      <c r="A326" s="32"/>
      <c r="B326" s="33"/>
      <c r="C326" s="198">
        <v>118</v>
      </c>
      <c r="D326" s="198" t="s">
        <v>142</v>
      </c>
      <c r="E326" s="199" t="s">
        <v>615</v>
      </c>
      <c r="F326" s="200" t="s">
        <v>616</v>
      </c>
      <c r="G326" s="201" t="s">
        <v>321</v>
      </c>
      <c r="H326" s="202">
        <v>5565.48</v>
      </c>
      <c r="I326" s="203"/>
      <c r="J326" s="204">
        <f>ROUND(I326*H326,2)</f>
        <v>0</v>
      </c>
      <c r="K326" s="200" t="s">
        <v>146</v>
      </c>
      <c r="L326" s="37"/>
      <c r="M326" s="205" t="s">
        <v>1</v>
      </c>
      <c r="N326" s="206" t="s">
        <v>44</v>
      </c>
      <c r="O326" s="69"/>
      <c r="P326" s="207">
        <f>O326*H326</f>
        <v>0</v>
      </c>
      <c r="Q326" s="207">
        <v>0</v>
      </c>
      <c r="R326" s="207">
        <f>Q326*H326</f>
        <v>0</v>
      </c>
      <c r="S326" s="207">
        <v>0</v>
      </c>
      <c r="T326" s="208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209" t="s">
        <v>147</v>
      </c>
      <c r="AT326" s="209" t="s">
        <v>142</v>
      </c>
      <c r="AU326" s="209" t="s">
        <v>89</v>
      </c>
      <c r="AY326" s="15" t="s">
        <v>140</v>
      </c>
      <c r="BE326" s="210">
        <f>IF(N326="základní",J326,0)</f>
        <v>0</v>
      </c>
      <c r="BF326" s="210">
        <f>IF(N326="snížená",J326,0)</f>
        <v>0</v>
      </c>
      <c r="BG326" s="210">
        <f>IF(N326="zákl. přenesená",J326,0)</f>
        <v>0</v>
      </c>
      <c r="BH326" s="210">
        <f>IF(N326="sníž. přenesená",J326,0)</f>
        <v>0</v>
      </c>
      <c r="BI326" s="210">
        <f>IF(N326="nulová",J326,0)</f>
        <v>0</v>
      </c>
      <c r="BJ326" s="15" t="s">
        <v>87</v>
      </c>
      <c r="BK326" s="210">
        <f>ROUND(I326*H326,2)</f>
        <v>0</v>
      </c>
      <c r="BL326" s="15" t="s">
        <v>147</v>
      </c>
      <c r="BM326" s="209" t="s">
        <v>617</v>
      </c>
    </row>
    <row r="327" spans="2:51" s="13" customFormat="1" ht="12">
      <c r="B327" s="211"/>
      <c r="C327" s="212"/>
      <c r="D327" s="213" t="s">
        <v>179</v>
      </c>
      <c r="E327" s="214" t="s">
        <v>1</v>
      </c>
      <c r="F327" s="215" t="s">
        <v>618</v>
      </c>
      <c r="G327" s="212"/>
      <c r="H327" s="216">
        <v>5565.48</v>
      </c>
      <c r="I327" s="217"/>
      <c r="J327" s="212"/>
      <c r="K327" s="212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179</v>
      </c>
      <c r="AU327" s="222" t="s">
        <v>89</v>
      </c>
      <c r="AV327" s="13" t="s">
        <v>89</v>
      </c>
      <c r="AW327" s="13" t="s">
        <v>36</v>
      </c>
      <c r="AX327" s="13" t="s">
        <v>87</v>
      </c>
      <c r="AY327" s="222" t="s">
        <v>140</v>
      </c>
    </row>
    <row r="328" spans="1:65" s="2" customFormat="1" ht="36">
      <c r="A328" s="32"/>
      <c r="B328" s="33"/>
      <c r="C328" s="198">
        <v>119</v>
      </c>
      <c r="D328" s="198" t="s">
        <v>142</v>
      </c>
      <c r="E328" s="199" t="s">
        <v>619</v>
      </c>
      <c r="F328" s="200" t="s">
        <v>620</v>
      </c>
      <c r="G328" s="201" t="s">
        <v>321</v>
      </c>
      <c r="H328" s="202">
        <v>222.35</v>
      </c>
      <c r="I328" s="203"/>
      <c r="J328" s="204">
        <f>ROUND(I328*H328,2)</f>
        <v>0</v>
      </c>
      <c r="K328" s="200" t="s">
        <v>146</v>
      </c>
      <c r="L328" s="37"/>
      <c r="M328" s="205" t="s">
        <v>1</v>
      </c>
      <c r="N328" s="206" t="s">
        <v>44</v>
      </c>
      <c r="O328" s="69"/>
      <c r="P328" s="207">
        <f>O328*H328</f>
        <v>0</v>
      </c>
      <c r="Q328" s="207">
        <v>0</v>
      </c>
      <c r="R328" s="207">
        <f>Q328*H328</f>
        <v>0</v>
      </c>
      <c r="S328" s="207">
        <v>0</v>
      </c>
      <c r="T328" s="208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209" t="s">
        <v>147</v>
      </c>
      <c r="AT328" s="209" t="s">
        <v>142</v>
      </c>
      <c r="AU328" s="209" t="s">
        <v>89</v>
      </c>
      <c r="AY328" s="15" t="s">
        <v>140</v>
      </c>
      <c r="BE328" s="210">
        <f>IF(N328="základní",J328,0)</f>
        <v>0</v>
      </c>
      <c r="BF328" s="210">
        <f>IF(N328="snížená",J328,0)</f>
        <v>0</v>
      </c>
      <c r="BG328" s="210">
        <f>IF(N328="zákl. přenesená",J328,0)</f>
        <v>0</v>
      </c>
      <c r="BH328" s="210">
        <f>IF(N328="sníž. přenesená",J328,0)</f>
        <v>0</v>
      </c>
      <c r="BI328" s="210">
        <f>IF(N328="nulová",J328,0)</f>
        <v>0</v>
      </c>
      <c r="BJ328" s="15" t="s">
        <v>87</v>
      </c>
      <c r="BK328" s="210">
        <f>ROUND(I328*H328,2)</f>
        <v>0</v>
      </c>
      <c r="BL328" s="15" t="s">
        <v>147</v>
      </c>
      <c r="BM328" s="209" t="s">
        <v>621</v>
      </c>
    </row>
    <row r="329" spans="2:51" s="13" customFormat="1" ht="12">
      <c r="B329" s="211"/>
      <c r="C329" s="212"/>
      <c r="D329" s="213" t="s">
        <v>179</v>
      </c>
      <c r="E329" s="214" t="s">
        <v>1</v>
      </c>
      <c r="F329" s="215" t="s">
        <v>622</v>
      </c>
      <c r="G329" s="212"/>
      <c r="H329" s="216">
        <v>222.35</v>
      </c>
      <c r="I329" s="217"/>
      <c r="J329" s="212"/>
      <c r="K329" s="212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179</v>
      </c>
      <c r="AU329" s="222" t="s">
        <v>89</v>
      </c>
      <c r="AV329" s="13" t="s">
        <v>89</v>
      </c>
      <c r="AW329" s="13" t="s">
        <v>36</v>
      </c>
      <c r="AX329" s="13" t="s">
        <v>87</v>
      </c>
      <c r="AY329" s="222" t="s">
        <v>140</v>
      </c>
    </row>
    <row r="330" spans="1:65" s="2" customFormat="1" ht="36">
      <c r="A330" s="32"/>
      <c r="B330" s="33"/>
      <c r="C330" s="198">
        <v>120</v>
      </c>
      <c r="D330" s="198" t="s">
        <v>142</v>
      </c>
      <c r="E330" s="199" t="s">
        <v>623</v>
      </c>
      <c r="F330" s="200" t="s">
        <v>624</v>
      </c>
      <c r="G330" s="201" t="s">
        <v>321</v>
      </c>
      <c r="H330" s="202">
        <v>5.362</v>
      </c>
      <c r="I330" s="203"/>
      <c r="J330" s="204">
        <f>ROUND(I330*H330,2)</f>
        <v>0</v>
      </c>
      <c r="K330" s="200" t="s">
        <v>146</v>
      </c>
      <c r="L330" s="37"/>
      <c r="M330" s="205" t="s">
        <v>1</v>
      </c>
      <c r="N330" s="206" t="s">
        <v>44</v>
      </c>
      <c r="O330" s="69"/>
      <c r="P330" s="207">
        <f>O330*H330</f>
        <v>0</v>
      </c>
      <c r="Q330" s="207">
        <v>0</v>
      </c>
      <c r="R330" s="207">
        <f>Q330*H330</f>
        <v>0</v>
      </c>
      <c r="S330" s="207">
        <v>0</v>
      </c>
      <c r="T330" s="208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209" t="s">
        <v>147</v>
      </c>
      <c r="AT330" s="209" t="s">
        <v>142</v>
      </c>
      <c r="AU330" s="209" t="s">
        <v>89</v>
      </c>
      <c r="AY330" s="15" t="s">
        <v>140</v>
      </c>
      <c r="BE330" s="210">
        <f>IF(N330="základní",J330,0)</f>
        <v>0</v>
      </c>
      <c r="BF330" s="210">
        <f>IF(N330="snížená",J330,0)</f>
        <v>0</v>
      </c>
      <c r="BG330" s="210">
        <f>IF(N330="zákl. přenesená",J330,0)</f>
        <v>0</v>
      </c>
      <c r="BH330" s="210">
        <f>IF(N330="sníž. přenesená",J330,0)</f>
        <v>0</v>
      </c>
      <c r="BI330" s="210">
        <f>IF(N330="nulová",J330,0)</f>
        <v>0</v>
      </c>
      <c r="BJ330" s="15" t="s">
        <v>87</v>
      </c>
      <c r="BK330" s="210">
        <f>ROUND(I330*H330,2)</f>
        <v>0</v>
      </c>
      <c r="BL330" s="15" t="s">
        <v>147</v>
      </c>
      <c r="BM330" s="209" t="s">
        <v>625</v>
      </c>
    </row>
    <row r="331" spans="1:65" s="2" customFormat="1" ht="44.25" customHeight="1">
      <c r="A331" s="32"/>
      <c r="B331" s="33"/>
      <c r="C331" s="198">
        <v>121</v>
      </c>
      <c r="D331" s="198" t="s">
        <v>142</v>
      </c>
      <c r="E331" s="199" t="s">
        <v>626</v>
      </c>
      <c r="F331" s="200" t="s">
        <v>627</v>
      </c>
      <c r="G331" s="201" t="s">
        <v>321</v>
      </c>
      <c r="H331" s="202">
        <v>147.48</v>
      </c>
      <c r="I331" s="203"/>
      <c r="J331" s="204">
        <f>ROUND(I331*H331,2)</f>
        <v>0</v>
      </c>
      <c r="K331" s="200" t="s">
        <v>146</v>
      </c>
      <c r="L331" s="37"/>
      <c r="M331" s="205" t="s">
        <v>1</v>
      </c>
      <c r="N331" s="206" t="s">
        <v>44</v>
      </c>
      <c r="O331" s="69"/>
      <c r="P331" s="207">
        <f>O331*H331</f>
        <v>0</v>
      </c>
      <c r="Q331" s="207">
        <v>0</v>
      </c>
      <c r="R331" s="207">
        <f>Q331*H331</f>
        <v>0</v>
      </c>
      <c r="S331" s="207">
        <v>0</v>
      </c>
      <c r="T331" s="208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209" t="s">
        <v>147</v>
      </c>
      <c r="AT331" s="209" t="s">
        <v>142</v>
      </c>
      <c r="AU331" s="209" t="s">
        <v>89</v>
      </c>
      <c r="AY331" s="15" t="s">
        <v>140</v>
      </c>
      <c r="BE331" s="210">
        <f>IF(N331="základní",J331,0)</f>
        <v>0</v>
      </c>
      <c r="BF331" s="210">
        <f>IF(N331="snížená",J331,0)</f>
        <v>0</v>
      </c>
      <c r="BG331" s="210">
        <f>IF(N331="zákl. přenesená",J331,0)</f>
        <v>0</v>
      </c>
      <c r="BH331" s="210">
        <f>IF(N331="sníž. přenesená",J331,0)</f>
        <v>0</v>
      </c>
      <c r="BI331" s="210">
        <f>IF(N331="nulová",J331,0)</f>
        <v>0</v>
      </c>
      <c r="BJ331" s="15" t="s">
        <v>87</v>
      </c>
      <c r="BK331" s="210">
        <f>ROUND(I331*H331,2)</f>
        <v>0</v>
      </c>
      <c r="BL331" s="15" t="s">
        <v>147</v>
      </c>
      <c r="BM331" s="209" t="s">
        <v>628</v>
      </c>
    </row>
    <row r="332" spans="2:51" s="13" customFormat="1" ht="12">
      <c r="B332" s="211"/>
      <c r="C332" s="212"/>
      <c r="D332" s="213" t="s">
        <v>179</v>
      </c>
      <c r="E332" s="214" t="s">
        <v>1</v>
      </c>
      <c r="F332" s="215" t="s">
        <v>629</v>
      </c>
      <c r="G332" s="212"/>
      <c r="H332" s="216">
        <v>147.48</v>
      </c>
      <c r="I332" s="217"/>
      <c r="J332" s="212"/>
      <c r="K332" s="212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179</v>
      </c>
      <c r="AU332" s="222" t="s">
        <v>89</v>
      </c>
      <c r="AV332" s="13" t="s">
        <v>89</v>
      </c>
      <c r="AW332" s="13" t="s">
        <v>36</v>
      </c>
      <c r="AX332" s="13" t="s">
        <v>87</v>
      </c>
      <c r="AY332" s="222" t="s">
        <v>140</v>
      </c>
    </row>
    <row r="333" spans="2:63" s="12" customFormat="1" ht="22.7" customHeight="1">
      <c r="B333" s="182"/>
      <c r="C333" s="183"/>
      <c r="D333" s="184" t="s">
        <v>78</v>
      </c>
      <c r="E333" s="196" t="s">
        <v>630</v>
      </c>
      <c r="F333" s="196" t="s">
        <v>631</v>
      </c>
      <c r="G333" s="183"/>
      <c r="H333" s="183"/>
      <c r="I333" s="186"/>
      <c r="J333" s="197">
        <f>BK333</f>
        <v>0</v>
      </c>
      <c r="K333" s="183"/>
      <c r="L333" s="188"/>
      <c r="M333" s="189"/>
      <c r="N333" s="190"/>
      <c r="O333" s="190"/>
      <c r="P333" s="191">
        <f>P334</f>
        <v>0</v>
      </c>
      <c r="Q333" s="190"/>
      <c r="R333" s="191">
        <f>R334</f>
        <v>0</v>
      </c>
      <c r="S333" s="190"/>
      <c r="T333" s="192">
        <f>T334</f>
        <v>0</v>
      </c>
      <c r="AR333" s="193" t="s">
        <v>87</v>
      </c>
      <c r="AT333" s="194" t="s">
        <v>78</v>
      </c>
      <c r="AU333" s="194" t="s">
        <v>87</v>
      </c>
      <c r="AY333" s="193" t="s">
        <v>140</v>
      </c>
      <c r="BK333" s="195">
        <f>BK334</f>
        <v>0</v>
      </c>
    </row>
    <row r="334" spans="1:65" s="2" customFormat="1" ht="33" customHeight="1">
      <c r="A334" s="32"/>
      <c r="B334" s="33"/>
      <c r="C334" s="198">
        <v>122</v>
      </c>
      <c r="D334" s="198" t="s">
        <v>142</v>
      </c>
      <c r="E334" s="199" t="s">
        <v>632</v>
      </c>
      <c r="F334" s="200" t="s">
        <v>633</v>
      </c>
      <c r="G334" s="201" t="s">
        <v>321</v>
      </c>
      <c r="H334" s="202">
        <v>2275.722</v>
      </c>
      <c r="I334" s="203"/>
      <c r="J334" s="204">
        <f>ROUND(I334*H334,2)</f>
        <v>0</v>
      </c>
      <c r="K334" s="200" t="s">
        <v>146</v>
      </c>
      <c r="L334" s="37"/>
      <c r="M334" s="205" t="s">
        <v>1</v>
      </c>
      <c r="N334" s="206" t="s">
        <v>44</v>
      </c>
      <c r="O334" s="69"/>
      <c r="P334" s="207">
        <f>O334*H334</f>
        <v>0</v>
      </c>
      <c r="Q334" s="207">
        <v>0</v>
      </c>
      <c r="R334" s="207">
        <f>Q334*H334</f>
        <v>0</v>
      </c>
      <c r="S334" s="207">
        <v>0</v>
      </c>
      <c r="T334" s="208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209" t="s">
        <v>147</v>
      </c>
      <c r="AT334" s="209" t="s">
        <v>142</v>
      </c>
      <c r="AU334" s="209" t="s">
        <v>89</v>
      </c>
      <c r="AY334" s="15" t="s">
        <v>140</v>
      </c>
      <c r="BE334" s="210">
        <f>IF(N334="základní",J334,0)</f>
        <v>0</v>
      </c>
      <c r="BF334" s="210">
        <f>IF(N334="snížená",J334,0)</f>
        <v>0</v>
      </c>
      <c r="BG334" s="210">
        <f>IF(N334="zákl. přenesená",J334,0)</f>
        <v>0</v>
      </c>
      <c r="BH334" s="210">
        <f>IF(N334="sníž. přenesená",J334,0)</f>
        <v>0</v>
      </c>
      <c r="BI334" s="210">
        <f>IF(N334="nulová",J334,0)</f>
        <v>0</v>
      </c>
      <c r="BJ334" s="15" t="s">
        <v>87</v>
      </c>
      <c r="BK334" s="210">
        <f>ROUND(I334*H334,2)</f>
        <v>0</v>
      </c>
      <c r="BL334" s="15" t="s">
        <v>147</v>
      </c>
      <c r="BM334" s="209" t="s">
        <v>634</v>
      </c>
    </row>
    <row r="335" spans="2:63" s="12" customFormat="1" ht="26.1" customHeight="1">
      <c r="B335" s="182"/>
      <c r="C335" s="183"/>
      <c r="D335" s="184" t="s">
        <v>78</v>
      </c>
      <c r="E335" s="185" t="s">
        <v>635</v>
      </c>
      <c r="F335" s="185" t="s">
        <v>636</v>
      </c>
      <c r="G335" s="183"/>
      <c r="H335" s="183"/>
      <c r="I335" s="186"/>
      <c r="J335" s="187">
        <f>BK335</f>
        <v>0</v>
      </c>
      <c r="K335" s="183"/>
      <c r="L335" s="188"/>
      <c r="M335" s="189"/>
      <c r="N335" s="190"/>
      <c r="O335" s="190"/>
      <c r="P335" s="191">
        <f>P336</f>
        <v>0</v>
      </c>
      <c r="Q335" s="190"/>
      <c r="R335" s="191">
        <f>R336</f>
        <v>0</v>
      </c>
      <c r="S335" s="190"/>
      <c r="T335" s="192">
        <f>T336</f>
        <v>0</v>
      </c>
      <c r="AR335" s="193" t="s">
        <v>89</v>
      </c>
      <c r="AT335" s="194" t="s">
        <v>78</v>
      </c>
      <c r="AU335" s="194" t="s">
        <v>79</v>
      </c>
      <c r="AY335" s="193" t="s">
        <v>140</v>
      </c>
      <c r="BK335" s="195">
        <f>BK336</f>
        <v>0</v>
      </c>
    </row>
    <row r="336" spans="2:63" s="12" customFormat="1" ht="22.7" customHeight="1">
      <c r="B336" s="182"/>
      <c r="C336" s="183"/>
      <c r="D336" s="184" t="s">
        <v>78</v>
      </c>
      <c r="E336" s="196" t="s">
        <v>637</v>
      </c>
      <c r="F336" s="196" t="s">
        <v>638</v>
      </c>
      <c r="G336" s="183"/>
      <c r="H336" s="183"/>
      <c r="I336" s="186"/>
      <c r="J336" s="197">
        <f>BK336</f>
        <v>0</v>
      </c>
      <c r="K336" s="183"/>
      <c r="L336" s="188"/>
      <c r="M336" s="189"/>
      <c r="N336" s="190"/>
      <c r="O336" s="190"/>
      <c r="P336" s="191">
        <f>SUM(P337:P339)</f>
        <v>0</v>
      </c>
      <c r="Q336" s="190"/>
      <c r="R336" s="191">
        <f>SUM(R337:R339)</f>
        <v>0</v>
      </c>
      <c r="S336" s="190"/>
      <c r="T336" s="192">
        <f>SUM(T337:T339)</f>
        <v>0</v>
      </c>
      <c r="AR336" s="193" t="s">
        <v>89</v>
      </c>
      <c r="AT336" s="194" t="s">
        <v>78</v>
      </c>
      <c r="AU336" s="194" t="s">
        <v>87</v>
      </c>
      <c r="AY336" s="193" t="s">
        <v>140</v>
      </c>
      <c r="BK336" s="195">
        <f>SUM(BK337:BK339)</f>
        <v>0</v>
      </c>
    </row>
    <row r="337" spans="1:65" s="2" customFormat="1" ht="16.5" customHeight="1">
      <c r="A337" s="32"/>
      <c r="B337" s="33"/>
      <c r="C337" s="198">
        <v>123</v>
      </c>
      <c r="D337" s="198" t="s">
        <v>142</v>
      </c>
      <c r="E337" s="199" t="s">
        <v>639</v>
      </c>
      <c r="F337" s="200" t="s">
        <v>640</v>
      </c>
      <c r="G337" s="201" t="s">
        <v>272</v>
      </c>
      <c r="H337" s="202">
        <v>36</v>
      </c>
      <c r="I337" s="203"/>
      <c r="J337" s="204">
        <f>ROUND(I337*H337,2)</f>
        <v>0</v>
      </c>
      <c r="K337" s="200" t="s">
        <v>1</v>
      </c>
      <c r="L337" s="37"/>
      <c r="M337" s="205" t="s">
        <v>1</v>
      </c>
      <c r="N337" s="206" t="s">
        <v>44</v>
      </c>
      <c r="O337" s="69"/>
      <c r="P337" s="207">
        <f>O337*H337</f>
        <v>0</v>
      </c>
      <c r="Q337" s="207">
        <v>0</v>
      </c>
      <c r="R337" s="207">
        <f>Q337*H337</f>
        <v>0</v>
      </c>
      <c r="S337" s="207">
        <v>0</v>
      </c>
      <c r="T337" s="208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209" t="s">
        <v>210</v>
      </c>
      <c r="AT337" s="209" t="s">
        <v>142</v>
      </c>
      <c r="AU337" s="209" t="s">
        <v>89</v>
      </c>
      <c r="AY337" s="15" t="s">
        <v>140</v>
      </c>
      <c r="BE337" s="210">
        <f>IF(N337="základní",J337,0)</f>
        <v>0</v>
      </c>
      <c r="BF337" s="210">
        <f>IF(N337="snížená",J337,0)</f>
        <v>0</v>
      </c>
      <c r="BG337" s="210">
        <f>IF(N337="zákl. přenesená",J337,0)</f>
        <v>0</v>
      </c>
      <c r="BH337" s="210">
        <f>IF(N337="sníž. přenesená",J337,0)</f>
        <v>0</v>
      </c>
      <c r="BI337" s="210">
        <f>IF(N337="nulová",J337,0)</f>
        <v>0</v>
      </c>
      <c r="BJ337" s="15" t="s">
        <v>87</v>
      </c>
      <c r="BK337" s="210">
        <f>ROUND(I337*H337,2)</f>
        <v>0</v>
      </c>
      <c r="BL337" s="15" t="s">
        <v>210</v>
      </c>
      <c r="BM337" s="209" t="s">
        <v>641</v>
      </c>
    </row>
    <row r="338" spans="1:47" s="2" customFormat="1" ht="29.25">
      <c r="A338" s="32"/>
      <c r="B338" s="33"/>
      <c r="C338" s="34"/>
      <c r="D338" s="213" t="s">
        <v>203</v>
      </c>
      <c r="E338" s="34"/>
      <c r="F338" s="223" t="s">
        <v>642</v>
      </c>
      <c r="G338" s="34"/>
      <c r="H338" s="34"/>
      <c r="I338" s="166"/>
      <c r="J338" s="34"/>
      <c r="K338" s="34"/>
      <c r="L338" s="37"/>
      <c r="M338" s="224"/>
      <c r="N338" s="225"/>
      <c r="O338" s="69"/>
      <c r="P338" s="69"/>
      <c r="Q338" s="69"/>
      <c r="R338" s="69"/>
      <c r="S338" s="69"/>
      <c r="T338" s="7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5" t="s">
        <v>203</v>
      </c>
      <c r="AU338" s="15" t="s">
        <v>89</v>
      </c>
    </row>
    <row r="339" spans="2:51" s="13" customFormat="1" ht="12">
      <c r="B339" s="211"/>
      <c r="C339" s="212"/>
      <c r="D339" s="213" t="s">
        <v>179</v>
      </c>
      <c r="E339" s="214" t="s">
        <v>1</v>
      </c>
      <c r="F339" s="215" t="s">
        <v>643</v>
      </c>
      <c r="G339" s="212"/>
      <c r="H339" s="216">
        <v>36</v>
      </c>
      <c r="I339" s="217"/>
      <c r="J339" s="212"/>
      <c r="K339" s="212"/>
      <c r="L339" s="218"/>
      <c r="M339" s="236"/>
      <c r="N339" s="237"/>
      <c r="O339" s="237"/>
      <c r="P339" s="237"/>
      <c r="Q339" s="237"/>
      <c r="R339" s="237"/>
      <c r="S339" s="237"/>
      <c r="T339" s="238"/>
      <c r="AT339" s="222" t="s">
        <v>179</v>
      </c>
      <c r="AU339" s="222" t="s">
        <v>89</v>
      </c>
      <c r="AV339" s="13" t="s">
        <v>89</v>
      </c>
      <c r="AW339" s="13" t="s">
        <v>36</v>
      </c>
      <c r="AX339" s="13" t="s">
        <v>87</v>
      </c>
      <c r="AY339" s="222" t="s">
        <v>140</v>
      </c>
    </row>
    <row r="340" spans="1:31" s="2" customFormat="1" ht="6.95" customHeight="1">
      <c r="A340" s="32"/>
      <c r="B340" s="52"/>
      <c r="C340" s="53"/>
      <c r="D340" s="53"/>
      <c r="E340" s="53"/>
      <c r="F340" s="53"/>
      <c r="G340" s="53"/>
      <c r="H340" s="53"/>
      <c r="I340" s="53"/>
      <c r="J340" s="53"/>
      <c r="K340" s="53"/>
      <c r="L340" s="37"/>
      <c r="M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</row>
  </sheetData>
  <sheetProtection algorithmName="SHA-512" hashValue="oD8s2ICTbOV91Tdkp4UNyhBwCpHdH8U0RQWp7jcbOe1fhauCeC/GQ53eGGo/nYUZBqfcB6AE1fVOjRh9cvkE9Q==" saltValue="NVHITQglpSUxtI+t3NDg4w==" spinCount="100000" sheet="1" formatColumns="0" formatRows="0" autoFilter="0"/>
  <autoFilter ref="C137:K339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8"/>
  <sheetViews>
    <sheetView showGridLines="0" workbookViewId="0" topLeftCell="A100">
      <selection activeCell="E113" sqref="E113"/>
    </sheetView>
  </sheetViews>
  <sheetFormatPr defaultColWidth="12.0039062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46" s="1" customFormat="1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5" t="s">
        <v>92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89</v>
      </c>
    </row>
    <row r="4" spans="2:46" s="1" customFormat="1" ht="24.95" customHeight="1">
      <c r="B4" s="18"/>
      <c r="D4" s="108" t="s">
        <v>93</v>
      </c>
      <c r="L4" s="18"/>
      <c r="M4" s="10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91" t="str">
        <f>'Rekapitulace stavby'!K6</f>
        <v>Habartov, parkoviště Čs. Armády</v>
      </c>
      <c r="F7" s="292"/>
      <c r="G7" s="292"/>
      <c r="H7" s="292"/>
      <c r="L7" s="18"/>
    </row>
    <row r="8" spans="1:31" s="2" customFormat="1" ht="12" customHeight="1">
      <c r="A8" s="32"/>
      <c r="B8" s="37"/>
      <c r="C8" s="32"/>
      <c r="D8" s="110" t="s">
        <v>94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3" t="s">
        <v>644</v>
      </c>
      <c r="F9" s="294"/>
      <c r="G9" s="294"/>
      <c r="H9" s="294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26. 6. 2020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">
        <v>27</v>
      </c>
      <c r="F15" s="32"/>
      <c r="G15" s="32"/>
      <c r="H15" s="32"/>
      <c r="I15" s="110" t="s">
        <v>28</v>
      </c>
      <c r="J15" s="111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30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5" t="str">
        <f>'Rekapitulace stavby'!E14</f>
        <v>Vyplň údaj</v>
      </c>
      <c r="F18" s="296"/>
      <c r="G18" s="296"/>
      <c r="H18" s="296"/>
      <c r="I18" s="110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32</v>
      </c>
      <c r="E20" s="32"/>
      <c r="F20" s="32"/>
      <c r="G20" s="32"/>
      <c r="H20" s="32"/>
      <c r="I20" s="110" t="s">
        <v>25</v>
      </c>
      <c r="J20" s="111" t="str">
        <f>IF('Rekapitulace stavby'!AN16="","",'Rekapitulace stavby'!AN16)</f>
        <v>06032354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>GEOprojectKV s.r.o.</v>
      </c>
      <c r="F21" s="32"/>
      <c r="G21" s="32"/>
      <c r="H21" s="32"/>
      <c r="I21" s="110" t="s">
        <v>28</v>
      </c>
      <c r="J21" s="111" t="str">
        <f>IF('Rekapitulace stavby'!AN17="","",'Rekapitulace stavby'!AN17)</f>
        <v>CZ06032354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37</v>
      </c>
      <c r="E23" s="32"/>
      <c r="F23" s="32"/>
      <c r="G23" s="32"/>
      <c r="H23" s="32"/>
      <c r="I23" s="110" t="s">
        <v>25</v>
      </c>
      <c r="J23" s="111" t="s">
        <v>645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">
        <v>646</v>
      </c>
      <c r="F24" s="32"/>
      <c r="G24" s="32"/>
      <c r="H24" s="32"/>
      <c r="I24" s="110" t="s">
        <v>28</v>
      </c>
      <c r="J24" s="111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38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97" t="s">
        <v>1</v>
      </c>
      <c r="F27" s="297"/>
      <c r="G27" s="297"/>
      <c r="H27" s="297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11" t="s">
        <v>97</v>
      </c>
      <c r="E30" s="32"/>
      <c r="F30" s="32"/>
      <c r="G30" s="32"/>
      <c r="H30" s="32"/>
      <c r="I30" s="32"/>
      <c r="J30" s="117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8" t="s">
        <v>98</v>
      </c>
      <c r="E31" s="32"/>
      <c r="F31" s="32"/>
      <c r="G31" s="32"/>
      <c r="H31" s="32"/>
      <c r="I31" s="32"/>
      <c r="J31" s="117">
        <f>J107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5" customHeight="1">
      <c r="A32" s="32"/>
      <c r="B32" s="37"/>
      <c r="C32" s="32"/>
      <c r="D32" s="119" t="s">
        <v>39</v>
      </c>
      <c r="E32" s="32"/>
      <c r="F32" s="32"/>
      <c r="G32" s="32"/>
      <c r="H32" s="32"/>
      <c r="I32" s="32"/>
      <c r="J32" s="120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6"/>
      <c r="E33" s="116"/>
      <c r="F33" s="116"/>
      <c r="G33" s="116"/>
      <c r="H33" s="116"/>
      <c r="I33" s="116"/>
      <c r="J33" s="116"/>
      <c r="K33" s="116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41</v>
      </c>
      <c r="G34" s="32"/>
      <c r="H34" s="32"/>
      <c r="I34" s="121" t="s">
        <v>40</v>
      </c>
      <c r="J34" s="121" t="s">
        <v>42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43</v>
      </c>
      <c r="E35" s="110" t="s">
        <v>44</v>
      </c>
      <c r="F35" s="123">
        <f>ROUND((SUM(BE107:BE114)+SUM(BE134:BE207)),2)</f>
        <v>0</v>
      </c>
      <c r="G35" s="32"/>
      <c r="H35" s="32"/>
      <c r="I35" s="124">
        <v>0.21</v>
      </c>
      <c r="J35" s="123">
        <f>ROUND(((SUM(BE107:BE114)+SUM(BE134:BE207))*I35),2)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0" t="s">
        <v>45</v>
      </c>
      <c r="F36" s="123">
        <f>ROUND((SUM(BF107:BF114)+SUM(BF134:BF207)),2)</f>
        <v>0</v>
      </c>
      <c r="G36" s="32"/>
      <c r="H36" s="32"/>
      <c r="I36" s="124">
        <v>0.15</v>
      </c>
      <c r="J36" s="123">
        <f>ROUND(((SUM(BF107:BF114)+SUM(BF134:BF207))*I36),2)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0" t="s">
        <v>46</v>
      </c>
      <c r="F37" s="123">
        <f>ROUND((SUM(BG107:BG114)+SUM(BG134:BG207)),2)</f>
        <v>0</v>
      </c>
      <c r="G37" s="32"/>
      <c r="H37" s="32"/>
      <c r="I37" s="124">
        <v>0.21</v>
      </c>
      <c r="J37" s="123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0" t="s">
        <v>47</v>
      </c>
      <c r="F38" s="123">
        <f>ROUND((SUM(BH107:BH114)+SUM(BH134:BH207)),2)</f>
        <v>0</v>
      </c>
      <c r="G38" s="32"/>
      <c r="H38" s="32"/>
      <c r="I38" s="124">
        <v>0.15</v>
      </c>
      <c r="J38" s="123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0" t="s">
        <v>48</v>
      </c>
      <c r="F39" s="123">
        <f>ROUND((SUM(BI107:BI114)+SUM(BI134:BI207)),2)</f>
        <v>0</v>
      </c>
      <c r="G39" s="32"/>
      <c r="H39" s="32"/>
      <c r="I39" s="124">
        <v>0</v>
      </c>
      <c r="J39" s="123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5" customHeight="1">
      <c r="A41" s="32"/>
      <c r="B41" s="37"/>
      <c r="C41" s="125"/>
      <c r="D41" s="126" t="s">
        <v>49</v>
      </c>
      <c r="E41" s="127"/>
      <c r="F41" s="127"/>
      <c r="G41" s="128" t="s">
        <v>50</v>
      </c>
      <c r="H41" s="129" t="s">
        <v>51</v>
      </c>
      <c r="I41" s="127"/>
      <c r="J41" s="130">
        <f>SUM(J32:J39)</f>
        <v>0</v>
      </c>
      <c r="K41" s="131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99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8" t="str">
        <f>E7</f>
        <v>Habartov, parkoviště Čs. Armády</v>
      </c>
      <c r="F85" s="289"/>
      <c r="G85" s="289"/>
      <c r="H85" s="28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84" t="str">
        <f>E9</f>
        <v>SO 401 - Veřejné osvětlení</v>
      </c>
      <c r="F87" s="290"/>
      <c r="G87" s="290"/>
      <c r="H87" s="290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Habartov</v>
      </c>
      <c r="G89" s="34"/>
      <c r="H89" s="34"/>
      <c r="I89" s="27" t="s">
        <v>22</v>
      </c>
      <c r="J89" s="64" t="str">
        <f>IF(J12="","",J12)</f>
        <v>26. 6. 2020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Město Habartov</v>
      </c>
      <c r="G91" s="34"/>
      <c r="H91" s="34"/>
      <c r="I91" s="27" t="s">
        <v>32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>Bc. Pavel Pruský - projekty elektro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3" t="s">
        <v>100</v>
      </c>
      <c r="D94" s="144"/>
      <c r="E94" s="144"/>
      <c r="F94" s="144"/>
      <c r="G94" s="144"/>
      <c r="H94" s="144"/>
      <c r="I94" s="144"/>
      <c r="J94" s="145" t="s">
        <v>101</v>
      </c>
      <c r="K94" s="14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customHeight="1">
      <c r="A96" s="32"/>
      <c r="B96" s="33"/>
      <c r="C96" s="146" t="s">
        <v>102</v>
      </c>
      <c r="D96" s="34"/>
      <c r="E96" s="34"/>
      <c r="F96" s="34"/>
      <c r="G96" s="34"/>
      <c r="H96" s="34"/>
      <c r="I96" s="34"/>
      <c r="J96" s="82">
        <f>J134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103</v>
      </c>
    </row>
    <row r="97" spans="2:12" s="9" customFormat="1" ht="24.95" customHeight="1">
      <c r="B97" s="147"/>
      <c r="C97" s="148"/>
      <c r="D97" s="149" t="s">
        <v>104</v>
      </c>
      <c r="E97" s="150"/>
      <c r="F97" s="150"/>
      <c r="G97" s="150"/>
      <c r="H97" s="150"/>
      <c r="I97" s="150"/>
      <c r="J97" s="151">
        <f>J135</f>
        <v>0</v>
      </c>
      <c r="K97" s="148"/>
      <c r="L97" s="152"/>
    </row>
    <row r="98" spans="2:12" s="10" customFormat="1" ht="20.1" customHeight="1">
      <c r="B98" s="153"/>
      <c r="C98" s="154"/>
      <c r="D98" s="155" t="s">
        <v>647</v>
      </c>
      <c r="E98" s="156"/>
      <c r="F98" s="156"/>
      <c r="G98" s="156"/>
      <c r="H98" s="156"/>
      <c r="I98" s="156"/>
      <c r="J98" s="157">
        <f>J136</f>
        <v>0</v>
      </c>
      <c r="K98" s="154"/>
      <c r="L98" s="158"/>
    </row>
    <row r="99" spans="2:12" s="10" customFormat="1" ht="20.1" customHeight="1">
      <c r="B99" s="153"/>
      <c r="C99" s="154"/>
      <c r="D99" s="155" t="s">
        <v>648</v>
      </c>
      <c r="E99" s="156"/>
      <c r="F99" s="156"/>
      <c r="G99" s="156"/>
      <c r="H99" s="156"/>
      <c r="I99" s="156"/>
      <c r="J99" s="157">
        <f>J143</f>
        <v>0</v>
      </c>
      <c r="K99" s="154"/>
      <c r="L99" s="158"/>
    </row>
    <row r="100" spans="2:12" s="10" customFormat="1" ht="20.1" customHeight="1">
      <c r="B100" s="153"/>
      <c r="C100" s="154"/>
      <c r="D100" s="155" t="s">
        <v>649</v>
      </c>
      <c r="E100" s="156"/>
      <c r="F100" s="156"/>
      <c r="G100" s="156"/>
      <c r="H100" s="156"/>
      <c r="I100" s="156"/>
      <c r="J100" s="157">
        <f>J158</f>
        <v>0</v>
      </c>
      <c r="K100" s="154"/>
      <c r="L100" s="158"/>
    </row>
    <row r="101" spans="2:12" s="10" customFormat="1" ht="20.1" customHeight="1">
      <c r="B101" s="153"/>
      <c r="C101" s="154"/>
      <c r="D101" s="155" t="s">
        <v>650</v>
      </c>
      <c r="E101" s="156"/>
      <c r="F101" s="156"/>
      <c r="G101" s="156"/>
      <c r="H101" s="156"/>
      <c r="I101" s="156"/>
      <c r="J101" s="157">
        <f>J163</f>
        <v>0</v>
      </c>
      <c r="K101" s="154"/>
      <c r="L101" s="158"/>
    </row>
    <row r="102" spans="2:12" s="10" customFormat="1" ht="20.1" customHeight="1">
      <c r="B102" s="153"/>
      <c r="C102" s="154"/>
      <c r="D102" s="155" t="s">
        <v>651</v>
      </c>
      <c r="E102" s="156"/>
      <c r="F102" s="156"/>
      <c r="G102" s="156"/>
      <c r="H102" s="156"/>
      <c r="I102" s="156"/>
      <c r="J102" s="157">
        <f>J183</f>
        <v>0</v>
      </c>
      <c r="K102" s="154"/>
      <c r="L102" s="158"/>
    </row>
    <row r="103" spans="2:12" s="10" customFormat="1" ht="20.1" customHeight="1">
      <c r="B103" s="153"/>
      <c r="C103" s="154"/>
      <c r="D103" s="155" t="s">
        <v>652</v>
      </c>
      <c r="E103" s="156"/>
      <c r="F103" s="156"/>
      <c r="G103" s="156"/>
      <c r="H103" s="156"/>
      <c r="I103" s="156"/>
      <c r="J103" s="157">
        <f>J189</f>
        <v>0</v>
      </c>
      <c r="K103" s="154"/>
      <c r="L103" s="158"/>
    </row>
    <row r="104" spans="2:12" s="10" customFormat="1" ht="20.1" customHeight="1">
      <c r="B104" s="153"/>
      <c r="C104" s="154"/>
      <c r="D104" s="155" t="s">
        <v>653</v>
      </c>
      <c r="E104" s="156"/>
      <c r="F104" s="156"/>
      <c r="G104" s="156"/>
      <c r="H104" s="156"/>
      <c r="I104" s="156"/>
      <c r="J104" s="157">
        <f>J203</f>
        <v>0</v>
      </c>
      <c r="K104" s="154"/>
      <c r="L104" s="158"/>
    </row>
    <row r="105" spans="1:31" s="2" customFormat="1" ht="21.75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9.25" customHeight="1">
      <c r="A107" s="32"/>
      <c r="B107" s="33"/>
      <c r="C107" s="146" t="s">
        <v>116</v>
      </c>
      <c r="D107" s="34"/>
      <c r="E107" s="34"/>
      <c r="F107" s="34"/>
      <c r="G107" s="34"/>
      <c r="H107" s="34"/>
      <c r="I107" s="34"/>
      <c r="J107" s="159">
        <f>ROUND(J108+J109+J110+J111+J112+J113,2)</f>
        <v>0</v>
      </c>
      <c r="K107" s="34"/>
      <c r="L107" s="49"/>
      <c r="N107" s="160" t="s">
        <v>43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65" s="2" customFormat="1" ht="18" customHeight="1">
      <c r="A108" s="32"/>
      <c r="B108" s="33"/>
      <c r="C108" s="34"/>
      <c r="D108" s="286" t="s">
        <v>654</v>
      </c>
      <c r="E108" s="287"/>
      <c r="F108" s="287"/>
      <c r="G108" s="34"/>
      <c r="H108" s="34"/>
      <c r="I108" s="34"/>
      <c r="J108" s="162">
        <v>0</v>
      </c>
      <c r="K108" s="34"/>
      <c r="L108" s="163"/>
      <c r="M108" s="164"/>
      <c r="N108" s="165" t="s">
        <v>44</v>
      </c>
      <c r="O108" s="164"/>
      <c r="P108" s="164"/>
      <c r="Q108" s="164"/>
      <c r="R108" s="164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7" t="s">
        <v>118</v>
      </c>
      <c r="AZ108" s="164"/>
      <c r="BA108" s="164"/>
      <c r="BB108" s="164"/>
      <c r="BC108" s="164"/>
      <c r="BD108" s="164"/>
      <c r="BE108" s="168">
        <f aca="true" t="shared" si="0" ref="BE108:BE113">IF(N108="základní",J108,0)</f>
        <v>0</v>
      </c>
      <c r="BF108" s="168">
        <f aca="true" t="shared" si="1" ref="BF108:BF113">IF(N108="snížená",J108,0)</f>
        <v>0</v>
      </c>
      <c r="BG108" s="168">
        <f aca="true" t="shared" si="2" ref="BG108:BG113">IF(N108="zákl. přenesená",J108,0)</f>
        <v>0</v>
      </c>
      <c r="BH108" s="168">
        <f aca="true" t="shared" si="3" ref="BH108:BH113">IF(N108="sníž. přenesená",J108,0)</f>
        <v>0</v>
      </c>
      <c r="BI108" s="168">
        <f aca="true" t="shared" si="4" ref="BI108:BI113">IF(N108="nulová",J108,0)</f>
        <v>0</v>
      </c>
      <c r="BJ108" s="167" t="s">
        <v>87</v>
      </c>
      <c r="BK108" s="164"/>
      <c r="BL108" s="164"/>
      <c r="BM108" s="164"/>
    </row>
    <row r="109" spans="1:65" s="2" customFormat="1" ht="18" customHeight="1">
      <c r="A109" s="32"/>
      <c r="B109" s="33"/>
      <c r="C109" s="34"/>
      <c r="D109" s="286" t="s">
        <v>655</v>
      </c>
      <c r="E109" s="287"/>
      <c r="F109" s="287"/>
      <c r="G109" s="34"/>
      <c r="H109" s="34"/>
      <c r="I109" s="34"/>
      <c r="J109" s="162">
        <v>0</v>
      </c>
      <c r="K109" s="34"/>
      <c r="L109" s="163"/>
      <c r="M109" s="164"/>
      <c r="N109" s="165" t="s">
        <v>44</v>
      </c>
      <c r="O109" s="164"/>
      <c r="P109" s="164"/>
      <c r="Q109" s="164"/>
      <c r="R109" s="164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7" t="s">
        <v>118</v>
      </c>
      <c r="AZ109" s="164"/>
      <c r="BA109" s="164"/>
      <c r="BB109" s="164"/>
      <c r="BC109" s="164"/>
      <c r="BD109" s="164"/>
      <c r="BE109" s="168">
        <f t="shared" si="0"/>
        <v>0</v>
      </c>
      <c r="BF109" s="168">
        <f t="shared" si="1"/>
        <v>0</v>
      </c>
      <c r="BG109" s="168">
        <f t="shared" si="2"/>
        <v>0</v>
      </c>
      <c r="BH109" s="168">
        <f t="shared" si="3"/>
        <v>0</v>
      </c>
      <c r="BI109" s="168">
        <f t="shared" si="4"/>
        <v>0</v>
      </c>
      <c r="BJ109" s="167" t="s">
        <v>87</v>
      </c>
      <c r="BK109" s="164"/>
      <c r="BL109" s="164"/>
      <c r="BM109" s="164"/>
    </row>
    <row r="110" spans="1:65" s="2" customFormat="1" ht="18" customHeight="1">
      <c r="A110" s="32"/>
      <c r="B110" s="33"/>
      <c r="C110" s="34"/>
      <c r="D110" s="286" t="s">
        <v>656</v>
      </c>
      <c r="E110" s="287"/>
      <c r="F110" s="287"/>
      <c r="G110" s="34"/>
      <c r="H110" s="34"/>
      <c r="I110" s="34"/>
      <c r="J110" s="162">
        <v>0</v>
      </c>
      <c r="K110" s="34"/>
      <c r="L110" s="163"/>
      <c r="M110" s="164"/>
      <c r="N110" s="165" t="s">
        <v>44</v>
      </c>
      <c r="O110" s="164"/>
      <c r="P110" s="164"/>
      <c r="Q110" s="164"/>
      <c r="R110" s="164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7" t="s">
        <v>118</v>
      </c>
      <c r="AZ110" s="164"/>
      <c r="BA110" s="164"/>
      <c r="BB110" s="164"/>
      <c r="BC110" s="164"/>
      <c r="BD110" s="164"/>
      <c r="BE110" s="168">
        <f t="shared" si="0"/>
        <v>0</v>
      </c>
      <c r="BF110" s="168">
        <f t="shared" si="1"/>
        <v>0</v>
      </c>
      <c r="BG110" s="168">
        <f t="shared" si="2"/>
        <v>0</v>
      </c>
      <c r="BH110" s="168">
        <f t="shared" si="3"/>
        <v>0</v>
      </c>
      <c r="BI110" s="168">
        <f t="shared" si="4"/>
        <v>0</v>
      </c>
      <c r="BJ110" s="167" t="s">
        <v>87</v>
      </c>
      <c r="BK110" s="164"/>
      <c r="BL110" s="164"/>
      <c r="BM110" s="164"/>
    </row>
    <row r="111" spans="1:65" s="2" customFormat="1" ht="18" customHeight="1">
      <c r="A111" s="32"/>
      <c r="B111" s="33"/>
      <c r="C111" s="34"/>
      <c r="D111" s="286" t="s">
        <v>657</v>
      </c>
      <c r="E111" s="287"/>
      <c r="F111" s="287"/>
      <c r="G111" s="34"/>
      <c r="H111" s="34"/>
      <c r="I111" s="34"/>
      <c r="J111" s="162">
        <v>0</v>
      </c>
      <c r="K111" s="34"/>
      <c r="L111" s="163"/>
      <c r="M111" s="164"/>
      <c r="N111" s="165" t="s">
        <v>44</v>
      </c>
      <c r="O111" s="164"/>
      <c r="P111" s="164"/>
      <c r="Q111" s="164"/>
      <c r="R111" s="164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7" t="s">
        <v>118</v>
      </c>
      <c r="AZ111" s="164"/>
      <c r="BA111" s="164"/>
      <c r="BB111" s="164"/>
      <c r="BC111" s="164"/>
      <c r="BD111" s="164"/>
      <c r="BE111" s="168">
        <f t="shared" si="0"/>
        <v>0</v>
      </c>
      <c r="BF111" s="168">
        <f t="shared" si="1"/>
        <v>0</v>
      </c>
      <c r="BG111" s="168">
        <f t="shared" si="2"/>
        <v>0</v>
      </c>
      <c r="BH111" s="168">
        <f t="shared" si="3"/>
        <v>0</v>
      </c>
      <c r="BI111" s="168">
        <f t="shared" si="4"/>
        <v>0</v>
      </c>
      <c r="BJ111" s="167" t="s">
        <v>87</v>
      </c>
      <c r="BK111" s="164"/>
      <c r="BL111" s="164"/>
      <c r="BM111" s="164"/>
    </row>
    <row r="112" spans="1:65" s="2" customFormat="1" ht="18" customHeight="1">
      <c r="A112" s="32"/>
      <c r="B112" s="33"/>
      <c r="C112" s="34"/>
      <c r="D112" s="286" t="s">
        <v>121</v>
      </c>
      <c r="E112" s="287"/>
      <c r="F112" s="287"/>
      <c r="G112" s="34"/>
      <c r="H112" s="34"/>
      <c r="I112" s="34"/>
      <c r="J112" s="162">
        <v>0</v>
      </c>
      <c r="K112" s="34"/>
      <c r="L112" s="163"/>
      <c r="M112" s="164"/>
      <c r="N112" s="165" t="s">
        <v>44</v>
      </c>
      <c r="O112" s="164"/>
      <c r="P112" s="164"/>
      <c r="Q112" s="164"/>
      <c r="R112" s="164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7" t="s">
        <v>118</v>
      </c>
      <c r="AZ112" s="164"/>
      <c r="BA112" s="164"/>
      <c r="BB112" s="164"/>
      <c r="BC112" s="164"/>
      <c r="BD112" s="164"/>
      <c r="BE112" s="168">
        <f t="shared" si="0"/>
        <v>0</v>
      </c>
      <c r="BF112" s="168">
        <f t="shared" si="1"/>
        <v>0</v>
      </c>
      <c r="BG112" s="168">
        <f t="shared" si="2"/>
        <v>0</v>
      </c>
      <c r="BH112" s="168">
        <f t="shared" si="3"/>
        <v>0</v>
      </c>
      <c r="BI112" s="168">
        <f t="shared" si="4"/>
        <v>0</v>
      </c>
      <c r="BJ112" s="167" t="s">
        <v>87</v>
      </c>
      <c r="BK112" s="164"/>
      <c r="BL112" s="164"/>
      <c r="BM112" s="164"/>
    </row>
    <row r="113" spans="1:65" s="2" customFormat="1" ht="18" customHeight="1">
      <c r="A113" s="32"/>
      <c r="B113" s="33"/>
      <c r="C113" s="34"/>
      <c r="D113" s="161"/>
      <c r="E113" s="34"/>
      <c r="F113" s="34"/>
      <c r="G113" s="34"/>
      <c r="H113" s="34"/>
      <c r="I113" s="34"/>
      <c r="J113" s="244"/>
      <c r="K113" s="34"/>
      <c r="L113" s="163"/>
      <c r="M113" s="164"/>
      <c r="N113" s="165" t="s">
        <v>44</v>
      </c>
      <c r="O113" s="164"/>
      <c r="P113" s="164"/>
      <c r="Q113" s="164"/>
      <c r="R113" s="164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7" t="s">
        <v>123</v>
      </c>
      <c r="AZ113" s="164"/>
      <c r="BA113" s="164"/>
      <c r="BB113" s="164"/>
      <c r="BC113" s="164"/>
      <c r="BD113" s="164"/>
      <c r="BE113" s="168">
        <f t="shared" si="0"/>
        <v>0</v>
      </c>
      <c r="BF113" s="168">
        <f t="shared" si="1"/>
        <v>0</v>
      </c>
      <c r="BG113" s="168">
        <f t="shared" si="2"/>
        <v>0</v>
      </c>
      <c r="BH113" s="168">
        <f t="shared" si="3"/>
        <v>0</v>
      </c>
      <c r="BI113" s="168">
        <f t="shared" si="4"/>
        <v>0</v>
      </c>
      <c r="BJ113" s="167" t="s">
        <v>87</v>
      </c>
      <c r="BK113" s="164"/>
      <c r="BL113" s="164"/>
      <c r="BM113" s="164"/>
    </row>
    <row r="114" spans="1:31" s="2" customFormat="1" ht="12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9.25" customHeight="1">
      <c r="A115" s="32"/>
      <c r="B115" s="33"/>
      <c r="C115" s="169" t="s">
        <v>124</v>
      </c>
      <c r="D115" s="144"/>
      <c r="E115" s="144"/>
      <c r="F115" s="144"/>
      <c r="G115" s="144"/>
      <c r="H115" s="144"/>
      <c r="I115" s="144"/>
      <c r="J115" s="170">
        <f>ROUND(J96+J107,2)</f>
        <v>0</v>
      </c>
      <c r="K115" s="14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5" customHeight="1">
      <c r="A120" s="32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5" customHeight="1">
      <c r="A121" s="32"/>
      <c r="B121" s="33"/>
      <c r="C121" s="21" t="s">
        <v>125</v>
      </c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16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4"/>
      <c r="D124" s="34"/>
      <c r="E124" s="288" t="str">
        <f>E7</f>
        <v>Habartov, parkoviště Čs. Armády</v>
      </c>
      <c r="F124" s="289"/>
      <c r="G124" s="289"/>
      <c r="H124" s="289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94</v>
      </c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4"/>
      <c r="D126" s="34"/>
      <c r="E126" s="284" t="str">
        <f>E9</f>
        <v>SO 401 - Veřejné osvětlení</v>
      </c>
      <c r="F126" s="290"/>
      <c r="G126" s="290"/>
      <c r="H126" s="290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20</v>
      </c>
      <c r="D128" s="34"/>
      <c r="E128" s="34"/>
      <c r="F128" s="25" t="str">
        <f>F12</f>
        <v>Habartov</v>
      </c>
      <c r="G128" s="34"/>
      <c r="H128" s="34"/>
      <c r="I128" s="27" t="s">
        <v>22</v>
      </c>
      <c r="J128" s="64" t="str">
        <f>IF(J12="","",J12)</f>
        <v>26. 6. 2020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2" customHeight="1">
      <c r="A130" s="32"/>
      <c r="B130" s="33"/>
      <c r="C130" s="27" t="s">
        <v>24</v>
      </c>
      <c r="D130" s="34"/>
      <c r="E130" s="34"/>
      <c r="F130" s="25" t="str">
        <f>E15</f>
        <v>Město Habartov</v>
      </c>
      <c r="G130" s="34"/>
      <c r="H130" s="34"/>
      <c r="I130" s="27" t="s">
        <v>32</v>
      </c>
      <c r="J130" s="30" t="str">
        <f>E21</f>
        <v>GEOprojectKV s.r.o.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25.7" customHeight="1">
      <c r="A131" s="32"/>
      <c r="B131" s="33"/>
      <c r="C131" s="27" t="s">
        <v>30</v>
      </c>
      <c r="D131" s="34"/>
      <c r="E131" s="34"/>
      <c r="F131" s="25" t="str">
        <f>IF(E18="","",E18)</f>
        <v>Vyplň údaj</v>
      </c>
      <c r="G131" s="34"/>
      <c r="H131" s="34"/>
      <c r="I131" s="27" t="s">
        <v>37</v>
      </c>
      <c r="J131" s="30" t="str">
        <f>E24</f>
        <v>Bc. Pavel Pruský - projekty elektro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0.35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11" customFormat="1" ht="29.25" customHeight="1">
      <c r="A133" s="171"/>
      <c r="B133" s="172"/>
      <c r="C133" s="173" t="s">
        <v>126</v>
      </c>
      <c r="D133" s="174" t="s">
        <v>64</v>
      </c>
      <c r="E133" s="174" t="s">
        <v>60</v>
      </c>
      <c r="F133" s="174" t="s">
        <v>61</v>
      </c>
      <c r="G133" s="174" t="s">
        <v>127</v>
      </c>
      <c r="H133" s="174" t="s">
        <v>128</v>
      </c>
      <c r="I133" s="174" t="s">
        <v>129</v>
      </c>
      <c r="J133" s="174" t="s">
        <v>101</v>
      </c>
      <c r="K133" s="175" t="s">
        <v>130</v>
      </c>
      <c r="L133" s="176"/>
      <c r="M133" s="73" t="s">
        <v>1</v>
      </c>
      <c r="N133" s="74" t="s">
        <v>43</v>
      </c>
      <c r="O133" s="74" t="s">
        <v>131</v>
      </c>
      <c r="P133" s="74" t="s">
        <v>132</v>
      </c>
      <c r="Q133" s="74" t="s">
        <v>133</v>
      </c>
      <c r="R133" s="74" t="s">
        <v>134</v>
      </c>
      <c r="S133" s="74" t="s">
        <v>135</v>
      </c>
      <c r="T133" s="75" t="s">
        <v>136</v>
      </c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</row>
    <row r="134" spans="1:63" s="2" customFormat="1" ht="22.7" customHeight="1">
      <c r="A134" s="32"/>
      <c r="B134" s="33"/>
      <c r="C134" s="80" t="s">
        <v>137</v>
      </c>
      <c r="D134" s="34"/>
      <c r="E134" s="34"/>
      <c r="F134" s="34"/>
      <c r="G134" s="34"/>
      <c r="H134" s="34"/>
      <c r="I134" s="34"/>
      <c r="J134" s="177">
        <f>BK134</f>
        <v>0</v>
      </c>
      <c r="K134" s="34"/>
      <c r="L134" s="37"/>
      <c r="M134" s="76"/>
      <c r="N134" s="178"/>
      <c r="O134" s="77"/>
      <c r="P134" s="179">
        <f>P135</f>
        <v>0</v>
      </c>
      <c r="Q134" s="77"/>
      <c r="R134" s="179">
        <f>R135</f>
        <v>0</v>
      </c>
      <c r="S134" s="77"/>
      <c r="T134" s="180">
        <f>T135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78</v>
      </c>
      <c r="AU134" s="15" t="s">
        <v>103</v>
      </c>
      <c r="BK134" s="181">
        <f>BK135</f>
        <v>0</v>
      </c>
    </row>
    <row r="135" spans="2:63" s="12" customFormat="1" ht="26.1" customHeight="1">
      <c r="B135" s="182"/>
      <c r="C135" s="183"/>
      <c r="D135" s="184" t="s">
        <v>78</v>
      </c>
      <c r="E135" s="185" t="s">
        <v>138</v>
      </c>
      <c r="F135" s="185" t="s">
        <v>139</v>
      </c>
      <c r="G135" s="183"/>
      <c r="H135" s="183"/>
      <c r="I135" s="186"/>
      <c r="J135" s="187">
        <f>BK135</f>
        <v>0</v>
      </c>
      <c r="K135" s="183"/>
      <c r="L135" s="188"/>
      <c r="M135" s="189"/>
      <c r="N135" s="190"/>
      <c r="O135" s="190"/>
      <c r="P135" s="191">
        <f>P136+P143+P158+P163+P183+P189+P203</f>
        <v>0</v>
      </c>
      <c r="Q135" s="190"/>
      <c r="R135" s="191">
        <f>R136+R143+R158+R163+R183+R189+R203</f>
        <v>0</v>
      </c>
      <c r="S135" s="190"/>
      <c r="T135" s="192">
        <f>T136+T143+T158+T163+T183+T189+T203</f>
        <v>0</v>
      </c>
      <c r="AR135" s="193" t="s">
        <v>87</v>
      </c>
      <c r="AT135" s="194" t="s">
        <v>78</v>
      </c>
      <c r="AU135" s="194" t="s">
        <v>79</v>
      </c>
      <c r="AY135" s="193" t="s">
        <v>140</v>
      </c>
      <c r="BK135" s="195">
        <f>BK136+BK143+BK158+BK163+BK183+BK189+BK203</f>
        <v>0</v>
      </c>
    </row>
    <row r="136" spans="2:63" s="12" customFormat="1" ht="22.7" customHeight="1">
      <c r="B136" s="182"/>
      <c r="C136" s="183"/>
      <c r="D136" s="184" t="s">
        <v>78</v>
      </c>
      <c r="E136" s="196" t="s">
        <v>658</v>
      </c>
      <c r="F136" s="196" t="s">
        <v>659</v>
      </c>
      <c r="G136" s="183"/>
      <c r="H136" s="183"/>
      <c r="I136" s="186"/>
      <c r="J136" s="197">
        <f>BK136</f>
        <v>0</v>
      </c>
      <c r="K136" s="183"/>
      <c r="L136" s="188"/>
      <c r="M136" s="189"/>
      <c r="N136" s="190"/>
      <c r="O136" s="190"/>
      <c r="P136" s="191">
        <f>SUM(P137:P142)</f>
        <v>0</v>
      </c>
      <c r="Q136" s="190"/>
      <c r="R136" s="191">
        <f>SUM(R137:R142)</f>
        <v>0</v>
      </c>
      <c r="S136" s="190"/>
      <c r="T136" s="192">
        <f>SUM(T137:T142)</f>
        <v>0</v>
      </c>
      <c r="AR136" s="193" t="s">
        <v>87</v>
      </c>
      <c r="AT136" s="194" t="s">
        <v>78</v>
      </c>
      <c r="AU136" s="194" t="s">
        <v>87</v>
      </c>
      <c r="AY136" s="193" t="s">
        <v>140</v>
      </c>
      <c r="BK136" s="195">
        <f>SUM(BK137:BK142)</f>
        <v>0</v>
      </c>
    </row>
    <row r="137" spans="1:65" s="2" customFormat="1" ht="21.75" customHeight="1">
      <c r="A137" s="32"/>
      <c r="B137" s="33"/>
      <c r="C137" s="226" t="s">
        <v>87</v>
      </c>
      <c r="D137" s="226" t="s">
        <v>205</v>
      </c>
      <c r="E137" s="227" t="s">
        <v>660</v>
      </c>
      <c r="F137" s="228" t="s">
        <v>661</v>
      </c>
      <c r="G137" s="229" t="s">
        <v>553</v>
      </c>
      <c r="H137" s="230">
        <v>14</v>
      </c>
      <c r="I137" s="231"/>
      <c r="J137" s="232">
        <f aca="true" t="shared" si="5" ref="J137:J142">ROUND(I137*H137,2)</f>
        <v>0</v>
      </c>
      <c r="K137" s="228" t="s">
        <v>1</v>
      </c>
      <c r="L137" s="233"/>
      <c r="M137" s="234" t="s">
        <v>1</v>
      </c>
      <c r="N137" s="235" t="s">
        <v>44</v>
      </c>
      <c r="O137" s="69"/>
      <c r="P137" s="207">
        <f aca="true" t="shared" si="6" ref="P137:P142">O137*H137</f>
        <v>0</v>
      </c>
      <c r="Q137" s="207">
        <v>0</v>
      </c>
      <c r="R137" s="207">
        <f aca="true" t="shared" si="7" ref="R137:R142">Q137*H137</f>
        <v>0</v>
      </c>
      <c r="S137" s="207">
        <v>0</v>
      </c>
      <c r="T137" s="208">
        <f aca="true" t="shared" si="8" ref="T137:T142"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9" t="s">
        <v>171</v>
      </c>
      <c r="AT137" s="209" t="s">
        <v>205</v>
      </c>
      <c r="AU137" s="209" t="s">
        <v>89</v>
      </c>
      <c r="AY137" s="15" t="s">
        <v>140</v>
      </c>
      <c r="BE137" s="210">
        <f aca="true" t="shared" si="9" ref="BE137:BE142">IF(N137="základní",J137,0)</f>
        <v>0</v>
      </c>
      <c r="BF137" s="210">
        <f aca="true" t="shared" si="10" ref="BF137:BF142">IF(N137="snížená",J137,0)</f>
        <v>0</v>
      </c>
      <c r="BG137" s="210">
        <f aca="true" t="shared" si="11" ref="BG137:BG142">IF(N137="zákl. přenesená",J137,0)</f>
        <v>0</v>
      </c>
      <c r="BH137" s="210">
        <f aca="true" t="shared" si="12" ref="BH137:BH142">IF(N137="sníž. přenesená",J137,0)</f>
        <v>0</v>
      </c>
      <c r="BI137" s="210">
        <f aca="true" t="shared" si="13" ref="BI137:BI142">IF(N137="nulová",J137,0)</f>
        <v>0</v>
      </c>
      <c r="BJ137" s="15" t="s">
        <v>87</v>
      </c>
      <c r="BK137" s="210">
        <f aca="true" t="shared" si="14" ref="BK137:BK142">ROUND(I137*H137,2)</f>
        <v>0</v>
      </c>
      <c r="BL137" s="15" t="s">
        <v>147</v>
      </c>
      <c r="BM137" s="209" t="s">
        <v>662</v>
      </c>
    </row>
    <row r="138" spans="1:65" s="2" customFormat="1" ht="21.75" customHeight="1">
      <c r="A138" s="32"/>
      <c r="B138" s="33"/>
      <c r="C138" s="226" t="s">
        <v>89</v>
      </c>
      <c r="D138" s="226" t="s">
        <v>205</v>
      </c>
      <c r="E138" s="227" t="s">
        <v>663</v>
      </c>
      <c r="F138" s="228" t="s">
        <v>664</v>
      </c>
      <c r="G138" s="229" t="s">
        <v>553</v>
      </c>
      <c r="H138" s="230">
        <v>13</v>
      </c>
      <c r="I138" s="231"/>
      <c r="J138" s="232">
        <f t="shared" si="5"/>
        <v>0</v>
      </c>
      <c r="K138" s="228" t="s">
        <v>1</v>
      </c>
      <c r="L138" s="233"/>
      <c r="M138" s="234" t="s">
        <v>1</v>
      </c>
      <c r="N138" s="235" t="s">
        <v>44</v>
      </c>
      <c r="O138" s="69"/>
      <c r="P138" s="207">
        <f t="shared" si="6"/>
        <v>0</v>
      </c>
      <c r="Q138" s="207">
        <v>0</v>
      </c>
      <c r="R138" s="207">
        <f t="shared" si="7"/>
        <v>0</v>
      </c>
      <c r="S138" s="207">
        <v>0</v>
      </c>
      <c r="T138" s="208">
        <f t="shared" si="8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9" t="s">
        <v>171</v>
      </c>
      <c r="AT138" s="209" t="s">
        <v>205</v>
      </c>
      <c r="AU138" s="209" t="s">
        <v>89</v>
      </c>
      <c r="AY138" s="15" t="s">
        <v>140</v>
      </c>
      <c r="BE138" s="210">
        <f t="shared" si="9"/>
        <v>0</v>
      </c>
      <c r="BF138" s="210">
        <f t="shared" si="10"/>
        <v>0</v>
      </c>
      <c r="BG138" s="210">
        <f t="shared" si="11"/>
        <v>0</v>
      </c>
      <c r="BH138" s="210">
        <f t="shared" si="12"/>
        <v>0</v>
      </c>
      <c r="BI138" s="210">
        <f t="shared" si="13"/>
        <v>0</v>
      </c>
      <c r="BJ138" s="15" t="s">
        <v>87</v>
      </c>
      <c r="BK138" s="210">
        <f t="shared" si="14"/>
        <v>0</v>
      </c>
      <c r="BL138" s="15" t="s">
        <v>147</v>
      </c>
      <c r="BM138" s="209" t="s">
        <v>665</v>
      </c>
    </row>
    <row r="139" spans="1:65" s="2" customFormat="1" ht="24">
      <c r="A139" s="32"/>
      <c r="B139" s="33"/>
      <c r="C139" s="226" t="s">
        <v>152</v>
      </c>
      <c r="D139" s="226" t="s">
        <v>205</v>
      </c>
      <c r="E139" s="227" t="s">
        <v>666</v>
      </c>
      <c r="F139" s="228" t="s">
        <v>667</v>
      </c>
      <c r="G139" s="229" t="s">
        <v>553</v>
      </c>
      <c r="H139" s="230">
        <v>1</v>
      </c>
      <c r="I139" s="231"/>
      <c r="J139" s="232">
        <f t="shared" si="5"/>
        <v>0</v>
      </c>
      <c r="K139" s="228" t="s">
        <v>1</v>
      </c>
      <c r="L139" s="233"/>
      <c r="M139" s="234" t="s">
        <v>1</v>
      </c>
      <c r="N139" s="235" t="s">
        <v>44</v>
      </c>
      <c r="O139" s="69"/>
      <c r="P139" s="207">
        <f t="shared" si="6"/>
        <v>0</v>
      </c>
      <c r="Q139" s="207">
        <v>0</v>
      </c>
      <c r="R139" s="207">
        <f t="shared" si="7"/>
        <v>0</v>
      </c>
      <c r="S139" s="207">
        <v>0</v>
      </c>
      <c r="T139" s="208">
        <f t="shared" si="8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9" t="s">
        <v>171</v>
      </c>
      <c r="AT139" s="209" t="s">
        <v>205</v>
      </c>
      <c r="AU139" s="209" t="s">
        <v>89</v>
      </c>
      <c r="AY139" s="15" t="s">
        <v>140</v>
      </c>
      <c r="BE139" s="210">
        <f t="shared" si="9"/>
        <v>0</v>
      </c>
      <c r="BF139" s="210">
        <f t="shared" si="10"/>
        <v>0</v>
      </c>
      <c r="BG139" s="210">
        <f t="shared" si="11"/>
        <v>0</v>
      </c>
      <c r="BH139" s="210">
        <f t="shared" si="12"/>
        <v>0</v>
      </c>
      <c r="BI139" s="210">
        <f t="shared" si="13"/>
        <v>0</v>
      </c>
      <c r="BJ139" s="15" t="s">
        <v>87</v>
      </c>
      <c r="BK139" s="210">
        <f t="shared" si="14"/>
        <v>0</v>
      </c>
      <c r="BL139" s="15" t="s">
        <v>147</v>
      </c>
      <c r="BM139" s="209" t="s">
        <v>668</v>
      </c>
    </row>
    <row r="140" spans="1:65" s="2" customFormat="1" ht="24">
      <c r="A140" s="32"/>
      <c r="B140" s="33"/>
      <c r="C140" s="226" t="s">
        <v>147</v>
      </c>
      <c r="D140" s="226" t="s">
        <v>205</v>
      </c>
      <c r="E140" s="227" t="s">
        <v>669</v>
      </c>
      <c r="F140" s="228" t="s">
        <v>670</v>
      </c>
      <c r="G140" s="229" t="s">
        <v>553</v>
      </c>
      <c r="H140" s="230">
        <v>1</v>
      </c>
      <c r="I140" s="231"/>
      <c r="J140" s="232">
        <f t="shared" si="5"/>
        <v>0</v>
      </c>
      <c r="K140" s="228" t="s">
        <v>1</v>
      </c>
      <c r="L140" s="233"/>
      <c r="M140" s="234" t="s">
        <v>1</v>
      </c>
      <c r="N140" s="235" t="s">
        <v>44</v>
      </c>
      <c r="O140" s="69"/>
      <c r="P140" s="207">
        <f t="shared" si="6"/>
        <v>0</v>
      </c>
      <c r="Q140" s="207">
        <v>0</v>
      </c>
      <c r="R140" s="207">
        <f t="shared" si="7"/>
        <v>0</v>
      </c>
      <c r="S140" s="207">
        <v>0</v>
      </c>
      <c r="T140" s="208">
        <f t="shared" si="8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9" t="s">
        <v>171</v>
      </c>
      <c r="AT140" s="209" t="s">
        <v>205</v>
      </c>
      <c r="AU140" s="209" t="s">
        <v>89</v>
      </c>
      <c r="AY140" s="15" t="s">
        <v>140</v>
      </c>
      <c r="BE140" s="210">
        <f t="shared" si="9"/>
        <v>0</v>
      </c>
      <c r="BF140" s="210">
        <f t="shared" si="10"/>
        <v>0</v>
      </c>
      <c r="BG140" s="210">
        <f t="shared" si="11"/>
        <v>0</v>
      </c>
      <c r="BH140" s="210">
        <f t="shared" si="12"/>
        <v>0</v>
      </c>
      <c r="BI140" s="210">
        <f t="shared" si="13"/>
        <v>0</v>
      </c>
      <c r="BJ140" s="15" t="s">
        <v>87</v>
      </c>
      <c r="BK140" s="210">
        <f t="shared" si="14"/>
        <v>0</v>
      </c>
      <c r="BL140" s="15" t="s">
        <v>147</v>
      </c>
      <c r="BM140" s="209" t="s">
        <v>671</v>
      </c>
    </row>
    <row r="141" spans="1:65" s="2" customFormat="1" ht="16.5" customHeight="1">
      <c r="A141" s="32"/>
      <c r="B141" s="33"/>
      <c r="C141" s="226" t="s">
        <v>159</v>
      </c>
      <c r="D141" s="226" t="s">
        <v>205</v>
      </c>
      <c r="E141" s="227" t="s">
        <v>672</v>
      </c>
      <c r="F141" s="228" t="s">
        <v>673</v>
      </c>
      <c r="G141" s="229" t="s">
        <v>553</v>
      </c>
      <c r="H141" s="230">
        <v>11</v>
      </c>
      <c r="I141" s="231"/>
      <c r="J141" s="232">
        <f t="shared" si="5"/>
        <v>0</v>
      </c>
      <c r="K141" s="228" t="s">
        <v>1</v>
      </c>
      <c r="L141" s="233"/>
      <c r="M141" s="234" t="s">
        <v>1</v>
      </c>
      <c r="N141" s="235" t="s">
        <v>44</v>
      </c>
      <c r="O141" s="69"/>
      <c r="P141" s="207">
        <f t="shared" si="6"/>
        <v>0</v>
      </c>
      <c r="Q141" s="207">
        <v>0</v>
      </c>
      <c r="R141" s="207">
        <f t="shared" si="7"/>
        <v>0</v>
      </c>
      <c r="S141" s="207">
        <v>0</v>
      </c>
      <c r="T141" s="208">
        <f t="shared" si="8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9" t="s">
        <v>171</v>
      </c>
      <c r="AT141" s="209" t="s">
        <v>205</v>
      </c>
      <c r="AU141" s="209" t="s">
        <v>89</v>
      </c>
      <c r="AY141" s="15" t="s">
        <v>140</v>
      </c>
      <c r="BE141" s="210">
        <f t="shared" si="9"/>
        <v>0</v>
      </c>
      <c r="BF141" s="210">
        <f t="shared" si="10"/>
        <v>0</v>
      </c>
      <c r="BG141" s="210">
        <f t="shared" si="11"/>
        <v>0</v>
      </c>
      <c r="BH141" s="210">
        <f t="shared" si="12"/>
        <v>0</v>
      </c>
      <c r="BI141" s="210">
        <f t="shared" si="13"/>
        <v>0</v>
      </c>
      <c r="BJ141" s="15" t="s">
        <v>87</v>
      </c>
      <c r="BK141" s="210">
        <f t="shared" si="14"/>
        <v>0</v>
      </c>
      <c r="BL141" s="15" t="s">
        <v>147</v>
      </c>
      <c r="BM141" s="209" t="s">
        <v>674</v>
      </c>
    </row>
    <row r="142" spans="1:65" s="2" customFormat="1" ht="24">
      <c r="A142" s="32"/>
      <c r="B142" s="33"/>
      <c r="C142" s="226" t="s">
        <v>163</v>
      </c>
      <c r="D142" s="226" t="s">
        <v>205</v>
      </c>
      <c r="E142" s="227" t="s">
        <v>675</v>
      </c>
      <c r="F142" s="228" t="s">
        <v>676</v>
      </c>
      <c r="G142" s="229" t="s">
        <v>553</v>
      </c>
      <c r="H142" s="230">
        <v>13</v>
      </c>
      <c r="I142" s="231"/>
      <c r="J142" s="232">
        <f t="shared" si="5"/>
        <v>0</v>
      </c>
      <c r="K142" s="228" t="s">
        <v>1</v>
      </c>
      <c r="L142" s="233"/>
      <c r="M142" s="234" t="s">
        <v>1</v>
      </c>
      <c r="N142" s="235" t="s">
        <v>44</v>
      </c>
      <c r="O142" s="69"/>
      <c r="P142" s="207">
        <f t="shared" si="6"/>
        <v>0</v>
      </c>
      <c r="Q142" s="207">
        <v>0</v>
      </c>
      <c r="R142" s="207">
        <f t="shared" si="7"/>
        <v>0</v>
      </c>
      <c r="S142" s="207">
        <v>0</v>
      </c>
      <c r="T142" s="208">
        <f t="shared" si="8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9" t="s">
        <v>171</v>
      </c>
      <c r="AT142" s="209" t="s">
        <v>205</v>
      </c>
      <c r="AU142" s="209" t="s">
        <v>89</v>
      </c>
      <c r="AY142" s="15" t="s">
        <v>140</v>
      </c>
      <c r="BE142" s="210">
        <f t="shared" si="9"/>
        <v>0</v>
      </c>
      <c r="BF142" s="210">
        <f t="shared" si="10"/>
        <v>0</v>
      </c>
      <c r="BG142" s="210">
        <f t="shared" si="11"/>
        <v>0</v>
      </c>
      <c r="BH142" s="210">
        <f t="shared" si="12"/>
        <v>0</v>
      </c>
      <c r="BI142" s="210">
        <f t="shared" si="13"/>
        <v>0</v>
      </c>
      <c r="BJ142" s="15" t="s">
        <v>87</v>
      </c>
      <c r="BK142" s="210">
        <f t="shared" si="14"/>
        <v>0</v>
      </c>
      <c r="BL142" s="15" t="s">
        <v>147</v>
      </c>
      <c r="BM142" s="209" t="s">
        <v>677</v>
      </c>
    </row>
    <row r="143" spans="2:63" s="12" customFormat="1" ht="22.7" customHeight="1">
      <c r="B143" s="182"/>
      <c r="C143" s="183"/>
      <c r="D143" s="184" t="s">
        <v>78</v>
      </c>
      <c r="E143" s="196" t="s">
        <v>678</v>
      </c>
      <c r="F143" s="196" t="s">
        <v>679</v>
      </c>
      <c r="G143" s="183"/>
      <c r="H143" s="183"/>
      <c r="I143" s="186"/>
      <c r="J143" s="197">
        <f>BK143</f>
        <v>0</v>
      </c>
      <c r="K143" s="183"/>
      <c r="L143" s="188"/>
      <c r="M143" s="189"/>
      <c r="N143" s="190"/>
      <c r="O143" s="190"/>
      <c r="P143" s="191">
        <f>SUM(P144:P157)</f>
        <v>0</v>
      </c>
      <c r="Q143" s="190"/>
      <c r="R143" s="191">
        <f>SUM(R144:R157)</f>
        <v>0</v>
      </c>
      <c r="S143" s="190"/>
      <c r="T143" s="192">
        <f>SUM(T144:T157)</f>
        <v>0</v>
      </c>
      <c r="AR143" s="193" t="s">
        <v>87</v>
      </c>
      <c r="AT143" s="194" t="s">
        <v>78</v>
      </c>
      <c r="AU143" s="194" t="s">
        <v>87</v>
      </c>
      <c r="AY143" s="193" t="s">
        <v>140</v>
      </c>
      <c r="BK143" s="195">
        <f>SUM(BK144:BK157)</f>
        <v>0</v>
      </c>
    </row>
    <row r="144" spans="1:65" s="2" customFormat="1" ht="24">
      <c r="A144" s="32"/>
      <c r="B144" s="33"/>
      <c r="C144" s="226" t="s">
        <v>167</v>
      </c>
      <c r="D144" s="226" t="s">
        <v>205</v>
      </c>
      <c r="E144" s="227" t="s">
        <v>680</v>
      </c>
      <c r="F144" s="228" t="s">
        <v>681</v>
      </c>
      <c r="G144" s="229" t="s">
        <v>553</v>
      </c>
      <c r="H144" s="230">
        <v>10</v>
      </c>
      <c r="I144" s="231"/>
      <c r="J144" s="232">
        <f aca="true" t="shared" si="15" ref="J144:J157">ROUND(I144*H144,2)</f>
        <v>0</v>
      </c>
      <c r="K144" s="228" t="s">
        <v>1</v>
      </c>
      <c r="L144" s="233"/>
      <c r="M144" s="234" t="s">
        <v>1</v>
      </c>
      <c r="N144" s="235" t="s">
        <v>44</v>
      </c>
      <c r="O144" s="69"/>
      <c r="P144" s="207">
        <f aca="true" t="shared" si="16" ref="P144:P157">O144*H144</f>
        <v>0</v>
      </c>
      <c r="Q144" s="207">
        <v>0</v>
      </c>
      <c r="R144" s="207">
        <f aca="true" t="shared" si="17" ref="R144:R157">Q144*H144</f>
        <v>0</v>
      </c>
      <c r="S144" s="207">
        <v>0</v>
      </c>
      <c r="T144" s="208">
        <f aca="true" t="shared" si="18" ref="T144:T157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9" t="s">
        <v>171</v>
      </c>
      <c r="AT144" s="209" t="s">
        <v>205</v>
      </c>
      <c r="AU144" s="209" t="s">
        <v>89</v>
      </c>
      <c r="AY144" s="15" t="s">
        <v>140</v>
      </c>
      <c r="BE144" s="210">
        <f aca="true" t="shared" si="19" ref="BE144:BE157">IF(N144="základní",J144,0)</f>
        <v>0</v>
      </c>
      <c r="BF144" s="210">
        <f aca="true" t="shared" si="20" ref="BF144:BF157">IF(N144="snížená",J144,0)</f>
        <v>0</v>
      </c>
      <c r="BG144" s="210">
        <f aca="true" t="shared" si="21" ref="BG144:BG157">IF(N144="zákl. přenesená",J144,0)</f>
        <v>0</v>
      </c>
      <c r="BH144" s="210">
        <f aca="true" t="shared" si="22" ref="BH144:BH157">IF(N144="sníž. přenesená",J144,0)</f>
        <v>0</v>
      </c>
      <c r="BI144" s="210">
        <f aca="true" t="shared" si="23" ref="BI144:BI157">IF(N144="nulová",J144,0)</f>
        <v>0</v>
      </c>
      <c r="BJ144" s="15" t="s">
        <v>87</v>
      </c>
      <c r="BK144" s="210">
        <f aca="true" t="shared" si="24" ref="BK144:BK157">ROUND(I144*H144,2)</f>
        <v>0</v>
      </c>
      <c r="BL144" s="15" t="s">
        <v>147</v>
      </c>
      <c r="BM144" s="209" t="s">
        <v>682</v>
      </c>
    </row>
    <row r="145" spans="1:65" s="2" customFormat="1" ht="16.5" customHeight="1">
      <c r="A145" s="32"/>
      <c r="B145" s="33"/>
      <c r="C145" s="226" t="s">
        <v>171</v>
      </c>
      <c r="D145" s="226" t="s">
        <v>205</v>
      </c>
      <c r="E145" s="227" t="s">
        <v>683</v>
      </c>
      <c r="F145" s="228" t="s">
        <v>684</v>
      </c>
      <c r="G145" s="229" t="s">
        <v>553</v>
      </c>
      <c r="H145" s="230">
        <v>10</v>
      </c>
      <c r="I145" s="231"/>
      <c r="J145" s="232">
        <f t="shared" si="15"/>
        <v>0</v>
      </c>
      <c r="K145" s="228" t="s">
        <v>1</v>
      </c>
      <c r="L145" s="233"/>
      <c r="M145" s="234" t="s">
        <v>1</v>
      </c>
      <c r="N145" s="235" t="s">
        <v>44</v>
      </c>
      <c r="O145" s="69"/>
      <c r="P145" s="207">
        <f t="shared" si="16"/>
        <v>0</v>
      </c>
      <c r="Q145" s="207">
        <v>0</v>
      </c>
      <c r="R145" s="207">
        <f t="shared" si="17"/>
        <v>0</v>
      </c>
      <c r="S145" s="207">
        <v>0</v>
      </c>
      <c r="T145" s="208">
        <f t="shared" si="18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9" t="s">
        <v>171</v>
      </c>
      <c r="AT145" s="209" t="s">
        <v>205</v>
      </c>
      <c r="AU145" s="209" t="s">
        <v>89</v>
      </c>
      <c r="AY145" s="15" t="s">
        <v>140</v>
      </c>
      <c r="BE145" s="210">
        <f t="shared" si="19"/>
        <v>0</v>
      </c>
      <c r="BF145" s="210">
        <f t="shared" si="20"/>
        <v>0</v>
      </c>
      <c r="BG145" s="210">
        <f t="shared" si="21"/>
        <v>0</v>
      </c>
      <c r="BH145" s="210">
        <f t="shared" si="22"/>
        <v>0</v>
      </c>
      <c r="BI145" s="210">
        <f t="shared" si="23"/>
        <v>0</v>
      </c>
      <c r="BJ145" s="15" t="s">
        <v>87</v>
      </c>
      <c r="BK145" s="210">
        <f t="shared" si="24"/>
        <v>0</v>
      </c>
      <c r="BL145" s="15" t="s">
        <v>147</v>
      </c>
      <c r="BM145" s="209" t="s">
        <v>685</v>
      </c>
    </row>
    <row r="146" spans="1:65" s="2" customFormat="1" ht="24">
      <c r="A146" s="32"/>
      <c r="B146" s="33"/>
      <c r="C146" s="226" t="s">
        <v>175</v>
      </c>
      <c r="D146" s="226" t="s">
        <v>205</v>
      </c>
      <c r="E146" s="227" t="s">
        <v>686</v>
      </c>
      <c r="F146" s="228" t="s">
        <v>687</v>
      </c>
      <c r="G146" s="229" t="s">
        <v>553</v>
      </c>
      <c r="H146" s="230">
        <v>5</v>
      </c>
      <c r="I146" s="231"/>
      <c r="J146" s="232">
        <f t="shared" si="15"/>
        <v>0</v>
      </c>
      <c r="K146" s="228" t="s">
        <v>1</v>
      </c>
      <c r="L146" s="233"/>
      <c r="M146" s="234" t="s">
        <v>1</v>
      </c>
      <c r="N146" s="235" t="s">
        <v>44</v>
      </c>
      <c r="O146" s="69"/>
      <c r="P146" s="207">
        <f t="shared" si="16"/>
        <v>0</v>
      </c>
      <c r="Q146" s="207">
        <v>0</v>
      </c>
      <c r="R146" s="207">
        <f t="shared" si="17"/>
        <v>0</v>
      </c>
      <c r="S146" s="207">
        <v>0</v>
      </c>
      <c r="T146" s="208">
        <f t="shared" si="18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9" t="s">
        <v>171</v>
      </c>
      <c r="AT146" s="209" t="s">
        <v>205</v>
      </c>
      <c r="AU146" s="209" t="s">
        <v>89</v>
      </c>
      <c r="AY146" s="15" t="s">
        <v>140</v>
      </c>
      <c r="BE146" s="210">
        <f t="shared" si="19"/>
        <v>0</v>
      </c>
      <c r="BF146" s="210">
        <f t="shared" si="20"/>
        <v>0</v>
      </c>
      <c r="BG146" s="210">
        <f t="shared" si="21"/>
        <v>0</v>
      </c>
      <c r="BH146" s="210">
        <f t="shared" si="22"/>
        <v>0</v>
      </c>
      <c r="BI146" s="210">
        <f t="shared" si="23"/>
        <v>0</v>
      </c>
      <c r="BJ146" s="15" t="s">
        <v>87</v>
      </c>
      <c r="BK146" s="210">
        <f t="shared" si="24"/>
        <v>0</v>
      </c>
      <c r="BL146" s="15" t="s">
        <v>147</v>
      </c>
      <c r="BM146" s="209" t="s">
        <v>688</v>
      </c>
    </row>
    <row r="147" spans="1:65" s="2" customFormat="1" ht="16.5" customHeight="1">
      <c r="A147" s="32"/>
      <c r="B147" s="33"/>
      <c r="C147" s="226" t="s">
        <v>181</v>
      </c>
      <c r="D147" s="226" t="s">
        <v>205</v>
      </c>
      <c r="E147" s="227" t="s">
        <v>689</v>
      </c>
      <c r="F147" s="228" t="s">
        <v>684</v>
      </c>
      <c r="G147" s="229" t="s">
        <v>553</v>
      </c>
      <c r="H147" s="230">
        <v>5</v>
      </c>
      <c r="I147" s="231"/>
      <c r="J147" s="232">
        <f t="shared" si="15"/>
        <v>0</v>
      </c>
      <c r="K147" s="228" t="s">
        <v>1</v>
      </c>
      <c r="L147" s="233"/>
      <c r="M147" s="234" t="s">
        <v>1</v>
      </c>
      <c r="N147" s="235" t="s">
        <v>44</v>
      </c>
      <c r="O147" s="69"/>
      <c r="P147" s="207">
        <f t="shared" si="16"/>
        <v>0</v>
      </c>
      <c r="Q147" s="207">
        <v>0</v>
      </c>
      <c r="R147" s="207">
        <f t="shared" si="17"/>
        <v>0</v>
      </c>
      <c r="S147" s="207">
        <v>0</v>
      </c>
      <c r="T147" s="208">
        <f t="shared" si="18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9" t="s">
        <v>171</v>
      </c>
      <c r="AT147" s="209" t="s">
        <v>205</v>
      </c>
      <c r="AU147" s="209" t="s">
        <v>89</v>
      </c>
      <c r="AY147" s="15" t="s">
        <v>140</v>
      </c>
      <c r="BE147" s="210">
        <f t="shared" si="19"/>
        <v>0</v>
      </c>
      <c r="BF147" s="210">
        <f t="shared" si="20"/>
        <v>0</v>
      </c>
      <c r="BG147" s="210">
        <f t="shared" si="21"/>
        <v>0</v>
      </c>
      <c r="BH147" s="210">
        <f t="shared" si="22"/>
        <v>0</v>
      </c>
      <c r="BI147" s="210">
        <f t="shared" si="23"/>
        <v>0</v>
      </c>
      <c r="BJ147" s="15" t="s">
        <v>87</v>
      </c>
      <c r="BK147" s="210">
        <f t="shared" si="24"/>
        <v>0</v>
      </c>
      <c r="BL147" s="15" t="s">
        <v>147</v>
      </c>
      <c r="BM147" s="209" t="s">
        <v>690</v>
      </c>
    </row>
    <row r="148" spans="1:65" s="2" customFormat="1" ht="24">
      <c r="A148" s="32"/>
      <c r="B148" s="33"/>
      <c r="C148" s="226" t="s">
        <v>186</v>
      </c>
      <c r="D148" s="226" t="s">
        <v>205</v>
      </c>
      <c r="E148" s="227" t="s">
        <v>691</v>
      </c>
      <c r="F148" s="228" t="s">
        <v>692</v>
      </c>
      <c r="G148" s="229" t="s">
        <v>553</v>
      </c>
      <c r="H148" s="230">
        <v>1</v>
      </c>
      <c r="I148" s="231"/>
      <c r="J148" s="232">
        <f t="shared" si="15"/>
        <v>0</v>
      </c>
      <c r="K148" s="228" t="s">
        <v>1</v>
      </c>
      <c r="L148" s="233"/>
      <c r="M148" s="234" t="s">
        <v>1</v>
      </c>
      <c r="N148" s="235" t="s">
        <v>44</v>
      </c>
      <c r="O148" s="69"/>
      <c r="P148" s="207">
        <f t="shared" si="16"/>
        <v>0</v>
      </c>
      <c r="Q148" s="207">
        <v>0</v>
      </c>
      <c r="R148" s="207">
        <f t="shared" si="17"/>
        <v>0</v>
      </c>
      <c r="S148" s="207">
        <v>0</v>
      </c>
      <c r="T148" s="208">
        <f t="shared" si="18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9" t="s">
        <v>171</v>
      </c>
      <c r="AT148" s="209" t="s">
        <v>205</v>
      </c>
      <c r="AU148" s="209" t="s">
        <v>89</v>
      </c>
      <c r="AY148" s="15" t="s">
        <v>140</v>
      </c>
      <c r="BE148" s="210">
        <f t="shared" si="19"/>
        <v>0</v>
      </c>
      <c r="BF148" s="210">
        <f t="shared" si="20"/>
        <v>0</v>
      </c>
      <c r="BG148" s="210">
        <f t="shared" si="21"/>
        <v>0</v>
      </c>
      <c r="BH148" s="210">
        <f t="shared" si="22"/>
        <v>0</v>
      </c>
      <c r="BI148" s="210">
        <f t="shared" si="23"/>
        <v>0</v>
      </c>
      <c r="BJ148" s="15" t="s">
        <v>87</v>
      </c>
      <c r="BK148" s="210">
        <f t="shared" si="24"/>
        <v>0</v>
      </c>
      <c r="BL148" s="15" t="s">
        <v>147</v>
      </c>
      <c r="BM148" s="209" t="s">
        <v>693</v>
      </c>
    </row>
    <row r="149" spans="1:65" s="2" customFormat="1" ht="16.5" customHeight="1">
      <c r="A149" s="32"/>
      <c r="B149" s="33"/>
      <c r="C149" s="226" t="s">
        <v>190</v>
      </c>
      <c r="D149" s="226" t="s">
        <v>205</v>
      </c>
      <c r="E149" s="227" t="s">
        <v>694</v>
      </c>
      <c r="F149" s="228" t="s">
        <v>684</v>
      </c>
      <c r="G149" s="229" t="s">
        <v>553</v>
      </c>
      <c r="H149" s="230">
        <v>2</v>
      </c>
      <c r="I149" s="231"/>
      <c r="J149" s="232">
        <f t="shared" si="15"/>
        <v>0</v>
      </c>
      <c r="K149" s="228" t="s">
        <v>1</v>
      </c>
      <c r="L149" s="233"/>
      <c r="M149" s="234" t="s">
        <v>1</v>
      </c>
      <c r="N149" s="235" t="s">
        <v>44</v>
      </c>
      <c r="O149" s="69"/>
      <c r="P149" s="207">
        <f t="shared" si="16"/>
        <v>0</v>
      </c>
      <c r="Q149" s="207">
        <v>0</v>
      </c>
      <c r="R149" s="207">
        <f t="shared" si="17"/>
        <v>0</v>
      </c>
      <c r="S149" s="207">
        <v>0</v>
      </c>
      <c r="T149" s="208">
        <f t="shared" si="18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9" t="s">
        <v>171</v>
      </c>
      <c r="AT149" s="209" t="s">
        <v>205</v>
      </c>
      <c r="AU149" s="209" t="s">
        <v>89</v>
      </c>
      <c r="AY149" s="15" t="s">
        <v>140</v>
      </c>
      <c r="BE149" s="210">
        <f t="shared" si="19"/>
        <v>0</v>
      </c>
      <c r="BF149" s="210">
        <f t="shared" si="20"/>
        <v>0</v>
      </c>
      <c r="BG149" s="210">
        <f t="shared" si="21"/>
        <v>0</v>
      </c>
      <c r="BH149" s="210">
        <f t="shared" si="22"/>
        <v>0</v>
      </c>
      <c r="BI149" s="210">
        <f t="shared" si="23"/>
        <v>0</v>
      </c>
      <c r="BJ149" s="15" t="s">
        <v>87</v>
      </c>
      <c r="BK149" s="210">
        <f t="shared" si="24"/>
        <v>0</v>
      </c>
      <c r="BL149" s="15" t="s">
        <v>147</v>
      </c>
      <c r="BM149" s="209" t="s">
        <v>695</v>
      </c>
    </row>
    <row r="150" spans="1:65" s="2" customFormat="1" ht="16.5" customHeight="1">
      <c r="A150" s="32"/>
      <c r="B150" s="33"/>
      <c r="C150" s="226" t="s">
        <v>194</v>
      </c>
      <c r="D150" s="226" t="s">
        <v>205</v>
      </c>
      <c r="E150" s="227" t="s">
        <v>696</v>
      </c>
      <c r="F150" s="228" t="s">
        <v>697</v>
      </c>
      <c r="G150" s="229" t="s">
        <v>272</v>
      </c>
      <c r="H150" s="230">
        <v>350</v>
      </c>
      <c r="I150" s="231"/>
      <c r="J150" s="232">
        <f t="shared" si="15"/>
        <v>0</v>
      </c>
      <c r="K150" s="228" t="s">
        <v>1</v>
      </c>
      <c r="L150" s="233"/>
      <c r="M150" s="234" t="s">
        <v>1</v>
      </c>
      <c r="N150" s="235" t="s">
        <v>44</v>
      </c>
      <c r="O150" s="69"/>
      <c r="P150" s="207">
        <f t="shared" si="16"/>
        <v>0</v>
      </c>
      <c r="Q150" s="207">
        <v>0</v>
      </c>
      <c r="R150" s="207">
        <f t="shared" si="17"/>
        <v>0</v>
      </c>
      <c r="S150" s="207">
        <v>0</v>
      </c>
      <c r="T150" s="208">
        <f t="shared" si="18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9" t="s">
        <v>171</v>
      </c>
      <c r="AT150" s="209" t="s">
        <v>205</v>
      </c>
      <c r="AU150" s="209" t="s">
        <v>89</v>
      </c>
      <c r="AY150" s="15" t="s">
        <v>140</v>
      </c>
      <c r="BE150" s="210">
        <f t="shared" si="19"/>
        <v>0</v>
      </c>
      <c r="BF150" s="210">
        <f t="shared" si="20"/>
        <v>0</v>
      </c>
      <c r="BG150" s="210">
        <f t="shared" si="21"/>
        <v>0</v>
      </c>
      <c r="BH150" s="210">
        <f t="shared" si="22"/>
        <v>0</v>
      </c>
      <c r="BI150" s="210">
        <f t="shared" si="23"/>
        <v>0</v>
      </c>
      <c r="BJ150" s="15" t="s">
        <v>87</v>
      </c>
      <c r="BK150" s="210">
        <f t="shared" si="24"/>
        <v>0</v>
      </c>
      <c r="BL150" s="15" t="s">
        <v>147</v>
      </c>
      <c r="BM150" s="209" t="s">
        <v>698</v>
      </c>
    </row>
    <row r="151" spans="1:65" s="2" customFormat="1" ht="16.5" customHeight="1">
      <c r="A151" s="32"/>
      <c r="B151" s="33"/>
      <c r="C151" s="226" t="s">
        <v>199</v>
      </c>
      <c r="D151" s="226" t="s">
        <v>205</v>
      </c>
      <c r="E151" s="227" t="s">
        <v>699</v>
      </c>
      <c r="F151" s="228" t="s">
        <v>700</v>
      </c>
      <c r="G151" s="229" t="s">
        <v>272</v>
      </c>
      <c r="H151" s="230">
        <v>120</v>
      </c>
      <c r="I151" s="231"/>
      <c r="J151" s="232">
        <f t="shared" si="15"/>
        <v>0</v>
      </c>
      <c r="K151" s="228" t="s">
        <v>1</v>
      </c>
      <c r="L151" s="233"/>
      <c r="M151" s="234" t="s">
        <v>1</v>
      </c>
      <c r="N151" s="235" t="s">
        <v>44</v>
      </c>
      <c r="O151" s="69"/>
      <c r="P151" s="207">
        <f t="shared" si="16"/>
        <v>0</v>
      </c>
      <c r="Q151" s="207">
        <v>0</v>
      </c>
      <c r="R151" s="207">
        <f t="shared" si="17"/>
        <v>0</v>
      </c>
      <c r="S151" s="207">
        <v>0</v>
      </c>
      <c r="T151" s="208">
        <f t="shared" si="18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9" t="s">
        <v>171</v>
      </c>
      <c r="AT151" s="209" t="s">
        <v>205</v>
      </c>
      <c r="AU151" s="209" t="s">
        <v>89</v>
      </c>
      <c r="AY151" s="15" t="s">
        <v>140</v>
      </c>
      <c r="BE151" s="210">
        <f t="shared" si="19"/>
        <v>0</v>
      </c>
      <c r="BF151" s="210">
        <f t="shared" si="20"/>
        <v>0</v>
      </c>
      <c r="BG151" s="210">
        <f t="shared" si="21"/>
        <v>0</v>
      </c>
      <c r="BH151" s="210">
        <f t="shared" si="22"/>
        <v>0</v>
      </c>
      <c r="BI151" s="210">
        <f t="shared" si="23"/>
        <v>0</v>
      </c>
      <c r="BJ151" s="15" t="s">
        <v>87</v>
      </c>
      <c r="BK151" s="210">
        <f t="shared" si="24"/>
        <v>0</v>
      </c>
      <c r="BL151" s="15" t="s">
        <v>147</v>
      </c>
      <c r="BM151" s="209" t="s">
        <v>701</v>
      </c>
    </row>
    <row r="152" spans="1:65" s="2" customFormat="1" ht="16.5" customHeight="1">
      <c r="A152" s="32"/>
      <c r="B152" s="33"/>
      <c r="C152" s="226" t="s">
        <v>8</v>
      </c>
      <c r="D152" s="226" t="s">
        <v>205</v>
      </c>
      <c r="E152" s="227" t="s">
        <v>702</v>
      </c>
      <c r="F152" s="228" t="s">
        <v>703</v>
      </c>
      <c r="G152" s="229" t="s">
        <v>272</v>
      </c>
      <c r="H152" s="230">
        <v>350</v>
      </c>
      <c r="I152" s="231"/>
      <c r="J152" s="232">
        <f t="shared" si="15"/>
        <v>0</v>
      </c>
      <c r="K152" s="228" t="s">
        <v>1</v>
      </c>
      <c r="L152" s="233"/>
      <c r="M152" s="234" t="s">
        <v>1</v>
      </c>
      <c r="N152" s="235" t="s">
        <v>44</v>
      </c>
      <c r="O152" s="69"/>
      <c r="P152" s="207">
        <f t="shared" si="16"/>
        <v>0</v>
      </c>
      <c r="Q152" s="207">
        <v>0</v>
      </c>
      <c r="R152" s="207">
        <f t="shared" si="17"/>
        <v>0</v>
      </c>
      <c r="S152" s="207">
        <v>0</v>
      </c>
      <c r="T152" s="208">
        <f t="shared" si="18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9" t="s">
        <v>171</v>
      </c>
      <c r="AT152" s="209" t="s">
        <v>205</v>
      </c>
      <c r="AU152" s="209" t="s">
        <v>89</v>
      </c>
      <c r="AY152" s="15" t="s">
        <v>140</v>
      </c>
      <c r="BE152" s="210">
        <f t="shared" si="19"/>
        <v>0</v>
      </c>
      <c r="BF152" s="210">
        <f t="shared" si="20"/>
        <v>0</v>
      </c>
      <c r="BG152" s="210">
        <f t="shared" si="21"/>
        <v>0</v>
      </c>
      <c r="BH152" s="210">
        <f t="shared" si="22"/>
        <v>0</v>
      </c>
      <c r="BI152" s="210">
        <f t="shared" si="23"/>
        <v>0</v>
      </c>
      <c r="BJ152" s="15" t="s">
        <v>87</v>
      </c>
      <c r="BK152" s="210">
        <f t="shared" si="24"/>
        <v>0</v>
      </c>
      <c r="BL152" s="15" t="s">
        <v>147</v>
      </c>
      <c r="BM152" s="209" t="s">
        <v>704</v>
      </c>
    </row>
    <row r="153" spans="1:65" s="2" customFormat="1" ht="16.5" customHeight="1">
      <c r="A153" s="32"/>
      <c r="B153" s="33"/>
      <c r="C153" s="226" t="s">
        <v>210</v>
      </c>
      <c r="D153" s="226" t="s">
        <v>205</v>
      </c>
      <c r="E153" s="227" t="s">
        <v>705</v>
      </c>
      <c r="F153" s="228" t="s">
        <v>706</v>
      </c>
      <c r="G153" s="229" t="s">
        <v>272</v>
      </c>
      <c r="H153" s="230">
        <v>50</v>
      </c>
      <c r="I153" s="231"/>
      <c r="J153" s="232">
        <f t="shared" si="15"/>
        <v>0</v>
      </c>
      <c r="K153" s="228" t="s">
        <v>1</v>
      </c>
      <c r="L153" s="233"/>
      <c r="M153" s="234" t="s">
        <v>1</v>
      </c>
      <c r="N153" s="235" t="s">
        <v>44</v>
      </c>
      <c r="O153" s="69"/>
      <c r="P153" s="207">
        <f t="shared" si="16"/>
        <v>0</v>
      </c>
      <c r="Q153" s="207">
        <v>0</v>
      </c>
      <c r="R153" s="207">
        <f t="shared" si="17"/>
        <v>0</v>
      </c>
      <c r="S153" s="207">
        <v>0</v>
      </c>
      <c r="T153" s="208">
        <f t="shared" si="18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9" t="s">
        <v>171</v>
      </c>
      <c r="AT153" s="209" t="s">
        <v>205</v>
      </c>
      <c r="AU153" s="209" t="s">
        <v>89</v>
      </c>
      <c r="AY153" s="15" t="s">
        <v>140</v>
      </c>
      <c r="BE153" s="210">
        <f t="shared" si="19"/>
        <v>0</v>
      </c>
      <c r="BF153" s="210">
        <f t="shared" si="20"/>
        <v>0</v>
      </c>
      <c r="BG153" s="210">
        <f t="shared" si="21"/>
        <v>0</v>
      </c>
      <c r="BH153" s="210">
        <f t="shared" si="22"/>
        <v>0</v>
      </c>
      <c r="BI153" s="210">
        <f t="shared" si="23"/>
        <v>0</v>
      </c>
      <c r="BJ153" s="15" t="s">
        <v>87</v>
      </c>
      <c r="BK153" s="210">
        <f t="shared" si="24"/>
        <v>0</v>
      </c>
      <c r="BL153" s="15" t="s">
        <v>147</v>
      </c>
      <c r="BM153" s="209" t="s">
        <v>707</v>
      </c>
    </row>
    <row r="154" spans="1:65" s="2" customFormat="1" ht="16.5" customHeight="1">
      <c r="A154" s="32"/>
      <c r="B154" s="33"/>
      <c r="C154" s="226" t="s">
        <v>214</v>
      </c>
      <c r="D154" s="226" t="s">
        <v>205</v>
      </c>
      <c r="E154" s="227" t="s">
        <v>708</v>
      </c>
      <c r="F154" s="228" t="s">
        <v>709</v>
      </c>
      <c r="G154" s="229" t="s">
        <v>272</v>
      </c>
      <c r="H154" s="230">
        <v>250</v>
      </c>
      <c r="I154" s="231"/>
      <c r="J154" s="232">
        <f t="shared" si="15"/>
        <v>0</v>
      </c>
      <c r="K154" s="228" t="s">
        <v>1</v>
      </c>
      <c r="L154" s="233"/>
      <c r="M154" s="234" t="s">
        <v>1</v>
      </c>
      <c r="N154" s="235" t="s">
        <v>44</v>
      </c>
      <c r="O154" s="69"/>
      <c r="P154" s="207">
        <f t="shared" si="16"/>
        <v>0</v>
      </c>
      <c r="Q154" s="207">
        <v>0</v>
      </c>
      <c r="R154" s="207">
        <f t="shared" si="17"/>
        <v>0</v>
      </c>
      <c r="S154" s="207">
        <v>0</v>
      </c>
      <c r="T154" s="208">
        <f t="shared" si="18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9" t="s">
        <v>171</v>
      </c>
      <c r="AT154" s="209" t="s">
        <v>205</v>
      </c>
      <c r="AU154" s="209" t="s">
        <v>89</v>
      </c>
      <c r="AY154" s="15" t="s">
        <v>140</v>
      </c>
      <c r="BE154" s="210">
        <f t="shared" si="19"/>
        <v>0</v>
      </c>
      <c r="BF154" s="210">
        <f t="shared" si="20"/>
        <v>0</v>
      </c>
      <c r="BG154" s="210">
        <f t="shared" si="21"/>
        <v>0</v>
      </c>
      <c r="BH154" s="210">
        <f t="shared" si="22"/>
        <v>0</v>
      </c>
      <c r="BI154" s="210">
        <f t="shared" si="23"/>
        <v>0</v>
      </c>
      <c r="BJ154" s="15" t="s">
        <v>87</v>
      </c>
      <c r="BK154" s="210">
        <f t="shared" si="24"/>
        <v>0</v>
      </c>
      <c r="BL154" s="15" t="s">
        <v>147</v>
      </c>
      <c r="BM154" s="209" t="s">
        <v>710</v>
      </c>
    </row>
    <row r="155" spans="1:65" s="2" customFormat="1" ht="16.5" customHeight="1">
      <c r="A155" s="32"/>
      <c r="B155" s="33"/>
      <c r="C155" s="226" t="s">
        <v>216</v>
      </c>
      <c r="D155" s="226" t="s">
        <v>205</v>
      </c>
      <c r="E155" s="227" t="s">
        <v>711</v>
      </c>
      <c r="F155" s="228" t="s">
        <v>712</v>
      </c>
      <c r="G155" s="229" t="s">
        <v>553</v>
      </c>
      <c r="H155" s="230">
        <v>13</v>
      </c>
      <c r="I155" s="231"/>
      <c r="J155" s="232">
        <f t="shared" si="15"/>
        <v>0</v>
      </c>
      <c r="K155" s="228" t="s">
        <v>1</v>
      </c>
      <c r="L155" s="233"/>
      <c r="M155" s="234" t="s">
        <v>1</v>
      </c>
      <c r="N155" s="235" t="s">
        <v>44</v>
      </c>
      <c r="O155" s="69"/>
      <c r="P155" s="207">
        <f t="shared" si="16"/>
        <v>0</v>
      </c>
      <c r="Q155" s="207">
        <v>0</v>
      </c>
      <c r="R155" s="207">
        <f t="shared" si="17"/>
        <v>0</v>
      </c>
      <c r="S155" s="207">
        <v>0</v>
      </c>
      <c r="T155" s="208">
        <f t="shared" si="18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9" t="s">
        <v>171</v>
      </c>
      <c r="AT155" s="209" t="s">
        <v>205</v>
      </c>
      <c r="AU155" s="209" t="s">
        <v>89</v>
      </c>
      <c r="AY155" s="15" t="s">
        <v>140</v>
      </c>
      <c r="BE155" s="210">
        <f t="shared" si="19"/>
        <v>0</v>
      </c>
      <c r="BF155" s="210">
        <f t="shared" si="20"/>
        <v>0</v>
      </c>
      <c r="BG155" s="210">
        <f t="shared" si="21"/>
        <v>0</v>
      </c>
      <c r="BH155" s="210">
        <f t="shared" si="22"/>
        <v>0</v>
      </c>
      <c r="BI155" s="210">
        <f t="shared" si="23"/>
        <v>0</v>
      </c>
      <c r="BJ155" s="15" t="s">
        <v>87</v>
      </c>
      <c r="BK155" s="210">
        <f t="shared" si="24"/>
        <v>0</v>
      </c>
      <c r="BL155" s="15" t="s">
        <v>147</v>
      </c>
      <c r="BM155" s="209" t="s">
        <v>713</v>
      </c>
    </row>
    <row r="156" spans="1:65" s="2" customFormat="1" ht="16.5" customHeight="1">
      <c r="A156" s="32"/>
      <c r="B156" s="33"/>
      <c r="C156" s="226" t="s">
        <v>220</v>
      </c>
      <c r="D156" s="226" t="s">
        <v>205</v>
      </c>
      <c r="E156" s="227" t="s">
        <v>714</v>
      </c>
      <c r="F156" s="228" t="s">
        <v>715</v>
      </c>
      <c r="G156" s="229" t="s">
        <v>553</v>
      </c>
      <c r="H156" s="230">
        <v>32</v>
      </c>
      <c r="I156" s="231"/>
      <c r="J156" s="232">
        <f t="shared" si="15"/>
        <v>0</v>
      </c>
      <c r="K156" s="228" t="s">
        <v>1</v>
      </c>
      <c r="L156" s="233"/>
      <c r="M156" s="234" t="s">
        <v>1</v>
      </c>
      <c r="N156" s="235" t="s">
        <v>44</v>
      </c>
      <c r="O156" s="69"/>
      <c r="P156" s="207">
        <f t="shared" si="16"/>
        <v>0</v>
      </c>
      <c r="Q156" s="207">
        <v>0</v>
      </c>
      <c r="R156" s="207">
        <f t="shared" si="17"/>
        <v>0</v>
      </c>
      <c r="S156" s="207">
        <v>0</v>
      </c>
      <c r="T156" s="208">
        <f t="shared" si="18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9" t="s">
        <v>171</v>
      </c>
      <c r="AT156" s="209" t="s">
        <v>205</v>
      </c>
      <c r="AU156" s="209" t="s">
        <v>89</v>
      </c>
      <c r="AY156" s="15" t="s">
        <v>140</v>
      </c>
      <c r="BE156" s="210">
        <f t="shared" si="19"/>
        <v>0</v>
      </c>
      <c r="BF156" s="210">
        <f t="shared" si="20"/>
        <v>0</v>
      </c>
      <c r="BG156" s="210">
        <f t="shared" si="21"/>
        <v>0</v>
      </c>
      <c r="BH156" s="210">
        <f t="shared" si="22"/>
        <v>0</v>
      </c>
      <c r="BI156" s="210">
        <f t="shared" si="23"/>
        <v>0</v>
      </c>
      <c r="BJ156" s="15" t="s">
        <v>87</v>
      </c>
      <c r="BK156" s="210">
        <f t="shared" si="24"/>
        <v>0</v>
      </c>
      <c r="BL156" s="15" t="s">
        <v>147</v>
      </c>
      <c r="BM156" s="209" t="s">
        <v>716</v>
      </c>
    </row>
    <row r="157" spans="1:65" s="2" customFormat="1" ht="16.5" customHeight="1">
      <c r="A157" s="32"/>
      <c r="B157" s="33"/>
      <c r="C157" s="226" t="s">
        <v>224</v>
      </c>
      <c r="D157" s="226" t="s">
        <v>205</v>
      </c>
      <c r="E157" s="227" t="s">
        <v>717</v>
      </c>
      <c r="F157" s="228" t="s">
        <v>718</v>
      </c>
      <c r="G157" s="229" t="s">
        <v>719</v>
      </c>
      <c r="H157" s="230">
        <v>2</v>
      </c>
      <c r="I157" s="231"/>
      <c r="J157" s="232">
        <f t="shared" si="15"/>
        <v>0</v>
      </c>
      <c r="K157" s="228" t="s">
        <v>1</v>
      </c>
      <c r="L157" s="233"/>
      <c r="M157" s="234" t="s">
        <v>1</v>
      </c>
      <c r="N157" s="235" t="s">
        <v>44</v>
      </c>
      <c r="O157" s="69"/>
      <c r="P157" s="207">
        <f t="shared" si="16"/>
        <v>0</v>
      </c>
      <c r="Q157" s="207">
        <v>0</v>
      </c>
      <c r="R157" s="207">
        <f t="shared" si="17"/>
        <v>0</v>
      </c>
      <c r="S157" s="207">
        <v>0</v>
      </c>
      <c r="T157" s="208">
        <f t="shared" si="18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9" t="s">
        <v>171</v>
      </c>
      <c r="AT157" s="209" t="s">
        <v>205</v>
      </c>
      <c r="AU157" s="209" t="s">
        <v>89</v>
      </c>
      <c r="AY157" s="15" t="s">
        <v>140</v>
      </c>
      <c r="BE157" s="210">
        <f t="shared" si="19"/>
        <v>0</v>
      </c>
      <c r="BF157" s="210">
        <f t="shared" si="20"/>
        <v>0</v>
      </c>
      <c r="BG157" s="210">
        <f t="shared" si="21"/>
        <v>0</v>
      </c>
      <c r="BH157" s="210">
        <f t="shared" si="22"/>
        <v>0</v>
      </c>
      <c r="BI157" s="210">
        <f t="shared" si="23"/>
        <v>0</v>
      </c>
      <c r="BJ157" s="15" t="s">
        <v>87</v>
      </c>
      <c r="BK157" s="210">
        <f t="shared" si="24"/>
        <v>0</v>
      </c>
      <c r="BL157" s="15" t="s">
        <v>147</v>
      </c>
      <c r="BM157" s="209" t="s">
        <v>720</v>
      </c>
    </row>
    <row r="158" spans="2:63" s="12" customFormat="1" ht="22.7" customHeight="1">
      <c r="B158" s="182"/>
      <c r="C158" s="183"/>
      <c r="D158" s="184" t="s">
        <v>78</v>
      </c>
      <c r="E158" s="196" t="s">
        <v>721</v>
      </c>
      <c r="F158" s="196" t="s">
        <v>722</v>
      </c>
      <c r="G158" s="183"/>
      <c r="H158" s="183"/>
      <c r="I158" s="186"/>
      <c r="J158" s="197">
        <f>BK158</f>
        <v>0</v>
      </c>
      <c r="K158" s="183"/>
      <c r="L158" s="188"/>
      <c r="M158" s="189"/>
      <c r="N158" s="190"/>
      <c r="O158" s="190"/>
      <c r="P158" s="191">
        <f>SUM(P159:P162)</f>
        <v>0</v>
      </c>
      <c r="Q158" s="190"/>
      <c r="R158" s="191">
        <f>SUM(R159:R162)</f>
        <v>0</v>
      </c>
      <c r="S158" s="190"/>
      <c r="T158" s="192">
        <f>SUM(T159:T162)</f>
        <v>0</v>
      </c>
      <c r="AR158" s="193" t="s">
        <v>87</v>
      </c>
      <c r="AT158" s="194" t="s">
        <v>78</v>
      </c>
      <c r="AU158" s="194" t="s">
        <v>87</v>
      </c>
      <c r="AY158" s="193" t="s">
        <v>140</v>
      </c>
      <c r="BK158" s="195">
        <f>SUM(BK159:BK162)</f>
        <v>0</v>
      </c>
    </row>
    <row r="159" spans="1:65" s="2" customFormat="1" ht="16.5" customHeight="1">
      <c r="A159" s="32"/>
      <c r="B159" s="33"/>
      <c r="C159" s="226" t="s">
        <v>7</v>
      </c>
      <c r="D159" s="226" t="s">
        <v>205</v>
      </c>
      <c r="E159" s="227" t="s">
        <v>723</v>
      </c>
      <c r="F159" s="228" t="s">
        <v>724</v>
      </c>
      <c r="G159" s="229" t="s">
        <v>208</v>
      </c>
      <c r="H159" s="230">
        <v>4.42</v>
      </c>
      <c r="I159" s="231"/>
      <c r="J159" s="232">
        <f>ROUND(I159*H159,2)</f>
        <v>0</v>
      </c>
      <c r="K159" s="228" t="s">
        <v>1</v>
      </c>
      <c r="L159" s="233"/>
      <c r="M159" s="234" t="s">
        <v>1</v>
      </c>
      <c r="N159" s="235" t="s">
        <v>44</v>
      </c>
      <c r="O159" s="69"/>
      <c r="P159" s="207">
        <f>O159*H159</f>
        <v>0</v>
      </c>
      <c r="Q159" s="207">
        <v>0</v>
      </c>
      <c r="R159" s="207">
        <f>Q159*H159</f>
        <v>0</v>
      </c>
      <c r="S159" s="207">
        <v>0</v>
      </c>
      <c r="T159" s="208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9" t="s">
        <v>171</v>
      </c>
      <c r="AT159" s="209" t="s">
        <v>205</v>
      </c>
      <c r="AU159" s="209" t="s">
        <v>89</v>
      </c>
      <c r="AY159" s="15" t="s">
        <v>140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5" t="s">
        <v>87</v>
      </c>
      <c r="BK159" s="210">
        <f>ROUND(I159*H159,2)</f>
        <v>0</v>
      </c>
      <c r="BL159" s="15" t="s">
        <v>147</v>
      </c>
      <c r="BM159" s="209" t="s">
        <v>725</v>
      </c>
    </row>
    <row r="160" spans="1:65" s="2" customFormat="1" ht="16.5" customHeight="1">
      <c r="A160" s="32"/>
      <c r="B160" s="33"/>
      <c r="C160" s="226" t="s">
        <v>233</v>
      </c>
      <c r="D160" s="226" t="s">
        <v>205</v>
      </c>
      <c r="E160" s="227" t="s">
        <v>726</v>
      </c>
      <c r="F160" s="228" t="s">
        <v>727</v>
      </c>
      <c r="G160" s="229" t="s">
        <v>553</v>
      </c>
      <c r="H160" s="230">
        <v>13</v>
      </c>
      <c r="I160" s="231"/>
      <c r="J160" s="232">
        <f>ROUND(I160*H160,2)</f>
        <v>0</v>
      </c>
      <c r="K160" s="228" t="s">
        <v>1</v>
      </c>
      <c r="L160" s="233"/>
      <c r="M160" s="234" t="s">
        <v>1</v>
      </c>
      <c r="N160" s="235" t="s">
        <v>44</v>
      </c>
      <c r="O160" s="69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9" t="s">
        <v>171</v>
      </c>
      <c r="AT160" s="209" t="s">
        <v>205</v>
      </c>
      <c r="AU160" s="209" t="s">
        <v>89</v>
      </c>
      <c r="AY160" s="15" t="s">
        <v>140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5" t="s">
        <v>87</v>
      </c>
      <c r="BK160" s="210">
        <f>ROUND(I160*H160,2)</f>
        <v>0</v>
      </c>
      <c r="BL160" s="15" t="s">
        <v>147</v>
      </c>
      <c r="BM160" s="209" t="s">
        <v>728</v>
      </c>
    </row>
    <row r="161" spans="1:65" s="2" customFormat="1" ht="16.5" customHeight="1">
      <c r="A161" s="32"/>
      <c r="B161" s="33"/>
      <c r="C161" s="226" t="s">
        <v>237</v>
      </c>
      <c r="D161" s="226" t="s">
        <v>205</v>
      </c>
      <c r="E161" s="227" t="s">
        <v>729</v>
      </c>
      <c r="F161" s="228" t="s">
        <v>730</v>
      </c>
      <c r="G161" s="229" t="s">
        <v>272</v>
      </c>
      <c r="H161" s="230">
        <v>202</v>
      </c>
      <c r="I161" s="231"/>
      <c r="J161" s="232">
        <f>ROUND(I161*H161,2)</f>
        <v>0</v>
      </c>
      <c r="K161" s="228" t="s">
        <v>1</v>
      </c>
      <c r="L161" s="233"/>
      <c r="M161" s="234" t="s">
        <v>1</v>
      </c>
      <c r="N161" s="235" t="s">
        <v>44</v>
      </c>
      <c r="O161" s="69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9" t="s">
        <v>171</v>
      </c>
      <c r="AT161" s="209" t="s">
        <v>205</v>
      </c>
      <c r="AU161" s="209" t="s">
        <v>89</v>
      </c>
      <c r="AY161" s="15" t="s">
        <v>140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5" t="s">
        <v>87</v>
      </c>
      <c r="BK161" s="210">
        <f>ROUND(I161*H161,2)</f>
        <v>0</v>
      </c>
      <c r="BL161" s="15" t="s">
        <v>147</v>
      </c>
      <c r="BM161" s="209" t="s">
        <v>731</v>
      </c>
    </row>
    <row r="162" spans="1:65" s="2" customFormat="1" ht="16.5" customHeight="1">
      <c r="A162" s="32"/>
      <c r="B162" s="33"/>
      <c r="C162" s="226" t="s">
        <v>241</v>
      </c>
      <c r="D162" s="226" t="s">
        <v>205</v>
      </c>
      <c r="E162" s="227" t="s">
        <v>729</v>
      </c>
      <c r="F162" s="228" t="s">
        <v>730</v>
      </c>
      <c r="G162" s="229" t="s">
        <v>272</v>
      </c>
      <c r="H162" s="230">
        <v>39</v>
      </c>
      <c r="I162" s="231"/>
      <c r="J162" s="232">
        <f>ROUND(I162*H162,2)</f>
        <v>0</v>
      </c>
      <c r="K162" s="228" t="s">
        <v>1</v>
      </c>
      <c r="L162" s="233"/>
      <c r="M162" s="234" t="s">
        <v>1</v>
      </c>
      <c r="N162" s="235" t="s">
        <v>44</v>
      </c>
      <c r="O162" s="69"/>
      <c r="P162" s="207">
        <f>O162*H162</f>
        <v>0</v>
      </c>
      <c r="Q162" s="207">
        <v>0</v>
      </c>
      <c r="R162" s="207">
        <f>Q162*H162</f>
        <v>0</v>
      </c>
      <c r="S162" s="207">
        <v>0</v>
      </c>
      <c r="T162" s="208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9" t="s">
        <v>171</v>
      </c>
      <c r="AT162" s="209" t="s">
        <v>205</v>
      </c>
      <c r="AU162" s="209" t="s">
        <v>89</v>
      </c>
      <c r="AY162" s="15" t="s">
        <v>140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5" t="s">
        <v>87</v>
      </c>
      <c r="BK162" s="210">
        <f>ROUND(I162*H162,2)</f>
        <v>0</v>
      </c>
      <c r="BL162" s="15" t="s">
        <v>147</v>
      </c>
      <c r="BM162" s="209" t="s">
        <v>732</v>
      </c>
    </row>
    <row r="163" spans="2:63" s="12" customFormat="1" ht="22.7" customHeight="1">
      <c r="B163" s="182"/>
      <c r="C163" s="183"/>
      <c r="D163" s="184" t="s">
        <v>78</v>
      </c>
      <c r="E163" s="196" t="s">
        <v>733</v>
      </c>
      <c r="F163" s="196" t="s">
        <v>734</v>
      </c>
      <c r="G163" s="183"/>
      <c r="H163" s="183"/>
      <c r="I163" s="186"/>
      <c r="J163" s="197">
        <f>BK163</f>
        <v>0</v>
      </c>
      <c r="K163" s="183"/>
      <c r="L163" s="188"/>
      <c r="M163" s="189"/>
      <c r="N163" s="190"/>
      <c r="O163" s="190"/>
      <c r="P163" s="191">
        <f>SUM(P164:P182)</f>
        <v>0</v>
      </c>
      <c r="Q163" s="190"/>
      <c r="R163" s="191">
        <f>SUM(R164:R182)</f>
        <v>0</v>
      </c>
      <c r="S163" s="190"/>
      <c r="T163" s="192">
        <f>SUM(T164:T182)</f>
        <v>0</v>
      </c>
      <c r="AR163" s="193" t="s">
        <v>87</v>
      </c>
      <c r="AT163" s="194" t="s">
        <v>78</v>
      </c>
      <c r="AU163" s="194" t="s">
        <v>87</v>
      </c>
      <c r="AY163" s="193" t="s">
        <v>140</v>
      </c>
      <c r="BK163" s="195">
        <f>SUM(BK164:BK182)</f>
        <v>0</v>
      </c>
    </row>
    <row r="164" spans="1:65" s="2" customFormat="1" ht="16.5" customHeight="1">
      <c r="A164" s="32"/>
      <c r="B164" s="33"/>
      <c r="C164" s="198" t="s">
        <v>247</v>
      </c>
      <c r="D164" s="198" t="s">
        <v>142</v>
      </c>
      <c r="E164" s="199" t="s">
        <v>735</v>
      </c>
      <c r="F164" s="200" t="s">
        <v>736</v>
      </c>
      <c r="G164" s="201" t="s">
        <v>553</v>
      </c>
      <c r="H164" s="202">
        <v>14</v>
      </c>
      <c r="I164" s="203"/>
      <c r="J164" s="204">
        <f aca="true" t="shared" si="25" ref="J164:J182">ROUND(I164*H164,2)</f>
        <v>0</v>
      </c>
      <c r="K164" s="200" t="s">
        <v>1</v>
      </c>
      <c r="L164" s="37"/>
      <c r="M164" s="205" t="s">
        <v>1</v>
      </c>
      <c r="N164" s="206" t="s">
        <v>44</v>
      </c>
      <c r="O164" s="69"/>
      <c r="P164" s="207">
        <f aca="true" t="shared" si="26" ref="P164:P182">O164*H164</f>
        <v>0</v>
      </c>
      <c r="Q164" s="207">
        <v>0</v>
      </c>
      <c r="R164" s="207">
        <f aca="true" t="shared" si="27" ref="R164:R182">Q164*H164</f>
        <v>0</v>
      </c>
      <c r="S164" s="207">
        <v>0</v>
      </c>
      <c r="T164" s="208">
        <f aca="true" t="shared" si="28" ref="T164:T182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9" t="s">
        <v>147</v>
      </c>
      <c r="AT164" s="209" t="s">
        <v>142</v>
      </c>
      <c r="AU164" s="209" t="s">
        <v>89</v>
      </c>
      <c r="AY164" s="15" t="s">
        <v>140</v>
      </c>
      <c r="BE164" s="210">
        <f aca="true" t="shared" si="29" ref="BE164:BE182">IF(N164="základní",J164,0)</f>
        <v>0</v>
      </c>
      <c r="BF164" s="210">
        <f aca="true" t="shared" si="30" ref="BF164:BF182">IF(N164="snížená",J164,0)</f>
        <v>0</v>
      </c>
      <c r="BG164" s="210">
        <f aca="true" t="shared" si="31" ref="BG164:BG182">IF(N164="zákl. přenesená",J164,0)</f>
        <v>0</v>
      </c>
      <c r="BH164" s="210">
        <f aca="true" t="shared" si="32" ref="BH164:BH182">IF(N164="sníž. přenesená",J164,0)</f>
        <v>0</v>
      </c>
      <c r="BI164" s="210">
        <f aca="true" t="shared" si="33" ref="BI164:BI182">IF(N164="nulová",J164,0)</f>
        <v>0</v>
      </c>
      <c r="BJ164" s="15" t="s">
        <v>87</v>
      </c>
      <c r="BK164" s="210">
        <f aca="true" t="shared" si="34" ref="BK164:BK182">ROUND(I164*H164,2)</f>
        <v>0</v>
      </c>
      <c r="BL164" s="15" t="s">
        <v>147</v>
      </c>
      <c r="BM164" s="209" t="s">
        <v>737</v>
      </c>
    </row>
    <row r="165" spans="1:65" s="2" customFormat="1" ht="16.5" customHeight="1">
      <c r="A165" s="32"/>
      <c r="B165" s="33"/>
      <c r="C165" s="198" t="s">
        <v>251</v>
      </c>
      <c r="D165" s="198" t="s">
        <v>142</v>
      </c>
      <c r="E165" s="199" t="s">
        <v>738</v>
      </c>
      <c r="F165" s="200" t="s">
        <v>739</v>
      </c>
      <c r="G165" s="201" t="s">
        <v>553</v>
      </c>
      <c r="H165" s="202">
        <v>13</v>
      </c>
      <c r="I165" s="203"/>
      <c r="J165" s="204">
        <f t="shared" si="25"/>
        <v>0</v>
      </c>
      <c r="K165" s="200" t="s">
        <v>1</v>
      </c>
      <c r="L165" s="37"/>
      <c r="M165" s="205" t="s">
        <v>1</v>
      </c>
      <c r="N165" s="206" t="s">
        <v>44</v>
      </c>
      <c r="O165" s="69"/>
      <c r="P165" s="207">
        <f t="shared" si="26"/>
        <v>0</v>
      </c>
      <c r="Q165" s="207">
        <v>0</v>
      </c>
      <c r="R165" s="207">
        <f t="shared" si="27"/>
        <v>0</v>
      </c>
      <c r="S165" s="207">
        <v>0</v>
      </c>
      <c r="T165" s="208">
        <f t="shared" si="28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9" t="s">
        <v>147</v>
      </c>
      <c r="AT165" s="209" t="s">
        <v>142</v>
      </c>
      <c r="AU165" s="209" t="s">
        <v>89</v>
      </c>
      <c r="AY165" s="15" t="s">
        <v>140</v>
      </c>
      <c r="BE165" s="210">
        <f t="shared" si="29"/>
        <v>0</v>
      </c>
      <c r="BF165" s="210">
        <f t="shared" si="30"/>
        <v>0</v>
      </c>
      <c r="BG165" s="210">
        <f t="shared" si="31"/>
        <v>0</v>
      </c>
      <c r="BH165" s="210">
        <f t="shared" si="32"/>
        <v>0</v>
      </c>
      <c r="BI165" s="210">
        <f t="shared" si="33"/>
        <v>0</v>
      </c>
      <c r="BJ165" s="15" t="s">
        <v>87</v>
      </c>
      <c r="BK165" s="210">
        <f t="shared" si="34"/>
        <v>0</v>
      </c>
      <c r="BL165" s="15" t="s">
        <v>147</v>
      </c>
      <c r="BM165" s="209" t="s">
        <v>740</v>
      </c>
    </row>
    <row r="166" spans="1:65" s="2" customFormat="1" ht="16.5" customHeight="1">
      <c r="A166" s="32"/>
      <c r="B166" s="33"/>
      <c r="C166" s="198" t="s">
        <v>256</v>
      </c>
      <c r="D166" s="198" t="s">
        <v>142</v>
      </c>
      <c r="E166" s="199" t="s">
        <v>741</v>
      </c>
      <c r="F166" s="200" t="s">
        <v>742</v>
      </c>
      <c r="G166" s="201" t="s">
        <v>553</v>
      </c>
      <c r="H166" s="202">
        <v>1</v>
      </c>
      <c r="I166" s="203"/>
      <c r="J166" s="204">
        <f t="shared" si="25"/>
        <v>0</v>
      </c>
      <c r="K166" s="200" t="s">
        <v>1</v>
      </c>
      <c r="L166" s="37"/>
      <c r="M166" s="205" t="s">
        <v>1</v>
      </c>
      <c r="N166" s="206" t="s">
        <v>44</v>
      </c>
      <c r="O166" s="69"/>
      <c r="P166" s="207">
        <f t="shared" si="26"/>
        <v>0</v>
      </c>
      <c r="Q166" s="207">
        <v>0</v>
      </c>
      <c r="R166" s="207">
        <f t="shared" si="27"/>
        <v>0</v>
      </c>
      <c r="S166" s="207">
        <v>0</v>
      </c>
      <c r="T166" s="208">
        <f t="shared" si="28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9" t="s">
        <v>147</v>
      </c>
      <c r="AT166" s="209" t="s">
        <v>142</v>
      </c>
      <c r="AU166" s="209" t="s">
        <v>89</v>
      </c>
      <c r="AY166" s="15" t="s">
        <v>140</v>
      </c>
      <c r="BE166" s="210">
        <f t="shared" si="29"/>
        <v>0</v>
      </c>
      <c r="BF166" s="210">
        <f t="shared" si="30"/>
        <v>0</v>
      </c>
      <c r="BG166" s="210">
        <f t="shared" si="31"/>
        <v>0</v>
      </c>
      <c r="BH166" s="210">
        <f t="shared" si="32"/>
        <v>0</v>
      </c>
      <c r="BI166" s="210">
        <f t="shared" si="33"/>
        <v>0</v>
      </c>
      <c r="BJ166" s="15" t="s">
        <v>87</v>
      </c>
      <c r="BK166" s="210">
        <f t="shared" si="34"/>
        <v>0</v>
      </c>
      <c r="BL166" s="15" t="s">
        <v>147</v>
      </c>
      <c r="BM166" s="209" t="s">
        <v>743</v>
      </c>
    </row>
    <row r="167" spans="1:65" s="2" customFormat="1" ht="16.5" customHeight="1">
      <c r="A167" s="32"/>
      <c r="B167" s="33"/>
      <c r="C167" s="198" t="s">
        <v>260</v>
      </c>
      <c r="D167" s="198" t="s">
        <v>142</v>
      </c>
      <c r="E167" s="199" t="s">
        <v>744</v>
      </c>
      <c r="F167" s="200" t="s">
        <v>745</v>
      </c>
      <c r="G167" s="201" t="s">
        <v>553</v>
      </c>
      <c r="H167" s="202">
        <v>1</v>
      </c>
      <c r="I167" s="203"/>
      <c r="J167" s="204">
        <f t="shared" si="25"/>
        <v>0</v>
      </c>
      <c r="K167" s="200" t="s">
        <v>1</v>
      </c>
      <c r="L167" s="37"/>
      <c r="M167" s="205" t="s">
        <v>1</v>
      </c>
      <c r="N167" s="206" t="s">
        <v>44</v>
      </c>
      <c r="O167" s="69"/>
      <c r="P167" s="207">
        <f t="shared" si="26"/>
        <v>0</v>
      </c>
      <c r="Q167" s="207">
        <v>0</v>
      </c>
      <c r="R167" s="207">
        <f t="shared" si="27"/>
        <v>0</v>
      </c>
      <c r="S167" s="207">
        <v>0</v>
      </c>
      <c r="T167" s="208">
        <f t="shared" si="28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9" t="s">
        <v>147</v>
      </c>
      <c r="AT167" s="209" t="s">
        <v>142</v>
      </c>
      <c r="AU167" s="209" t="s">
        <v>89</v>
      </c>
      <c r="AY167" s="15" t="s">
        <v>140</v>
      </c>
      <c r="BE167" s="210">
        <f t="shared" si="29"/>
        <v>0</v>
      </c>
      <c r="BF167" s="210">
        <f t="shared" si="30"/>
        <v>0</v>
      </c>
      <c r="BG167" s="210">
        <f t="shared" si="31"/>
        <v>0</v>
      </c>
      <c r="BH167" s="210">
        <f t="shared" si="32"/>
        <v>0</v>
      </c>
      <c r="BI167" s="210">
        <f t="shared" si="33"/>
        <v>0</v>
      </c>
      <c r="BJ167" s="15" t="s">
        <v>87</v>
      </c>
      <c r="BK167" s="210">
        <f t="shared" si="34"/>
        <v>0</v>
      </c>
      <c r="BL167" s="15" t="s">
        <v>147</v>
      </c>
      <c r="BM167" s="209" t="s">
        <v>746</v>
      </c>
    </row>
    <row r="168" spans="1:65" s="2" customFormat="1" ht="16.5" customHeight="1">
      <c r="A168" s="32"/>
      <c r="B168" s="33"/>
      <c r="C168" s="198" t="s">
        <v>265</v>
      </c>
      <c r="D168" s="198" t="s">
        <v>142</v>
      </c>
      <c r="E168" s="199" t="s">
        <v>747</v>
      </c>
      <c r="F168" s="200" t="s">
        <v>748</v>
      </c>
      <c r="G168" s="201" t="s">
        <v>553</v>
      </c>
      <c r="H168" s="202">
        <v>11</v>
      </c>
      <c r="I168" s="203"/>
      <c r="J168" s="204">
        <f t="shared" si="25"/>
        <v>0</v>
      </c>
      <c r="K168" s="200" t="s">
        <v>1</v>
      </c>
      <c r="L168" s="37"/>
      <c r="M168" s="205" t="s">
        <v>1</v>
      </c>
      <c r="N168" s="206" t="s">
        <v>44</v>
      </c>
      <c r="O168" s="69"/>
      <c r="P168" s="207">
        <f t="shared" si="26"/>
        <v>0</v>
      </c>
      <c r="Q168" s="207">
        <v>0</v>
      </c>
      <c r="R168" s="207">
        <f t="shared" si="27"/>
        <v>0</v>
      </c>
      <c r="S168" s="207">
        <v>0</v>
      </c>
      <c r="T168" s="208">
        <f t="shared" si="28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9" t="s">
        <v>147</v>
      </c>
      <c r="AT168" s="209" t="s">
        <v>142</v>
      </c>
      <c r="AU168" s="209" t="s">
        <v>89</v>
      </c>
      <c r="AY168" s="15" t="s">
        <v>140</v>
      </c>
      <c r="BE168" s="210">
        <f t="shared" si="29"/>
        <v>0</v>
      </c>
      <c r="BF168" s="210">
        <f t="shared" si="30"/>
        <v>0</v>
      </c>
      <c r="BG168" s="210">
        <f t="shared" si="31"/>
        <v>0</v>
      </c>
      <c r="BH168" s="210">
        <f t="shared" si="32"/>
        <v>0</v>
      </c>
      <c r="BI168" s="210">
        <f t="shared" si="33"/>
        <v>0</v>
      </c>
      <c r="BJ168" s="15" t="s">
        <v>87</v>
      </c>
      <c r="BK168" s="210">
        <f t="shared" si="34"/>
        <v>0</v>
      </c>
      <c r="BL168" s="15" t="s">
        <v>147</v>
      </c>
      <c r="BM168" s="209" t="s">
        <v>749</v>
      </c>
    </row>
    <row r="169" spans="1:65" s="2" customFormat="1" ht="16.5" customHeight="1">
      <c r="A169" s="32"/>
      <c r="B169" s="33"/>
      <c r="C169" s="198" t="s">
        <v>269</v>
      </c>
      <c r="D169" s="198" t="s">
        <v>142</v>
      </c>
      <c r="E169" s="199" t="s">
        <v>750</v>
      </c>
      <c r="F169" s="200" t="s">
        <v>751</v>
      </c>
      <c r="G169" s="201" t="s">
        <v>553</v>
      </c>
      <c r="H169" s="202">
        <v>10</v>
      </c>
      <c r="I169" s="203"/>
      <c r="J169" s="204">
        <f t="shared" si="25"/>
        <v>0</v>
      </c>
      <c r="K169" s="200" t="s">
        <v>1</v>
      </c>
      <c r="L169" s="37"/>
      <c r="M169" s="205" t="s">
        <v>1</v>
      </c>
      <c r="N169" s="206" t="s">
        <v>44</v>
      </c>
      <c r="O169" s="69"/>
      <c r="P169" s="207">
        <f t="shared" si="26"/>
        <v>0</v>
      </c>
      <c r="Q169" s="207">
        <v>0</v>
      </c>
      <c r="R169" s="207">
        <f t="shared" si="27"/>
        <v>0</v>
      </c>
      <c r="S169" s="207">
        <v>0</v>
      </c>
      <c r="T169" s="208">
        <f t="shared" si="28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9" t="s">
        <v>147</v>
      </c>
      <c r="AT169" s="209" t="s">
        <v>142</v>
      </c>
      <c r="AU169" s="209" t="s">
        <v>89</v>
      </c>
      <c r="AY169" s="15" t="s">
        <v>140</v>
      </c>
      <c r="BE169" s="210">
        <f t="shared" si="29"/>
        <v>0</v>
      </c>
      <c r="BF169" s="210">
        <f t="shared" si="30"/>
        <v>0</v>
      </c>
      <c r="BG169" s="210">
        <f t="shared" si="31"/>
        <v>0</v>
      </c>
      <c r="BH169" s="210">
        <f t="shared" si="32"/>
        <v>0</v>
      </c>
      <c r="BI169" s="210">
        <f t="shared" si="33"/>
        <v>0</v>
      </c>
      <c r="BJ169" s="15" t="s">
        <v>87</v>
      </c>
      <c r="BK169" s="210">
        <f t="shared" si="34"/>
        <v>0</v>
      </c>
      <c r="BL169" s="15" t="s">
        <v>147</v>
      </c>
      <c r="BM169" s="209" t="s">
        <v>752</v>
      </c>
    </row>
    <row r="170" spans="1:65" s="2" customFormat="1" ht="16.5" customHeight="1">
      <c r="A170" s="32"/>
      <c r="B170" s="33"/>
      <c r="C170" s="198" t="s">
        <v>274</v>
      </c>
      <c r="D170" s="198" t="s">
        <v>142</v>
      </c>
      <c r="E170" s="199" t="s">
        <v>750</v>
      </c>
      <c r="F170" s="200" t="s">
        <v>751</v>
      </c>
      <c r="G170" s="201" t="s">
        <v>553</v>
      </c>
      <c r="H170" s="202">
        <v>5</v>
      </c>
      <c r="I170" s="203"/>
      <c r="J170" s="204">
        <f t="shared" si="25"/>
        <v>0</v>
      </c>
      <c r="K170" s="200" t="s">
        <v>1</v>
      </c>
      <c r="L170" s="37"/>
      <c r="M170" s="205" t="s">
        <v>1</v>
      </c>
      <c r="N170" s="206" t="s">
        <v>44</v>
      </c>
      <c r="O170" s="69"/>
      <c r="P170" s="207">
        <f t="shared" si="26"/>
        <v>0</v>
      </c>
      <c r="Q170" s="207">
        <v>0</v>
      </c>
      <c r="R170" s="207">
        <f t="shared" si="27"/>
        <v>0</v>
      </c>
      <c r="S170" s="207">
        <v>0</v>
      </c>
      <c r="T170" s="208">
        <f t="shared" si="28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9" t="s">
        <v>147</v>
      </c>
      <c r="AT170" s="209" t="s">
        <v>142</v>
      </c>
      <c r="AU170" s="209" t="s">
        <v>89</v>
      </c>
      <c r="AY170" s="15" t="s">
        <v>140</v>
      </c>
      <c r="BE170" s="210">
        <f t="shared" si="29"/>
        <v>0</v>
      </c>
      <c r="BF170" s="210">
        <f t="shared" si="30"/>
        <v>0</v>
      </c>
      <c r="BG170" s="210">
        <f t="shared" si="31"/>
        <v>0</v>
      </c>
      <c r="BH170" s="210">
        <f t="shared" si="32"/>
        <v>0</v>
      </c>
      <c r="BI170" s="210">
        <f t="shared" si="33"/>
        <v>0</v>
      </c>
      <c r="BJ170" s="15" t="s">
        <v>87</v>
      </c>
      <c r="BK170" s="210">
        <f t="shared" si="34"/>
        <v>0</v>
      </c>
      <c r="BL170" s="15" t="s">
        <v>147</v>
      </c>
      <c r="BM170" s="209" t="s">
        <v>753</v>
      </c>
    </row>
    <row r="171" spans="1:65" s="2" customFormat="1" ht="16.5" customHeight="1">
      <c r="A171" s="32"/>
      <c r="B171" s="33"/>
      <c r="C171" s="198" t="s">
        <v>278</v>
      </c>
      <c r="D171" s="198" t="s">
        <v>142</v>
      </c>
      <c r="E171" s="199" t="s">
        <v>754</v>
      </c>
      <c r="F171" s="200" t="s">
        <v>755</v>
      </c>
      <c r="G171" s="201" t="s">
        <v>553</v>
      </c>
      <c r="H171" s="202">
        <v>1</v>
      </c>
      <c r="I171" s="203"/>
      <c r="J171" s="204">
        <f t="shared" si="25"/>
        <v>0</v>
      </c>
      <c r="K171" s="200" t="s">
        <v>1</v>
      </c>
      <c r="L171" s="37"/>
      <c r="M171" s="205" t="s">
        <v>1</v>
      </c>
      <c r="N171" s="206" t="s">
        <v>44</v>
      </c>
      <c r="O171" s="69"/>
      <c r="P171" s="207">
        <f t="shared" si="26"/>
        <v>0</v>
      </c>
      <c r="Q171" s="207">
        <v>0</v>
      </c>
      <c r="R171" s="207">
        <f t="shared" si="27"/>
        <v>0</v>
      </c>
      <c r="S171" s="207">
        <v>0</v>
      </c>
      <c r="T171" s="208">
        <f t="shared" si="28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9" t="s">
        <v>147</v>
      </c>
      <c r="AT171" s="209" t="s">
        <v>142</v>
      </c>
      <c r="AU171" s="209" t="s">
        <v>89</v>
      </c>
      <c r="AY171" s="15" t="s">
        <v>140</v>
      </c>
      <c r="BE171" s="210">
        <f t="shared" si="29"/>
        <v>0</v>
      </c>
      <c r="BF171" s="210">
        <f t="shared" si="30"/>
        <v>0</v>
      </c>
      <c r="BG171" s="210">
        <f t="shared" si="31"/>
        <v>0</v>
      </c>
      <c r="BH171" s="210">
        <f t="shared" si="32"/>
        <v>0</v>
      </c>
      <c r="BI171" s="210">
        <f t="shared" si="33"/>
        <v>0</v>
      </c>
      <c r="BJ171" s="15" t="s">
        <v>87</v>
      </c>
      <c r="BK171" s="210">
        <f t="shared" si="34"/>
        <v>0</v>
      </c>
      <c r="BL171" s="15" t="s">
        <v>147</v>
      </c>
      <c r="BM171" s="209" t="s">
        <v>756</v>
      </c>
    </row>
    <row r="172" spans="1:65" s="2" customFormat="1" ht="16.5" customHeight="1">
      <c r="A172" s="32"/>
      <c r="B172" s="33"/>
      <c r="C172" s="198" t="s">
        <v>282</v>
      </c>
      <c r="D172" s="198" t="s">
        <v>142</v>
      </c>
      <c r="E172" s="199" t="s">
        <v>757</v>
      </c>
      <c r="F172" s="200" t="s">
        <v>758</v>
      </c>
      <c r="G172" s="201" t="s">
        <v>553</v>
      </c>
      <c r="H172" s="202">
        <v>13</v>
      </c>
      <c r="I172" s="203"/>
      <c r="J172" s="204">
        <f t="shared" si="25"/>
        <v>0</v>
      </c>
      <c r="K172" s="200" t="s">
        <v>1</v>
      </c>
      <c r="L172" s="37"/>
      <c r="M172" s="205" t="s">
        <v>1</v>
      </c>
      <c r="N172" s="206" t="s">
        <v>44</v>
      </c>
      <c r="O172" s="69"/>
      <c r="P172" s="207">
        <f t="shared" si="26"/>
        <v>0</v>
      </c>
      <c r="Q172" s="207">
        <v>0</v>
      </c>
      <c r="R172" s="207">
        <f t="shared" si="27"/>
        <v>0</v>
      </c>
      <c r="S172" s="207">
        <v>0</v>
      </c>
      <c r="T172" s="208">
        <f t="shared" si="28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9" t="s">
        <v>147</v>
      </c>
      <c r="AT172" s="209" t="s">
        <v>142</v>
      </c>
      <c r="AU172" s="209" t="s">
        <v>89</v>
      </c>
      <c r="AY172" s="15" t="s">
        <v>140</v>
      </c>
      <c r="BE172" s="210">
        <f t="shared" si="29"/>
        <v>0</v>
      </c>
      <c r="BF172" s="210">
        <f t="shared" si="30"/>
        <v>0</v>
      </c>
      <c r="BG172" s="210">
        <f t="shared" si="31"/>
        <v>0</v>
      </c>
      <c r="BH172" s="210">
        <f t="shared" si="32"/>
        <v>0</v>
      </c>
      <c r="BI172" s="210">
        <f t="shared" si="33"/>
        <v>0</v>
      </c>
      <c r="BJ172" s="15" t="s">
        <v>87</v>
      </c>
      <c r="BK172" s="210">
        <f t="shared" si="34"/>
        <v>0</v>
      </c>
      <c r="BL172" s="15" t="s">
        <v>147</v>
      </c>
      <c r="BM172" s="209" t="s">
        <v>759</v>
      </c>
    </row>
    <row r="173" spans="1:65" s="2" customFormat="1" ht="21.75" customHeight="1">
      <c r="A173" s="32"/>
      <c r="B173" s="33"/>
      <c r="C173" s="198" t="s">
        <v>288</v>
      </c>
      <c r="D173" s="198" t="s">
        <v>142</v>
      </c>
      <c r="E173" s="199" t="s">
        <v>760</v>
      </c>
      <c r="F173" s="200" t="s">
        <v>761</v>
      </c>
      <c r="G173" s="201" t="s">
        <v>272</v>
      </c>
      <c r="H173" s="202">
        <v>350</v>
      </c>
      <c r="I173" s="203"/>
      <c r="J173" s="204">
        <f t="shared" si="25"/>
        <v>0</v>
      </c>
      <c r="K173" s="200" t="s">
        <v>1</v>
      </c>
      <c r="L173" s="37"/>
      <c r="M173" s="205" t="s">
        <v>1</v>
      </c>
      <c r="N173" s="206" t="s">
        <v>44</v>
      </c>
      <c r="O173" s="69"/>
      <c r="P173" s="207">
        <f t="shared" si="26"/>
        <v>0</v>
      </c>
      <c r="Q173" s="207">
        <v>0</v>
      </c>
      <c r="R173" s="207">
        <f t="shared" si="27"/>
        <v>0</v>
      </c>
      <c r="S173" s="207">
        <v>0</v>
      </c>
      <c r="T173" s="208">
        <f t="shared" si="28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9" t="s">
        <v>147</v>
      </c>
      <c r="AT173" s="209" t="s">
        <v>142</v>
      </c>
      <c r="AU173" s="209" t="s">
        <v>89</v>
      </c>
      <c r="AY173" s="15" t="s">
        <v>140</v>
      </c>
      <c r="BE173" s="210">
        <f t="shared" si="29"/>
        <v>0</v>
      </c>
      <c r="BF173" s="210">
        <f t="shared" si="30"/>
        <v>0</v>
      </c>
      <c r="BG173" s="210">
        <f t="shared" si="31"/>
        <v>0</v>
      </c>
      <c r="BH173" s="210">
        <f t="shared" si="32"/>
        <v>0</v>
      </c>
      <c r="BI173" s="210">
        <f t="shared" si="33"/>
        <v>0</v>
      </c>
      <c r="BJ173" s="15" t="s">
        <v>87</v>
      </c>
      <c r="BK173" s="210">
        <f t="shared" si="34"/>
        <v>0</v>
      </c>
      <c r="BL173" s="15" t="s">
        <v>147</v>
      </c>
      <c r="BM173" s="209" t="s">
        <v>762</v>
      </c>
    </row>
    <row r="174" spans="1:65" s="2" customFormat="1" ht="16.5" customHeight="1">
      <c r="A174" s="32"/>
      <c r="B174" s="33"/>
      <c r="C174" s="198" t="s">
        <v>293</v>
      </c>
      <c r="D174" s="198" t="s">
        <v>142</v>
      </c>
      <c r="E174" s="199" t="s">
        <v>763</v>
      </c>
      <c r="F174" s="200" t="s">
        <v>764</v>
      </c>
      <c r="G174" s="201" t="s">
        <v>272</v>
      </c>
      <c r="H174" s="202">
        <v>120</v>
      </c>
      <c r="I174" s="203"/>
      <c r="J174" s="204">
        <f t="shared" si="25"/>
        <v>0</v>
      </c>
      <c r="K174" s="200" t="s">
        <v>1</v>
      </c>
      <c r="L174" s="37"/>
      <c r="M174" s="205" t="s">
        <v>1</v>
      </c>
      <c r="N174" s="206" t="s">
        <v>44</v>
      </c>
      <c r="O174" s="69"/>
      <c r="P174" s="207">
        <f t="shared" si="26"/>
        <v>0</v>
      </c>
      <c r="Q174" s="207">
        <v>0</v>
      </c>
      <c r="R174" s="207">
        <f t="shared" si="27"/>
        <v>0</v>
      </c>
      <c r="S174" s="207">
        <v>0</v>
      </c>
      <c r="T174" s="208">
        <f t="shared" si="28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9" t="s">
        <v>147</v>
      </c>
      <c r="AT174" s="209" t="s">
        <v>142</v>
      </c>
      <c r="AU174" s="209" t="s">
        <v>89</v>
      </c>
      <c r="AY174" s="15" t="s">
        <v>140</v>
      </c>
      <c r="BE174" s="210">
        <f t="shared" si="29"/>
        <v>0</v>
      </c>
      <c r="BF174" s="210">
        <f t="shared" si="30"/>
        <v>0</v>
      </c>
      <c r="BG174" s="210">
        <f t="shared" si="31"/>
        <v>0</v>
      </c>
      <c r="BH174" s="210">
        <f t="shared" si="32"/>
        <v>0</v>
      </c>
      <c r="BI174" s="210">
        <f t="shared" si="33"/>
        <v>0</v>
      </c>
      <c r="BJ174" s="15" t="s">
        <v>87</v>
      </c>
      <c r="BK174" s="210">
        <f t="shared" si="34"/>
        <v>0</v>
      </c>
      <c r="BL174" s="15" t="s">
        <v>147</v>
      </c>
      <c r="BM174" s="209" t="s">
        <v>765</v>
      </c>
    </row>
    <row r="175" spans="1:65" s="2" customFormat="1" ht="16.5" customHeight="1">
      <c r="A175" s="32"/>
      <c r="B175" s="33"/>
      <c r="C175" s="198" t="s">
        <v>298</v>
      </c>
      <c r="D175" s="198" t="s">
        <v>142</v>
      </c>
      <c r="E175" s="199" t="s">
        <v>766</v>
      </c>
      <c r="F175" s="200" t="s">
        <v>767</v>
      </c>
      <c r="G175" s="201" t="s">
        <v>272</v>
      </c>
      <c r="H175" s="202">
        <v>350</v>
      </c>
      <c r="I175" s="203"/>
      <c r="J175" s="204">
        <f t="shared" si="25"/>
        <v>0</v>
      </c>
      <c r="K175" s="200" t="s">
        <v>1</v>
      </c>
      <c r="L175" s="37"/>
      <c r="M175" s="205" t="s">
        <v>1</v>
      </c>
      <c r="N175" s="206" t="s">
        <v>44</v>
      </c>
      <c r="O175" s="69"/>
      <c r="P175" s="207">
        <f t="shared" si="26"/>
        <v>0</v>
      </c>
      <c r="Q175" s="207">
        <v>0</v>
      </c>
      <c r="R175" s="207">
        <f t="shared" si="27"/>
        <v>0</v>
      </c>
      <c r="S175" s="207">
        <v>0</v>
      </c>
      <c r="T175" s="208">
        <f t="shared" si="28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9" t="s">
        <v>147</v>
      </c>
      <c r="AT175" s="209" t="s">
        <v>142</v>
      </c>
      <c r="AU175" s="209" t="s">
        <v>89</v>
      </c>
      <c r="AY175" s="15" t="s">
        <v>140</v>
      </c>
      <c r="BE175" s="210">
        <f t="shared" si="29"/>
        <v>0</v>
      </c>
      <c r="BF175" s="210">
        <f t="shared" si="30"/>
        <v>0</v>
      </c>
      <c r="BG175" s="210">
        <f t="shared" si="31"/>
        <v>0</v>
      </c>
      <c r="BH175" s="210">
        <f t="shared" si="32"/>
        <v>0</v>
      </c>
      <c r="BI175" s="210">
        <f t="shared" si="33"/>
        <v>0</v>
      </c>
      <c r="BJ175" s="15" t="s">
        <v>87</v>
      </c>
      <c r="BK175" s="210">
        <f t="shared" si="34"/>
        <v>0</v>
      </c>
      <c r="BL175" s="15" t="s">
        <v>147</v>
      </c>
      <c r="BM175" s="209" t="s">
        <v>768</v>
      </c>
    </row>
    <row r="176" spans="1:65" s="2" customFormat="1" ht="16.5" customHeight="1">
      <c r="A176" s="32"/>
      <c r="B176" s="33"/>
      <c r="C176" s="198" t="s">
        <v>303</v>
      </c>
      <c r="D176" s="198" t="s">
        <v>142</v>
      </c>
      <c r="E176" s="199" t="s">
        <v>769</v>
      </c>
      <c r="F176" s="200" t="s">
        <v>770</v>
      </c>
      <c r="G176" s="201" t="s">
        <v>272</v>
      </c>
      <c r="H176" s="202">
        <v>50</v>
      </c>
      <c r="I176" s="203"/>
      <c r="J176" s="204">
        <f t="shared" si="25"/>
        <v>0</v>
      </c>
      <c r="K176" s="200" t="s">
        <v>1</v>
      </c>
      <c r="L176" s="37"/>
      <c r="M176" s="205" t="s">
        <v>1</v>
      </c>
      <c r="N176" s="206" t="s">
        <v>44</v>
      </c>
      <c r="O176" s="69"/>
      <c r="P176" s="207">
        <f t="shared" si="26"/>
        <v>0</v>
      </c>
      <c r="Q176" s="207">
        <v>0</v>
      </c>
      <c r="R176" s="207">
        <f t="shared" si="27"/>
        <v>0</v>
      </c>
      <c r="S176" s="207">
        <v>0</v>
      </c>
      <c r="T176" s="208">
        <f t="shared" si="28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9" t="s">
        <v>147</v>
      </c>
      <c r="AT176" s="209" t="s">
        <v>142</v>
      </c>
      <c r="AU176" s="209" t="s">
        <v>89</v>
      </c>
      <c r="AY176" s="15" t="s">
        <v>140</v>
      </c>
      <c r="BE176" s="210">
        <f t="shared" si="29"/>
        <v>0</v>
      </c>
      <c r="BF176" s="210">
        <f t="shared" si="30"/>
        <v>0</v>
      </c>
      <c r="BG176" s="210">
        <f t="shared" si="31"/>
        <v>0</v>
      </c>
      <c r="BH176" s="210">
        <f t="shared" si="32"/>
        <v>0</v>
      </c>
      <c r="BI176" s="210">
        <f t="shared" si="33"/>
        <v>0</v>
      </c>
      <c r="BJ176" s="15" t="s">
        <v>87</v>
      </c>
      <c r="BK176" s="210">
        <f t="shared" si="34"/>
        <v>0</v>
      </c>
      <c r="BL176" s="15" t="s">
        <v>147</v>
      </c>
      <c r="BM176" s="209" t="s">
        <v>771</v>
      </c>
    </row>
    <row r="177" spans="1:65" s="2" customFormat="1" ht="21.75" customHeight="1">
      <c r="A177" s="32"/>
      <c r="B177" s="33"/>
      <c r="C177" s="198" t="s">
        <v>308</v>
      </c>
      <c r="D177" s="198" t="s">
        <v>142</v>
      </c>
      <c r="E177" s="199" t="s">
        <v>772</v>
      </c>
      <c r="F177" s="200" t="s">
        <v>773</v>
      </c>
      <c r="G177" s="201" t="s">
        <v>272</v>
      </c>
      <c r="H177" s="202">
        <v>250</v>
      </c>
      <c r="I177" s="203"/>
      <c r="J177" s="204">
        <f t="shared" si="25"/>
        <v>0</v>
      </c>
      <c r="K177" s="200" t="s">
        <v>1</v>
      </c>
      <c r="L177" s="37"/>
      <c r="M177" s="205" t="s">
        <v>1</v>
      </c>
      <c r="N177" s="206" t="s">
        <v>44</v>
      </c>
      <c r="O177" s="69"/>
      <c r="P177" s="207">
        <f t="shared" si="26"/>
        <v>0</v>
      </c>
      <c r="Q177" s="207">
        <v>0</v>
      </c>
      <c r="R177" s="207">
        <f t="shared" si="27"/>
        <v>0</v>
      </c>
      <c r="S177" s="207">
        <v>0</v>
      </c>
      <c r="T177" s="208">
        <f t="shared" si="28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9" t="s">
        <v>147</v>
      </c>
      <c r="AT177" s="209" t="s">
        <v>142</v>
      </c>
      <c r="AU177" s="209" t="s">
        <v>89</v>
      </c>
      <c r="AY177" s="15" t="s">
        <v>140</v>
      </c>
      <c r="BE177" s="210">
        <f t="shared" si="29"/>
        <v>0</v>
      </c>
      <c r="BF177" s="210">
        <f t="shared" si="30"/>
        <v>0</v>
      </c>
      <c r="BG177" s="210">
        <f t="shared" si="31"/>
        <v>0</v>
      </c>
      <c r="BH177" s="210">
        <f t="shared" si="32"/>
        <v>0</v>
      </c>
      <c r="BI177" s="210">
        <f t="shared" si="33"/>
        <v>0</v>
      </c>
      <c r="BJ177" s="15" t="s">
        <v>87</v>
      </c>
      <c r="BK177" s="210">
        <f t="shared" si="34"/>
        <v>0</v>
      </c>
      <c r="BL177" s="15" t="s">
        <v>147</v>
      </c>
      <c r="BM177" s="209" t="s">
        <v>774</v>
      </c>
    </row>
    <row r="178" spans="1:65" s="2" customFormat="1" ht="16.5" customHeight="1">
      <c r="A178" s="32"/>
      <c r="B178" s="33"/>
      <c r="C178" s="198" t="s">
        <v>313</v>
      </c>
      <c r="D178" s="198" t="s">
        <v>142</v>
      </c>
      <c r="E178" s="199" t="s">
        <v>775</v>
      </c>
      <c r="F178" s="200" t="s">
        <v>776</v>
      </c>
      <c r="G178" s="201" t="s">
        <v>553</v>
      </c>
      <c r="H178" s="202">
        <v>13</v>
      </c>
      <c r="I178" s="203"/>
      <c r="J178" s="204">
        <f t="shared" si="25"/>
        <v>0</v>
      </c>
      <c r="K178" s="200" t="s">
        <v>1</v>
      </c>
      <c r="L178" s="37"/>
      <c r="M178" s="205" t="s">
        <v>1</v>
      </c>
      <c r="N178" s="206" t="s">
        <v>44</v>
      </c>
      <c r="O178" s="69"/>
      <c r="P178" s="207">
        <f t="shared" si="26"/>
        <v>0</v>
      </c>
      <c r="Q178" s="207">
        <v>0</v>
      </c>
      <c r="R178" s="207">
        <f t="shared" si="27"/>
        <v>0</v>
      </c>
      <c r="S178" s="207">
        <v>0</v>
      </c>
      <c r="T178" s="208">
        <f t="shared" si="28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9" t="s">
        <v>147</v>
      </c>
      <c r="AT178" s="209" t="s">
        <v>142</v>
      </c>
      <c r="AU178" s="209" t="s">
        <v>89</v>
      </c>
      <c r="AY178" s="15" t="s">
        <v>140</v>
      </c>
      <c r="BE178" s="210">
        <f t="shared" si="29"/>
        <v>0</v>
      </c>
      <c r="BF178" s="210">
        <f t="shared" si="30"/>
        <v>0</v>
      </c>
      <c r="BG178" s="210">
        <f t="shared" si="31"/>
        <v>0</v>
      </c>
      <c r="BH178" s="210">
        <f t="shared" si="32"/>
        <v>0</v>
      </c>
      <c r="BI178" s="210">
        <f t="shared" si="33"/>
        <v>0</v>
      </c>
      <c r="BJ178" s="15" t="s">
        <v>87</v>
      </c>
      <c r="BK178" s="210">
        <f t="shared" si="34"/>
        <v>0</v>
      </c>
      <c r="BL178" s="15" t="s">
        <v>147</v>
      </c>
      <c r="BM178" s="209" t="s">
        <v>777</v>
      </c>
    </row>
    <row r="179" spans="1:65" s="2" customFormat="1" ht="16.5" customHeight="1">
      <c r="A179" s="32"/>
      <c r="B179" s="33"/>
      <c r="C179" s="198" t="s">
        <v>318</v>
      </c>
      <c r="D179" s="198" t="s">
        <v>142</v>
      </c>
      <c r="E179" s="199" t="s">
        <v>778</v>
      </c>
      <c r="F179" s="200" t="s">
        <v>776</v>
      </c>
      <c r="G179" s="201" t="s">
        <v>553</v>
      </c>
      <c r="H179" s="202">
        <v>32</v>
      </c>
      <c r="I179" s="203"/>
      <c r="J179" s="204">
        <f t="shared" si="25"/>
        <v>0</v>
      </c>
      <c r="K179" s="200" t="s">
        <v>1</v>
      </c>
      <c r="L179" s="37"/>
      <c r="M179" s="205" t="s">
        <v>1</v>
      </c>
      <c r="N179" s="206" t="s">
        <v>44</v>
      </c>
      <c r="O179" s="69"/>
      <c r="P179" s="207">
        <f t="shared" si="26"/>
        <v>0</v>
      </c>
      <c r="Q179" s="207">
        <v>0</v>
      </c>
      <c r="R179" s="207">
        <f t="shared" si="27"/>
        <v>0</v>
      </c>
      <c r="S179" s="207">
        <v>0</v>
      </c>
      <c r="T179" s="208">
        <f t="shared" si="28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9" t="s">
        <v>147</v>
      </c>
      <c r="AT179" s="209" t="s">
        <v>142</v>
      </c>
      <c r="AU179" s="209" t="s">
        <v>89</v>
      </c>
      <c r="AY179" s="15" t="s">
        <v>140</v>
      </c>
      <c r="BE179" s="210">
        <f t="shared" si="29"/>
        <v>0</v>
      </c>
      <c r="BF179" s="210">
        <f t="shared" si="30"/>
        <v>0</v>
      </c>
      <c r="BG179" s="210">
        <f t="shared" si="31"/>
        <v>0</v>
      </c>
      <c r="BH179" s="210">
        <f t="shared" si="32"/>
        <v>0</v>
      </c>
      <c r="BI179" s="210">
        <f t="shared" si="33"/>
        <v>0</v>
      </c>
      <c r="BJ179" s="15" t="s">
        <v>87</v>
      </c>
      <c r="BK179" s="210">
        <f t="shared" si="34"/>
        <v>0</v>
      </c>
      <c r="BL179" s="15" t="s">
        <v>147</v>
      </c>
      <c r="BM179" s="209" t="s">
        <v>779</v>
      </c>
    </row>
    <row r="180" spans="1:65" s="2" customFormat="1" ht="16.5" customHeight="1">
      <c r="A180" s="32"/>
      <c r="B180" s="33"/>
      <c r="C180" s="198" t="s">
        <v>325</v>
      </c>
      <c r="D180" s="198" t="s">
        <v>142</v>
      </c>
      <c r="E180" s="199" t="s">
        <v>780</v>
      </c>
      <c r="F180" s="200" t="s">
        <v>781</v>
      </c>
      <c r="G180" s="201" t="s">
        <v>553</v>
      </c>
      <c r="H180" s="202">
        <v>32</v>
      </c>
      <c r="I180" s="203"/>
      <c r="J180" s="204">
        <f t="shared" si="25"/>
        <v>0</v>
      </c>
      <c r="K180" s="200" t="s">
        <v>1</v>
      </c>
      <c r="L180" s="37"/>
      <c r="M180" s="205" t="s">
        <v>1</v>
      </c>
      <c r="N180" s="206" t="s">
        <v>44</v>
      </c>
      <c r="O180" s="69"/>
      <c r="P180" s="207">
        <f t="shared" si="26"/>
        <v>0</v>
      </c>
      <c r="Q180" s="207">
        <v>0</v>
      </c>
      <c r="R180" s="207">
        <f t="shared" si="27"/>
        <v>0</v>
      </c>
      <c r="S180" s="207">
        <v>0</v>
      </c>
      <c r="T180" s="208">
        <f t="shared" si="28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9" t="s">
        <v>147</v>
      </c>
      <c r="AT180" s="209" t="s">
        <v>142</v>
      </c>
      <c r="AU180" s="209" t="s">
        <v>89</v>
      </c>
      <c r="AY180" s="15" t="s">
        <v>140</v>
      </c>
      <c r="BE180" s="210">
        <f t="shared" si="29"/>
        <v>0</v>
      </c>
      <c r="BF180" s="210">
        <f t="shared" si="30"/>
        <v>0</v>
      </c>
      <c r="BG180" s="210">
        <f t="shared" si="31"/>
        <v>0</v>
      </c>
      <c r="BH180" s="210">
        <f t="shared" si="32"/>
        <v>0</v>
      </c>
      <c r="BI180" s="210">
        <f t="shared" si="33"/>
        <v>0</v>
      </c>
      <c r="BJ180" s="15" t="s">
        <v>87</v>
      </c>
      <c r="BK180" s="210">
        <f t="shared" si="34"/>
        <v>0</v>
      </c>
      <c r="BL180" s="15" t="s">
        <v>147</v>
      </c>
      <c r="BM180" s="209" t="s">
        <v>782</v>
      </c>
    </row>
    <row r="181" spans="1:65" s="2" customFormat="1" ht="24">
      <c r="A181" s="32"/>
      <c r="B181" s="33"/>
      <c r="C181" s="198" t="s">
        <v>329</v>
      </c>
      <c r="D181" s="198" t="s">
        <v>142</v>
      </c>
      <c r="E181" s="199" t="s">
        <v>783</v>
      </c>
      <c r="F181" s="200" t="s">
        <v>784</v>
      </c>
      <c r="G181" s="201" t="s">
        <v>553</v>
      </c>
      <c r="H181" s="202">
        <v>112</v>
      </c>
      <c r="I181" s="203"/>
      <c r="J181" s="204">
        <f t="shared" si="25"/>
        <v>0</v>
      </c>
      <c r="K181" s="200" t="s">
        <v>1</v>
      </c>
      <c r="L181" s="37"/>
      <c r="M181" s="205" t="s">
        <v>1</v>
      </c>
      <c r="N181" s="206" t="s">
        <v>44</v>
      </c>
      <c r="O181" s="69"/>
      <c r="P181" s="207">
        <f t="shared" si="26"/>
        <v>0</v>
      </c>
      <c r="Q181" s="207">
        <v>0</v>
      </c>
      <c r="R181" s="207">
        <f t="shared" si="27"/>
        <v>0</v>
      </c>
      <c r="S181" s="207">
        <v>0</v>
      </c>
      <c r="T181" s="208">
        <f t="shared" si="28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9" t="s">
        <v>147</v>
      </c>
      <c r="AT181" s="209" t="s">
        <v>142</v>
      </c>
      <c r="AU181" s="209" t="s">
        <v>89</v>
      </c>
      <c r="AY181" s="15" t="s">
        <v>140</v>
      </c>
      <c r="BE181" s="210">
        <f t="shared" si="29"/>
        <v>0</v>
      </c>
      <c r="BF181" s="210">
        <f t="shared" si="30"/>
        <v>0</v>
      </c>
      <c r="BG181" s="210">
        <f t="shared" si="31"/>
        <v>0</v>
      </c>
      <c r="BH181" s="210">
        <f t="shared" si="32"/>
        <v>0</v>
      </c>
      <c r="BI181" s="210">
        <f t="shared" si="33"/>
        <v>0</v>
      </c>
      <c r="BJ181" s="15" t="s">
        <v>87</v>
      </c>
      <c r="BK181" s="210">
        <f t="shared" si="34"/>
        <v>0</v>
      </c>
      <c r="BL181" s="15" t="s">
        <v>147</v>
      </c>
      <c r="BM181" s="209" t="s">
        <v>785</v>
      </c>
    </row>
    <row r="182" spans="1:65" s="2" customFormat="1" ht="24">
      <c r="A182" s="32"/>
      <c r="B182" s="33"/>
      <c r="C182" s="198" t="s">
        <v>334</v>
      </c>
      <c r="D182" s="198" t="s">
        <v>142</v>
      </c>
      <c r="E182" s="199" t="s">
        <v>786</v>
      </c>
      <c r="F182" s="200" t="s">
        <v>787</v>
      </c>
      <c r="G182" s="201" t="s">
        <v>553</v>
      </c>
      <c r="H182" s="202">
        <v>42</v>
      </c>
      <c r="I182" s="203"/>
      <c r="J182" s="204">
        <f t="shared" si="25"/>
        <v>0</v>
      </c>
      <c r="K182" s="200" t="s">
        <v>1</v>
      </c>
      <c r="L182" s="37"/>
      <c r="M182" s="205" t="s">
        <v>1</v>
      </c>
      <c r="N182" s="206" t="s">
        <v>44</v>
      </c>
      <c r="O182" s="69"/>
      <c r="P182" s="207">
        <f t="shared" si="26"/>
        <v>0</v>
      </c>
      <c r="Q182" s="207">
        <v>0</v>
      </c>
      <c r="R182" s="207">
        <f t="shared" si="27"/>
        <v>0</v>
      </c>
      <c r="S182" s="207">
        <v>0</v>
      </c>
      <c r="T182" s="208">
        <f t="shared" si="28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9" t="s">
        <v>147</v>
      </c>
      <c r="AT182" s="209" t="s">
        <v>142</v>
      </c>
      <c r="AU182" s="209" t="s">
        <v>89</v>
      </c>
      <c r="AY182" s="15" t="s">
        <v>140</v>
      </c>
      <c r="BE182" s="210">
        <f t="shared" si="29"/>
        <v>0</v>
      </c>
      <c r="BF182" s="210">
        <f t="shared" si="30"/>
        <v>0</v>
      </c>
      <c r="BG182" s="210">
        <f t="shared" si="31"/>
        <v>0</v>
      </c>
      <c r="BH182" s="210">
        <f t="shared" si="32"/>
        <v>0</v>
      </c>
      <c r="BI182" s="210">
        <f t="shared" si="33"/>
        <v>0</v>
      </c>
      <c r="BJ182" s="15" t="s">
        <v>87</v>
      </c>
      <c r="BK182" s="210">
        <f t="shared" si="34"/>
        <v>0</v>
      </c>
      <c r="BL182" s="15" t="s">
        <v>147</v>
      </c>
      <c r="BM182" s="209" t="s">
        <v>788</v>
      </c>
    </row>
    <row r="183" spans="2:63" s="12" customFormat="1" ht="22.7" customHeight="1">
      <c r="B183" s="182"/>
      <c r="C183" s="183"/>
      <c r="D183" s="184" t="s">
        <v>78</v>
      </c>
      <c r="E183" s="196" t="s">
        <v>789</v>
      </c>
      <c r="F183" s="196" t="s">
        <v>790</v>
      </c>
      <c r="G183" s="183"/>
      <c r="H183" s="183"/>
      <c r="I183" s="186"/>
      <c r="J183" s="197">
        <f>BK183</f>
        <v>0</v>
      </c>
      <c r="K183" s="183"/>
      <c r="L183" s="188"/>
      <c r="M183" s="189"/>
      <c r="N183" s="190"/>
      <c r="O183" s="190"/>
      <c r="P183" s="191">
        <f>SUM(P184:P188)</f>
        <v>0</v>
      </c>
      <c r="Q183" s="190"/>
      <c r="R183" s="191">
        <f>SUM(R184:R188)</f>
        <v>0</v>
      </c>
      <c r="S183" s="190"/>
      <c r="T183" s="192">
        <f>SUM(T184:T188)</f>
        <v>0</v>
      </c>
      <c r="AR183" s="193" t="s">
        <v>87</v>
      </c>
      <c r="AT183" s="194" t="s">
        <v>78</v>
      </c>
      <c r="AU183" s="194" t="s">
        <v>87</v>
      </c>
      <c r="AY183" s="193" t="s">
        <v>140</v>
      </c>
      <c r="BK183" s="195">
        <f>SUM(BK184:BK188)</f>
        <v>0</v>
      </c>
    </row>
    <row r="184" spans="1:65" s="2" customFormat="1" ht="16.5" customHeight="1">
      <c r="A184" s="32"/>
      <c r="B184" s="33"/>
      <c r="C184" s="198" t="s">
        <v>339</v>
      </c>
      <c r="D184" s="198" t="s">
        <v>142</v>
      </c>
      <c r="E184" s="199" t="s">
        <v>791</v>
      </c>
      <c r="F184" s="200" t="s">
        <v>792</v>
      </c>
      <c r="G184" s="201" t="s">
        <v>553</v>
      </c>
      <c r="H184" s="202">
        <v>2</v>
      </c>
      <c r="I184" s="203"/>
      <c r="J184" s="204">
        <f>ROUND(I184*H184,2)</f>
        <v>0</v>
      </c>
      <c r="K184" s="200" t="s">
        <v>1</v>
      </c>
      <c r="L184" s="37"/>
      <c r="M184" s="205" t="s">
        <v>1</v>
      </c>
      <c r="N184" s="206" t="s">
        <v>44</v>
      </c>
      <c r="O184" s="69"/>
      <c r="P184" s="207">
        <f>O184*H184</f>
        <v>0</v>
      </c>
      <c r="Q184" s="207">
        <v>0</v>
      </c>
      <c r="R184" s="207">
        <f>Q184*H184</f>
        <v>0</v>
      </c>
      <c r="S184" s="207">
        <v>0</v>
      </c>
      <c r="T184" s="208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9" t="s">
        <v>147</v>
      </c>
      <c r="AT184" s="209" t="s">
        <v>142</v>
      </c>
      <c r="AU184" s="209" t="s">
        <v>89</v>
      </c>
      <c r="AY184" s="15" t="s">
        <v>140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5" t="s">
        <v>87</v>
      </c>
      <c r="BK184" s="210">
        <f>ROUND(I184*H184,2)</f>
        <v>0</v>
      </c>
      <c r="BL184" s="15" t="s">
        <v>147</v>
      </c>
      <c r="BM184" s="209" t="s">
        <v>793</v>
      </c>
    </row>
    <row r="185" spans="1:65" s="2" customFormat="1" ht="16.5" customHeight="1">
      <c r="A185" s="32"/>
      <c r="B185" s="33"/>
      <c r="C185" s="198" t="s">
        <v>343</v>
      </c>
      <c r="D185" s="198" t="s">
        <v>142</v>
      </c>
      <c r="E185" s="199" t="s">
        <v>794</v>
      </c>
      <c r="F185" s="200" t="s">
        <v>795</v>
      </c>
      <c r="G185" s="201" t="s">
        <v>553</v>
      </c>
      <c r="H185" s="202">
        <v>2</v>
      </c>
      <c r="I185" s="203"/>
      <c r="J185" s="204">
        <f>ROUND(I185*H185,2)</f>
        <v>0</v>
      </c>
      <c r="K185" s="200" t="s">
        <v>1</v>
      </c>
      <c r="L185" s="37"/>
      <c r="M185" s="205" t="s">
        <v>1</v>
      </c>
      <c r="N185" s="206" t="s">
        <v>44</v>
      </c>
      <c r="O185" s="69"/>
      <c r="P185" s="207">
        <f>O185*H185</f>
        <v>0</v>
      </c>
      <c r="Q185" s="207">
        <v>0</v>
      </c>
      <c r="R185" s="207">
        <f>Q185*H185</f>
        <v>0</v>
      </c>
      <c r="S185" s="207">
        <v>0</v>
      </c>
      <c r="T185" s="208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9" t="s">
        <v>147</v>
      </c>
      <c r="AT185" s="209" t="s">
        <v>142</v>
      </c>
      <c r="AU185" s="209" t="s">
        <v>89</v>
      </c>
      <c r="AY185" s="15" t="s">
        <v>140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5" t="s">
        <v>87</v>
      </c>
      <c r="BK185" s="210">
        <f>ROUND(I185*H185,2)</f>
        <v>0</v>
      </c>
      <c r="BL185" s="15" t="s">
        <v>147</v>
      </c>
      <c r="BM185" s="209" t="s">
        <v>796</v>
      </c>
    </row>
    <row r="186" spans="1:65" s="2" customFormat="1" ht="16.5" customHeight="1">
      <c r="A186" s="32"/>
      <c r="B186" s="33"/>
      <c r="C186" s="198" t="s">
        <v>347</v>
      </c>
      <c r="D186" s="198" t="s">
        <v>142</v>
      </c>
      <c r="E186" s="199" t="s">
        <v>797</v>
      </c>
      <c r="F186" s="200" t="s">
        <v>798</v>
      </c>
      <c r="G186" s="201" t="s">
        <v>553</v>
      </c>
      <c r="H186" s="202">
        <v>2</v>
      </c>
      <c r="I186" s="203"/>
      <c r="J186" s="204">
        <f>ROUND(I186*H186,2)</f>
        <v>0</v>
      </c>
      <c r="K186" s="200" t="s">
        <v>1</v>
      </c>
      <c r="L186" s="37"/>
      <c r="M186" s="205" t="s">
        <v>1</v>
      </c>
      <c r="N186" s="206" t="s">
        <v>44</v>
      </c>
      <c r="O186" s="69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9" t="s">
        <v>147</v>
      </c>
      <c r="AT186" s="209" t="s">
        <v>142</v>
      </c>
      <c r="AU186" s="209" t="s">
        <v>89</v>
      </c>
      <c r="AY186" s="15" t="s">
        <v>140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5" t="s">
        <v>87</v>
      </c>
      <c r="BK186" s="210">
        <f>ROUND(I186*H186,2)</f>
        <v>0</v>
      </c>
      <c r="BL186" s="15" t="s">
        <v>147</v>
      </c>
      <c r="BM186" s="209" t="s">
        <v>799</v>
      </c>
    </row>
    <row r="187" spans="1:65" s="2" customFormat="1" ht="16.5" customHeight="1">
      <c r="A187" s="32"/>
      <c r="B187" s="33"/>
      <c r="C187" s="198" t="s">
        <v>354</v>
      </c>
      <c r="D187" s="198" t="s">
        <v>142</v>
      </c>
      <c r="E187" s="199" t="s">
        <v>800</v>
      </c>
      <c r="F187" s="200" t="s">
        <v>801</v>
      </c>
      <c r="G187" s="201" t="s">
        <v>553</v>
      </c>
      <c r="H187" s="202">
        <v>3</v>
      </c>
      <c r="I187" s="203"/>
      <c r="J187" s="204">
        <f>ROUND(I187*H187,2)</f>
        <v>0</v>
      </c>
      <c r="K187" s="200" t="s">
        <v>1</v>
      </c>
      <c r="L187" s="37"/>
      <c r="M187" s="205" t="s">
        <v>1</v>
      </c>
      <c r="N187" s="206" t="s">
        <v>44</v>
      </c>
      <c r="O187" s="69"/>
      <c r="P187" s="207">
        <f>O187*H187</f>
        <v>0</v>
      </c>
      <c r="Q187" s="207">
        <v>0</v>
      </c>
      <c r="R187" s="207">
        <f>Q187*H187</f>
        <v>0</v>
      </c>
      <c r="S187" s="207">
        <v>0</v>
      </c>
      <c r="T187" s="208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9" t="s">
        <v>147</v>
      </c>
      <c r="AT187" s="209" t="s">
        <v>142</v>
      </c>
      <c r="AU187" s="209" t="s">
        <v>89</v>
      </c>
      <c r="AY187" s="15" t="s">
        <v>140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5" t="s">
        <v>87</v>
      </c>
      <c r="BK187" s="210">
        <f>ROUND(I187*H187,2)</f>
        <v>0</v>
      </c>
      <c r="BL187" s="15" t="s">
        <v>147</v>
      </c>
      <c r="BM187" s="209" t="s">
        <v>802</v>
      </c>
    </row>
    <row r="188" spans="1:65" s="2" customFormat="1" ht="16.5" customHeight="1">
      <c r="A188" s="32"/>
      <c r="B188" s="33"/>
      <c r="C188" s="198" t="s">
        <v>358</v>
      </c>
      <c r="D188" s="198" t="s">
        <v>142</v>
      </c>
      <c r="E188" s="199" t="s">
        <v>803</v>
      </c>
      <c r="F188" s="200" t="s">
        <v>804</v>
      </c>
      <c r="G188" s="201" t="s">
        <v>553</v>
      </c>
      <c r="H188" s="202">
        <v>24</v>
      </c>
      <c r="I188" s="203"/>
      <c r="J188" s="204">
        <f>ROUND(I188*H188,2)</f>
        <v>0</v>
      </c>
      <c r="K188" s="200" t="s">
        <v>1</v>
      </c>
      <c r="L188" s="37"/>
      <c r="M188" s="205" t="s">
        <v>1</v>
      </c>
      <c r="N188" s="206" t="s">
        <v>44</v>
      </c>
      <c r="O188" s="69"/>
      <c r="P188" s="207">
        <f>O188*H188</f>
        <v>0</v>
      </c>
      <c r="Q188" s="207">
        <v>0</v>
      </c>
      <c r="R188" s="207">
        <f>Q188*H188</f>
        <v>0</v>
      </c>
      <c r="S188" s="207">
        <v>0</v>
      </c>
      <c r="T188" s="208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9" t="s">
        <v>147</v>
      </c>
      <c r="AT188" s="209" t="s">
        <v>142</v>
      </c>
      <c r="AU188" s="209" t="s">
        <v>89</v>
      </c>
      <c r="AY188" s="15" t="s">
        <v>140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5" t="s">
        <v>87</v>
      </c>
      <c r="BK188" s="210">
        <f>ROUND(I188*H188,2)</f>
        <v>0</v>
      </c>
      <c r="BL188" s="15" t="s">
        <v>147</v>
      </c>
      <c r="BM188" s="209" t="s">
        <v>805</v>
      </c>
    </row>
    <row r="189" spans="2:63" s="12" customFormat="1" ht="22.7" customHeight="1">
      <c r="B189" s="182"/>
      <c r="C189" s="183"/>
      <c r="D189" s="184" t="s">
        <v>78</v>
      </c>
      <c r="E189" s="196" t="s">
        <v>806</v>
      </c>
      <c r="F189" s="196" t="s">
        <v>141</v>
      </c>
      <c r="G189" s="183"/>
      <c r="H189" s="183"/>
      <c r="I189" s="186"/>
      <c r="J189" s="197">
        <f>BK189</f>
        <v>0</v>
      </c>
      <c r="K189" s="183"/>
      <c r="L189" s="188"/>
      <c r="M189" s="189"/>
      <c r="N189" s="190"/>
      <c r="O189" s="190"/>
      <c r="P189" s="191">
        <f>SUM(P190:P202)</f>
        <v>0</v>
      </c>
      <c r="Q189" s="190"/>
      <c r="R189" s="191">
        <f>SUM(R190:R202)</f>
        <v>0</v>
      </c>
      <c r="S189" s="190"/>
      <c r="T189" s="192">
        <f>SUM(T190:T202)</f>
        <v>0</v>
      </c>
      <c r="AR189" s="193" t="s">
        <v>87</v>
      </c>
      <c r="AT189" s="194" t="s">
        <v>78</v>
      </c>
      <c r="AU189" s="194" t="s">
        <v>87</v>
      </c>
      <c r="AY189" s="193" t="s">
        <v>140</v>
      </c>
      <c r="BK189" s="195">
        <f>SUM(BK190:BK202)</f>
        <v>0</v>
      </c>
    </row>
    <row r="190" spans="1:65" s="2" customFormat="1" ht="21.75" customHeight="1">
      <c r="A190" s="32"/>
      <c r="B190" s="33"/>
      <c r="C190" s="198" t="s">
        <v>362</v>
      </c>
      <c r="D190" s="198" t="s">
        <v>142</v>
      </c>
      <c r="E190" s="199" t="s">
        <v>807</v>
      </c>
      <c r="F190" s="200" t="s">
        <v>808</v>
      </c>
      <c r="G190" s="201" t="s">
        <v>553</v>
      </c>
      <c r="H190" s="202">
        <v>13</v>
      </c>
      <c r="I190" s="203"/>
      <c r="J190" s="204">
        <f aca="true" t="shared" si="35" ref="J190:J202">ROUND(I190*H190,2)</f>
        <v>0</v>
      </c>
      <c r="K190" s="200" t="s">
        <v>1</v>
      </c>
      <c r="L190" s="37"/>
      <c r="M190" s="205" t="s">
        <v>1</v>
      </c>
      <c r="N190" s="206" t="s">
        <v>44</v>
      </c>
      <c r="O190" s="69"/>
      <c r="P190" s="207">
        <f aca="true" t="shared" si="36" ref="P190:P202">O190*H190</f>
        <v>0</v>
      </c>
      <c r="Q190" s="207">
        <v>0</v>
      </c>
      <c r="R190" s="207">
        <f aca="true" t="shared" si="37" ref="R190:R202">Q190*H190</f>
        <v>0</v>
      </c>
      <c r="S190" s="207">
        <v>0</v>
      </c>
      <c r="T190" s="208">
        <f aca="true" t="shared" si="38" ref="T190:T202"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9" t="s">
        <v>147</v>
      </c>
      <c r="AT190" s="209" t="s">
        <v>142</v>
      </c>
      <c r="AU190" s="209" t="s">
        <v>89</v>
      </c>
      <c r="AY190" s="15" t="s">
        <v>140</v>
      </c>
      <c r="BE190" s="210">
        <f aca="true" t="shared" si="39" ref="BE190:BE202">IF(N190="základní",J190,0)</f>
        <v>0</v>
      </c>
      <c r="BF190" s="210">
        <f aca="true" t="shared" si="40" ref="BF190:BF202">IF(N190="snížená",J190,0)</f>
        <v>0</v>
      </c>
      <c r="BG190" s="210">
        <f aca="true" t="shared" si="41" ref="BG190:BG202">IF(N190="zákl. přenesená",J190,0)</f>
        <v>0</v>
      </c>
      <c r="BH190" s="210">
        <f aca="true" t="shared" si="42" ref="BH190:BH202">IF(N190="sníž. přenesená",J190,0)</f>
        <v>0</v>
      </c>
      <c r="BI190" s="210">
        <f aca="true" t="shared" si="43" ref="BI190:BI202">IF(N190="nulová",J190,0)</f>
        <v>0</v>
      </c>
      <c r="BJ190" s="15" t="s">
        <v>87</v>
      </c>
      <c r="BK190" s="210">
        <f aca="true" t="shared" si="44" ref="BK190:BK202">ROUND(I190*H190,2)</f>
        <v>0</v>
      </c>
      <c r="BL190" s="15" t="s">
        <v>147</v>
      </c>
      <c r="BM190" s="209" t="s">
        <v>809</v>
      </c>
    </row>
    <row r="191" spans="1:65" s="2" customFormat="1" ht="21.75" customHeight="1">
      <c r="A191" s="32"/>
      <c r="B191" s="33"/>
      <c r="C191" s="198" t="s">
        <v>366</v>
      </c>
      <c r="D191" s="198" t="s">
        <v>142</v>
      </c>
      <c r="E191" s="199" t="s">
        <v>810</v>
      </c>
      <c r="F191" s="200" t="s">
        <v>811</v>
      </c>
      <c r="G191" s="201" t="s">
        <v>208</v>
      </c>
      <c r="H191" s="202">
        <v>5.2</v>
      </c>
      <c r="I191" s="203"/>
      <c r="J191" s="204">
        <f t="shared" si="35"/>
        <v>0</v>
      </c>
      <c r="K191" s="200" t="s">
        <v>1</v>
      </c>
      <c r="L191" s="37"/>
      <c r="M191" s="205" t="s">
        <v>1</v>
      </c>
      <c r="N191" s="206" t="s">
        <v>44</v>
      </c>
      <c r="O191" s="69"/>
      <c r="P191" s="207">
        <f t="shared" si="36"/>
        <v>0</v>
      </c>
      <c r="Q191" s="207">
        <v>0</v>
      </c>
      <c r="R191" s="207">
        <f t="shared" si="37"/>
        <v>0</v>
      </c>
      <c r="S191" s="207">
        <v>0</v>
      </c>
      <c r="T191" s="208">
        <f t="shared" si="38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9" t="s">
        <v>147</v>
      </c>
      <c r="AT191" s="209" t="s">
        <v>142</v>
      </c>
      <c r="AU191" s="209" t="s">
        <v>89</v>
      </c>
      <c r="AY191" s="15" t="s">
        <v>140</v>
      </c>
      <c r="BE191" s="210">
        <f t="shared" si="39"/>
        <v>0</v>
      </c>
      <c r="BF191" s="210">
        <f t="shared" si="40"/>
        <v>0</v>
      </c>
      <c r="BG191" s="210">
        <f t="shared" si="41"/>
        <v>0</v>
      </c>
      <c r="BH191" s="210">
        <f t="shared" si="42"/>
        <v>0</v>
      </c>
      <c r="BI191" s="210">
        <f t="shared" si="43"/>
        <v>0</v>
      </c>
      <c r="BJ191" s="15" t="s">
        <v>87</v>
      </c>
      <c r="BK191" s="210">
        <f t="shared" si="44"/>
        <v>0</v>
      </c>
      <c r="BL191" s="15" t="s">
        <v>147</v>
      </c>
      <c r="BM191" s="209" t="s">
        <v>812</v>
      </c>
    </row>
    <row r="192" spans="1:65" s="2" customFormat="1" ht="16.5" customHeight="1">
      <c r="A192" s="32"/>
      <c r="B192" s="33"/>
      <c r="C192" s="198" t="s">
        <v>371</v>
      </c>
      <c r="D192" s="198" t="s">
        <v>142</v>
      </c>
      <c r="E192" s="199" t="s">
        <v>813</v>
      </c>
      <c r="F192" s="200" t="s">
        <v>814</v>
      </c>
      <c r="G192" s="201" t="s">
        <v>208</v>
      </c>
      <c r="H192" s="202">
        <v>5.2</v>
      </c>
      <c r="I192" s="203"/>
      <c r="J192" s="204">
        <f t="shared" si="35"/>
        <v>0</v>
      </c>
      <c r="K192" s="200" t="s">
        <v>1</v>
      </c>
      <c r="L192" s="37"/>
      <c r="M192" s="205" t="s">
        <v>1</v>
      </c>
      <c r="N192" s="206" t="s">
        <v>44</v>
      </c>
      <c r="O192" s="69"/>
      <c r="P192" s="207">
        <f t="shared" si="36"/>
        <v>0</v>
      </c>
      <c r="Q192" s="207">
        <v>0</v>
      </c>
      <c r="R192" s="207">
        <f t="shared" si="37"/>
        <v>0</v>
      </c>
      <c r="S192" s="207">
        <v>0</v>
      </c>
      <c r="T192" s="208">
        <f t="shared" si="38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9" t="s">
        <v>147</v>
      </c>
      <c r="AT192" s="209" t="s">
        <v>142</v>
      </c>
      <c r="AU192" s="209" t="s">
        <v>89</v>
      </c>
      <c r="AY192" s="15" t="s">
        <v>140</v>
      </c>
      <c r="BE192" s="210">
        <f t="shared" si="39"/>
        <v>0</v>
      </c>
      <c r="BF192" s="210">
        <f t="shared" si="40"/>
        <v>0</v>
      </c>
      <c r="BG192" s="210">
        <f t="shared" si="41"/>
        <v>0</v>
      </c>
      <c r="BH192" s="210">
        <f t="shared" si="42"/>
        <v>0</v>
      </c>
      <c r="BI192" s="210">
        <f t="shared" si="43"/>
        <v>0</v>
      </c>
      <c r="BJ192" s="15" t="s">
        <v>87</v>
      </c>
      <c r="BK192" s="210">
        <f t="shared" si="44"/>
        <v>0</v>
      </c>
      <c r="BL192" s="15" t="s">
        <v>147</v>
      </c>
      <c r="BM192" s="209" t="s">
        <v>815</v>
      </c>
    </row>
    <row r="193" spans="1:65" s="2" customFormat="1" ht="16.5" customHeight="1">
      <c r="A193" s="32"/>
      <c r="B193" s="33"/>
      <c r="C193" s="198" t="s">
        <v>376</v>
      </c>
      <c r="D193" s="198" t="s">
        <v>142</v>
      </c>
      <c r="E193" s="199" t="s">
        <v>816</v>
      </c>
      <c r="F193" s="200" t="s">
        <v>817</v>
      </c>
      <c r="G193" s="201" t="s">
        <v>272</v>
      </c>
      <c r="H193" s="202">
        <v>202</v>
      </c>
      <c r="I193" s="203"/>
      <c r="J193" s="204">
        <f t="shared" si="35"/>
        <v>0</v>
      </c>
      <c r="K193" s="200" t="s">
        <v>1</v>
      </c>
      <c r="L193" s="37"/>
      <c r="M193" s="205" t="s">
        <v>1</v>
      </c>
      <c r="N193" s="206" t="s">
        <v>44</v>
      </c>
      <c r="O193" s="69"/>
      <c r="P193" s="207">
        <f t="shared" si="36"/>
        <v>0</v>
      </c>
      <c r="Q193" s="207">
        <v>0</v>
      </c>
      <c r="R193" s="207">
        <f t="shared" si="37"/>
        <v>0</v>
      </c>
      <c r="S193" s="207">
        <v>0</v>
      </c>
      <c r="T193" s="208">
        <f t="shared" si="38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9" t="s">
        <v>147</v>
      </c>
      <c r="AT193" s="209" t="s">
        <v>142</v>
      </c>
      <c r="AU193" s="209" t="s">
        <v>89</v>
      </c>
      <c r="AY193" s="15" t="s">
        <v>140</v>
      </c>
      <c r="BE193" s="210">
        <f t="shared" si="39"/>
        <v>0</v>
      </c>
      <c r="BF193" s="210">
        <f t="shared" si="40"/>
        <v>0</v>
      </c>
      <c r="BG193" s="210">
        <f t="shared" si="41"/>
        <v>0</v>
      </c>
      <c r="BH193" s="210">
        <f t="shared" si="42"/>
        <v>0</v>
      </c>
      <c r="BI193" s="210">
        <f t="shared" si="43"/>
        <v>0</v>
      </c>
      <c r="BJ193" s="15" t="s">
        <v>87</v>
      </c>
      <c r="BK193" s="210">
        <f t="shared" si="44"/>
        <v>0</v>
      </c>
      <c r="BL193" s="15" t="s">
        <v>147</v>
      </c>
      <c r="BM193" s="209" t="s">
        <v>818</v>
      </c>
    </row>
    <row r="194" spans="1:65" s="2" customFormat="1" ht="16.5" customHeight="1">
      <c r="A194" s="32"/>
      <c r="B194" s="33"/>
      <c r="C194" s="198" t="s">
        <v>380</v>
      </c>
      <c r="D194" s="198" t="s">
        <v>142</v>
      </c>
      <c r="E194" s="199" t="s">
        <v>819</v>
      </c>
      <c r="F194" s="200" t="s">
        <v>820</v>
      </c>
      <c r="G194" s="201" t="s">
        <v>272</v>
      </c>
      <c r="H194" s="202">
        <v>202</v>
      </c>
      <c r="I194" s="203"/>
      <c r="J194" s="204">
        <f t="shared" si="35"/>
        <v>0</v>
      </c>
      <c r="K194" s="200" t="s">
        <v>1</v>
      </c>
      <c r="L194" s="37"/>
      <c r="M194" s="205" t="s">
        <v>1</v>
      </c>
      <c r="N194" s="206" t="s">
        <v>44</v>
      </c>
      <c r="O194" s="69"/>
      <c r="P194" s="207">
        <f t="shared" si="36"/>
        <v>0</v>
      </c>
      <c r="Q194" s="207">
        <v>0</v>
      </c>
      <c r="R194" s="207">
        <f t="shared" si="37"/>
        <v>0</v>
      </c>
      <c r="S194" s="207">
        <v>0</v>
      </c>
      <c r="T194" s="208">
        <f t="shared" si="38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9" t="s">
        <v>147</v>
      </c>
      <c r="AT194" s="209" t="s">
        <v>142</v>
      </c>
      <c r="AU194" s="209" t="s">
        <v>89</v>
      </c>
      <c r="AY194" s="15" t="s">
        <v>140</v>
      </c>
      <c r="BE194" s="210">
        <f t="shared" si="39"/>
        <v>0</v>
      </c>
      <c r="BF194" s="210">
        <f t="shared" si="40"/>
        <v>0</v>
      </c>
      <c r="BG194" s="210">
        <f t="shared" si="41"/>
        <v>0</v>
      </c>
      <c r="BH194" s="210">
        <f t="shared" si="42"/>
        <v>0</v>
      </c>
      <c r="BI194" s="210">
        <f t="shared" si="43"/>
        <v>0</v>
      </c>
      <c r="BJ194" s="15" t="s">
        <v>87</v>
      </c>
      <c r="BK194" s="210">
        <f t="shared" si="44"/>
        <v>0</v>
      </c>
      <c r="BL194" s="15" t="s">
        <v>147</v>
      </c>
      <c r="BM194" s="209" t="s">
        <v>821</v>
      </c>
    </row>
    <row r="195" spans="1:65" s="2" customFormat="1" ht="16.5" customHeight="1">
      <c r="A195" s="32"/>
      <c r="B195" s="33"/>
      <c r="C195" s="198" t="s">
        <v>384</v>
      </c>
      <c r="D195" s="198" t="s">
        <v>142</v>
      </c>
      <c r="E195" s="199" t="s">
        <v>822</v>
      </c>
      <c r="F195" s="200" t="s">
        <v>823</v>
      </c>
      <c r="G195" s="201" t="s">
        <v>272</v>
      </c>
      <c r="H195" s="202">
        <v>202</v>
      </c>
      <c r="I195" s="203"/>
      <c r="J195" s="204">
        <f t="shared" si="35"/>
        <v>0</v>
      </c>
      <c r="K195" s="200" t="s">
        <v>1</v>
      </c>
      <c r="L195" s="37"/>
      <c r="M195" s="205" t="s">
        <v>1</v>
      </c>
      <c r="N195" s="206" t="s">
        <v>44</v>
      </c>
      <c r="O195" s="69"/>
      <c r="P195" s="207">
        <f t="shared" si="36"/>
        <v>0</v>
      </c>
      <c r="Q195" s="207">
        <v>0</v>
      </c>
      <c r="R195" s="207">
        <f t="shared" si="37"/>
        <v>0</v>
      </c>
      <c r="S195" s="207">
        <v>0</v>
      </c>
      <c r="T195" s="208">
        <f t="shared" si="38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9" t="s">
        <v>147</v>
      </c>
      <c r="AT195" s="209" t="s">
        <v>142</v>
      </c>
      <c r="AU195" s="209" t="s">
        <v>89</v>
      </c>
      <c r="AY195" s="15" t="s">
        <v>140</v>
      </c>
      <c r="BE195" s="210">
        <f t="shared" si="39"/>
        <v>0</v>
      </c>
      <c r="BF195" s="210">
        <f t="shared" si="40"/>
        <v>0</v>
      </c>
      <c r="BG195" s="210">
        <f t="shared" si="41"/>
        <v>0</v>
      </c>
      <c r="BH195" s="210">
        <f t="shared" si="42"/>
        <v>0</v>
      </c>
      <c r="BI195" s="210">
        <f t="shared" si="43"/>
        <v>0</v>
      </c>
      <c r="BJ195" s="15" t="s">
        <v>87</v>
      </c>
      <c r="BK195" s="210">
        <f t="shared" si="44"/>
        <v>0</v>
      </c>
      <c r="BL195" s="15" t="s">
        <v>147</v>
      </c>
      <c r="BM195" s="209" t="s">
        <v>824</v>
      </c>
    </row>
    <row r="196" spans="1:65" s="2" customFormat="1" ht="16.5" customHeight="1">
      <c r="A196" s="32"/>
      <c r="B196" s="33"/>
      <c r="C196" s="198" t="s">
        <v>388</v>
      </c>
      <c r="D196" s="198" t="s">
        <v>142</v>
      </c>
      <c r="E196" s="199" t="s">
        <v>825</v>
      </c>
      <c r="F196" s="200" t="s">
        <v>814</v>
      </c>
      <c r="G196" s="201" t="s">
        <v>208</v>
      </c>
      <c r="H196" s="202">
        <v>14.14</v>
      </c>
      <c r="I196" s="203"/>
      <c r="J196" s="204">
        <f t="shared" si="35"/>
        <v>0</v>
      </c>
      <c r="K196" s="200" t="s">
        <v>1</v>
      </c>
      <c r="L196" s="37"/>
      <c r="M196" s="205" t="s">
        <v>1</v>
      </c>
      <c r="N196" s="206" t="s">
        <v>44</v>
      </c>
      <c r="O196" s="69"/>
      <c r="P196" s="207">
        <f t="shared" si="36"/>
        <v>0</v>
      </c>
      <c r="Q196" s="207">
        <v>0</v>
      </c>
      <c r="R196" s="207">
        <f t="shared" si="37"/>
        <v>0</v>
      </c>
      <c r="S196" s="207">
        <v>0</v>
      </c>
      <c r="T196" s="208">
        <f t="shared" si="38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9" t="s">
        <v>147</v>
      </c>
      <c r="AT196" s="209" t="s">
        <v>142</v>
      </c>
      <c r="AU196" s="209" t="s">
        <v>89</v>
      </c>
      <c r="AY196" s="15" t="s">
        <v>140</v>
      </c>
      <c r="BE196" s="210">
        <f t="shared" si="39"/>
        <v>0</v>
      </c>
      <c r="BF196" s="210">
        <f t="shared" si="40"/>
        <v>0</v>
      </c>
      <c r="BG196" s="210">
        <f t="shared" si="41"/>
        <v>0</v>
      </c>
      <c r="BH196" s="210">
        <f t="shared" si="42"/>
        <v>0</v>
      </c>
      <c r="BI196" s="210">
        <f t="shared" si="43"/>
        <v>0</v>
      </c>
      <c r="BJ196" s="15" t="s">
        <v>87</v>
      </c>
      <c r="BK196" s="210">
        <f t="shared" si="44"/>
        <v>0</v>
      </c>
      <c r="BL196" s="15" t="s">
        <v>147</v>
      </c>
      <c r="BM196" s="209" t="s">
        <v>826</v>
      </c>
    </row>
    <row r="197" spans="1:65" s="2" customFormat="1" ht="16.5" customHeight="1">
      <c r="A197" s="32"/>
      <c r="B197" s="33"/>
      <c r="C197" s="198" t="s">
        <v>392</v>
      </c>
      <c r="D197" s="198" t="s">
        <v>142</v>
      </c>
      <c r="E197" s="199" t="s">
        <v>827</v>
      </c>
      <c r="F197" s="200" t="s">
        <v>828</v>
      </c>
      <c r="G197" s="201" t="s">
        <v>197</v>
      </c>
      <c r="H197" s="202">
        <v>70.7</v>
      </c>
      <c r="I197" s="203"/>
      <c r="J197" s="204">
        <f t="shared" si="35"/>
        <v>0</v>
      </c>
      <c r="K197" s="200" t="s">
        <v>1</v>
      </c>
      <c r="L197" s="37"/>
      <c r="M197" s="205" t="s">
        <v>1</v>
      </c>
      <c r="N197" s="206" t="s">
        <v>44</v>
      </c>
      <c r="O197" s="69"/>
      <c r="P197" s="207">
        <f t="shared" si="36"/>
        <v>0</v>
      </c>
      <c r="Q197" s="207">
        <v>0</v>
      </c>
      <c r="R197" s="207">
        <f t="shared" si="37"/>
        <v>0</v>
      </c>
      <c r="S197" s="207">
        <v>0</v>
      </c>
      <c r="T197" s="208">
        <f t="shared" si="38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9" t="s">
        <v>147</v>
      </c>
      <c r="AT197" s="209" t="s">
        <v>142</v>
      </c>
      <c r="AU197" s="209" t="s">
        <v>89</v>
      </c>
      <c r="AY197" s="15" t="s">
        <v>140</v>
      </c>
      <c r="BE197" s="210">
        <f t="shared" si="39"/>
        <v>0</v>
      </c>
      <c r="BF197" s="210">
        <f t="shared" si="40"/>
        <v>0</v>
      </c>
      <c r="BG197" s="210">
        <f t="shared" si="41"/>
        <v>0</v>
      </c>
      <c r="BH197" s="210">
        <f t="shared" si="42"/>
        <v>0</v>
      </c>
      <c r="BI197" s="210">
        <f t="shared" si="43"/>
        <v>0</v>
      </c>
      <c r="BJ197" s="15" t="s">
        <v>87</v>
      </c>
      <c r="BK197" s="210">
        <f t="shared" si="44"/>
        <v>0</v>
      </c>
      <c r="BL197" s="15" t="s">
        <v>147</v>
      </c>
      <c r="BM197" s="209" t="s">
        <v>829</v>
      </c>
    </row>
    <row r="198" spans="1:65" s="2" customFormat="1" ht="21.75" customHeight="1">
      <c r="A198" s="32"/>
      <c r="B198" s="33"/>
      <c r="C198" s="198" t="s">
        <v>396</v>
      </c>
      <c r="D198" s="198" t="s">
        <v>142</v>
      </c>
      <c r="E198" s="199" t="s">
        <v>830</v>
      </c>
      <c r="F198" s="200" t="s">
        <v>831</v>
      </c>
      <c r="G198" s="201" t="s">
        <v>272</v>
      </c>
      <c r="H198" s="202">
        <v>39</v>
      </c>
      <c r="I198" s="203"/>
      <c r="J198" s="204">
        <f t="shared" si="35"/>
        <v>0</v>
      </c>
      <c r="K198" s="200" t="s">
        <v>1</v>
      </c>
      <c r="L198" s="37"/>
      <c r="M198" s="205" t="s">
        <v>1</v>
      </c>
      <c r="N198" s="206" t="s">
        <v>44</v>
      </c>
      <c r="O198" s="69"/>
      <c r="P198" s="207">
        <f t="shared" si="36"/>
        <v>0</v>
      </c>
      <c r="Q198" s="207">
        <v>0</v>
      </c>
      <c r="R198" s="207">
        <f t="shared" si="37"/>
        <v>0</v>
      </c>
      <c r="S198" s="207">
        <v>0</v>
      </c>
      <c r="T198" s="208">
        <f t="shared" si="38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9" t="s">
        <v>147</v>
      </c>
      <c r="AT198" s="209" t="s">
        <v>142</v>
      </c>
      <c r="AU198" s="209" t="s">
        <v>89</v>
      </c>
      <c r="AY198" s="15" t="s">
        <v>140</v>
      </c>
      <c r="BE198" s="210">
        <f t="shared" si="39"/>
        <v>0</v>
      </c>
      <c r="BF198" s="210">
        <f t="shared" si="40"/>
        <v>0</v>
      </c>
      <c r="BG198" s="210">
        <f t="shared" si="41"/>
        <v>0</v>
      </c>
      <c r="BH198" s="210">
        <f t="shared" si="42"/>
        <v>0</v>
      </c>
      <c r="BI198" s="210">
        <f t="shared" si="43"/>
        <v>0</v>
      </c>
      <c r="BJ198" s="15" t="s">
        <v>87</v>
      </c>
      <c r="BK198" s="210">
        <f t="shared" si="44"/>
        <v>0</v>
      </c>
      <c r="BL198" s="15" t="s">
        <v>147</v>
      </c>
      <c r="BM198" s="209" t="s">
        <v>832</v>
      </c>
    </row>
    <row r="199" spans="1:65" s="2" customFormat="1" ht="16.5" customHeight="1">
      <c r="A199" s="32"/>
      <c r="B199" s="33"/>
      <c r="C199" s="198" t="s">
        <v>401</v>
      </c>
      <c r="D199" s="198" t="s">
        <v>142</v>
      </c>
      <c r="E199" s="199" t="s">
        <v>833</v>
      </c>
      <c r="F199" s="200" t="s">
        <v>820</v>
      </c>
      <c r="G199" s="201" t="s">
        <v>272</v>
      </c>
      <c r="H199" s="202">
        <v>39</v>
      </c>
      <c r="I199" s="203"/>
      <c r="J199" s="204">
        <f t="shared" si="35"/>
        <v>0</v>
      </c>
      <c r="K199" s="200" t="s">
        <v>1</v>
      </c>
      <c r="L199" s="37"/>
      <c r="M199" s="205" t="s">
        <v>1</v>
      </c>
      <c r="N199" s="206" t="s">
        <v>44</v>
      </c>
      <c r="O199" s="69"/>
      <c r="P199" s="207">
        <f t="shared" si="36"/>
        <v>0</v>
      </c>
      <c r="Q199" s="207">
        <v>0</v>
      </c>
      <c r="R199" s="207">
        <f t="shared" si="37"/>
        <v>0</v>
      </c>
      <c r="S199" s="207">
        <v>0</v>
      </c>
      <c r="T199" s="208">
        <f t="shared" si="38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9" t="s">
        <v>147</v>
      </c>
      <c r="AT199" s="209" t="s">
        <v>142</v>
      </c>
      <c r="AU199" s="209" t="s">
        <v>89</v>
      </c>
      <c r="AY199" s="15" t="s">
        <v>140</v>
      </c>
      <c r="BE199" s="210">
        <f t="shared" si="39"/>
        <v>0</v>
      </c>
      <c r="BF199" s="210">
        <f t="shared" si="40"/>
        <v>0</v>
      </c>
      <c r="BG199" s="210">
        <f t="shared" si="41"/>
        <v>0</v>
      </c>
      <c r="BH199" s="210">
        <f t="shared" si="42"/>
        <v>0</v>
      </c>
      <c r="BI199" s="210">
        <f t="shared" si="43"/>
        <v>0</v>
      </c>
      <c r="BJ199" s="15" t="s">
        <v>87</v>
      </c>
      <c r="BK199" s="210">
        <f t="shared" si="44"/>
        <v>0</v>
      </c>
      <c r="BL199" s="15" t="s">
        <v>147</v>
      </c>
      <c r="BM199" s="209" t="s">
        <v>834</v>
      </c>
    </row>
    <row r="200" spans="1:65" s="2" customFormat="1" ht="16.5" customHeight="1">
      <c r="A200" s="32"/>
      <c r="B200" s="33"/>
      <c r="C200" s="198" t="s">
        <v>407</v>
      </c>
      <c r="D200" s="198" t="s">
        <v>142</v>
      </c>
      <c r="E200" s="199" t="s">
        <v>835</v>
      </c>
      <c r="F200" s="200" t="s">
        <v>836</v>
      </c>
      <c r="G200" s="201" t="s">
        <v>272</v>
      </c>
      <c r="H200" s="202">
        <v>39</v>
      </c>
      <c r="I200" s="203"/>
      <c r="J200" s="204">
        <f t="shared" si="35"/>
        <v>0</v>
      </c>
      <c r="K200" s="200" t="s">
        <v>1</v>
      </c>
      <c r="L200" s="37"/>
      <c r="M200" s="205" t="s">
        <v>1</v>
      </c>
      <c r="N200" s="206" t="s">
        <v>44</v>
      </c>
      <c r="O200" s="69"/>
      <c r="P200" s="207">
        <f t="shared" si="36"/>
        <v>0</v>
      </c>
      <c r="Q200" s="207">
        <v>0</v>
      </c>
      <c r="R200" s="207">
        <f t="shared" si="37"/>
        <v>0</v>
      </c>
      <c r="S200" s="207">
        <v>0</v>
      </c>
      <c r="T200" s="208">
        <f t="shared" si="38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9" t="s">
        <v>147</v>
      </c>
      <c r="AT200" s="209" t="s">
        <v>142</v>
      </c>
      <c r="AU200" s="209" t="s">
        <v>89</v>
      </c>
      <c r="AY200" s="15" t="s">
        <v>140</v>
      </c>
      <c r="BE200" s="210">
        <f t="shared" si="39"/>
        <v>0</v>
      </c>
      <c r="BF200" s="210">
        <f t="shared" si="40"/>
        <v>0</v>
      </c>
      <c r="BG200" s="210">
        <f t="shared" si="41"/>
        <v>0</v>
      </c>
      <c r="BH200" s="210">
        <f t="shared" si="42"/>
        <v>0</v>
      </c>
      <c r="BI200" s="210">
        <f t="shared" si="43"/>
        <v>0</v>
      </c>
      <c r="BJ200" s="15" t="s">
        <v>87</v>
      </c>
      <c r="BK200" s="210">
        <f t="shared" si="44"/>
        <v>0</v>
      </c>
      <c r="BL200" s="15" t="s">
        <v>147</v>
      </c>
      <c r="BM200" s="209" t="s">
        <v>837</v>
      </c>
    </row>
    <row r="201" spans="1:65" s="2" customFormat="1" ht="16.5" customHeight="1">
      <c r="A201" s="32"/>
      <c r="B201" s="33"/>
      <c r="C201" s="198" t="s">
        <v>412</v>
      </c>
      <c r="D201" s="198" t="s">
        <v>142</v>
      </c>
      <c r="E201" s="199" t="s">
        <v>813</v>
      </c>
      <c r="F201" s="200" t="s">
        <v>814</v>
      </c>
      <c r="G201" s="201" t="s">
        <v>208</v>
      </c>
      <c r="H201" s="202">
        <v>3.9</v>
      </c>
      <c r="I201" s="203"/>
      <c r="J201" s="204">
        <f t="shared" si="35"/>
        <v>0</v>
      </c>
      <c r="K201" s="200" t="s">
        <v>1</v>
      </c>
      <c r="L201" s="37"/>
      <c r="M201" s="205" t="s">
        <v>1</v>
      </c>
      <c r="N201" s="206" t="s">
        <v>44</v>
      </c>
      <c r="O201" s="69"/>
      <c r="P201" s="207">
        <f t="shared" si="36"/>
        <v>0</v>
      </c>
      <c r="Q201" s="207">
        <v>0</v>
      </c>
      <c r="R201" s="207">
        <f t="shared" si="37"/>
        <v>0</v>
      </c>
      <c r="S201" s="207">
        <v>0</v>
      </c>
      <c r="T201" s="208">
        <f t="shared" si="38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9" t="s">
        <v>147</v>
      </c>
      <c r="AT201" s="209" t="s">
        <v>142</v>
      </c>
      <c r="AU201" s="209" t="s">
        <v>89</v>
      </c>
      <c r="AY201" s="15" t="s">
        <v>140</v>
      </c>
      <c r="BE201" s="210">
        <f t="shared" si="39"/>
        <v>0</v>
      </c>
      <c r="BF201" s="210">
        <f t="shared" si="40"/>
        <v>0</v>
      </c>
      <c r="BG201" s="210">
        <f t="shared" si="41"/>
        <v>0</v>
      </c>
      <c r="BH201" s="210">
        <f t="shared" si="42"/>
        <v>0</v>
      </c>
      <c r="BI201" s="210">
        <f t="shared" si="43"/>
        <v>0</v>
      </c>
      <c r="BJ201" s="15" t="s">
        <v>87</v>
      </c>
      <c r="BK201" s="210">
        <f t="shared" si="44"/>
        <v>0</v>
      </c>
      <c r="BL201" s="15" t="s">
        <v>147</v>
      </c>
      <c r="BM201" s="209" t="s">
        <v>838</v>
      </c>
    </row>
    <row r="202" spans="1:65" s="2" customFormat="1" ht="16.5" customHeight="1">
      <c r="A202" s="32"/>
      <c r="B202" s="33"/>
      <c r="C202" s="198" t="s">
        <v>417</v>
      </c>
      <c r="D202" s="198" t="s">
        <v>142</v>
      </c>
      <c r="E202" s="199" t="s">
        <v>839</v>
      </c>
      <c r="F202" s="200" t="s">
        <v>828</v>
      </c>
      <c r="G202" s="201" t="s">
        <v>197</v>
      </c>
      <c r="H202" s="202">
        <v>19.5</v>
      </c>
      <c r="I202" s="203"/>
      <c r="J202" s="204">
        <f t="shared" si="35"/>
        <v>0</v>
      </c>
      <c r="K202" s="200" t="s">
        <v>1</v>
      </c>
      <c r="L202" s="37"/>
      <c r="M202" s="205" t="s">
        <v>1</v>
      </c>
      <c r="N202" s="206" t="s">
        <v>44</v>
      </c>
      <c r="O202" s="69"/>
      <c r="P202" s="207">
        <f t="shared" si="36"/>
        <v>0</v>
      </c>
      <c r="Q202" s="207">
        <v>0</v>
      </c>
      <c r="R202" s="207">
        <f t="shared" si="37"/>
        <v>0</v>
      </c>
      <c r="S202" s="207">
        <v>0</v>
      </c>
      <c r="T202" s="208">
        <f t="shared" si="38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9" t="s">
        <v>147</v>
      </c>
      <c r="AT202" s="209" t="s">
        <v>142</v>
      </c>
      <c r="AU202" s="209" t="s">
        <v>89</v>
      </c>
      <c r="AY202" s="15" t="s">
        <v>140</v>
      </c>
      <c r="BE202" s="210">
        <f t="shared" si="39"/>
        <v>0</v>
      </c>
      <c r="BF202" s="210">
        <f t="shared" si="40"/>
        <v>0</v>
      </c>
      <c r="BG202" s="210">
        <f t="shared" si="41"/>
        <v>0</v>
      </c>
      <c r="BH202" s="210">
        <f t="shared" si="42"/>
        <v>0</v>
      </c>
      <c r="BI202" s="210">
        <f t="shared" si="43"/>
        <v>0</v>
      </c>
      <c r="BJ202" s="15" t="s">
        <v>87</v>
      </c>
      <c r="BK202" s="210">
        <f t="shared" si="44"/>
        <v>0</v>
      </c>
      <c r="BL202" s="15" t="s">
        <v>147</v>
      </c>
      <c r="BM202" s="209" t="s">
        <v>840</v>
      </c>
    </row>
    <row r="203" spans="2:63" s="12" customFormat="1" ht="22.7" customHeight="1">
      <c r="B203" s="182"/>
      <c r="C203" s="183"/>
      <c r="D203" s="184" t="s">
        <v>78</v>
      </c>
      <c r="E203" s="196" t="s">
        <v>841</v>
      </c>
      <c r="F203" s="196" t="s">
        <v>98</v>
      </c>
      <c r="G203" s="183"/>
      <c r="H203" s="183"/>
      <c r="I203" s="186"/>
      <c r="J203" s="197">
        <f>BK203</f>
        <v>0</v>
      </c>
      <c r="K203" s="183"/>
      <c r="L203" s="188"/>
      <c r="M203" s="189"/>
      <c r="N203" s="190"/>
      <c r="O203" s="190"/>
      <c r="P203" s="191">
        <f>SUM(P204:P207)</f>
        <v>0</v>
      </c>
      <c r="Q203" s="190"/>
      <c r="R203" s="191">
        <f>SUM(R204:R207)</f>
        <v>0</v>
      </c>
      <c r="S203" s="190"/>
      <c r="T203" s="192">
        <f>SUM(T204:T207)</f>
        <v>0</v>
      </c>
      <c r="AR203" s="193" t="s">
        <v>87</v>
      </c>
      <c r="AT203" s="194" t="s">
        <v>78</v>
      </c>
      <c r="AU203" s="194" t="s">
        <v>87</v>
      </c>
      <c r="AY203" s="193" t="s">
        <v>140</v>
      </c>
      <c r="BK203" s="195">
        <f>SUM(BK204:BK207)</f>
        <v>0</v>
      </c>
    </row>
    <row r="204" spans="1:65" s="2" customFormat="1" ht="16.5" customHeight="1">
      <c r="A204" s="32"/>
      <c r="B204" s="33"/>
      <c r="C204" s="198" t="s">
        <v>422</v>
      </c>
      <c r="D204" s="198" t="s">
        <v>142</v>
      </c>
      <c r="E204" s="199" t="s">
        <v>842</v>
      </c>
      <c r="F204" s="200" t="s">
        <v>843</v>
      </c>
      <c r="G204" s="201" t="s">
        <v>553</v>
      </c>
      <c r="H204" s="202">
        <v>14</v>
      </c>
      <c r="I204" s="203"/>
      <c r="J204" s="204">
        <f>ROUND(I204*H204,2)</f>
        <v>0</v>
      </c>
      <c r="K204" s="200" t="s">
        <v>1</v>
      </c>
      <c r="L204" s="37"/>
      <c r="M204" s="205" t="s">
        <v>1</v>
      </c>
      <c r="N204" s="206" t="s">
        <v>44</v>
      </c>
      <c r="O204" s="69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9" t="s">
        <v>147</v>
      </c>
      <c r="AT204" s="209" t="s">
        <v>142</v>
      </c>
      <c r="AU204" s="209" t="s">
        <v>89</v>
      </c>
      <c r="AY204" s="15" t="s">
        <v>140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5" t="s">
        <v>87</v>
      </c>
      <c r="BK204" s="210">
        <f>ROUND(I204*H204,2)</f>
        <v>0</v>
      </c>
      <c r="BL204" s="15" t="s">
        <v>147</v>
      </c>
      <c r="BM204" s="209" t="s">
        <v>844</v>
      </c>
    </row>
    <row r="205" spans="1:65" s="2" customFormat="1" ht="16.5" customHeight="1">
      <c r="A205" s="32"/>
      <c r="B205" s="33"/>
      <c r="C205" s="198" t="s">
        <v>426</v>
      </c>
      <c r="D205" s="198" t="s">
        <v>142</v>
      </c>
      <c r="E205" s="199" t="s">
        <v>845</v>
      </c>
      <c r="F205" s="200" t="s">
        <v>846</v>
      </c>
      <c r="G205" s="201" t="s">
        <v>1</v>
      </c>
      <c r="H205" s="202">
        <v>1</v>
      </c>
      <c r="I205" s="203"/>
      <c r="J205" s="204">
        <f>ROUND(I205*H205,2)</f>
        <v>0</v>
      </c>
      <c r="K205" s="200" t="s">
        <v>1</v>
      </c>
      <c r="L205" s="37"/>
      <c r="M205" s="205" t="s">
        <v>1</v>
      </c>
      <c r="N205" s="206" t="s">
        <v>44</v>
      </c>
      <c r="O205" s="69"/>
      <c r="P205" s="207">
        <f>O205*H205</f>
        <v>0</v>
      </c>
      <c r="Q205" s="207">
        <v>0</v>
      </c>
      <c r="R205" s="207">
        <f>Q205*H205</f>
        <v>0</v>
      </c>
      <c r="S205" s="207">
        <v>0</v>
      </c>
      <c r="T205" s="208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9" t="s">
        <v>147</v>
      </c>
      <c r="AT205" s="209" t="s">
        <v>142</v>
      </c>
      <c r="AU205" s="209" t="s">
        <v>89</v>
      </c>
      <c r="AY205" s="15" t="s">
        <v>140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5" t="s">
        <v>87</v>
      </c>
      <c r="BK205" s="210">
        <f>ROUND(I205*H205,2)</f>
        <v>0</v>
      </c>
      <c r="BL205" s="15" t="s">
        <v>147</v>
      </c>
      <c r="BM205" s="209" t="s">
        <v>847</v>
      </c>
    </row>
    <row r="206" spans="1:65" s="2" customFormat="1" ht="16.5" customHeight="1">
      <c r="A206" s="32"/>
      <c r="B206" s="33"/>
      <c r="C206" s="198" t="s">
        <v>430</v>
      </c>
      <c r="D206" s="198" t="s">
        <v>142</v>
      </c>
      <c r="E206" s="199" t="s">
        <v>848</v>
      </c>
      <c r="F206" s="200" t="s">
        <v>849</v>
      </c>
      <c r="G206" s="201" t="s">
        <v>1</v>
      </c>
      <c r="H206" s="202">
        <v>1</v>
      </c>
      <c r="I206" s="203"/>
      <c r="J206" s="204">
        <f>ROUND(I206*H206,2)</f>
        <v>0</v>
      </c>
      <c r="K206" s="200" t="s">
        <v>1</v>
      </c>
      <c r="L206" s="37"/>
      <c r="M206" s="205" t="s">
        <v>1</v>
      </c>
      <c r="N206" s="206" t="s">
        <v>44</v>
      </c>
      <c r="O206" s="69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9" t="s">
        <v>147</v>
      </c>
      <c r="AT206" s="209" t="s">
        <v>142</v>
      </c>
      <c r="AU206" s="209" t="s">
        <v>89</v>
      </c>
      <c r="AY206" s="15" t="s">
        <v>140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5" t="s">
        <v>87</v>
      </c>
      <c r="BK206" s="210">
        <f>ROUND(I206*H206,2)</f>
        <v>0</v>
      </c>
      <c r="BL206" s="15" t="s">
        <v>147</v>
      </c>
      <c r="BM206" s="209" t="s">
        <v>850</v>
      </c>
    </row>
    <row r="207" spans="1:65" s="2" customFormat="1" ht="16.5" customHeight="1">
      <c r="A207" s="32"/>
      <c r="B207" s="33"/>
      <c r="C207" s="198" t="s">
        <v>434</v>
      </c>
      <c r="D207" s="198" t="s">
        <v>142</v>
      </c>
      <c r="E207" s="199" t="s">
        <v>851</v>
      </c>
      <c r="F207" s="200" t="s">
        <v>852</v>
      </c>
      <c r="G207" s="201" t="s">
        <v>1</v>
      </c>
      <c r="H207" s="202">
        <v>1</v>
      </c>
      <c r="I207" s="203"/>
      <c r="J207" s="204">
        <f>ROUND(I207*H207,2)</f>
        <v>0</v>
      </c>
      <c r="K207" s="200" t="s">
        <v>1</v>
      </c>
      <c r="L207" s="37"/>
      <c r="M207" s="239" t="s">
        <v>1</v>
      </c>
      <c r="N207" s="240" t="s">
        <v>44</v>
      </c>
      <c r="O207" s="241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9" t="s">
        <v>147</v>
      </c>
      <c r="AT207" s="209" t="s">
        <v>142</v>
      </c>
      <c r="AU207" s="209" t="s">
        <v>89</v>
      </c>
      <c r="AY207" s="15" t="s">
        <v>140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5" t="s">
        <v>87</v>
      </c>
      <c r="BK207" s="210">
        <f>ROUND(I207*H207,2)</f>
        <v>0</v>
      </c>
      <c r="BL207" s="15" t="s">
        <v>147</v>
      </c>
      <c r="BM207" s="209" t="s">
        <v>853</v>
      </c>
    </row>
    <row r="208" spans="1:31" s="2" customFormat="1" ht="6.95" customHeight="1">
      <c r="A208" s="32"/>
      <c r="B208" s="52"/>
      <c r="C208" s="53"/>
      <c r="D208" s="53"/>
      <c r="E208" s="53"/>
      <c r="F208" s="53"/>
      <c r="G208" s="53"/>
      <c r="H208" s="53"/>
      <c r="I208" s="53"/>
      <c r="J208" s="53"/>
      <c r="K208" s="53"/>
      <c r="L208" s="37"/>
      <c r="M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</row>
  </sheetData>
  <sheetProtection algorithmName="SHA-512" hashValue="HhcRSDsr2E6hCTs3ccTHVyufkNJQBEJhMToCFX2bqSfQeusUUXxJ/0ITjO7hvp5023uAItV+HSNVp26GcyIkmg==" saltValue="la/0Y0ufjTh67b4ugQsXbA==" spinCount="100000" sheet="1" objects="1" scenarios="1" formatColumns="0" formatRows="0" autoFilter="0"/>
  <autoFilter ref="C133:K207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Petr Švorba</cp:lastModifiedBy>
  <cp:lastPrinted>2021-02-26T14:22:19Z</cp:lastPrinted>
  <dcterms:created xsi:type="dcterms:W3CDTF">2021-02-26T14:19:18Z</dcterms:created>
  <dcterms:modified xsi:type="dcterms:W3CDTF">2022-03-09T12:36:26Z</dcterms:modified>
  <cp:category/>
  <cp:version/>
  <cp:contentType/>
  <cp:contentStatus/>
</cp:coreProperties>
</file>