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Sarka\Documents\práce\kazdějov\"/>
    </mc:Choice>
  </mc:AlternateContent>
  <xr:revisionPtr revIDLastSave="0" documentId="13_ncr:1_{AD43D46D-AFDF-4542-BC34-4CF502201D97}" xr6:coauthVersionLast="47" xr6:coauthVersionMax="47" xr10:uidLastSave="{00000000-0000-0000-0000-000000000000}"/>
  <bookViews>
    <workbookView xWindow="828" yWindow="420" windowWidth="21624" windowHeight="11220" tabRatio="732" xr2:uid="{00000000-000D-0000-FFFF-FFFF00000000}"/>
  </bookViews>
  <sheets>
    <sheet name="Rekapitulace stavby" sheetId="1" r:id="rId1"/>
    <sheet name="01 - Stavební část" sheetId="2" r:id="rId2"/>
    <sheet name="02 - ZTI" sheetId="3" r:id="rId3"/>
    <sheet name="03 - Vytápění" sheetId="4" r:id="rId4"/>
    <sheet name="04 - Elektroinstalace" sheetId="5" r:id="rId5"/>
    <sheet name="05 - Větrání" sheetId="6" r:id="rId6"/>
    <sheet name="06 - Gastro" sheetId="7" r:id="rId7"/>
    <sheet name="VORN - Vedlejší a ostatní..." sheetId="8" r:id="rId8"/>
  </sheets>
  <definedNames>
    <definedName name="_xlnm._FilterDatabase" localSheetId="1" hidden="1">'01 - Stavební část'!$C$135:$K$613</definedName>
    <definedName name="_xlnm._FilterDatabase" localSheetId="2" hidden="1">'02 - ZTI'!$C$125:$K$221</definedName>
    <definedName name="_xlnm._FilterDatabase" localSheetId="3" hidden="1">'03 - Vytápění'!$C$125:$K$168</definedName>
    <definedName name="_xlnm._FilterDatabase" localSheetId="4" hidden="1">'04 - Elektroinstalace'!$C$125:$K$231</definedName>
    <definedName name="_xlnm._FilterDatabase" localSheetId="5" hidden="1">'05 - Větrání'!$C$122:$K$152</definedName>
    <definedName name="_xlnm._FilterDatabase" localSheetId="6" hidden="1">'06 - Gastro'!$C$123:$K$202</definedName>
    <definedName name="_xlnm._FilterDatabase" localSheetId="7" hidden="1">'VORN - Vedlejší a ostatní...'!$C$118:$K$123</definedName>
    <definedName name="_xlnm.Print_Titles" localSheetId="1">'01 - Stavební část'!$135:$135</definedName>
    <definedName name="_xlnm.Print_Titles" localSheetId="2">'02 - ZTI'!$125:$125</definedName>
    <definedName name="_xlnm.Print_Titles" localSheetId="3">'03 - Vytápění'!$125:$125</definedName>
    <definedName name="_xlnm.Print_Titles" localSheetId="4">'04 - Elektroinstalace'!$125:$125</definedName>
    <definedName name="_xlnm.Print_Titles" localSheetId="5">'05 - Větrání'!$122:$122</definedName>
    <definedName name="_xlnm.Print_Titles" localSheetId="6">'06 - Gastro'!$123:$123</definedName>
    <definedName name="_xlnm.Print_Titles" localSheetId="0">'Rekapitulace stavby'!$92:$92</definedName>
    <definedName name="_xlnm.Print_Titles" localSheetId="7">'VORN - Vedlejší a ostatní...'!$118:$118</definedName>
    <definedName name="_xlnm.Print_Area" localSheetId="1">'01 - Stavební část'!$C$4:$J$76,'01 - Stavební část'!$C$82:$J$117,'01 - Stavební část'!$C$123:$K$613</definedName>
    <definedName name="_xlnm.Print_Area" localSheetId="2">'02 - ZTI'!$C$4:$J$76,'02 - ZTI'!$C$82:$J$107,'02 - ZTI'!$C$113:$K$221</definedName>
    <definedName name="_xlnm.Print_Area" localSheetId="3">'03 - Vytápění'!$C$4:$J$76,'03 - Vytápění'!$C$82:$J$107,'03 - Vytápění'!$C$113:$K$168</definedName>
    <definedName name="_xlnm.Print_Area" localSheetId="4">'04 - Elektroinstalace'!$C$4:$J$76,'04 - Elektroinstalace'!$C$82:$J$107,'04 - Elektroinstalace'!$C$113:$K$231</definedName>
    <definedName name="_xlnm.Print_Area" localSheetId="5">'05 - Větrání'!$C$4:$J$76,'05 - Větrání'!$C$82:$J$104,'05 - Větrání'!$C$110:$K$152</definedName>
    <definedName name="_xlnm.Print_Area" localSheetId="6">'06 - Gastro'!$C$4:$J$76,'06 - Gastro'!$C$82:$J$105,'06 - Gastro'!$C$111:$K$202</definedName>
    <definedName name="_xlnm.Print_Area" localSheetId="0">'Rekapitulace stavby'!$D$4:$AO$76,'Rekapitulace stavby'!$C$82:$AQ$102</definedName>
    <definedName name="_xlnm.Print_Area" localSheetId="7">'VORN - Vedlejší a ostatní...'!$C$4:$J$76,'VORN - Vedlejší a ostatní...'!$C$82:$J$100,'VORN - Vedlejší a ostatní...'!$C$106:$K$123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02" i="2" l="1"/>
  <c r="J166" i="3"/>
  <c r="J165" i="3"/>
  <c r="J424" i="2"/>
  <c r="J421" i="2"/>
  <c r="J418" i="2"/>
  <c r="J415" i="2"/>
  <c r="J427" i="2"/>
  <c r="J413" i="2"/>
  <c r="BK410" i="2"/>
  <c r="BI410" i="2"/>
  <c r="BH410" i="2"/>
  <c r="BG410" i="2"/>
  <c r="BF410" i="2"/>
  <c r="J410" i="2"/>
  <c r="BE410" i="2" s="1"/>
  <c r="J214" i="3"/>
  <c r="J213" i="3"/>
  <c r="BK176" i="3"/>
  <c r="BI176" i="3"/>
  <c r="BH176" i="3"/>
  <c r="BG176" i="3"/>
  <c r="BF176" i="3"/>
  <c r="J178" i="3"/>
  <c r="BK175" i="3"/>
  <c r="BI175" i="3"/>
  <c r="BH175" i="3"/>
  <c r="BG175" i="3"/>
  <c r="BF175" i="3"/>
  <c r="J177" i="3"/>
  <c r="BK174" i="3"/>
  <c r="BI174" i="3"/>
  <c r="BH174" i="3"/>
  <c r="BG174" i="3"/>
  <c r="BF174" i="3"/>
  <c r="J176" i="3"/>
  <c r="BK173" i="3"/>
  <c r="BI173" i="3"/>
  <c r="BH173" i="3"/>
  <c r="BG173" i="3"/>
  <c r="BF173" i="3"/>
  <c r="J175" i="3"/>
  <c r="BK171" i="3"/>
  <c r="BI171" i="3"/>
  <c r="BH171" i="3"/>
  <c r="BG171" i="3"/>
  <c r="BF171" i="3"/>
  <c r="J173" i="3"/>
  <c r="BK172" i="3"/>
  <c r="BI172" i="3"/>
  <c r="BH172" i="3"/>
  <c r="BG172" i="3"/>
  <c r="BF172" i="3"/>
  <c r="J174" i="3"/>
  <c r="BK158" i="3"/>
  <c r="BI158" i="3"/>
  <c r="BH158" i="3"/>
  <c r="BG158" i="3"/>
  <c r="BF158" i="3"/>
  <c r="J158" i="3"/>
  <c r="BE158" i="3" s="1"/>
  <c r="BK160" i="3"/>
  <c r="BI160" i="3"/>
  <c r="BH160" i="3"/>
  <c r="BG160" i="3"/>
  <c r="BF160" i="3"/>
  <c r="J160" i="3"/>
  <c r="BK161" i="3"/>
  <c r="BI161" i="3"/>
  <c r="BH161" i="3"/>
  <c r="BG161" i="3"/>
  <c r="BF161" i="3"/>
  <c r="J161" i="3"/>
  <c r="BK159" i="3"/>
  <c r="BI159" i="3"/>
  <c r="BH159" i="3"/>
  <c r="BG159" i="3"/>
  <c r="BF159" i="3"/>
  <c r="J159" i="3"/>
  <c r="BK157" i="3"/>
  <c r="BI157" i="3"/>
  <c r="BH157" i="3"/>
  <c r="BG157" i="3"/>
  <c r="BF157" i="3"/>
  <c r="J157" i="3"/>
  <c r="BE157" i="3" s="1"/>
  <c r="BK156" i="3"/>
  <c r="BI156" i="3"/>
  <c r="BH156" i="3"/>
  <c r="BG156" i="3"/>
  <c r="BF156" i="3"/>
  <c r="J156" i="3"/>
  <c r="J155" i="3"/>
  <c r="J222" i="5"/>
  <c r="J217" i="5"/>
  <c r="J216" i="5"/>
  <c r="J202" i="5"/>
  <c r="J201" i="5"/>
  <c r="J200" i="5"/>
  <c r="J199" i="5"/>
  <c r="J198" i="5"/>
  <c r="J197" i="5"/>
  <c r="J196" i="5"/>
  <c r="J195" i="5"/>
  <c r="J194" i="5"/>
  <c r="J193" i="5"/>
  <c r="J192" i="5"/>
  <c r="J191" i="5"/>
  <c r="J190" i="5"/>
  <c r="J189" i="5"/>
  <c r="J185" i="5"/>
  <c r="J184" i="5"/>
  <c r="J183" i="5"/>
  <c r="J179" i="5"/>
  <c r="J178" i="5"/>
  <c r="J177" i="5"/>
  <c r="J176" i="5"/>
  <c r="J175" i="5"/>
  <c r="J180" i="5"/>
  <c r="J181" i="5"/>
  <c r="J182" i="5"/>
  <c r="J212" i="5" l="1"/>
  <c r="J211" i="5"/>
  <c r="J166" i="5"/>
  <c r="J165" i="5"/>
  <c r="J163" i="5"/>
  <c r="J162" i="5"/>
  <c r="J122" i="8"/>
  <c r="J121" i="8" s="1"/>
  <c r="J120" i="8" s="1"/>
  <c r="J119" i="8" s="1"/>
  <c r="J603" i="2" l="1"/>
  <c r="J602" i="2"/>
  <c r="J150" i="6"/>
  <c r="J149" i="6"/>
  <c r="J148" i="6"/>
  <c r="J146" i="6"/>
  <c r="J145" i="6"/>
  <c r="AS94" i="1"/>
  <c r="AX97" i="1"/>
  <c r="AX100" i="1"/>
  <c r="J37" i="8"/>
  <c r="J36" i="8"/>
  <c r="AY101" i="1" s="1"/>
  <c r="J35" i="8"/>
  <c r="AX101" i="1" s="1"/>
  <c r="BI122" i="8"/>
  <c r="BH122" i="8"/>
  <c r="BG122" i="8"/>
  <c r="BF122" i="8"/>
  <c r="T122" i="8"/>
  <c r="T121" i="8" s="1"/>
  <c r="T120" i="8" s="1"/>
  <c r="T119" i="8" s="1"/>
  <c r="R122" i="8"/>
  <c r="R121" i="8" s="1"/>
  <c r="P122" i="8"/>
  <c r="P121" i="8" s="1"/>
  <c r="J116" i="8"/>
  <c r="J115" i="8"/>
  <c r="F115" i="8"/>
  <c r="F113" i="8"/>
  <c r="E111" i="8"/>
  <c r="J92" i="8"/>
  <c r="J91" i="8"/>
  <c r="F91" i="8"/>
  <c r="F89" i="8"/>
  <c r="E87" i="8"/>
  <c r="J18" i="8"/>
  <c r="E18" i="8"/>
  <c r="F116" i="8" s="1"/>
  <c r="J17" i="8"/>
  <c r="J12" i="8"/>
  <c r="J113" i="8" s="1"/>
  <c r="E7" i="8"/>
  <c r="E85" i="8" s="1"/>
  <c r="J37" i="7"/>
  <c r="J36" i="7"/>
  <c r="AY100" i="1" s="1"/>
  <c r="J35" i="7"/>
  <c r="BI202" i="7"/>
  <c r="BH202" i="7"/>
  <c r="BG202" i="7"/>
  <c r="BF202" i="7"/>
  <c r="BI197" i="7"/>
  <c r="BH197" i="7"/>
  <c r="BG197" i="7"/>
  <c r="BF197" i="7"/>
  <c r="BI193" i="7"/>
  <c r="BH193" i="7"/>
  <c r="BG193" i="7"/>
  <c r="BF193" i="7"/>
  <c r="BI190" i="7"/>
  <c r="BH190" i="7"/>
  <c r="BG190" i="7"/>
  <c r="BF190" i="7"/>
  <c r="BI187" i="7"/>
  <c r="BH187" i="7"/>
  <c r="BG187" i="7"/>
  <c r="BF187" i="7"/>
  <c r="BI184" i="7"/>
  <c r="BH184" i="7"/>
  <c r="BG184" i="7"/>
  <c r="BF184" i="7"/>
  <c r="BI181" i="7"/>
  <c r="BH181" i="7"/>
  <c r="BG181" i="7"/>
  <c r="BF181" i="7"/>
  <c r="BI178" i="7"/>
  <c r="BH178" i="7"/>
  <c r="BG178" i="7"/>
  <c r="BF178" i="7"/>
  <c r="BI174" i="7"/>
  <c r="BH174" i="7"/>
  <c r="BG174" i="7"/>
  <c r="BF174" i="7"/>
  <c r="BI171" i="7"/>
  <c r="BH171" i="7"/>
  <c r="BG171" i="7"/>
  <c r="BF171" i="7"/>
  <c r="BI168" i="7"/>
  <c r="BH168" i="7"/>
  <c r="BG168" i="7"/>
  <c r="BF168" i="7"/>
  <c r="BI165" i="7"/>
  <c r="BH165" i="7"/>
  <c r="BG165" i="7"/>
  <c r="BF165" i="7"/>
  <c r="BI162" i="7"/>
  <c r="BH162" i="7"/>
  <c r="BG162" i="7"/>
  <c r="BF162" i="7"/>
  <c r="BI159" i="7"/>
  <c r="BH159" i="7"/>
  <c r="BG159" i="7"/>
  <c r="BF159" i="7"/>
  <c r="BI156" i="7"/>
  <c r="BH156" i="7"/>
  <c r="BG156" i="7"/>
  <c r="BF156" i="7"/>
  <c r="BI153" i="7"/>
  <c r="BH153" i="7"/>
  <c r="BG153" i="7"/>
  <c r="BF153" i="7"/>
  <c r="BI150" i="7"/>
  <c r="BH150" i="7"/>
  <c r="BG150" i="7"/>
  <c r="BF150" i="7"/>
  <c r="BI146" i="7"/>
  <c r="BH146" i="7"/>
  <c r="BG146" i="7"/>
  <c r="BF146" i="7"/>
  <c r="BI142" i="7"/>
  <c r="BH142" i="7"/>
  <c r="BG142" i="7"/>
  <c r="BF142" i="7"/>
  <c r="BI139" i="7"/>
  <c r="BH139" i="7"/>
  <c r="BG139" i="7"/>
  <c r="BF139" i="7"/>
  <c r="BI136" i="7"/>
  <c r="BH136" i="7"/>
  <c r="BG136" i="7"/>
  <c r="BF136" i="7"/>
  <c r="BI133" i="7"/>
  <c r="BH133" i="7"/>
  <c r="BG133" i="7"/>
  <c r="BF133" i="7"/>
  <c r="BI130" i="7"/>
  <c r="BH130" i="7"/>
  <c r="BG130" i="7"/>
  <c r="BF130" i="7"/>
  <c r="BI127" i="7"/>
  <c r="BH127" i="7"/>
  <c r="BG127" i="7"/>
  <c r="BF127" i="7"/>
  <c r="J121" i="7"/>
  <c r="J120" i="7"/>
  <c r="F120" i="7"/>
  <c r="F118" i="7"/>
  <c r="E116" i="7"/>
  <c r="J92" i="7"/>
  <c r="J91" i="7"/>
  <c r="F91" i="7"/>
  <c r="F89" i="7"/>
  <c r="E87" i="7"/>
  <c r="J18" i="7"/>
  <c r="E18" i="7"/>
  <c r="F121" i="7" s="1"/>
  <c r="J17" i="7"/>
  <c r="J12" i="7"/>
  <c r="J89" i="7" s="1"/>
  <c r="E7" i="7"/>
  <c r="E114" i="7" s="1"/>
  <c r="J37" i="6"/>
  <c r="J36" i="6"/>
  <c r="AY99" i="1" s="1"/>
  <c r="J35" i="6"/>
  <c r="AX99" i="1" s="1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T138" i="6" s="1"/>
  <c r="R139" i="6"/>
  <c r="R138" i="6" s="1"/>
  <c r="P139" i="6"/>
  <c r="P138" i="6" s="1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29" i="6"/>
  <c r="BH129" i="6"/>
  <c r="BG129" i="6"/>
  <c r="BF129" i="6"/>
  <c r="T129" i="6"/>
  <c r="T128" i="6" s="1"/>
  <c r="R129" i="6"/>
  <c r="R128" i="6" s="1"/>
  <c r="P129" i="6"/>
  <c r="P128" i="6" s="1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J120" i="6"/>
  <c r="J119" i="6"/>
  <c r="F119" i="6"/>
  <c r="F117" i="6"/>
  <c r="E115" i="6"/>
  <c r="J92" i="6"/>
  <c r="J91" i="6"/>
  <c r="F91" i="6"/>
  <c r="F89" i="6"/>
  <c r="E87" i="6"/>
  <c r="J18" i="6"/>
  <c r="E18" i="6"/>
  <c r="F120" i="6" s="1"/>
  <c r="J17" i="6"/>
  <c r="J12" i="6"/>
  <c r="J117" i="6" s="1"/>
  <c r="E7" i="6"/>
  <c r="E113" i="6" s="1"/>
  <c r="J37" i="5"/>
  <c r="J36" i="5"/>
  <c r="AY98" i="1" s="1"/>
  <c r="J35" i="5"/>
  <c r="AX98" i="1" s="1"/>
  <c r="BI212" i="5"/>
  <c r="BH212" i="5"/>
  <c r="BG212" i="5"/>
  <c r="BF212" i="5"/>
  <c r="BI210" i="5"/>
  <c r="BH210" i="5"/>
  <c r="BG210" i="5"/>
  <c r="BF210" i="5"/>
  <c r="BI208" i="5"/>
  <c r="BH208" i="5"/>
  <c r="BG208" i="5"/>
  <c r="BF208" i="5"/>
  <c r="BI207" i="5"/>
  <c r="BH207" i="5"/>
  <c r="BG207" i="5"/>
  <c r="BF207" i="5"/>
  <c r="BI206" i="5"/>
  <c r="BH206" i="5"/>
  <c r="BG206" i="5"/>
  <c r="BF206" i="5"/>
  <c r="BI205" i="5"/>
  <c r="BH205" i="5"/>
  <c r="BG205" i="5"/>
  <c r="BF205" i="5"/>
  <c r="BI204" i="5"/>
  <c r="BH204" i="5"/>
  <c r="BG204" i="5"/>
  <c r="BF204" i="5"/>
  <c r="BI203" i="5"/>
  <c r="BH203" i="5"/>
  <c r="BG203" i="5"/>
  <c r="BF203" i="5"/>
  <c r="BI202" i="5"/>
  <c r="BH202" i="5"/>
  <c r="BG202" i="5"/>
  <c r="BF202" i="5"/>
  <c r="BI200" i="5"/>
  <c r="BH200" i="5"/>
  <c r="BG200" i="5"/>
  <c r="BF200" i="5"/>
  <c r="BI199" i="5"/>
  <c r="BH199" i="5"/>
  <c r="BG199" i="5"/>
  <c r="BF199" i="5"/>
  <c r="BI197" i="5"/>
  <c r="BH197" i="5"/>
  <c r="BG197" i="5"/>
  <c r="BF197" i="5"/>
  <c r="BI196" i="5"/>
  <c r="BH196" i="5"/>
  <c r="BG196" i="5"/>
  <c r="BF196" i="5"/>
  <c r="BI195" i="5"/>
  <c r="BH195" i="5"/>
  <c r="BG195" i="5"/>
  <c r="BF195" i="5"/>
  <c r="BI194" i="5"/>
  <c r="BH194" i="5"/>
  <c r="BG194" i="5"/>
  <c r="BF194" i="5"/>
  <c r="BI192" i="5"/>
  <c r="BH192" i="5"/>
  <c r="BG192" i="5"/>
  <c r="BF192" i="5"/>
  <c r="BI191" i="5"/>
  <c r="BH191" i="5"/>
  <c r="BG191" i="5"/>
  <c r="BF191" i="5"/>
  <c r="BI189" i="5"/>
  <c r="BH189" i="5"/>
  <c r="BG189" i="5"/>
  <c r="BF189" i="5"/>
  <c r="BI188" i="5"/>
  <c r="BH188" i="5"/>
  <c r="BG188" i="5"/>
  <c r="BF188" i="5"/>
  <c r="BI187" i="5"/>
  <c r="BH187" i="5"/>
  <c r="BG187" i="5"/>
  <c r="BF187" i="5"/>
  <c r="BI186" i="5"/>
  <c r="BH186" i="5"/>
  <c r="BG186" i="5"/>
  <c r="BF186" i="5"/>
  <c r="BI185" i="5"/>
  <c r="BH185" i="5"/>
  <c r="BG185" i="5"/>
  <c r="BF185" i="5"/>
  <c r="BI184" i="5"/>
  <c r="BH184" i="5"/>
  <c r="BG184" i="5"/>
  <c r="BF184" i="5"/>
  <c r="BI183" i="5"/>
  <c r="BH183" i="5"/>
  <c r="BG183" i="5"/>
  <c r="BF183" i="5"/>
  <c r="BI182" i="5"/>
  <c r="BH182" i="5"/>
  <c r="BG182" i="5"/>
  <c r="BF182" i="5"/>
  <c r="BI181" i="5"/>
  <c r="BH181" i="5"/>
  <c r="BG181" i="5"/>
  <c r="BF181" i="5"/>
  <c r="BI180" i="5"/>
  <c r="BH180" i="5"/>
  <c r="BG180" i="5"/>
  <c r="BF180" i="5"/>
  <c r="BI179" i="5"/>
  <c r="BH179" i="5"/>
  <c r="BG179" i="5"/>
  <c r="BF179" i="5"/>
  <c r="BI177" i="5"/>
  <c r="BH177" i="5"/>
  <c r="BG177" i="5"/>
  <c r="BF177" i="5"/>
  <c r="BI176" i="5"/>
  <c r="BH176" i="5"/>
  <c r="BG176" i="5"/>
  <c r="BF176" i="5"/>
  <c r="BI175" i="5"/>
  <c r="BH175" i="5"/>
  <c r="BG175" i="5"/>
  <c r="BF175" i="5"/>
  <c r="BI174" i="5"/>
  <c r="BH174" i="5"/>
  <c r="BG174" i="5"/>
  <c r="BF174" i="5"/>
  <c r="BI173" i="5"/>
  <c r="BH173" i="5"/>
  <c r="BG173" i="5"/>
  <c r="BF173" i="5"/>
  <c r="BI172" i="5"/>
  <c r="BH172" i="5"/>
  <c r="BG172" i="5"/>
  <c r="BF172" i="5"/>
  <c r="BI171" i="5"/>
  <c r="BH171" i="5"/>
  <c r="BG171" i="5"/>
  <c r="BF171" i="5"/>
  <c r="BI170" i="5"/>
  <c r="BH170" i="5"/>
  <c r="BG170" i="5"/>
  <c r="BF170" i="5"/>
  <c r="BI169" i="5"/>
  <c r="BH169" i="5"/>
  <c r="BG169" i="5"/>
  <c r="BF169" i="5"/>
  <c r="BI168" i="5"/>
  <c r="BH168" i="5"/>
  <c r="BG168" i="5"/>
  <c r="BF168" i="5"/>
  <c r="BI167" i="5"/>
  <c r="BH167" i="5"/>
  <c r="BG167" i="5"/>
  <c r="BF167" i="5"/>
  <c r="BI166" i="5"/>
  <c r="BH166" i="5"/>
  <c r="BG166" i="5"/>
  <c r="BF166" i="5"/>
  <c r="BI165" i="5"/>
  <c r="BH165" i="5"/>
  <c r="BG165" i="5"/>
  <c r="BF165" i="5"/>
  <c r="BI164" i="5"/>
  <c r="BH164" i="5"/>
  <c r="BG164" i="5"/>
  <c r="BF164" i="5"/>
  <c r="BI163" i="5"/>
  <c r="BH163" i="5"/>
  <c r="BG163" i="5"/>
  <c r="BF163" i="5"/>
  <c r="BI162" i="5"/>
  <c r="BH162" i="5"/>
  <c r="BG162" i="5"/>
  <c r="BF162" i="5"/>
  <c r="BI160" i="5"/>
  <c r="BH160" i="5"/>
  <c r="BG160" i="5"/>
  <c r="BF160" i="5"/>
  <c r="BI159" i="5"/>
  <c r="BH159" i="5"/>
  <c r="BG159" i="5"/>
  <c r="BF159" i="5"/>
  <c r="BI157" i="5"/>
  <c r="BH157" i="5"/>
  <c r="BG157" i="5"/>
  <c r="BF157" i="5"/>
  <c r="BI156" i="5"/>
  <c r="BH156" i="5"/>
  <c r="BG156" i="5"/>
  <c r="BF156" i="5"/>
  <c r="BI154" i="5"/>
  <c r="BH154" i="5"/>
  <c r="BG154" i="5"/>
  <c r="BF154" i="5"/>
  <c r="BI153" i="5"/>
  <c r="BH153" i="5"/>
  <c r="BG153" i="5"/>
  <c r="BF153" i="5"/>
  <c r="BI151" i="5"/>
  <c r="BH151" i="5"/>
  <c r="BG151" i="5"/>
  <c r="BF151" i="5"/>
  <c r="BI150" i="5"/>
  <c r="BH150" i="5"/>
  <c r="BG150" i="5"/>
  <c r="BF150" i="5"/>
  <c r="BI148" i="5"/>
  <c r="BH148" i="5"/>
  <c r="BG148" i="5"/>
  <c r="BF148" i="5"/>
  <c r="BI147" i="5"/>
  <c r="BH147" i="5"/>
  <c r="BG147" i="5"/>
  <c r="BF147" i="5"/>
  <c r="BI146" i="5"/>
  <c r="BH146" i="5"/>
  <c r="BG146" i="5"/>
  <c r="BF146" i="5"/>
  <c r="BI145" i="5"/>
  <c r="BH145" i="5"/>
  <c r="BG145" i="5"/>
  <c r="BF145" i="5"/>
  <c r="BI144" i="5"/>
  <c r="BH144" i="5"/>
  <c r="BG144" i="5"/>
  <c r="BF144" i="5"/>
  <c r="BI143" i="5"/>
  <c r="BH143" i="5"/>
  <c r="BG143" i="5"/>
  <c r="BF143" i="5"/>
  <c r="BI142" i="5"/>
  <c r="BH142" i="5"/>
  <c r="BG142" i="5"/>
  <c r="BF142" i="5"/>
  <c r="BI139" i="5"/>
  <c r="BH139" i="5"/>
  <c r="BG139" i="5"/>
  <c r="BF139" i="5"/>
  <c r="BI137" i="5"/>
  <c r="BH137" i="5"/>
  <c r="BG137" i="5"/>
  <c r="BF137" i="5"/>
  <c r="BI136" i="5"/>
  <c r="BH136" i="5"/>
  <c r="BG136" i="5"/>
  <c r="BF136" i="5"/>
  <c r="BI134" i="5"/>
  <c r="BH134" i="5"/>
  <c r="BG134" i="5"/>
  <c r="BF134" i="5"/>
  <c r="BI133" i="5"/>
  <c r="BH133" i="5"/>
  <c r="BG133" i="5"/>
  <c r="BF133" i="5"/>
  <c r="BI131" i="5"/>
  <c r="BH131" i="5"/>
  <c r="BG131" i="5"/>
  <c r="BF131" i="5"/>
  <c r="BI130" i="5"/>
  <c r="BH130" i="5"/>
  <c r="BG130" i="5"/>
  <c r="BF130" i="5"/>
  <c r="BI129" i="5"/>
  <c r="BH129" i="5"/>
  <c r="BG129" i="5"/>
  <c r="BF129" i="5"/>
  <c r="J123" i="5"/>
  <c r="J122" i="5"/>
  <c r="F122" i="5"/>
  <c r="F120" i="5"/>
  <c r="E118" i="5"/>
  <c r="J92" i="5"/>
  <c r="J91" i="5"/>
  <c r="F91" i="5"/>
  <c r="F89" i="5"/>
  <c r="E87" i="5"/>
  <c r="J18" i="5"/>
  <c r="E18" i="5"/>
  <c r="F123" i="5" s="1"/>
  <c r="J17" i="5"/>
  <c r="J12" i="5"/>
  <c r="J120" i="5" s="1"/>
  <c r="E7" i="5"/>
  <c r="E116" i="5" s="1"/>
  <c r="J37" i="4"/>
  <c r="J36" i="4"/>
  <c r="AY97" i="1" s="1"/>
  <c r="J35" i="4"/>
  <c r="BI168" i="4"/>
  <c r="BH168" i="4"/>
  <c r="BG168" i="4"/>
  <c r="BF168" i="4"/>
  <c r="BI166" i="4"/>
  <c r="BH166" i="4"/>
  <c r="BG166" i="4"/>
  <c r="BF166" i="4"/>
  <c r="BI165" i="4"/>
  <c r="BH165" i="4"/>
  <c r="BG165" i="4"/>
  <c r="BF165" i="4"/>
  <c r="BI164" i="4"/>
  <c r="BH164" i="4"/>
  <c r="BG164" i="4"/>
  <c r="BF164" i="4"/>
  <c r="BI163" i="4"/>
  <c r="BH163" i="4"/>
  <c r="BG163" i="4"/>
  <c r="BF163" i="4"/>
  <c r="BI162" i="4"/>
  <c r="BH162" i="4"/>
  <c r="BG162" i="4"/>
  <c r="BF162" i="4"/>
  <c r="BI161" i="4"/>
  <c r="BH161" i="4"/>
  <c r="BG161" i="4"/>
  <c r="BF161" i="4"/>
  <c r="BI160" i="4"/>
  <c r="BH160" i="4"/>
  <c r="BG160" i="4"/>
  <c r="BF160" i="4"/>
  <c r="BI159" i="4"/>
  <c r="BH159" i="4"/>
  <c r="BG159" i="4"/>
  <c r="BF159" i="4"/>
  <c r="BI158" i="4"/>
  <c r="BH158" i="4"/>
  <c r="BG158" i="4"/>
  <c r="BF158" i="4"/>
  <c r="BI156" i="4"/>
  <c r="BH156" i="4"/>
  <c r="BG156" i="4"/>
  <c r="BF156" i="4"/>
  <c r="BI155" i="4"/>
  <c r="BH155" i="4"/>
  <c r="BG155" i="4"/>
  <c r="BF155" i="4"/>
  <c r="BI154" i="4"/>
  <c r="BH154" i="4"/>
  <c r="BG154" i="4"/>
  <c r="BF154" i="4"/>
  <c r="BI152" i="4"/>
  <c r="BH152" i="4"/>
  <c r="BG152" i="4"/>
  <c r="BF152" i="4"/>
  <c r="BI151" i="4"/>
  <c r="BH151" i="4"/>
  <c r="BG151" i="4"/>
  <c r="BF151" i="4"/>
  <c r="BI150" i="4"/>
  <c r="BH150" i="4"/>
  <c r="BG150" i="4"/>
  <c r="BF150" i="4"/>
  <c r="BI149" i="4"/>
  <c r="BH149" i="4"/>
  <c r="BG149" i="4"/>
  <c r="BF149" i="4"/>
  <c r="BI148" i="4"/>
  <c r="BH148" i="4"/>
  <c r="BG148" i="4"/>
  <c r="BF148" i="4"/>
  <c r="BI147" i="4"/>
  <c r="BH147" i="4"/>
  <c r="BG147" i="4"/>
  <c r="BF147" i="4"/>
  <c r="BI146" i="4"/>
  <c r="BH146" i="4"/>
  <c r="BG146" i="4"/>
  <c r="BF146" i="4"/>
  <c r="BI145" i="4"/>
  <c r="BH145" i="4"/>
  <c r="BG145" i="4"/>
  <c r="BF145" i="4"/>
  <c r="BI144" i="4"/>
  <c r="BH144" i="4"/>
  <c r="BG144" i="4"/>
  <c r="BF144" i="4"/>
  <c r="BI141" i="4"/>
  <c r="BH141" i="4"/>
  <c r="BG141" i="4"/>
  <c r="BF141" i="4"/>
  <c r="BI139" i="4"/>
  <c r="BH139" i="4"/>
  <c r="BG139" i="4"/>
  <c r="BF139" i="4"/>
  <c r="BI138" i="4"/>
  <c r="BH138" i="4"/>
  <c r="BG138" i="4"/>
  <c r="BF138" i="4"/>
  <c r="BI136" i="4"/>
  <c r="BH136" i="4"/>
  <c r="BG136" i="4"/>
  <c r="BF136" i="4"/>
  <c r="BI135" i="4"/>
  <c r="BH135" i="4"/>
  <c r="BG135" i="4"/>
  <c r="BF135" i="4"/>
  <c r="BI133" i="4"/>
  <c r="BH133" i="4"/>
  <c r="BG133" i="4"/>
  <c r="BF133" i="4"/>
  <c r="BI129" i="4"/>
  <c r="BH129" i="4"/>
  <c r="BG129" i="4"/>
  <c r="BF129" i="4"/>
  <c r="J123" i="4"/>
  <c r="J122" i="4"/>
  <c r="F122" i="4"/>
  <c r="F120" i="4"/>
  <c r="E118" i="4"/>
  <c r="J92" i="4"/>
  <c r="J91" i="4"/>
  <c r="F91" i="4"/>
  <c r="F89" i="4"/>
  <c r="E87" i="4"/>
  <c r="J18" i="4"/>
  <c r="E18" i="4"/>
  <c r="F92" i="4"/>
  <c r="J17" i="4"/>
  <c r="J12" i="4"/>
  <c r="J120" i="4" s="1"/>
  <c r="E7" i="4"/>
  <c r="E116" i="4"/>
  <c r="J37" i="3"/>
  <c r="J36" i="3"/>
  <c r="AY96" i="1" s="1"/>
  <c r="J35" i="3"/>
  <c r="AX96" i="1" s="1"/>
  <c r="BI216" i="3"/>
  <c r="BH216" i="3"/>
  <c r="BG216" i="3"/>
  <c r="BF216" i="3"/>
  <c r="BI214" i="3"/>
  <c r="BH214" i="3"/>
  <c r="BG214" i="3"/>
  <c r="BF214" i="3"/>
  <c r="BI213" i="3"/>
  <c r="BH213" i="3"/>
  <c r="BG213" i="3"/>
  <c r="BF213" i="3"/>
  <c r="BI212" i="3"/>
  <c r="BH212" i="3"/>
  <c r="BG212" i="3"/>
  <c r="BF212" i="3"/>
  <c r="BI211" i="3"/>
  <c r="BH211" i="3"/>
  <c r="BG211" i="3"/>
  <c r="BF211" i="3"/>
  <c r="BI210" i="3"/>
  <c r="BH210" i="3"/>
  <c r="BG210" i="3"/>
  <c r="BF210" i="3"/>
  <c r="BI209" i="3"/>
  <c r="BH209" i="3"/>
  <c r="BG209" i="3"/>
  <c r="BF209" i="3"/>
  <c r="BI208" i="3"/>
  <c r="BH208" i="3"/>
  <c r="BG208" i="3"/>
  <c r="BF208" i="3"/>
  <c r="BI207" i="3"/>
  <c r="BH207" i="3"/>
  <c r="BG207" i="3"/>
  <c r="BF207" i="3"/>
  <c r="BI206" i="3"/>
  <c r="BH206" i="3"/>
  <c r="BG206" i="3"/>
  <c r="BF206" i="3"/>
  <c r="BI205" i="3"/>
  <c r="BH205" i="3"/>
  <c r="BG205" i="3"/>
  <c r="BF205" i="3"/>
  <c r="BI204" i="3"/>
  <c r="BH204" i="3"/>
  <c r="BG204" i="3"/>
  <c r="BF204" i="3"/>
  <c r="BI203" i="3"/>
  <c r="BH203" i="3"/>
  <c r="BG203" i="3"/>
  <c r="BF203" i="3"/>
  <c r="BI202" i="3"/>
  <c r="BH202" i="3"/>
  <c r="BG202" i="3"/>
  <c r="BF202" i="3"/>
  <c r="BI201" i="3"/>
  <c r="BH201" i="3"/>
  <c r="BG201" i="3"/>
  <c r="BF201" i="3"/>
  <c r="BI200" i="3"/>
  <c r="BH200" i="3"/>
  <c r="BG200" i="3"/>
  <c r="BF200" i="3"/>
  <c r="BI199" i="3"/>
  <c r="BH199" i="3"/>
  <c r="BG199" i="3"/>
  <c r="BF199" i="3"/>
  <c r="BI198" i="3"/>
  <c r="BH198" i="3"/>
  <c r="BG198" i="3"/>
  <c r="BF198" i="3"/>
  <c r="BI197" i="3"/>
  <c r="BH197" i="3"/>
  <c r="BG197" i="3"/>
  <c r="BF197" i="3"/>
  <c r="BI196" i="3"/>
  <c r="BH196" i="3"/>
  <c r="BG196" i="3"/>
  <c r="BF196" i="3"/>
  <c r="BI193" i="3"/>
  <c r="BH193" i="3"/>
  <c r="BG193" i="3"/>
  <c r="BF193" i="3"/>
  <c r="BI192" i="3"/>
  <c r="BH192" i="3"/>
  <c r="BG192" i="3"/>
  <c r="BF192" i="3"/>
  <c r="BI191" i="3"/>
  <c r="BH191" i="3"/>
  <c r="BG191" i="3"/>
  <c r="BF191" i="3"/>
  <c r="BI190" i="3"/>
  <c r="BH190" i="3"/>
  <c r="BG190" i="3"/>
  <c r="BF190" i="3"/>
  <c r="BI189" i="3"/>
  <c r="BH189" i="3"/>
  <c r="BG189" i="3"/>
  <c r="BF189" i="3"/>
  <c r="BI188" i="3"/>
  <c r="BH188" i="3"/>
  <c r="BG188" i="3"/>
  <c r="BF188" i="3"/>
  <c r="BI185" i="3"/>
  <c r="BH185" i="3"/>
  <c r="BG185" i="3"/>
  <c r="BF185" i="3"/>
  <c r="BI183" i="3"/>
  <c r="BH183" i="3"/>
  <c r="BG183" i="3"/>
  <c r="BF183" i="3"/>
  <c r="BI182" i="3"/>
  <c r="BH182" i="3"/>
  <c r="BG182" i="3"/>
  <c r="BF182" i="3"/>
  <c r="BI181" i="3"/>
  <c r="BH181" i="3"/>
  <c r="BG181" i="3"/>
  <c r="BF181" i="3"/>
  <c r="BI180" i="3"/>
  <c r="BH180" i="3"/>
  <c r="BG180" i="3"/>
  <c r="BF180" i="3"/>
  <c r="BI179" i="3"/>
  <c r="BH179" i="3"/>
  <c r="BG179" i="3"/>
  <c r="BF179" i="3"/>
  <c r="BI178" i="3"/>
  <c r="BH178" i="3"/>
  <c r="BG178" i="3"/>
  <c r="BF178" i="3"/>
  <c r="BI177" i="3"/>
  <c r="BH177" i="3"/>
  <c r="BG177" i="3"/>
  <c r="BF177" i="3"/>
  <c r="BI170" i="3"/>
  <c r="BH170" i="3"/>
  <c r="BG170" i="3"/>
  <c r="BF170" i="3"/>
  <c r="BI169" i="3"/>
  <c r="BH169" i="3"/>
  <c r="BG169" i="3"/>
  <c r="BF169" i="3"/>
  <c r="BI168" i="3"/>
  <c r="BH168" i="3"/>
  <c r="BG168" i="3"/>
  <c r="BF168" i="3"/>
  <c r="BI167" i="3"/>
  <c r="BH167" i="3"/>
  <c r="BG167" i="3"/>
  <c r="BF167" i="3"/>
  <c r="BI166" i="3"/>
  <c r="BH166" i="3"/>
  <c r="BG166" i="3"/>
  <c r="BF166" i="3"/>
  <c r="BI164" i="3"/>
  <c r="BH164" i="3"/>
  <c r="BG164" i="3"/>
  <c r="BF164" i="3"/>
  <c r="BI163" i="3"/>
  <c r="BH163" i="3"/>
  <c r="BG163" i="3"/>
  <c r="BF163" i="3"/>
  <c r="BI162" i="3"/>
  <c r="BH162" i="3"/>
  <c r="BG162" i="3"/>
  <c r="BF162" i="3"/>
  <c r="BI155" i="3"/>
  <c r="BH155" i="3"/>
  <c r="BG155" i="3"/>
  <c r="BF155" i="3"/>
  <c r="BI154" i="3"/>
  <c r="BH154" i="3"/>
  <c r="BG154" i="3"/>
  <c r="BF154" i="3"/>
  <c r="BI153" i="3"/>
  <c r="BH153" i="3"/>
  <c r="BG153" i="3"/>
  <c r="BF153" i="3"/>
  <c r="BI152" i="3"/>
  <c r="BH152" i="3"/>
  <c r="BG152" i="3"/>
  <c r="BF152" i="3"/>
  <c r="BI151" i="3"/>
  <c r="BH151" i="3"/>
  <c r="BG151" i="3"/>
  <c r="BF151" i="3"/>
  <c r="BI150" i="3"/>
  <c r="BH150" i="3"/>
  <c r="BG150" i="3"/>
  <c r="BF150" i="3"/>
  <c r="BI149" i="3"/>
  <c r="BH149" i="3"/>
  <c r="BG149" i="3"/>
  <c r="BF149" i="3"/>
  <c r="BI148" i="3"/>
  <c r="BH148" i="3"/>
  <c r="BG148" i="3"/>
  <c r="BF148" i="3"/>
  <c r="BI147" i="3"/>
  <c r="BH147" i="3"/>
  <c r="BG147" i="3"/>
  <c r="BF147" i="3"/>
  <c r="BI146" i="3"/>
  <c r="BH146" i="3"/>
  <c r="BG146" i="3"/>
  <c r="BF146" i="3"/>
  <c r="BI143" i="3"/>
  <c r="BH143" i="3"/>
  <c r="BG143" i="3"/>
  <c r="BF143" i="3"/>
  <c r="BI141" i="3"/>
  <c r="BH141" i="3"/>
  <c r="BG141" i="3"/>
  <c r="BF141" i="3"/>
  <c r="BI140" i="3"/>
  <c r="BH140" i="3"/>
  <c r="BG140" i="3"/>
  <c r="BF140" i="3"/>
  <c r="BI138" i="3"/>
  <c r="BH138" i="3"/>
  <c r="BG138" i="3"/>
  <c r="BF138" i="3"/>
  <c r="BI137" i="3"/>
  <c r="BH137" i="3"/>
  <c r="BG137" i="3"/>
  <c r="BF137" i="3"/>
  <c r="BI135" i="3"/>
  <c r="BH135" i="3"/>
  <c r="BG135" i="3"/>
  <c r="BF135" i="3"/>
  <c r="BI134" i="3"/>
  <c r="BH134" i="3"/>
  <c r="BG134" i="3"/>
  <c r="BF134" i="3"/>
  <c r="BI129" i="3"/>
  <c r="BH129" i="3"/>
  <c r="BG129" i="3"/>
  <c r="BF129" i="3"/>
  <c r="J123" i="3"/>
  <c r="J122" i="3"/>
  <c r="F122" i="3"/>
  <c r="F120" i="3"/>
  <c r="E118" i="3"/>
  <c r="J92" i="3"/>
  <c r="J91" i="3"/>
  <c r="F91" i="3"/>
  <c r="F89" i="3"/>
  <c r="E87" i="3"/>
  <c r="J18" i="3"/>
  <c r="E18" i="3"/>
  <c r="F92" i="3" s="1"/>
  <c r="J17" i="3"/>
  <c r="J12" i="3"/>
  <c r="J120" i="3" s="1"/>
  <c r="E7" i="3"/>
  <c r="E85" i="3" s="1"/>
  <c r="J37" i="2"/>
  <c r="J36" i="2"/>
  <c r="AY95" i="1" s="1"/>
  <c r="J35" i="2"/>
  <c r="AX95" i="1" s="1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55" i="2"/>
  <c r="BH555" i="2"/>
  <c r="BG555" i="2"/>
  <c r="BF555" i="2"/>
  <c r="BI553" i="2"/>
  <c r="BH553" i="2"/>
  <c r="BG553" i="2"/>
  <c r="BF553" i="2"/>
  <c r="BI549" i="2"/>
  <c r="BH549" i="2"/>
  <c r="BG549" i="2"/>
  <c r="BF549" i="2"/>
  <c r="T549" i="2"/>
  <c r="R549" i="2"/>
  <c r="P549" i="2"/>
  <c r="BI545" i="2"/>
  <c r="BH545" i="2"/>
  <c r="BG545" i="2"/>
  <c r="BF545" i="2"/>
  <c r="T545" i="2"/>
  <c r="R545" i="2"/>
  <c r="P545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4" i="2"/>
  <c r="BH514" i="2"/>
  <c r="BG514" i="2"/>
  <c r="BF514" i="2"/>
  <c r="T514" i="2"/>
  <c r="R514" i="2"/>
  <c r="P514" i="2"/>
  <c r="BI509" i="2"/>
  <c r="BH509" i="2"/>
  <c r="BG509" i="2"/>
  <c r="BF509" i="2"/>
  <c r="T509" i="2"/>
  <c r="R509" i="2"/>
  <c r="P509" i="2"/>
  <c r="BI504" i="2"/>
  <c r="BH504" i="2"/>
  <c r="BG504" i="2"/>
  <c r="BF504" i="2"/>
  <c r="BI498" i="2"/>
  <c r="BH498" i="2"/>
  <c r="BG498" i="2"/>
  <c r="BF498" i="2"/>
  <c r="T498" i="2"/>
  <c r="R498" i="2"/>
  <c r="P498" i="2"/>
  <c r="BI492" i="2"/>
  <c r="BH492" i="2"/>
  <c r="BG492" i="2"/>
  <c r="BF492" i="2"/>
  <c r="T492" i="2"/>
  <c r="R492" i="2"/>
  <c r="P492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2" i="2"/>
  <c r="BH432" i="2"/>
  <c r="BG432" i="2"/>
  <c r="BF432" i="2"/>
  <c r="BI431" i="2"/>
  <c r="BH431" i="2"/>
  <c r="BG431" i="2"/>
  <c r="BF431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07" i="2"/>
  <c r="BH407" i="2"/>
  <c r="BG407" i="2"/>
  <c r="BF407" i="2"/>
  <c r="BI405" i="2"/>
  <c r="BH405" i="2"/>
  <c r="BG405" i="2"/>
  <c r="BF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5" i="2"/>
  <c r="BH395" i="2"/>
  <c r="BG395" i="2"/>
  <c r="BF395" i="2"/>
  <c r="T395" i="2"/>
  <c r="R395" i="2"/>
  <c r="P395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80" i="2"/>
  <c r="BH380" i="2"/>
  <c r="BG380" i="2"/>
  <c r="BF380" i="2"/>
  <c r="T380" i="2"/>
  <c r="R380" i="2"/>
  <c r="P380" i="2"/>
  <c r="BI377" i="2"/>
  <c r="BH377" i="2"/>
  <c r="BG377" i="2"/>
  <c r="BF377" i="2"/>
  <c r="T377" i="2"/>
  <c r="R377" i="2"/>
  <c r="P377" i="2"/>
  <c r="BI374" i="2"/>
  <c r="BH374" i="2"/>
  <c r="BG374" i="2"/>
  <c r="BF374" i="2"/>
  <c r="BI371" i="2"/>
  <c r="BH371" i="2"/>
  <c r="BG371" i="2"/>
  <c r="BF371" i="2"/>
  <c r="BI364" i="2"/>
  <c r="BH364" i="2"/>
  <c r="BG364" i="2"/>
  <c r="BF364" i="2"/>
  <c r="T364" i="2"/>
  <c r="R364" i="2"/>
  <c r="P364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39" i="2"/>
  <c r="BH339" i="2"/>
  <c r="BG339" i="2"/>
  <c r="BF339" i="2"/>
  <c r="BI335" i="2"/>
  <c r="BH335" i="2"/>
  <c r="BG335" i="2"/>
  <c r="BF335" i="2"/>
  <c r="BI333" i="2"/>
  <c r="BH333" i="2"/>
  <c r="BG333" i="2"/>
  <c r="BF333" i="2"/>
  <c r="BI331" i="2"/>
  <c r="BH331" i="2"/>
  <c r="BG331" i="2"/>
  <c r="BF331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1" i="2"/>
  <c r="BH321" i="2"/>
  <c r="BG321" i="2"/>
  <c r="BF321" i="2"/>
  <c r="BI317" i="2"/>
  <c r="BH317" i="2"/>
  <c r="BG317" i="2"/>
  <c r="BF317" i="2"/>
  <c r="BI315" i="2"/>
  <c r="BH315" i="2"/>
  <c r="BG315" i="2"/>
  <c r="BF315" i="2"/>
  <c r="BI313" i="2"/>
  <c r="BH313" i="2"/>
  <c r="BG313" i="2"/>
  <c r="BF313" i="2"/>
  <c r="BI312" i="2"/>
  <c r="BH312" i="2"/>
  <c r="BG312" i="2"/>
  <c r="BF312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T298" i="2" s="1"/>
  <c r="R299" i="2"/>
  <c r="R298" i="2" s="1"/>
  <c r="P299" i="2"/>
  <c r="P298" i="2" s="1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BI214" i="2"/>
  <c r="BH214" i="2"/>
  <c r="BG214" i="2"/>
  <c r="BF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5" i="2"/>
  <c r="BH195" i="2"/>
  <c r="BG195" i="2"/>
  <c r="BF195" i="2"/>
  <c r="BI194" i="2"/>
  <c r="BH194" i="2"/>
  <c r="BG194" i="2"/>
  <c r="BF194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8" i="2"/>
  <c r="BH158" i="2"/>
  <c r="BG158" i="2"/>
  <c r="BF158" i="2"/>
  <c r="BI153" i="2"/>
  <c r="BH153" i="2"/>
  <c r="BG153" i="2"/>
  <c r="BF153" i="2"/>
  <c r="BI149" i="2"/>
  <c r="BH149" i="2"/>
  <c r="BG149" i="2"/>
  <c r="BF149" i="2"/>
  <c r="T149" i="2"/>
  <c r="R149" i="2"/>
  <c r="P149" i="2"/>
  <c r="BI144" i="2"/>
  <c r="BH144" i="2"/>
  <c r="BG144" i="2"/>
  <c r="BF144" i="2"/>
  <c r="BI141" i="2"/>
  <c r="BH141" i="2"/>
  <c r="BG141" i="2"/>
  <c r="BF141" i="2"/>
  <c r="BI140" i="2"/>
  <c r="BH140" i="2"/>
  <c r="BG140" i="2"/>
  <c r="BF140" i="2"/>
  <c r="BI139" i="2"/>
  <c r="BH139" i="2"/>
  <c r="BG139" i="2"/>
  <c r="BF139" i="2"/>
  <c r="J133" i="2"/>
  <c r="J132" i="2"/>
  <c r="F132" i="2"/>
  <c r="F130" i="2"/>
  <c r="E128" i="2"/>
  <c r="J92" i="2"/>
  <c r="J91" i="2"/>
  <c r="F91" i="2"/>
  <c r="F89" i="2"/>
  <c r="E87" i="2"/>
  <c r="J18" i="2"/>
  <c r="E18" i="2"/>
  <c r="F133" i="2" s="1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613" i="2"/>
  <c r="J610" i="2"/>
  <c r="BK592" i="2"/>
  <c r="BK588" i="2"/>
  <c r="J600" i="2"/>
  <c r="BK583" i="2"/>
  <c r="BK573" i="2"/>
  <c r="BK572" i="2"/>
  <c r="BK571" i="2"/>
  <c r="J587" i="2"/>
  <c r="BK569" i="2"/>
  <c r="BK564" i="2"/>
  <c r="J580" i="2"/>
  <c r="J578" i="2"/>
  <c r="BK560" i="2"/>
  <c r="BK559" i="2"/>
  <c r="J574" i="2"/>
  <c r="BK556" i="2"/>
  <c r="J571" i="2"/>
  <c r="BK549" i="2"/>
  <c r="J561" i="2"/>
  <c r="BK541" i="2"/>
  <c r="BK540" i="2"/>
  <c r="BK539" i="2"/>
  <c r="J555" i="2"/>
  <c r="BK536" i="2"/>
  <c r="BK533" i="2"/>
  <c r="J549" i="2"/>
  <c r="BK530" i="2"/>
  <c r="BK528" i="2"/>
  <c r="J544" i="2"/>
  <c r="J543" i="2"/>
  <c r="BK526" i="2"/>
  <c r="J536" i="2"/>
  <c r="J530" i="2"/>
  <c r="BK509" i="2"/>
  <c r="J514" i="2"/>
  <c r="J504" i="2"/>
  <c r="BK485" i="2"/>
  <c r="BK484" i="2"/>
  <c r="J495" i="2"/>
  <c r="BK474" i="2"/>
  <c r="BK469" i="2"/>
  <c r="J482" i="2"/>
  <c r="J480" i="2"/>
  <c r="J479" i="2"/>
  <c r="J476" i="2"/>
  <c r="J474" i="2"/>
  <c r="J469" i="2"/>
  <c r="J468" i="2"/>
  <c r="BK450" i="2"/>
  <c r="J464" i="2"/>
  <c r="J461" i="2"/>
  <c r="J459" i="2"/>
  <c r="BK440" i="2"/>
  <c r="BK438" i="2"/>
  <c r="BK437" i="2"/>
  <c r="J447" i="2"/>
  <c r="J442" i="2"/>
  <c r="J441" i="2"/>
  <c r="J436" i="2"/>
  <c r="J432" i="2"/>
  <c r="J407" i="2"/>
  <c r="J406" i="2" s="1"/>
  <c r="J404" i="2"/>
  <c r="J402" i="2"/>
  <c r="BK401" i="2"/>
  <c r="BK395" i="2"/>
  <c r="BK385" i="2"/>
  <c r="BK380" i="2"/>
  <c r="J374" i="2"/>
  <c r="J371" i="2"/>
  <c r="BK358" i="2"/>
  <c r="J353" i="2"/>
  <c r="BK352" i="2"/>
  <c r="J347" i="2"/>
  <c r="BK339" i="2"/>
  <c r="BK335" i="2"/>
  <c r="J331" i="2"/>
  <c r="BK328" i="2"/>
  <c r="J325" i="2"/>
  <c r="BK321" i="2"/>
  <c r="BK315" i="2"/>
  <c r="J312" i="2"/>
  <c r="BK308" i="2"/>
  <c r="J297" i="2"/>
  <c r="BK294" i="2"/>
  <c r="J293" i="2"/>
  <c r="BK287" i="2"/>
  <c r="BK283" i="2"/>
  <c r="J278" i="2"/>
  <c r="J269" i="2"/>
  <c r="J261" i="2"/>
  <c r="BK257" i="2"/>
  <c r="J238" i="2"/>
  <c r="J233" i="2"/>
  <c r="BK228" i="2"/>
  <c r="BK225" i="2"/>
  <c r="J223" i="2"/>
  <c r="J221" i="2"/>
  <c r="BK219" i="2"/>
  <c r="BK214" i="2"/>
  <c r="BK210" i="2"/>
  <c r="J206" i="2"/>
  <c r="BK200" i="2"/>
  <c r="J195" i="2"/>
  <c r="J194" i="2"/>
  <c r="BK189" i="2"/>
  <c r="J184" i="2"/>
  <c r="BK183" i="2"/>
  <c r="BK177" i="2"/>
  <c r="J175" i="2"/>
  <c r="BK172" i="2"/>
  <c r="BK171" i="2"/>
  <c r="BK166" i="2"/>
  <c r="BK158" i="2"/>
  <c r="J153" i="2"/>
  <c r="J144" i="2"/>
  <c r="J140" i="2"/>
  <c r="BK139" i="2"/>
  <c r="J605" i="2"/>
  <c r="BK586" i="2"/>
  <c r="BK585" i="2"/>
  <c r="BK584" i="2"/>
  <c r="J599" i="2"/>
  <c r="J598" i="2"/>
  <c r="J586" i="2"/>
  <c r="J585" i="2"/>
  <c r="BK568" i="2"/>
  <c r="BK561" i="2"/>
  <c r="J575" i="2"/>
  <c r="BK553" i="2"/>
  <c r="BK545" i="2"/>
  <c r="J552" i="2"/>
  <c r="BK532" i="2"/>
  <c r="J540" i="2"/>
  <c r="J534" i="2"/>
  <c r="J525" i="2"/>
  <c r="J520" i="2"/>
  <c r="BK498" i="2"/>
  <c r="J508" i="2"/>
  <c r="BK488" i="2"/>
  <c r="J502" i="2"/>
  <c r="J501" i="2"/>
  <c r="J500" i="2"/>
  <c r="J499" i="2"/>
  <c r="BK479" i="2"/>
  <c r="J492" i="2"/>
  <c r="J490" i="2"/>
  <c r="J485" i="2"/>
  <c r="BK467" i="2"/>
  <c r="BK466" i="2"/>
  <c r="BK465" i="2"/>
  <c r="BK463" i="2"/>
  <c r="BK460" i="2"/>
  <c r="BK459" i="2"/>
  <c r="BK454" i="2"/>
  <c r="BK453" i="2"/>
  <c r="BK452" i="2"/>
  <c r="J467" i="2"/>
  <c r="J466" i="2"/>
  <c r="J465" i="2"/>
  <c r="BK448" i="2"/>
  <c r="BK445" i="2"/>
  <c r="BK443" i="2"/>
  <c r="J456" i="2"/>
  <c r="BK439" i="2"/>
  <c r="J454" i="2"/>
  <c r="J453" i="2"/>
  <c r="BK431" i="2"/>
  <c r="J444" i="2"/>
  <c r="BK420" i="2"/>
  <c r="BK413" i="2"/>
  <c r="BK404" i="2"/>
  <c r="BK402" i="2"/>
  <c r="J398" i="2"/>
  <c r="J395" i="2"/>
  <c r="J388" i="2"/>
  <c r="J385" i="2"/>
  <c r="J380" i="2"/>
  <c r="J358" i="2"/>
  <c r="J308" i="2"/>
  <c r="BK299" i="2"/>
  <c r="J296" i="2"/>
  <c r="BK293" i="2"/>
  <c r="J287" i="2"/>
  <c r="BK223" i="2"/>
  <c r="J200" i="2"/>
  <c r="BK195" i="2"/>
  <c r="J189" i="2"/>
  <c r="BK186" i="2"/>
  <c r="J183" i="2"/>
  <c r="J177" i="2"/>
  <c r="BK174" i="2"/>
  <c r="J171" i="2"/>
  <c r="J166" i="2"/>
  <c r="J158" i="2"/>
  <c r="BK144" i="2"/>
  <c r="BK140" i="2"/>
  <c r="BK216" i="3"/>
  <c r="BK214" i="3"/>
  <c r="J219" i="3"/>
  <c r="BK213" i="3"/>
  <c r="J218" i="3"/>
  <c r="BK212" i="3"/>
  <c r="J217" i="3"/>
  <c r="BK211" i="3"/>
  <c r="J216" i="3"/>
  <c r="BK209" i="3"/>
  <c r="BK208" i="3"/>
  <c r="BK207" i="3"/>
  <c r="J210" i="3"/>
  <c r="BK206" i="3"/>
  <c r="BK204" i="3"/>
  <c r="BK202" i="3"/>
  <c r="BK201" i="3"/>
  <c r="J202" i="3"/>
  <c r="J201" i="3"/>
  <c r="BK197" i="3"/>
  <c r="J196" i="3"/>
  <c r="BK192" i="3"/>
  <c r="J193" i="3"/>
  <c r="BK188" i="3"/>
  <c r="J186" i="3"/>
  <c r="J184" i="3"/>
  <c r="BE176" i="3" s="1"/>
  <c r="J183" i="3"/>
  <c r="BE175" i="3" s="1"/>
  <c r="J181" i="3"/>
  <c r="BE173" i="3" s="1"/>
  <c r="BK170" i="3"/>
  <c r="J171" i="3"/>
  <c r="BK166" i="3"/>
  <c r="BK163" i="3"/>
  <c r="BK154" i="3"/>
  <c r="BK153" i="3"/>
  <c r="J152" i="3"/>
  <c r="BK151" i="3"/>
  <c r="BK150" i="3"/>
  <c r="J148" i="3"/>
  <c r="BK147" i="3"/>
  <c r="J147" i="3"/>
  <c r="BK129" i="3"/>
  <c r="BK210" i="3"/>
  <c r="J211" i="3"/>
  <c r="BK205" i="3"/>
  <c r="BK203" i="3"/>
  <c r="BK200" i="3"/>
  <c r="J200" i="3"/>
  <c r="BK193" i="3"/>
  <c r="BK190" i="3"/>
  <c r="J191" i="3"/>
  <c r="BK183" i="3"/>
  <c r="BK181" i="3"/>
  <c r="BK178" i="3"/>
  <c r="J179" i="3"/>
  <c r="BK168" i="3"/>
  <c r="J169" i="3"/>
  <c r="J164" i="3"/>
  <c r="BK162" i="3"/>
  <c r="BK138" i="4"/>
  <c r="BK135" i="4"/>
  <c r="BK133" i="4"/>
  <c r="J168" i="4"/>
  <c r="J165" i="4"/>
  <c r="BK163" i="4"/>
  <c r="BK161" i="4"/>
  <c r="BK156" i="4"/>
  <c r="J154" i="4"/>
  <c r="J151" i="4"/>
  <c r="BK149" i="4"/>
  <c r="J129" i="4"/>
  <c r="J227" i="5"/>
  <c r="J224" i="5"/>
  <c r="BK202" i="5"/>
  <c r="BK199" i="5"/>
  <c r="BK196" i="5"/>
  <c r="J215" i="5"/>
  <c r="J214" i="5"/>
  <c r="BK191" i="5"/>
  <c r="J209" i="5"/>
  <c r="J208" i="5"/>
  <c r="BK187" i="5"/>
  <c r="BK186" i="5"/>
  <c r="BK182" i="5"/>
  <c r="BK176" i="5"/>
  <c r="J188" i="5"/>
  <c r="BK170" i="5"/>
  <c r="BK168" i="5"/>
  <c r="BK167" i="5"/>
  <c r="J171" i="5"/>
  <c r="J169" i="5"/>
  <c r="BK162" i="5"/>
  <c r="BK159" i="5"/>
  <c r="J156" i="5"/>
  <c r="BK153" i="5"/>
  <c r="BK150" i="5"/>
  <c r="J147" i="5"/>
  <c r="J145" i="5"/>
  <c r="BK142" i="5"/>
  <c r="BK137" i="5"/>
  <c r="BK133" i="5"/>
  <c r="BK205" i="5"/>
  <c r="BK204" i="5"/>
  <c r="BK197" i="5"/>
  <c r="BK192" i="5"/>
  <c r="BK189" i="5"/>
  <c r="J207" i="5"/>
  <c r="BK185" i="5"/>
  <c r="BK180" i="5"/>
  <c r="J204" i="5"/>
  <c r="J186" i="5"/>
  <c r="J174" i="5"/>
  <c r="BK166" i="5"/>
  <c r="BK163" i="5"/>
  <c r="BK160" i="5"/>
  <c r="BK156" i="5"/>
  <c r="BK154" i="5"/>
  <c r="J150" i="5"/>
  <c r="BK147" i="5"/>
  <c r="BK144" i="5"/>
  <c r="J139" i="5"/>
  <c r="BK136" i="5"/>
  <c r="BK131" i="5"/>
  <c r="J152" i="6"/>
  <c r="BK144" i="6"/>
  <c r="J142" i="6"/>
  <c r="BK136" i="6"/>
  <c r="J133" i="6"/>
  <c r="J126" i="6"/>
  <c r="BK146" i="6"/>
  <c r="BK139" i="6"/>
  <c r="J134" i="6"/>
  <c r="J129" i="6"/>
  <c r="BK126" i="6"/>
  <c r="J197" i="7"/>
  <c r="J187" i="7"/>
  <c r="BK181" i="7"/>
  <c r="J171" i="7"/>
  <c r="J165" i="7"/>
  <c r="J156" i="7"/>
  <c r="BK150" i="7"/>
  <c r="J139" i="7"/>
  <c r="BK130" i="7"/>
  <c r="J202" i="7"/>
  <c r="BK190" i="7"/>
  <c r="J181" i="7"/>
  <c r="J174" i="7"/>
  <c r="BK165" i="7"/>
  <c r="BK162" i="7"/>
  <c r="J159" i="7"/>
  <c r="BK156" i="7"/>
  <c r="J153" i="7"/>
  <c r="J150" i="7"/>
  <c r="BK146" i="7"/>
  <c r="BK142" i="7"/>
  <c r="BK139" i="7"/>
  <c r="J136" i="7"/>
  <c r="J133" i="7"/>
  <c r="BK127" i="7"/>
  <c r="BK596" i="2"/>
  <c r="BK593" i="2"/>
  <c r="J609" i="2"/>
  <c r="J601" i="2"/>
  <c r="BK582" i="2"/>
  <c r="J589" i="2"/>
  <c r="J588" i="2"/>
  <c r="BK570" i="2"/>
  <c r="J584" i="2"/>
  <c r="BK562" i="2"/>
  <c r="J577" i="2"/>
  <c r="BK558" i="2"/>
  <c r="J572" i="2"/>
  <c r="J569" i="2"/>
  <c r="J565" i="2"/>
  <c r="J557" i="2"/>
  <c r="J556" i="2"/>
  <c r="J553" i="2"/>
  <c r="BK535" i="2"/>
  <c r="J548" i="2"/>
  <c r="J546" i="2"/>
  <c r="BK527" i="2"/>
  <c r="BK524" i="2"/>
  <c r="BK518" i="2"/>
  <c r="BK504" i="2"/>
  <c r="BK492" i="2"/>
  <c r="BK486" i="2"/>
  <c r="BK483" i="2"/>
  <c r="BK476" i="2"/>
  <c r="J483" i="2"/>
  <c r="J481" i="2"/>
  <c r="BK461" i="2"/>
  <c r="J475" i="2"/>
  <c r="J470" i="2"/>
  <c r="BK451" i="2"/>
  <c r="BK449" i="2"/>
  <c r="BK444" i="2"/>
  <c r="J455" i="2"/>
  <c r="BK432" i="2"/>
  <c r="BK428" i="2"/>
  <c r="J437" i="2"/>
  <c r="J430" i="2"/>
  <c r="J405" i="2"/>
  <c r="BK403" i="2"/>
  <c r="BK398" i="2"/>
  <c r="BK388" i="2"/>
  <c r="J377" i="2"/>
  <c r="J364" i="2"/>
  <c r="J357" i="2"/>
  <c r="J351" i="2"/>
  <c r="J343" i="2"/>
  <c r="J333" i="2"/>
  <c r="J330" i="2"/>
  <c r="J327" i="2"/>
  <c r="BK317" i="2"/>
  <c r="BK313" i="2"/>
  <c r="J306" i="2"/>
  <c r="J299" i="2"/>
  <c r="BK296" i="2"/>
  <c r="J291" i="2"/>
  <c r="J279" i="2"/>
  <c r="J270" i="2"/>
  <c r="BK265" i="2"/>
  <c r="J251" i="2"/>
  <c r="J234" i="2"/>
  <c r="J232" i="2"/>
  <c r="J224" i="2"/>
  <c r="J222" i="2"/>
  <c r="J215" i="2"/>
  <c r="BK212" i="2"/>
  <c r="BK203" i="2"/>
  <c r="J199" i="2"/>
  <c r="BK190" i="2"/>
  <c r="J186" i="2"/>
  <c r="J181" i="2"/>
  <c r="J174" i="2"/>
  <c r="BK170" i="2"/>
  <c r="BK162" i="2"/>
  <c r="BK149" i="2"/>
  <c r="BK141" i="2"/>
  <c r="J576" i="2"/>
  <c r="BK555" i="2"/>
  <c r="BK537" i="2"/>
  <c r="J551" i="2"/>
  <c r="J542" i="2"/>
  <c r="BK520" i="2"/>
  <c r="BK514" i="2"/>
  <c r="BK464" i="2"/>
  <c r="J477" i="2"/>
  <c r="BK458" i="2"/>
  <c r="J460" i="2"/>
  <c r="J448" i="2"/>
  <c r="BK426" i="2"/>
  <c r="BK425" i="2"/>
  <c r="BK421" i="2"/>
  <c r="BK415" i="2"/>
  <c r="BK407" i="2"/>
  <c r="BK405" i="2"/>
  <c r="J403" i="2"/>
  <c r="J401" i="2"/>
  <c r="BK377" i="2"/>
  <c r="BK374" i="2"/>
  <c r="BK371" i="2"/>
  <c r="BK364" i="2"/>
  <c r="BK357" i="2"/>
  <c r="BK353" i="2"/>
  <c r="J352" i="2"/>
  <c r="BK351" i="2"/>
  <c r="BK347" i="2"/>
  <c r="BK343" i="2"/>
  <c r="J339" i="2"/>
  <c r="J335" i="2"/>
  <c r="BK333" i="2"/>
  <c r="BK331" i="2"/>
  <c r="BK330" i="2"/>
  <c r="J328" i="2"/>
  <c r="BK327" i="2"/>
  <c r="BK325" i="2"/>
  <c r="J321" i="2"/>
  <c r="J317" i="2"/>
  <c r="J315" i="2"/>
  <c r="J313" i="2"/>
  <c r="BK312" i="2"/>
  <c r="BK306" i="2"/>
  <c r="BK302" i="2"/>
  <c r="BK297" i="2"/>
  <c r="J294" i="2"/>
  <c r="BK291" i="2"/>
  <c r="J283" i="2"/>
  <c r="BK279" i="2"/>
  <c r="BK278" i="2"/>
  <c r="BK270" i="2"/>
  <c r="BK269" i="2"/>
  <c r="J265" i="2"/>
  <c r="BK261" i="2"/>
  <c r="J257" i="2"/>
  <c r="BK251" i="2"/>
  <c r="BK238" i="2"/>
  <c r="BK234" i="2"/>
  <c r="BK233" i="2"/>
  <c r="BK232" i="2"/>
  <c r="J228" i="2"/>
  <c r="J225" i="2"/>
  <c r="BK224" i="2"/>
  <c r="BK222" i="2"/>
  <c r="BK221" i="2"/>
  <c r="J219" i="2"/>
  <c r="BK218" i="2"/>
  <c r="J218" i="2"/>
  <c r="BK217" i="2"/>
  <c r="J217" i="2"/>
  <c r="BK215" i="2"/>
  <c r="J214" i="2"/>
  <c r="J212" i="2"/>
  <c r="BK211" i="2"/>
  <c r="J211" i="2"/>
  <c r="J210" i="2"/>
  <c r="BK206" i="2"/>
  <c r="J203" i="2"/>
  <c r="BK199" i="2"/>
  <c r="BK194" i="2"/>
  <c r="J190" i="2"/>
  <c r="BK184" i="2"/>
  <c r="BK181" i="2"/>
  <c r="BK175" i="2"/>
  <c r="J172" i="2"/>
  <c r="J170" i="2"/>
  <c r="J162" i="2"/>
  <c r="BK153" i="2"/>
  <c r="J149" i="2"/>
  <c r="J141" i="2"/>
  <c r="J139" i="2"/>
  <c r="J221" i="3"/>
  <c r="J215" i="3"/>
  <c r="J208" i="3"/>
  <c r="J206" i="3"/>
  <c r="J205" i="3"/>
  <c r="BK199" i="3"/>
  <c r="BK198" i="3"/>
  <c r="BK196" i="3"/>
  <c r="J194" i="3"/>
  <c r="J192" i="3"/>
  <c r="BK185" i="3"/>
  <c r="J185" i="3"/>
  <c r="BK180" i="3"/>
  <c r="BK179" i="3"/>
  <c r="J180" i="3"/>
  <c r="BK169" i="3"/>
  <c r="BK167" i="3"/>
  <c r="J167" i="3"/>
  <c r="J163" i="3"/>
  <c r="BE159" i="3" s="1"/>
  <c r="BK155" i="3"/>
  <c r="J154" i="3"/>
  <c r="J153" i="3"/>
  <c r="BK146" i="3"/>
  <c r="J212" i="3"/>
  <c r="J209" i="3"/>
  <c r="J207" i="3"/>
  <c r="J204" i="3"/>
  <c r="J203" i="3"/>
  <c r="J199" i="3"/>
  <c r="J195" i="3"/>
  <c r="BK191" i="3"/>
  <c r="BK189" i="3"/>
  <c r="J188" i="3"/>
  <c r="BK182" i="3"/>
  <c r="J182" i="3"/>
  <c r="BE174" i="3" s="1"/>
  <c r="BK177" i="3"/>
  <c r="J172" i="3"/>
  <c r="J170" i="3"/>
  <c r="BK164" i="3"/>
  <c r="J162" i="3"/>
  <c r="BE156" i="3"/>
  <c r="BK152" i="3"/>
  <c r="J151" i="3"/>
  <c r="J150" i="3"/>
  <c r="BK149" i="3"/>
  <c r="J149" i="3"/>
  <c r="BK148" i="3"/>
  <c r="J146" i="3"/>
  <c r="BK143" i="3"/>
  <c r="J143" i="3"/>
  <c r="BK141" i="3"/>
  <c r="J141" i="3"/>
  <c r="BK140" i="3"/>
  <c r="J140" i="3"/>
  <c r="BK138" i="3"/>
  <c r="J138" i="3"/>
  <c r="BK137" i="3"/>
  <c r="J137" i="3"/>
  <c r="BK135" i="3"/>
  <c r="J135" i="3"/>
  <c r="BK134" i="3"/>
  <c r="J134" i="3"/>
  <c r="J129" i="3"/>
  <c r="BK168" i="4"/>
  <c r="BK166" i="4"/>
  <c r="BK165" i="4"/>
  <c r="J164" i="4"/>
  <c r="J163" i="4"/>
  <c r="J162" i="4"/>
  <c r="J161" i="4"/>
  <c r="BK160" i="4"/>
  <c r="J159" i="4"/>
  <c r="BK158" i="4"/>
  <c r="J158" i="4"/>
  <c r="J156" i="4"/>
  <c r="J155" i="4"/>
  <c r="BK154" i="4"/>
  <c r="J152" i="4"/>
  <c r="BK151" i="4"/>
  <c r="BK150" i="4"/>
  <c r="J149" i="4"/>
  <c r="BK148" i="4"/>
  <c r="J147" i="4"/>
  <c r="BK146" i="4"/>
  <c r="BK145" i="4"/>
  <c r="BK144" i="4"/>
  <c r="BK141" i="4"/>
  <c r="J139" i="4"/>
  <c r="J136" i="4"/>
  <c r="BK129" i="4"/>
  <c r="J166" i="4"/>
  <c r="BK164" i="4"/>
  <c r="BK162" i="4"/>
  <c r="J160" i="4"/>
  <c r="BK159" i="4"/>
  <c r="BK155" i="4"/>
  <c r="BK152" i="4"/>
  <c r="J150" i="4"/>
  <c r="J148" i="4"/>
  <c r="BK147" i="4"/>
  <c r="J146" i="4"/>
  <c r="J145" i="4"/>
  <c r="J144" i="4"/>
  <c r="J141" i="4"/>
  <c r="BK139" i="4"/>
  <c r="J138" i="4"/>
  <c r="BK136" i="4"/>
  <c r="J135" i="4"/>
  <c r="J133" i="4"/>
  <c r="BK212" i="5"/>
  <c r="BK210" i="5"/>
  <c r="J226" i="5"/>
  <c r="J225" i="5"/>
  <c r="J218" i="5"/>
  <c r="BK206" i="5"/>
  <c r="BK183" i="5"/>
  <c r="BK177" i="5"/>
  <c r="BK175" i="5"/>
  <c r="BK173" i="5"/>
  <c r="BK171" i="5"/>
  <c r="BK169" i="5"/>
  <c r="J172" i="5"/>
  <c r="J170" i="5"/>
  <c r="J160" i="5"/>
  <c r="J157" i="5"/>
  <c r="J154" i="5"/>
  <c r="BK151" i="5"/>
  <c r="J148" i="5"/>
  <c r="J146" i="5"/>
  <c r="J144" i="5"/>
  <c r="J143" i="5"/>
  <c r="BK139" i="5"/>
  <c r="J136" i="5"/>
  <c r="J134" i="5"/>
  <c r="J131" i="5"/>
  <c r="J130" i="5"/>
  <c r="BK129" i="5"/>
  <c r="J231" i="5"/>
  <c r="J229" i="5"/>
  <c r="BK208" i="5"/>
  <c r="BK207" i="5"/>
  <c r="J223" i="5"/>
  <c r="J221" i="5"/>
  <c r="BK203" i="5"/>
  <c r="BK200" i="5"/>
  <c r="BK195" i="5"/>
  <c r="BK194" i="5"/>
  <c r="BK188" i="5"/>
  <c r="BK184" i="5"/>
  <c r="BK181" i="5"/>
  <c r="BK179" i="5"/>
  <c r="J205" i="5"/>
  <c r="J203" i="5"/>
  <c r="BK174" i="5"/>
  <c r="BK172" i="5"/>
  <c r="J187" i="5"/>
  <c r="J173" i="5"/>
  <c r="BK165" i="5"/>
  <c r="BK164" i="5"/>
  <c r="J168" i="5"/>
  <c r="J159" i="5"/>
  <c r="BK157" i="5"/>
  <c r="J153" i="5"/>
  <c r="J151" i="5"/>
  <c r="BK148" i="5"/>
  <c r="BK146" i="5"/>
  <c r="BK145" i="5"/>
  <c r="BK143" i="5"/>
  <c r="J142" i="5"/>
  <c r="J137" i="5"/>
  <c r="BK134" i="5"/>
  <c r="J133" i="5"/>
  <c r="BK130" i="5"/>
  <c r="J129" i="5"/>
  <c r="J147" i="6"/>
  <c r="J144" i="6"/>
  <c r="BK143" i="6"/>
  <c r="J139" i="6"/>
  <c r="J137" i="6"/>
  <c r="BK134" i="6"/>
  <c r="BK129" i="6"/>
  <c r="BK127" i="6"/>
  <c r="BK148" i="6"/>
  <c r="J143" i="6"/>
  <c r="BK142" i="6"/>
  <c r="BK137" i="6"/>
  <c r="J136" i="6"/>
  <c r="BK133" i="6"/>
  <c r="J127" i="6"/>
  <c r="BK202" i="7"/>
  <c r="BK193" i="7"/>
  <c r="J190" i="7"/>
  <c r="J184" i="7"/>
  <c r="BK178" i="7"/>
  <c r="BK174" i="7"/>
  <c r="J168" i="7"/>
  <c r="J162" i="7"/>
  <c r="BK159" i="7"/>
  <c r="BK153" i="7"/>
  <c r="J146" i="7"/>
  <c r="J142" i="7"/>
  <c r="BK136" i="7"/>
  <c r="BK133" i="7"/>
  <c r="J127" i="7"/>
  <c r="BK197" i="7"/>
  <c r="J193" i="7"/>
  <c r="BK187" i="7"/>
  <c r="BK184" i="7"/>
  <c r="J178" i="7"/>
  <c r="BK171" i="7"/>
  <c r="BK168" i="7"/>
  <c r="J130" i="7"/>
  <c r="BK122" i="8"/>
  <c r="J579" i="2" l="1"/>
  <c r="J431" i="2"/>
  <c r="J187" i="3"/>
  <c r="J168" i="3"/>
  <c r="J220" i="5"/>
  <c r="J219" i="5" s="1"/>
  <c r="J141" i="6"/>
  <c r="J140" i="6" s="1"/>
  <c r="J132" i="6"/>
  <c r="J145" i="3"/>
  <c r="BE172" i="3"/>
  <c r="BE171" i="3"/>
  <c r="BE161" i="3"/>
  <c r="BE160" i="3"/>
  <c r="J141" i="5"/>
  <c r="J210" i="5"/>
  <c r="P120" i="8"/>
  <c r="P119" i="8" s="1"/>
  <c r="AU101" i="1" s="1"/>
  <c r="R120" i="8"/>
  <c r="R119" i="8" s="1"/>
  <c r="BK292" i="2"/>
  <c r="J292" i="2" s="1"/>
  <c r="J103" i="2" s="1"/>
  <c r="R292" i="2"/>
  <c r="BK301" i="2"/>
  <c r="J301" i="2" s="1"/>
  <c r="P301" i="2"/>
  <c r="T301" i="2"/>
  <c r="BK462" i="2"/>
  <c r="J478" i="2" s="1"/>
  <c r="J112" i="2" s="1"/>
  <c r="R462" i="2"/>
  <c r="R416" i="2" s="1"/>
  <c r="R414" i="2" s="1"/>
  <c r="BK487" i="2"/>
  <c r="J503" i="2" s="1"/>
  <c r="J113" i="2" s="1"/>
  <c r="P487" i="2"/>
  <c r="T487" i="2"/>
  <c r="P538" i="2"/>
  <c r="T538" i="2"/>
  <c r="P563" i="2"/>
  <c r="R563" i="2"/>
  <c r="BK587" i="2"/>
  <c r="J604" i="2" s="1"/>
  <c r="J116" i="2" s="1"/>
  <c r="R587" i="2"/>
  <c r="BK133" i="3"/>
  <c r="J133" i="3" s="1"/>
  <c r="J99" i="3" s="1"/>
  <c r="BK143" i="4"/>
  <c r="J143" i="4" s="1"/>
  <c r="BK153" i="4"/>
  <c r="J153" i="4" s="1"/>
  <c r="J104" i="4" s="1"/>
  <c r="BK157" i="4"/>
  <c r="J157" i="4" s="1"/>
  <c r="J105" i="4" s="1"/>
  <c r="BK128" i="5"/>
  <c r="J128" i="5" s="1"/>
  <c r="J98" i="5" s="1"/>
  <c r="BK132" i="5"/>
  <c r="J132" i="5" s="1"/>
  <c r="J99" i="5" s="1"/>
  <c r="BK141" i="5"/>
  <c r="P125" i="6"/>
  <c r="T125" i="6"/>
  <c r="P132" i="6"/>
  <c r="T132" i="6"/>
  <c r="BK141" i="6"/>
  <c r="P141" i="6"/>
  <c r="P140" i="6" s="1"/>
  <c r="T141" i="6"/>
  <c r="T140" i="6" s="1"/>
  <c r="P126" i="7"/>
  <c r="T126" i="7"/>
  <c r="BK138" i="2"/>
  <c r="J138" i="2" s="1"/>
  <c r="BK143" i="2"/>
  <c r="J143" i="2" s="1"/>
  <c r="J99" i="2" s="1"/>
  <c r="BK157" i="2"/>
  <c r="J157" i="2" s="1"/>
  <c r="J101" i="2" s="1"/>
  <c r="BK213" i="2"/>
  <c r="J213" i="2" s="1"/>
  <c r="J102" i="2" s="1"/>
  <c r="P292" i="2"/>
  <c r="T292" i="2"/>
  <c r="R301" i="2"/>
  <c r="BK316" i="2"/>
  <c r="J316" i="2" s="1"/>
  <c r="J107" i="2" s="1"/>
  <c r="BK334" i="2"/>
  <c r="J334" i="2" s="1"/>
  <c r="J108" i="2" s="1"/>
  <c r="BK370" i="2"/>
  <c r="J370" i="2" s="1"/>
  <c r="J109" i="2" s="1"/>
  <c r="BK406" i="2"/>
  <c r="J110" i="2" s="1"/>
  <c r="P462" i="2"/>
  <c r="P416" i="2" s="1"/>
  <c r="P414" i="2" s="1"/>
  <c r="T462" i="2"/>
  <c r="T416" i="2" s="1"/>
  <c r="T414" i="2" s="1"/>
  <c r="R487" i="2"/>
  <c r="BK538" i="2"/>
  <c r="J554" i="2" s="1"/>
  <c r="J114" i="2" s="1"/>
  <c r="R538" i="2"/>
  <c r="BK563" i="2"/>
  <c r="T563" i="2"/>
  <c r="P587" i="2"/>
  <c r="T587" i="2"/>
  <c r="BK136" i="3"/>
  <c r="J136" i="3" s="1"/>
  <c r="J100" i="3" s="1"/>
  <c r="BK145" i="3"/>
  <c r="BK165" i="3"/>
  <c r="BK184" i="3"/>
  <c r="J105" i="3" s="1"/>
  <c r="BK134" i="4"/>
  <c r="J134" i="4" s="1"/>
  <c r="J100" i="4" s="1"/>
  <c r="BK190" i="5"/>
  <c r="BK125" i="6"/>
  <c r="J125" i="6" s="1"/>
  <c r="J98" i="6" s="1"/>
  <c r="R125" i="6"/>
  <c r="BK132" i="6"/>
  <c r="R132" i="6"/>
  <c r="R141" i="6"/>
  <c r="R140" i="6" s="1"/>
  <c r="BK126" i="7"/>
  <c r="J126" i="7" s="1"/>
  <c r="R126" i="7"/>
  <c r="BK149" i="7"/>
  <c r="J149" i="7" s="1"/>
  <c r="J100" i="7" s="1"/>
  <c r="BK177" i="7"/>
  <c r="J177" i="7" s="1"/>
  <c r="J101" i="7" s="1"/>
  <c r="BK128" i="3"/>
  <c r="J128" i="3" s="1"/>
  <c r="BK142" i="3"/>
  <c r="J142" i="3" s="1"/>
  <c r="J101" i="3" s="1"/>
  <c r="BK215" i="3"/>
  <c r="J220" i="3" s="1"/>
  <c r="J106" i="3" s="1"/>
  <c r="BK128" i="4"/>
  <c r="J128" i="4" s="1"/>
  <c r="J98" i="4" s="1"/>
  <c r="BK132" i="4"/>
  <c r="J132" i="4" s="1"/>
  <c r="J99" i="4" s="1"/>
  <c r="BK140" i="4"/>
  <c r="J140" i="4" s="1"/>
  <c r="J101" i="4" s="1"/>
  <c r="BK167" i="4"/>
  <c r="J167" i="4" s="1"/>
  <c r="J106" i="4" s="1"/>
  <c r="BK138" i="5"/>
  <c r="J138" i="5" s="1"/>
  <c r="J100" i="5" s="1"/>
  <c r="BK128" i="6"/>
  <c r="J128" i="6" s="1"/>
  <c r="J99" i="6" s="1"/>
  <c r="BK138" i="6"/>
  <c r="J138" i="6" s="1"/>
  <c r="J101" i="6" s="1"/>
  <c r="BK121" i="8"/>
  <c r="BK152" i="2"/>
  <c r="J152" i="2" s="1"/>
  <c r="J100" i="2" s="1"/>
  <c r="BK298" i="2"/>
  <c r="J298" i="2" s="1"/>
  <c r="J104" i="2" s="1"/>
  <c r="BK211" i="5"/>
  <c r="BK145" i="7"/>
  <c r="J145" i="7" s="1"/>
  <c r="J99" i="7" s="1"/>
  <c r="BK196" i="7"/>
  <c r="J196" i="7" s="1"/>
  <c r="J102" i="7" s="1"/>
  <c r="BK201" i="7"/>
  <c r="J201" i="7" s="1"/>
  <c r="J104" i="7" s="1"/>
  <c r="J89" i="8"/>
  <c r="F92" i="8"/>
  <c r="E109" i="8"/>
  <c r="BE122" i="8"/>
  <c r="J118" i="7"/>
  <c r="BE136" i="7"/>
  <c r="BE142" i="7"/>
  <c r="BE146" i="7"/>
  <c r="BE153" i="7"/>
  <c r="BE159" i="7"/>
  <c r="BE162" i="7"/>
  <c r="BE168" i="7"/>
  <c r="BE181" i="7"/>
  <c r="BE184" i="7"/>
  <c r="BE202" i="7"/>
  <c r="E85" i="7"/>
  <c r="F92" i="7"/>
  <c r="BE127" i="7"/>
  <c r="BE130" i="7"/>
  <c r="BE133" i="7"/>
  <c r="BE139" i="7"/>
  <c r="BE150" i="7"/>
  <c r="BE156" i="7"/>
  <c r="BE165" i="7"/>
  <c r="BE171" i="7"/>
  <c r="BE174" i="7"/>
  <c r="BE178" i="7"/>
  <c r="BE187" i="7"/>
  <c r="BE190" i="7"/>
  <c r="BE193" i="7"/>
  <c r="BE197" i="7"/>
  <c r="J89" i="6"/>
  <c r="BE127" i="6"/>
  <c r="BE129" i="6"/>
  <c r="BE136" i="6"/>
  <c r="BE137" i="6"/>
  <c r="BE139" i="6"/>
  <c r="BE142" i="6"/>
  <c r="BE143" i="6"/>
  <c r="BE144" i="6"/>
  <c r="BE146" i="6"/>
  <c r="E85" i="6"/>
  <c r="F92" i="6"/>
  <c r="BE126" i="6"/>
  <c r="BE133" i="6"/>
  <c r="BE134" i="6"/>
  <c r="BE148" i="6"/>
  <c r="E85" i="5"/>
  <c r="J89" i="5"/>
  <c r="F92" i="5"/>
  <c r="BE129" i="5"/>
  <c r="BE130" i="5"/>
  <c r="BE131" i="5"/>
  <c r="BE133" i="5"/>
  <c r="BE134" i="5"/>
  <c r="BE136" i="5"/>
  <c r="BE142" i="5"/>
  <c r="BE143" i="5"/>
  <c r="BE145" i="5"/>
  <c r="BE146" i="5"/>
  <c r="BE147" i="5"/>
  <c r="BE148" i="5"/>
  <c r="BE154" i="5"/>
  <c r="BE156" i="5"/>
  <c r="BE159" i="5"/>
  <c r="BE162" i="5"/>
  <c r="BE163" i="5"/>
  <c r="BE164" i="5"/>
  <c r="BE165" i="5"/>
  <c r="BE166" i="5"/>
  <c r="BE167" i="5"/>
  <c r="BE173" i="5"/>
  <c r="BE177" i="5"/>
  <c r="BE179" i="5"/>
  <c r="BE180" i="5"/>
  <c r="BE182" i="5"/>
  <c r="BE183" i="5"/>
  <c r="BE184" i="5"/>
  <c r="BE187" i="5"/>
  <c r="BE189" i="5"/>
  <c r="BE191" i="5"/>
  <c r="BE192" i="5"/>
  <c r="BE194" i="5"/>
  <c r="BE195" i="5"/>
  <c r="BE197" i="5"/>
  <c r="BE199" i="5"/>
  <c r="BE203" i="5"/>
  <c r="BE205" i="5"/>
  <c r="BE206" i="5"/>
  <c r="BE207" i="5"/>
  <c r="BE137" i="5"/>
  <c r="BE139" i="5"/>
  <c r="BE144" i="5"/>
  <c r="BE150" i="5"/>
  <c r="BE151" i="5"/>
  <c r="BE153" i="5"/>
  <c r="BE157" i="5"/>
  <c r="BE160" i="5"/>
  <c r="BE168" i="5"/>
  <c r="BE169" i="5"/>
  <c r="BE170" i="5"/>
  <c r="BE171" i="5"/>
  <c r="BE172" i="5"/>
  <c r="BE174" i="5"/>
  <c r="BE175" i="5"/>
  <c r="BE176" i="5"/>
  <c r="BE181" i="5"/>
  <c r="BE185" i="5"/>
  <c r="BE186" i="5"/>
  <c r="BE188" i="5"/>
  <c r="BE196" i="5"/>
  <c r="BE200" i="5"/>
  <c r="BE202" i="5"/>
  <c r="BE204" i="5"/>
  <c r="BE208" i="5"/>
  <c r="BE210" i="5"/>
  <c r="BE212" i="5"/>
  <c r="E85" i="4"/>
  <c r="J89" i="4"/>
  <c r="F123" i="4"/>
  <c r="BE129" i="4"/>
  <c r="BE136" i="4"/>
  <c r="BE138" i="4"/>
  <c r="BE144" i="4"/>
  <c r="BE147" i="4"/>
  <c r="BE148" i="4"/>
  <c r="BE151" i="4"/>
  <c r="BE154" i="4"/>
  <c r="BE155" i="4"/>
  <c r="BE160" i="4"/>
  <c r="BE161" i="4"/>
  <c r="BE162" i="4"/>
  <c r="BE168" i="4"/>
  <c r="BE133" i="4"/>
  <c r="BE135" i="4"/>
  <c r="BE139" i="4"/>
  <c r="BE141" i="4"/>
  <c r="BE145" i="4"/>
  <c r="BE146" i="4"/>
  <c r="BE149" i="4"/>
  <c r="BE150" i="4"/>
  <c r="BE152" i="4"/>
  <c r="BE156" i="4"/>
  <c r="BE158" i="4"/>
  <c r="BE159" i="4"/>
  <c r="BE163" i="4"/>
  <c r="BE164" i="4"/>
  <c r="BE165" i="4"/>
  <c r="BE166" i="4"/>
  <c r="J89" i="3"/>
  <c r="E116" i="3"/>
  <c r="F123" i="3"/>
  <c r="BE134" i="3"/>
  <c r="BE135" i="3"/>
  <c r="BE137" i="3"/>
  <c r="BE138" i="3"/>
  <c r="BE140" i="3"/>
  <c r="BE141" i="3"/>
  <c r="BE143" i="3"/>
  <c r="BE149" i="3"/>
  <c r="BE154" i="3"/>
  <c r="BE155" i="3"/>
  <c r="BE163" i="3"/>
  <c r="BE164" i="3"/>
  <c r="BE167" i="3"/>
  <c r="BE168" i="3"/>
  <c r="BE169" i="3"/>
  <c r="BE181" i="3"/>
  <c r="BE182" i="3"/>
  <c r="BE183" i="3"/>
  <c r="BE189" i="3"/>
  <c r="BE192" i="3"/>
  <c r="BE202" i="3"/>
  <c r="BE204" i="3"/>
  <c r="BE206" i="3"/>
  <c r="BE207" i="3"/>
  <c r="BE129" i="3"/>
  <c r="BE146" i="3"/>
  <c r="BE147" i="3"/>
  <c r="BE148" i="3"/>
  <c r="BE150" i="3"/>
  <c r="BE151" i="3"/>
  <c r="BE152" i="3"/>
  <c r="BE153" i="3"/>
  <c r="BE162" i="3"/>
  <c r="BE166" i="3"/>
  <c r="BE170" i="3"/>
  <c r="BE177" i="3"/>
  <c r="BE178" i="3"/>
  <c r="BE179" i="3"/>
  <c r="BE180" i="3"/>
  <c r="BE185" i="3"/>
  <c r="BE188" i="3"/>
  <c r="BE190" i="3"/>
  <c r="BE191" i="3"/>
  <c r="BE193" i="3"/>
  <c r="BE196" i="3"/>
  <c r="BE197" i="3"/>
  <c r="BE198" i="3"/>
  <c r="BE199" i="3"/>
  <c r="BE200" i="3"/>
  <c r="BE201" i="3"/>
  <c r="BE203" i="3"/>
  <c r="BE205" i="3"/>
  <c r="BE208" i="3"/>
  <c r="BE209" i="3"/>
  <c r="BE210" i="3"/>
  <c r="BE211" i="3"/>
  <c r="BE212" i="3"/>
  <c r="BE213" i="3"/>
  <c r="BE214" i="3"/>
  <c r="BE216" i="3"/>
  <c r="F92" i="2"/>
  <c r="E126" i="2"/>
  <c r="J130" i="2"/>
  <c r="BE139" i="2"/>
  <c r="BE140" i="2"/>
  <c r="BE153" i="2"/>
  <c r="BE162" i="2"/>
  <c r="BE174" i="2"/>
  <c r="BE175" i="2"/>
  <c r="BE177" i="2"/>
  <c r="BE183" i="2"/>
  <c r="BE184" i="2"/>
  <c r="BE186" i="2"/>
  <c r="BE190" i="2"/>
  <c r="BE194" i="2"/>
  <c r="BE206" i="2"/>
  <c r="BE212" i="2"/>
  <c r="BE214" i="2"/>
  <c r="BE215" i="2"/>
  <c r="BE217" i="2"/>
  <c r="BE218" i="2"/>
  <c r="BE219" i="2"/>
  <c r="BE221" i="2"/>
  <c r="BE223" i="2"/>
  <c r="BE232" i="2"/>
  <c r="BE234" i="2"/>
  <c r="BE238" i="2"/>
  <c r="BE257" i="2"/>
  <c r="BE269" i="2"/>
  <c r="BE278" i="2"/>
  <c r="BE291" i="2"/>
  <c r="BE294" i="2"/>
  <c r="BE297" i="2"/>
  <c r="BE299" i="2"/>
  <c r="BE308" i="2"/>
  <c r="BE315" i="2"/>
  <c r="BE321" i="2"/>
  <c r="BE325" i="2"/>
  <c r="BE327" i="2"/>
  <c r="BE328" i="2"/>
  <c r="BE330" i="2"/>
  <c r="BE331" i="2"/>
  <c r="BE333" i="2"/>
  <c r="BE335" i="2"/>
  <c r="BE339" i="2"/>
  <c r="BE343" i="2"/>
  <c r="BE353" i="2"/>
  <c r="BE358" i="2"/>
  <c r="BE371" i="2"/>
  <c r="BE374" i="2"/>
  <c r="BE377" i="2"/>
  <c r="BE401" i="2"/>
  <c r="BE403" i="2"/>
  <c r="BE404" i="2"/>
  <c r="BE413" i="2"/>
  <c r="BE415" i="2"/>
  <c r="BE420" i="2"/>
  <c r="BE421" i="2"/>
  <c r="BE425" i="2"/>
  <c r="BE431" i="2"/>
  <c r="BE438" i="2"/>
  <c r="BE443" i="2"/>
  <c r="BE444" i="2"/>
  <c r="BE445" i="2"/>
  <c r="BE450" i="2"/>
  <c r="BE452" i="2"/>
  <c r="BE453" i="2"/>
  <c r="BE454" i="2"/>
  <c r="BE463" i="2"/>
  <c r="BE464" i="2"/>
  <c r="BE465" i="2"/>
  <c r="BE466" i="2"/>
  <c r="BE476" i="2"/>
  <c r="BE484" i="2"/>
  <c r="BE486" i="2"/>
  <c r="BE492" i="2"/>
  <c r="BE504" i="2"/>
  <c r="BE509" i="2"/>
  <c r="BE514" i="2"/>
  <c r="BE518" i="2"/>
  <c r="BE539" i="2"/>
  <c r="BE541" i="2"/>
  <c r="BE545" i="2"/>
  <c r="BE549" i="2"/>
  <c r="BE583" i="2"/>
  <c r="BE141" i="2"/>
  <c r="BE144" i="2"/>
  <c r="BE149" i="2"/>
  <c r="BE158" i="2"/>
  <c r="BE166" i="2"/>
  <c r="BE170" i="2"/>
  <c r="BE171" i="2"/>
  <c r="BE172" i="2"/>
  <c r="BE181" i="2"/>
  <c r="BE189" i="2"/>
  <c r="BE195" i="2"/>
  <c r="BE199" i="2"/>
  <c r="BE200" i="2"/>
  <c r="BE203" i="2"/>
  <c r="BE210" i="2"/>
  <c r="BE211" i="2"/>
  <c r="BE222" i="2"/>
  <c r="BE224" i="2"/>
  <c r="BE225" i="2"/>
  <c r="BE228" i="2"/>
  <c r="BE233" i="2"/>
  <c r="BE251" i="2"/>
  <c r="BE261" i="2"/>
  <c r="BE265" i="2"/>
  <c r="BE270" i="2"/>
  <c r="BE279" i="2"/>
  <c r="BE283" i="2"/>
  <c r="BE287" i="2"/>
  <c r="BE293" i="2"/>
  <c r="BE296" i="2"/>
  <c r="BE302" i="2"/>
  <c r="BE306" i="2"/>
  <c r="BE312" i="2"/>
  <c r="BE313" i="2"/>
  <c r="BE317" i="2"/>
  <c r="BE347" i="2"/>
  <c r="BE351" i="2"/>
  <c r="BE352" i="2"/>
  <c r="BE357" i="2"/>
  <c r="BE364" i="2"/>
  <c r="BE380" i="2"/>
  <c r="BE385" i="2"/>
  <c r="BE388" i="2"/>
  <c r="BE395" i="2"/>
  <c r="BE398" i="2"/>
  <c r="BE402" i="2"/>
  <c r="BE405" i="2"/>
  <c r="BE407" i="2"/>
  <c r="BE426" i="2"/>
  <c r="BE428" i="2"/>
  <c r="BE432" i="2"/>
  <c r="BE437" i="2"/>
  <c r="BE439" i="2"/>
  <c r="BE440" i="2"/>
  <c r="BE448" i="2"/>
  <c r="BE449" i="2"/>
  <c r="BE451" i="2"/>
  <c r="BE458" i="2"/>
  <c r="BE459" i="2"/>
  <c r="BE460" i="2"/>
  <c r="BE461" i="2"/>
  <c r="BE467" i="2"/>
  <c r="BE469" i="2"/>
  <c r="BE474" i="2"/>
  <c r="BE479" i="2"/>
  <c r="BE483" i="2"/>
  <c r="BE485" i="2"/>
  <c r="BE488" i="2"/>
  <c r="BE498" i="2"/>
  <c r="BE520" i="2"/>
  <c r="BE524" i="2"/>
  <c r="BE526" i="2"/>
  <c r="BE527" i="2"/>
  <c r="BE528" i="2"/>
  <c r="BE530" i="2"/>
  <c r="BE532" i="2"/>
  <c r="BE533" i="2"/>
  <c r="BE535" i="2"/>
  <c r="BE536" i="2"/>
  <c r="BE537" i="2"/>
  <c r="BE540" i="2"/>
  <c r="BE553" i="2"/>
  <c r="BE555" i="2"/>
  <c r="BE556" i="2"/>
  <c r="BE558" i="2"/>
  <c r="BE559" i="2"/>
  <c r="BE560" i="2"/>
  <c r="BE561" i="2"/>
  <c r="BE562" i="2"/>
  <c r="BE564" i="2"/>
  <c r="BE568" i="2"/>
  <c r="BE569" i="2"/>
  <c r="BE570" i="2"/>
  <c r="BE571" i="2"/>
  <c r="BE572" i="2"/>
  <c r="BE573" i="2"/>
  <c r="BE582" i="2"/>
  <c r="BE584" i="2"/>
  <c r="BE585" i="2"/>
  <c r="BE586" i="2"/>
  <c r="BE588" i="2"/>
  <c r="BE592" i="2"/>
  <c r="BE593" i="2"/>
  <c r="BE596" i="2"/>
  <c r="J34" i="2"/>
  <c r="AW95" i="1" s="1"/>
  <c r="F36" i="2"/>
  <c r="BC95" i="1" s="1"/>
  <c r="F34" i="3"/>
  <c r="BA96" i="1" s="1"/>
  <c r="F37" i="3"/>
  <c r="BD96" i="1" s="1"/>
  <c r="F36" i="4"/>
  <c r="BC97" i="1" s="1"/>
  <c r="F34" i="4"/>
  <c r="BA97" i="1" s="1"/>
  <c r="F34" i="5"/>
  <c r="BA98" i="1" s="1"/>
  <c r="F35" i="5"/>
  <c r="BB98" i="1" s="1"/>
  <c r="F34" i="6"/>
  <c r="BA99" i="1" s="1"/>
  <c r="F37" i="6"/>
  <c r="BD99" i="1" s="1"/>
  <c r="F36" i="7"/>
  <c r="BC100" i="1" s="1"/>
  <c r="J34" i="7"/>
  <c r="AW100" i="1" s="1"/>
  <c r="F37" i="8"/>
  <c r="BD101" i="1" s="1"/>
  <c r="F34" i="8"/>
  <c r="BA101" i="1" s="1"/>
  <c r="F36" i="8"/>
  <c r="BC101" i="1" s="1"/>
  <c r="F34" i="2"/>
  <c r="BA95" i="1" s="1"/>
  <c r="F37" i="2"/>
  <c r="BD95" i="1" s="1"/>
  <c r="F35" i="2"/>
  <c r="BB95" i="1" s="1"/>
  <c r="F35" i="3"/>
  <c r="BB96" i="1" s="1"/>
  <c r="J34" i="3"/>
  <c r="AW96" i="1" s="1"/>
  <c r="F36" i="3"/>
  <c r="BC96" i="1" s="1"/>
  <c r="J34" i="4"/>
  <c r="AW97" i="1" s="1"/>
  <c r="F35" i="4"/>
  <c r="BB97" i="1" s="1"/>
  <c r="F37" i="4"/>
  <c r="BD97" i="1" s="1"/>
  <c r="F36" i="5"/>
  <c r="BC98" i="1" s="1"/>
  <c r="F37" i="5"/>
  <c r="BD98" i="1" s="1"/>
  <c r="J34" i="5"/>
  <c r="AW98" i="1" s="1"/>
  <c r="F35" i="6"/>
  <c r="BB99" i="1" s="1"/>
  <c r="J34" i="6"/>
  <c r="AW99" i="1" s="1"/>
  <c r="F36" i="6"/>
  <c r="BC99" i="1" s="1"/>
  <c r="F35" i="7"/>
  <c r="BB100" i="1" s="1"/>
  <c r="F34" i="7"/>
  <c r="BA100" i="1" s="1"/>
  <c r="F37" i="7"/>
  <c r="BD100" i="1" s="1"/>
  <c r="F35" i="8"/>
  <c r="BB101" i="1" s="1"/>
  <c r="J34" i="8"/>
  <c r="AW101" i="1" s="1"/>
  <c r="J115" i="2" l="1"/>
  <c r="J300" i="2"/>
  <c r="J104" i="3"/>
  <c r="J144" i="3"/>
  <c r="J142" i="4"/>
  <c r="J140" i="5"/>
  <c r="J103" i="6"/>
  <c r="J100" i="6"/>
  <c r="J98" i="7"/>
  <c r="J102" i="5"/>
  <c r="J98" i="2"/>
  <c r="J137" i="2"/>
  <c r="J106" i="2"/>
  <c r="BK416" i="2"/>
  <c r="BK414" i="2" s="1"/>
  <c r="J111" i="2" s="1"/>
  <c r="J98" i="3"/>
  <c r="J126" i="3"/>
  <c r="J103" i="3"/>
  <c r="J103" i="5"/>
  <c r="J105" i="5"/>
  <c r="J230" i="5"/>
  <c r="J106" i="5" s="1"/>
  <c r="J103" i="4"/>
  <c r="J98" i="8"/>
  <c r="T127" i="5"/>
  <c r="T126" i="4"/>
  <c r="R300" i="2"/>
  <c r="T125" i="7"/>
  <c r="T124" i="7"/>
  <c r="P124" i="6"/>
  <c r="P123" i="6" s="1"/>
  <c r="AU99" i="1" s="1"/>
  <c r="R126" i="4"/>
  <c r="R125" i="7"/>
  <c r="R124" i="7"/>
  <c r="R124" i="6"/>
  <c r="R123" i="6" s="1"/>
  <c r="P127" i="5"/>
  <c r="P126" i="4"/>
  <c r="AU97" i="1" s="1"/>
  <c r="P125" i="7"/>
  <c r="P124" i="7"/>
  <c r="AU100" i="1" s="1"/>
  <c r="T124" i="6"/>
  <c r="T123" i="6" s="1"/>
  <c r="R127" i="5"/>
  <c r="T300" i="2"/>
  <c r="P300" i="2"/>
  <c r="BK137" i="2"/>
  <c r="BK127" i="3"/>
  <c r="J127" i="3" s="1"/>
  <c r="J97" i="3" s="1"/>
  <c r="BK140" i="6"/>
  <c r="J102" i="6" s="1"/>
  <c r="BK125" i="7"/>
  <c r="BK200" i="7"/>
  <c r="J200" i="7" s="1"/>
  <c r="J103" i="7" s="1"/>
  <c r="BK120" i="8"/>
  <c r="BK144" i="3"/>
  <c r="BK127" i="4"/>
  <c r="J127" i="4" s="1"/>
  <c r="J97" i="4" s="1"/>
  <c r="BK142" i="4"/>
  <c r="BK127" i="5"/>
  <c r="J127" i="5" s="1"/>
  <c r="BK140" i="5"/>
  <c r="J104" i="5"/>
  <c r="BK124" i="6"/>
  <c r="J124" i="6" s="1"/>
  <c r="J33" i="4"/>
  <c r="AV97" i="1" s="1"/>
  <c r="AT97" i="1" s="1"/>
  <c r="F33" i="7"/>
  <c r="BD94" i="1"/>
  <c r="W33" i="1" s="1"/>
  <c r="F33" i="4"/>
  <c r="AZ97" i="1" s="1"/>
  <c r="BC94" i="1"/>
  <c r="W32" i="1" s="1"/>
  <c r="BA94" i="1"/>
  <c r="BB94" i="1"/>
  <c r="J102" i="3" l="1"/>
  <c r="J102" i="4"/>
  <c r="J126" i="5"/>
  <c r="J97" i="6"/>
  <c r="J123" i="6"/>
  <c r="J125" i="7"/>
  <c r="J97" i="7"/>
  <c r="AZ100" i="1"/>
  <c r="J33" i="7"/>
  <c r="AV100" i="1" s="1"/>
  <c r="AT100" i="1" s="1"/>
  <c r="J101" i="5"/>
  <c r="J136" i="2"/>
  <c r="J97" i="2"/>
  <c r="J97" i="8"/>
  <c r="BK300" i="2"/>
  <c r="J105" i="2" s="1"/>
  <c r="AU96" i="1"/>
  <c r="J97" i="5"/>
  <c r="R126" i="5"/>
  <c r="P126" i="5"/>
  <c r="AU98" i="1" s="1"/>
  <c r="AU95" i="1"/>
  <c r="AW94" i="1"/>
  <c r="AK30" i="1" s="1"/>
  <c r="W31" i="1"/>
  <c r="AX94" i="1"/>
  <c r="T126" i="5"/>
  <c r="BK126" i="3"/>
  <c r="J96" i="3" s="1"/>
  <c r="BK126" i="4"/>
  <c r="J126" i="4" s="1"/>
  <c r="J96" i="4" s="1"/>
  <c r="BK123" i="6"/>
  <c r="BK124" i="7"/>
  <c r="J124" i="7" s="1"/>
  <c r="J30" i="7" s="1"/>
  <c r="AG100" i="1" s="1"/>
  <c r="AN100" i="1" s="1"/>
  <c r="BK119" i="8"/>
  <c r="BK126" i="5"/>
  <c r="J30" i="8"/>
  <c r="AY94" i="1"/>
  <c r="W30" i="1"/>
  <c r="J96" i="6" l="1"/>
  <c r="AG101" i="1"/>
  <c r="AN101" i="1" s="1"/>
  <c r="F33" i="8"/>
  <c r="J96" i="5"/>
  <c r="F33" i="5" s="1"/>
  <c r="J33" i="5" s="1"/>
  <c r="AV98" i="1" s="1"/>
  <c r="AT98" i="1" s="1"/>
  <c r="BK136" i="2"/>
  <c r="J96" i="2" s="1"/>
  <c r="F33" i="2" s="1"/>
  <c r="AU94" i="1"/>
  <c r="J39" i="7"/>
  <c r="J96" i="8"/>
  <c r="J96" i="7"/>
  <c r="J30" i="5"/>
  <c r="AG98" i="1" s="1"/>
  <c r="AN98" i="1" s="1"/>
  <c r="J30" i="6"/>
  <c r="J30" i="3"/>
  <c r="F33" i="3" s="1"/>
  <c r="J30" i="4"/>
  <c r="AG97" i="1" s="1"/>
  <c r="AN97" i="1" s="1"/>
  <c r="J33" i="2" l="1"/>
  <c r="AV95" i="1" s="1"/>
  <c r="AT95" i="1" s="1"/>
  <c r="AZ95" i="1"/>
  <c r="AG99" i="1"/>
  <c r="AN99" i="1" s="1"/>
  <c r="J33" i="6"/>
  <c r="AV99" i="1" s="1"/>
  <c r="AT99" i="1" s="1"/>
  <c r="F33" i="6"/>
  <c r="AZ99" i="1" s="1"/>
  <c r="J33" i="8"/>
  <c r="AZ101" i="1"/>
  <c r="AZ98" i="1"/>
  <c r="J30" i="2"/>
  <c r="AG95" i="1" s="1"/>
  <c r="AN95" i="1" s="1"/>
  <c r="AG96" i="1"/>
  <c r="AN96" i="1" s="1"/>
  <c r="J33" i="3"/>
  <c r="J39" i="3" s="1"/>
  <c r="J39" i="5"/>
  <c r="J39" i="4"/>
  <c r="J39" i="6" l="1"/>
  <c r="AV101" i="1"/>
  <c r="AT101" i="1" s="1"/>
  <c r="J39" i="8"/>
  <c r="AN94" i="1"/>
  <c r="AK35" i="1" s="1"/>
  <c r="J39" i="2"/>
  <c r="AG94" i="1"/>
  <c r="AK26" i="1" s="1"/>
  <c r="W29" i="1" s="1"/>
  <c r="AK29" i="1" s="1"/>
  <c r="AZ96" i="1"/>
  <c r="AZ94" i="1" s="1"/>
  <c r="AV94" i="1" s="1"/>
  <c r="AT94" i="1" s="1"/>
  <c r="AV96" i="1"/>
  <c r="AT96" i="1" s="1"/>
</calcChain>
</file>

<file path=xl/sharedStrings.xml><?xml version="1.0" encoding="utf-8"?>
<sst xmlns="http://schemas.openxmlformats.org/spreadsheetml/2006/main" count="9955" uniqueCount="1787">
  <si>
    <t>Export Komplet</t>
  </si>
  <si>
    <t/>
  </si>
  <si>
    <t>2.0</t>
  </si>
  <si>
    <t>False</t>
  </si>
  <si>
    <t>{cd140de7-2686-431f-9150-a95bd4ab8131}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</si>
  <si>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</si>
  <si>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</si>
  <si>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</si>
  <si>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</si>
  <si>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</si>
  <si>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</si>
  <si>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</si>
  <si>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</si>
  <si>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323/2021</t>
  </si>
  <si>
    <t>Stavba:</t>
  </si>
  <si>
    <t>Stavební úpravy MŠ Kaznějov - sídliště</t>
  </si>
  <si>
    <t>KSO:</t>
  </si>
  <si>
    <t>CC-CZ:</t>
  </si>
  <si>
    <t>Místo:</t>
  </si>
  <si>
    <t>Kaznějov [559008]</t>
  </si>
  <si>
    <t>Datum:</t>
  </si>
  <si>
    <t>Zadavatel:</t>
  </si>
  <si>
    <t>IČ:</t>
  </si>
  <si>
    <t>Město Kaznějov</t>
  </si>
  <si>
    <t>DIČ:</t>
  </si>
  <si>
    <t>Zhotovitel:</t>
  </si>
  <si>
    <t xml:space="preserve"> </t>
  </si>
  <si>
    <t>Projektant:</t>
  </si>
  <si>
    <t>ARTENDR s.r.o.</t>
  </si>
  <si>
    <t>True</t>
  </si>
  <si>
    <t>Zpracovatel:</t>
  </si>
  <si>
    <t>01890000</t>
  </si>
  <si>
    <t>Jan Petr</t>
  </si>
  <si>
    <t>CZ8604200451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</si>
  <si>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</si>
  <si>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</si>
  <si>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</si>
  <si>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</si>
  <si>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</si>
  <si>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</si>
  <si>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</si>
  <si>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</si>
  <si>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</si>
  <si>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</si>
  <si>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</si>
  <si>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</si>
  <si>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</si>
  <si>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</si>
  <si>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</si>
  <si>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</si>
  <si>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</si>
  <si>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</si>
  <si>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</si>
  <si>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</si>
  <si>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</si>
  <si>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</si>
  <si>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</si>
  <si>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</si>
  <si>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</si>
  <si>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</si>
  <si>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</si>
  <si>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</si>
  <si>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</si>
  <si>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</si>
  <si>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</si>
  <si>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</si>
  <si>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</si>
  <si>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</si>
  <si>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</si>
  <si>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</si>
  <si>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</si>
  <si>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</si>
  <si>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</si>
  <si>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</si>
  <si>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</si>
  <si>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</si>
  <si>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</si>
  <si>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</si>
  <si>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</si>
  <si>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</si>
  <si>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</si>
  <si>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</si>
  <si>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</si>
  <si>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</si>
  <si>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{382e8c2a-9507-4664-8483-cda1d2cc374e}</t>
  </si>
  <si>
    <t>2</t>
  </si>
  <si>
    <t>02</t>
  </si>
  <si>
    <t>ZTI</t>
  </si>
  <si>
    <t>{db6e54e1-1501-4a6c-bae0-8d739f2ab624}</t>
  </si>
  <si>
    <t>03</t>
  </si>
  <si>
    <t>Vytápění</t>
  </si>
  <si>
    <t>{5e5ab187-ae85-4e8c-a0f2-061ebfe6e68c}</t>
  </si>
  <si>
    <t>04</t>
  </si>
  <si>
    <t>Elektroinstalace</t>
  </si>
  <si>
    <t>{5bdf6027-2acd-4044-98d3-839712f11701}</t>
  </si>
  <si>
    <t>05</t>
  </si>
  <si>
    <t>Větrání</t>
  </si>
  <si>
    <t>{fd8411fd-6c03-49f2-bb61-431b4d5bc1c8}</t>
  </si>
  <si>
    <t>06</t>
  </si>
  <si>
    <t>Gastro</t>
  </si>
  <si>
    <t>{7d08f294-892c-43eb-9e17-beab49205fd0}</t>
  </si>
  <si>
    <t>VORN</t>
  </si>
  <si>
    <t>Vedlejší a ostatní rozpočtové náklady</t>
  </si>
  <si>
    <t>VON</t>
  </si>
  <si>
    <t>{c98ba57e-2ff7-40cc-8f43-aa9ee1b83ca7}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</si>
  <si>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</si>
  <si>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</si>
  <si>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</si>
  <si>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</si>
  <si>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</si>
  <si>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</si>
  <si>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</si>
  <si>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</si>
  <si>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</si>
  <si>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</si>
  <si>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</si>
  <si>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</si>
  <si>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</si>
  <si>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</si>
  <si>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</si>
  <si>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</si>
  <si>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</si>
  <si>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</si>
  <si>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</si>
  <si>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</si>
  <si>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</si>
  <si>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</si>
  <si>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</si>
  <si>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</si>
  <si>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</si>
  <si>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</si>
  <si>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</si>
  <si>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</si>
  <si>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</si>
  <si>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</si>
  <si>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</si>
  <si>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</si>
  <si>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</si>
  <si>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</si>
  <si>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</si>
  <si>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</si>
  <si>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</si>
  <si>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</si>
  <si>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</si>
  <si>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</si>
  <si>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</si>
  <si>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</si>
  <si>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</si>
  <si>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</si>
  <si>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</si>
  <si>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</si>
  <si>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181151311</t>
  </si>
  <si>
    <t>Plošná úprava terénu přes 500 m2 zemina skupiny 1 až 4 nerovnosti přes 50 do 100 mm v rovinně a svahu do 1:5</t>
  </si>
  <si>
    <t>m2</t>
  </si>
  <si>
    <t>CS ÚRS 2021 02</t>
  </si>
  <si>
    <t>4</t>
  </si>
  <si>
    <t>-490092267</t>
  </si>
  <si>
    <t>181451131</t>
  </si>
  <si>
    <t>Založení parkového trávníku výsevem pl přes 1000 m2 v rovině a ve svahu do 1:5</t>
  </si>
  <si>
    <t>80599871</t>
  </si>
  <si>
    <t>3</t>
  </si>
  <si>
    <t>M</t>
  </si>
  <si>
    <t>00572410</t>
  </si>
  <si>
    <t>osivo směs travní parková</t>
  </si>
  <si>
    <t>kg</t>
  </si>
  <si>
    <t>8</t>
  </si>
  <si>
    <t>-204129383</t>
  </si>
  <si>
    <t>VV</t>
  </si>
  <si>
    <t>5900*0,02 'Přepočtené koeficientem množství</t>
  </si>
  <si>
    <t>Svislé a kompletní konstrukce</t>
  </si>
  <si>
    <t>340239211</t>
  </si>
  <si>
    <t>Zazdívka otvorů v příčkách nebo stěnách pl přes 1 do 4 m2 cihlami plnými tl do 100 mm</t>
  </si>
  <si>
    <t>-1887575508</t>
  </si>
  <si>
    <t>0,9*2,02*5</t>
  </si>
  <si>
    <t>0,3*2,02</t>
  </si>
  <si>
    <t>0,6*2,02</t>
  </si>
  <si>
    <t>Součet</t>
  </si>
  <si>
    <t>5</t>
  </si>
  <si>
    <t>340239212</t>
  </si>
  <si>
    <t>Zazdívka otvorů v příčkách nebo stěnách pl přes 1 do 4 m2 cihlami plnými tl přes 100 mm</t>
  </si>
  <si>
    <t>-1118323869</t>
  </si>
  <si>
    <t>Vodorovné konstrukce</t>
  </si>
  <si>
    <t>6</t>
  </si>
  <si>
    <t>444125001.R01</t>
  </si>
  <si>
    <t>Montáž ŽB desek hmotnosti do 1 t</t>
  </si>
  <si>
    <t>-1435055541</t>
  </si>
  <si>
    <t>zpětná montáž zastropení topného kanálu</t>
  </si>
  <si>
    <t>91,96</t>
  </si>
  <si>
    <t>Úpravy povrchů, podlahy a osazování výplní</t>
  </si>
  <si>
    <t>7</t>
  </si>
  <si>
    <t>612311111</t>
  </si>
  <si>
    <t>Vápenná omítka hrubá jednovrstvá zatřená vnitřních stěn nanášená ručně</t>
  </si>
  <si>
    <t>756363190</t>
  </si>
  <si>
    <t>doplnění omítky po demontovaných obkladch</t>
  </si>
  <si>
    <t>85</t>
  </si>
  <si>
    <t>612315225</t>
  </si>
  <si>
    <t>Vápenná štuková omítka malých ploch přes 1 do 4 m2 na stěnách</t>
  </si>
  <si>
    <t>kus</t>
  </si>
  <si>
    <t>-1610075392</t>
  </si>
  <si>
    <t>omítnutí zazdívek otvorů - oboustranně</t>
  </si>
  <si>
    <t>8*2</t>
  </si>
  <si>
    <t>9</t>
  </si>
  <si>
    <t>612315421</t>
  </si>
  <si>
    <t>Oprava vnitřní vápenné štukové omítky stěn v rozsahu plochy do 10 %</t>
  </si>
  <si>
    <t>1026154447</t>
  </si>
  <si>
    <t>původní omítky stěn</t>
  </si>
  <si>
    <t>3700</t>
  </si>
  <si>
    <t>10</t>
  </si>
  <si>
    <t>619995001</t>
  </si>
  <si>
    <t>Začištění omítek kolem oken, dveří, podlah nebo obkladů</t>
  </si>
  <si>
    <t>m</t>
  </si>
  <si>
    <t>-1653449227</t>
  </si>
  <si>
    <t>11</t>
  </si>
  <si>
    <t>622143003</t>
  </si>
  <si>
    <t>Montáž omítkových plastových nebo pozinkovaných rohových profilů s tkaninou</t>
  </si>
  <si>
    <t>-1340313704</t>
  </si>
  <si>
    <t>12</t>
  </si>
  <si>
    <t>55343026</t>
  </si>
  <si>
    <t>profil rohový Pz+PVC pro vnější omítky tl 15mm</t>
  </si>
  <si>
    <t>-1779303582</t>
  </si>
  <si>
    <t>255*1,05 'Přepočtené koeficientem množství</t>
  </si>
  <si>
    <t>13</t>
  </si>
  <si>
    <t>622143004</t>
  </si>
  <si>
    <t>Montáž omítkových samolepících začišťovacích profilů pro spojení s okenním rámem</t>
  </si>
  <si>
    <t>263640656</t>
  </si>
  <si>
    <t>14</t>
  </si>
  <si>
    <t>59051476</t>
  </si>
  <si>
    <t>profil začišťovací PVC 9mm s výztužnou tkaninou pro ostění ETICS</t>
  </si>
  <si>
    <t>379923725</t>
  </si>
  <si>
    <t>177*1,05 'Přepočtené koeficientem množství</t>
  </si>
  <si>
    <t>622221031</t>
  </si>
  <si>
    <t>Montáž kontaktního zateplení vnějších stěn lepením a mechanickým kotvením TI z minerální vlny s podélnou orientací do zdiva a betonu tl přes 120 do 160 mm</t>
  </si>
  <si>
    <t>2052461340</t>
  </si>
  <si>
    <t>zateplení fasády</t>
  </si>
  <si>
    <t>699</t>
  </si>
  <si>
    <t>16</t>
  </si>
  <si>
    <t>63151531</t>
  </si>
  <si>
    <t>deska tepelně izolační minerální kontaktních fasád podélné vlákno λ=0,036 tl 140mm</t>
  </si>
  <si>
    <t>1718663807</t>
  </si>
  <si>
    <t>699*1,05 'Přepočtené koeficientem množství</t>
  </si>
  <si>
    <t>17</t>
  </si>
  <si>
    <t>622222001</t>
  </si>
  <si>
    <t>Montáž kontaktního zateplení vnějšího ostění, nadpraží nebo parapetu hl. špalety do 200 mm lepením desek z minerální vlny tl do 40 mm</t>
  </si>
  <si>
    <t>1766749816</t>
  </si>
  <si>
    <t>18</t>
  </si>
  <si>
    <t>63151518</t>
  </si>
  <si>
    <t>deska tepelně izolační minerální kontaktních fasád podélné vlákno λ=0,036 tl 40mm</t>
  </si>
  <si>
    <t>-1680436003</t>
  </si>
  <si>
    <t>55,6*1,1 'Přepočtené koeficientem množství</t>
  </si>
  <si>
    <t>19</t>
  </si>
  <si>
    <t>622251105</t>
  </si>
  <si>
    <t>Příplatek k cenám kontaktního zateplení vnějších stěn za zápustnou montáž a použití použití tepelněizolačních zátek z minerální vlny</t>
  </si>
  <si>
    <t>-505412982</t>
  </si>
  <si>
    <t>699+61,16</t>
  </si>
  <si>
    <t>20</t>
  </si>
  <si>
    <t>622511122</t>
  </si>
  <si>
    <t>Tenkovrstvá akrylátová mozaiková hrubozrnná omítka vnějších stěn</t>
  </si>
  <si>
    <t>1500798458</t>
  </si>
  <si>
    <t>622531022</t>
  </si>
  <si>
    <t>Tenkovrstvá silikonová zrnitá omítka zrnitost 2,0 mm vnějších stěn</t>
  </si>
  <si>
    <t>-871550925</t>
  </si>
  <si>
    <t>fasádní omítkovina</t>
  </si>
  <si>
    <t>22</t>
  </si>
  <si>
    <t>629991011</t>
  </si>
  <si>
    <t>Zakrytí výplní otvorů a svislých ploch fólií přilepenou lepící páskou</t>
  </si>
  <si>
    <t>-1214085097</t>
  </si>
  <si>
    <t>23</t>
  </si>
  <si>
    <t>631311115</t>
  </si>
  <si>
    <t>Mazanina tl přes 50 do 80 mm z betonu prostého bez zvýšených nároků na prostředí tř. C 20/25</t>
  </si>
  <si>
    <t>m3</t>
  </si>
  <si>
    <t>-1889459400</t>
  </si>
  <si>
    <t>doplnění skladby podlahy nad topným kanálem</t>
  </si>
  <si>
    <t>91,96*0,05*2</t>
  </si>
  <si>
    <t>24</t>
  </si>
  <si>
    <t>631319171</t>
  </si>
  <si>
    <t>Příplatek k mazanině tl přes 50 do 80 mm za stržení povrchu spodní vrstvy před vložením výztuže</t>
  </si>
  <si>
    <t>1039393815</t>
  </si>
  <si>
    <t>25</t>
  </si>
  <si>
    <t>631362021</t>
  </si>
  <si>
    <t>Výztuž mazanin svařovanými sítěmi Kari</t>
  </si>
  <si>
    <t>t</t>
  </si>
  <si>
    <t>1542792532</t>
  </si>
  <si>
    <t>91,96*0,00585*1,15*2</t>
  </si>
  <si>
    <t>26</t>
  </si>
  <si>
    <t>634111113</t>
  </si>
  <si>
    <t>Obvodová dilatace pružnou těsnicí páskou mezi stěnou a mazaninou nebo potěrem v 80 mm</t>
  </si>
  <si>
    <t>-84472692</t>
  </si>
  <si>
    <t>83,6*2</t>
  </si>
  <si>
    <t>27</t>
  </si>
  <si>
    <t>642942611</t>
  </si>
  <si>
    <t>Osazování zárubní nebo rámů dveřních kovových do 2,5 m2 na montážní pěnu</t>
  </si>
  <si>
    <t>-1415383082</t>
  </si>
  <si>
    <t>nové dveřní zárubně</t>
  </si>
  <si>
    <t>1+2+3</t>
  </si>
  <si>
    <t>28</t>
  </si>
  <si>
    <t>55331589</t>
  </si>
  <si>
    <t>zárubeň jednokřídlá ocelová pro sádrokartonové příčky tl stěny 75-100mm rozměru 700/1970, 2100mm</t>
  </si>
  <si>
    <t>1713924763</t>
  </si>
  <si>
    <t>29</t>
  </si>
  <si>
    <t>55331590</t>
  </si>
  <si>
    <t>zárubeň jednokřídlá ocelová pro sádrokartonové příčky tl stěny 75-100mm rozměru 800/1970, 2100mm</t>
  </si>
  <si>
    <t>1486507813</t>
  </si>
  <si>
    <t>30</t>
  </si>
  <si>
    <t>55331591</t>
  </si>
  <si>
    <t>zárubeň jednokřídlá ocelová pro sádrokartonové příčky tl stěny 75-100mm rozměru 900/1970, 2100mm</t>
  </si>
  <si>
    <t>-1408511734</t>
  </si>
  <si>
    <t>Ostatní konstrukce a práce, bourání</t>
  </si>
  <si>
    <t>31</t>
  </si>
  <si>
    <t>941111111</t>
  </si>
  <si>
    <t>Montáž lešení řadového trubkového lehkého s podlahami zatížení do 200 kg/m2 š od 0,6 do 0,9 m v do 10 m</t>
  </si>
  <si>
    <t>-225023818</t>
  </si>
  <si>
    <t>32</t>
  </si>
  <si>
    <t>941111211</t>
  </si>
  <si>
    <t>Příplatek k lešení řadovému trubkovému lehkému s podlahami š 0,9 m v 10 m za první a ZKD den použití</t>
  </si>
  <si>
    <t>-979672117</t>
  </si>
  <si>
    <t>1200*60 'Přepočtené koeficientem množství</t>
  </si>
  <si>
    <t>33</t>
  </si>
  <si>
    <t>941111811</t>
  </si>
  <si>
    <t>Demontáž lešení řadového trubkového lehkého s podlahami zatížení do 200 kg/m2 š přes 0,6 do 0,9 m v do 10 m</t>
  </si>
  <si>
    <t>565033207</t>
  </si>
  <si>
    <t>34</t>
  </si>
  <si>
    <t>944511111</t>
  </si>
  <si>
    <t>Montáž ochranné sítě z textilie z umělých vláken</t>
  </si>
  <si>
    <t>-1397731448</t>
  </si>
  <si>
    <t>35</t>
  </si>
  <si>
    <t>944511211</t>
  </si>
  <si>
    <t>Příplatek k ochranné síti za první a ZKD den použití</t>
  </si>
  <si>
    <t>-847234363</t>
  </si>
  <si>
    <t>36</t>
  </si>
  <si>
    <t>944511811</t>
  </si>
  <si>
    <t>Demontáž ochranné sítě z textilie z umělých vláken</t>
  </si>
  <si>
    <t>1996069723</t>
  </si>
  <si>
    <t>37</t>
  </si>
  <si>
    <t>949101111</t>
  </si>
  <si>
    <t>Lešení pomocné pro objekty pozemních staveb s lešeňovou podlahou v do 1,9 m zatížení do 150 kg/m2</t>
  </si>
  <si>
    <t>-1914521670</t>
  </si>
  <si>
    <t>38</t>
  </si>
  <si>
    <t>949111111</t>
  </si>
  <si>
    <t>Montáž lešení lehkého kozového trubkového v do 1,2 m</t>
  </si>
  <si>
    <t>sada</t>
  </si>
  <si>
    <t>1919066545</t>
  </si>
  <si>
    <t>39</t>
  </si>
  <si>
    <t>949111112</t>
  </si>
  <si>
    <t>Montáž lešení lehkého kozového trubkového v přes 1,2 do 1,9 m</t>
  </si>
  <si>
    <t>1970551942</t>
  </si>
  <si>
    <t>40</t>
  </si>
  <si>
    <t>952901111</t>
  </si>
  <si>
    <t>Vyčištění budov bytové a občanské výstavby při výšce podlaží do 4 m</t>
  </si>
  <si>
    <t>-799948697</t>
  </si>
  <si>
    <t>509,79+377,04</t>
  </si>
  <si>
    <t>41</t>
  </si>
  <si>
    <t>952905212</t>
  </si>
  <si>
    <t xml:space="preserve">Mechanické očištění podlah </t>
  </si>
  <si>
    <t>1778047613</t>
  </si>
  <si>
    <t>očištění venkovní dlažby</t>
  </si>
  <si>
    <t>430</t>
  </si>
  <si>
    <t>42</t>
  </si>
  <si>
    <t>953943211</t>
  </si>
  <si>
    <t>Osazování hasicího přístroje</t>
  </si>
  <si>
    <t>1476719475</t>
  </si>
  <si>
    <t>43</t>
  </si>
  <si>
    <t>44932114</t>
  </si>
  <si>
    <t>přístroj hasicí ruční práškový PG 6 LE</t>
  </si>
  <si>
    <t>376231717</t>
  </si>
  <si>
    <t>44</t>
  </si>
  <si>
    <t>961044111</t>
  </si>
  <si>
    <t>Bourání základů z betonu prostého</t>
  </si>
  <si>
    <t>-792678067</t>
  </si>
  <si>
    <t>předpokládaný základ bočních zídek demolovaných schodišť</t>
  </si>
  <si>
    <t>(1,2*0,5*0,5)*4</t>
  </si>
  <si>
    <t>45</t>
  </si>
  <si>
    <t>962031133</t>
  </si>
  <si>
    <t>Bourání příček z cihel pálených na MVC tl do 150 mm</t>
  </si>
  <si>
    <t>661371863</t>
  </si>
  <si>
    <t>1.NP</t>
  </si>
  <si>
    <t>(3,8+1,1+5+2+3,1+1,6+3,4+3,5+1,4+1,5+3,8+1,2+1,1+1,85+0,85+0,9+2+2+2,85+2,5+1,05+0,7+0,9+1,9)*2,975</t>
  </si>
  <si>
    <t>odečet otvorů</t>
  </si>
  <si>
    <t>-0,6*1,97*6</t>
  </si>
  <si>
    <t>-0,8*1,97*5</t>
  </si>
  <si>
    <t>-0,9*1,2</t>
  </si>
  <si>
    <t>2.NP</t>
  </si>
  <si>
    <t>(3,8+1,25+1,15+0,9+1,5)*2,975</t>
  </si>
  <si>
    <t>-0,6*1,97</t>
  </si>
  <si>
    <t>-0,8*1,97*2</t>
  </si>
  <si>
    <t>46</t>
  </si>
  <si>
    <t>962032241</t>
  </si>
  <si>
    <t>Bourání zdiva z cihel pálených nebo vápenopískových na MC přes 1 m3</t>
  </si>
  <si>
    <t>-1415599907</t>
  </si>
  <si>
    <t>bourání bočních zídek demolovaných schodišť</t>
  </si>
  <si>
    <t>(1,2*1,1*0,3)*4</t>
  </si>
  <si>
    <t>komínové zdivo</t>
  </si>
  <si>
    <t>1*0,3*5,2</t>
  </si>
  <si>
    <t>47</t>
  </si>
  <si>
    <t>963015111.R01</t>
  </si>
  <si>
    <t>Demontáž prefabrikovaných krycích desek kanálů, šachet nebo žump do hmotnosti 0,06 t pro další použití</t>
  </si>
  <si>
    <t>-290536785</t>
  </si>
  <si>
    <t>demontáž původního zastropení topného kanálu</t>
  </si>
  <si>
    <t>91,96*2</t>
  </si>
  <si>
    <t>48</t>
  </si>
  <si>
    <t>963042819</t>
  </si>
  <si>
    <t>Bourání schodišťových stupňů betonových zhotovených na místě</t>
  </si>
  <si>
    <t>-1400379830</t>
  </si>
  <si>
    <t>odstranění původních schodišť</t>
  </si>
  <si>
    <t>1,2*4</t>
  </si>
  <si>
    <t>49</t>
  </si>
  <si>
    <t>965041341</t>
  </si>
  <si>
    <t>Bourání mazanin škvárobetonových tl do 100 mm pl přes 4 m2</t>
  </si>
  <si>
    <t>-843637402</t>
  </si>
  <si>
    <t>bourání části podlahy nad topným kanálem</t>
  </si>
  <si>
    <t>50</t>
  </si>
  <si>
    <t>965049111</t>
  </si>
  <si>
    <t>Příplatek k bourání betonových mazanin za bourání mazanin se svařovanou sítí tl do 100 mm</t>
  </si>
  <si>
    <t>1845423318</t>
  </si>
  <si>
    <t>51</t>
  </si>
  <si>
    <t>965081213</t>
  </si>
  <si>
    <t>Bourání podlah z dlaždic keramických nebo xylolitových tl do 10 mm plochy přes 1 m2</t>
  </si>
  <si>
    <t>1859695410</t>
  </si>
  <si>
    <t>odstranění původních nášlapných vrstev</t>
  </si>
  <si>
    <t>1,82+4,55+1,7+0,98+1,54+13,75+3,44+8,19+0,63+3+1,43+1,13+21,81+3,44+3,31+86,32+2,45+7,7+4,38+5,28+12+16,83+1,57+3,4+1,42+29,08</t>
  </si>
  <si>
    <t>4,29+6,94+6,11+11,74+1,95+1+17,54+10,61+3,37+3,2+4,58</t>
  </si>
  <si>
    <t>25,52+1,96+11,74+6,11+11,38</t>
  </si>
  <si>
    <t>52</t>
  </si>
  <si>
    <t>965081611</t>
  </si>
  <si>
    <t>Odsekání soklíků rovných</t>
  </si>
  <si>
    <t>-1638014637</t>
  </si>
  <si>
    <t>53</t>
  </si>
  <si>
    <t>968062245</t>
  </si>
  <si>
    <t>Vybourání dřevěných rámů oken jednoduchých včetně křídel pl do 2 m2</t>
  </si>
  <si>
    <t>-1183499997</t>
  </si>
  <si>
    <t>0,9*1,2</t>
  </si>
  <si>
    <t>1,2*1,2</t>
  </si>
  <si>
    <t>54</t>
  </si>
  <si>
    <t>968072455</t>
  </si>
  <si>
    <t>Vybourání kovových dveřních zárubní pl do 2 m2</t>
  </si>
  <si>
    <t>-1185758813</t>
  </si>
  <si>
    <t>0,6*1,97*7</t>
  </si>
  <si>
    <t>0,8*1,97*18</t>
  </si>
  <si>
    <t>55</t>
  </si>
  <si>
    <t>971033631</t>
  </si>
  <si>
    <t>Vybourání otvorů ve zdivu cihelném pl do 4 m2 na MVC nebo MV tl do 150 mm</t>
  </si>
  <si>
    <t>-1027001440</t>
  </si>
  <si>
    <t>0,8*2,02</t>
  </si>
  <si>
    <t>0,9*2,02</t>
  </si>
  <si>
    <t>56</t>
  </si>
  <si>
    <t>978011121</t>
  </si>
  <si>
    <t>Otlučení (osekání) vnitřní vápenné nebo vápenocementové omítky stropů v rozsahu přes 5 do 10 %</t>
  </si>
  <si>
    <t>321877468</t>
  </si>
  <si>
    <t>997</t>
  </si>
  <si>
    <t>Přesun sutě</t>
  </si>
  <si>
    <t>57</t>
  </si>
  <si>
    <t>997013151</t>
  </si>
  <si>
    <t>Vnitrostaveništní doprava suti a vybouraných hmot pro budovy v do 6 m s omezením mechanizace</t>
  </si>
  <si>
    <t>-1202888344</t>
  </si>
  <si>
    <t>58</t>
  </si>
  <si>
    <t>997013509</t>
  </si>
  <si>
    <t>Příplatek k odvozu suti a vybouraných hmot na skládku ZKD 1 km přes 1 km</t>
  </si>
  <si>
    <t>-1107518921</t>
  </si>
  <si>
    <t>120,561*30 'Přepočtené koeficientem množství</t>
  </si>
  <si>
    <t>59</t>
  </si>
  <si>
    <t>997013511</t>
  </si>
  <si>
    <t>Odvoz suti a vybouraných hmot z meziskládky na skládku do 1 km s naložením a se složením</t>
  </si>
  <si>
    <t>1250727295</t>
  </si>
  <si>
    <t>60</t>
  </si>
  <si>
    <t>997013631</t>
  </si>
  <si>
    <t>Poplatek za uložení na skládce (skládkovné) stavebního odpadu směsného kód odpadu 17 09 04</t>
  </si>
  <si>
    <t>-1890973021</t>
  </si>
  <si>
    <t>998</t>
  </si>
  <si>
    <t>Přesun hmot</t>
  </si>
  <si>
    <t>61</t>
  </si>
  <si>
    <t>998017001</t>
  </si>
  <si>
    <t>Přesun hmot s omezením mechanizace pro budovy v do 6 m</t>
  </si>
  <si>
    <t>12319397</t>
  </si>
  <si>
    <t>PSV</t>
  </si>
  <si>
    <t>Práce a dodávky PSV</t>
  </si>
  <si>
    <t>711</t>
  </si>
  <si>
    <t>Izolace proti vodě, vlhkosti a plynům</t>
  </si>
  <si>
    <t>62</t>
  </si>
  <si>
    <t>711111001</t>
  </si>
  <si>
    <t>Provedení izolace proti zemní vlhkosti vodorovné za studena nátěrem penetračním</t>
  </si>
  <si>
    <t>-1146451933</t>
  </si>
  <si>
    <t>doplnění skladby nad topným kanálem</t>
  </si>
  <si>
    <t>63</t>
  </si>
  <si>
    <t>11163150</t>
  </si>
  <si>
    <t>lak penetrační asfaltový</t>
  </si>
  <si>
    <t>-668465177</t>
  </si>
  <si>
    <t>183,92*0,00033 'Přepočtené koeficientem množství</t>
  </si>
  <si>
    <t>64</t>
  </si>
  <si>
    <t>711131811</t>
  </si>
  <si>
    <t>Odstranění izolace proti zemní vlhkosti vodorovné</t>
  </si>
  <si>
    <t>1926120025</t>
  </si>
  <si>
    <t>65</t>
  </si>
  <si>
    <t>711141559</t>
  </si>
  <si>
    <t>Provedení izolace proti zemní vlhkosti pásy přitavením vodorovné NAIP</t>
  </si>
  <si>
    <t>-1149095039</t>
  </si>
  <si>
    <t>66</t>
  </si>
  <si>
    <t>62853004</t>
  </si>
  <si>
    <t>pás asfaltový natavitelný modifikovaný SBS tl 4,0mm s vložkou ze skleněné tkaniny a spalitelnou PE fólií nebo jemnozrnným minerálním posypem na horním povrchu</t>
  </si>
  <si>
    <t>478988551</t>
  </si>
  <si>
    <t>183,92*1,1655 'Přepočtené koeficientem množství</t>
  </si>
  <si>
    <t>67</t>
  </si>
  <si>
    <t>998711101</t>
  </si>
  <si>
    <t>Přesun hmot tonážní pro izolace proti vodě, vlhkosti a plynům v objektech v do 6 m</t>
  </si>
  <si>
    <t>637377189</t>
  </si>
  <si>
    <t>713</t>
  </si>
  <si>
    <t>Izolace tepelné</t>
  </si>
  <si>
    <t>68</t>
  </si>
  <si>
    <t>713120821</t>
  </si>
  <si>
    <t>Odstranění tepelné izolace podlah volně kladené z polystyrenu suchého tl do 100 mm</t>
  </si>
  <si>
    <t>220758180</t>
  </si>
  <si>
    <t>69</t>
  </si>
  <si>
    <t>713121111</t>
  </si>
  <si>
    <t>Montáž izolace tepelné podlah volně kladenými rohožemi, pásy, dílci, deskami 1 vrstva</t>
  </si>
  <si>
    <t>1992797159</t>
  </si>
  <si>
    <t>70</t>
  </si>
  <si>
    <t>28375921</t>
  </si>
  <si>
    <t>deska EPS 200 pro konstrukce s velmi vysokým zatížením λ=0,034 tl 50mm</t>
  </si>
  <si>
    <t>-1411034419</t>
  </si>
  <si>
    <t>183,92*1,02 'Přepočtené koeficientem množství</t>
  </si>
  <si>
    <t>71</t>
  </si>
  <si>
    <t>713131143</t>
  </si>
  <si>
    <t>Montáž izolace tepelné stěn a základů lepením celoplošně v kombinaci s mechanickým kotvením rohoží, pásů, dílců, desek</t>
  </si>
  <si>
    <t>982634397</t>
  </si>
  <si>
    <t>72</t>
  </si>
  <si>
    <t>28376422</t>
  </si>
  <si>
    <t>deska z polystyrénu XPS, hrana polodrážková a hladký povrch 300kPA tl 100mm</t>
  </si>
  <si>
    <t>-576575475</t>
  </si>
  <si>
    <t>90*1,05 'Přepočtené koeficientem množství</t>
  </si>
  <si>
    <t>73</t>
  </si>
  <si>
    <t>713191132</t>
  </si>
  <si>
    <t>Montáž izolace tepelné podlah, stropů vrchem nebo střech překrytí separační fólií z PE</t>
  </si>
  <si>
    <t>1563639923</t>
  </si>
  <si>
    <t>74</t>
  </si>
  <si>
    <t>28323056</t>
  </si>
  <si>
    <t>fólie PE (500 kg/m3) separační podlahová oddělující tepelnou izolaci tl 1mm</t>
  </si>
  <si>
    <t>1870998117</t>
  </si>
  <si>
    <t>75</t>
  </si>
  <si>
    <t>998713101</t>
  </si>
  <si>
    <t>Přesun hmot tonážní pro izolace tepelné v objektech v do 6 m</t>
  </si>
  <si>
    <t>-884787332</t>
  </si>
  <si>
    <t>725</t>
  </si>
  <si>
    <t>Zdravotechnika - zařizovací předměty</t>
  </si>
  <si>
    <t>76</t>
  </si>
  <si>
    <t>725110811</t>
  </si>
  <si>
    <t>Demontáž klozetů splachovací s nádrží</t>
  </si>
  <si>
    <t>soubor</t>
  </si>
  <si>
    <t>1444181134</t>
  </si>
  <si>
    <t>původní klozety</t>
  </si>
  <si>
    <t>18+6</t>
  </si>
  <si>
    <t>77</t>
  </si>
  <si>
    <t>725122813</t>
  </si>
  <si>
    <t>Demontáž pisoárových stání s nádrží a jedním záchodkem</t>
  </si>
  <si>
    <t>285675415</t>
  </si>
  <si>
    <t>původní pisoáry</t>
  </si>
  <si>
    <t>1+1</t>
  </si>
  <si>
    <t>78</t>
  </si>
  <si>
    <t>725210821</t>
  </si>
  <si>
    <t>Demontáž umyvadel bez výtokových armatur</t>
  </si>
  <si>
    <t>2041727805</t>
  </si>
  <si>
    <t>původní umyvadle</t>
  </si>
  <si>
    <t>21+7</t>
  </si>
  <si>
    <t>79</t>
  </si>
  <si>
    <t>725240811</t>
  </si>
  <si>
    <t>Demontáž kabin sprchových bez výtokových armatur</t>
  </si>
  <si>
    <t>-1448447442</t>
  </si>
  <si>
    <t>původní sprchy</t>
  </si>
  <si>
    <t>4+2</t>
  </si>
  <si>
    <t>80</t>
  </si>
  <si>
    <t>725240812</t>
  </si>
  <si>
    <t>Demontáž vaniček sprchových bez výtokových armatur</t>
  </si>
  <si>
    <t>-2110034592</t>
  </si>
  <si>
    <t>81</t>
  </si>
  <si>
    <t>725310823</t>
  </si>
  <si>
    <t>Demontáž dřez jednoduchý vestavěný v kuchyňských sestavách bez výtokových armatur</t>
  </si>
  <si>
    <t>-1908765425</t>
  </si>
  <si>
    <t>82</t>
  </si>
  <si>
    <t>725330820</t>
  </si>
  <si>
    <t>Demontáž výlevka diturvitová</t>
  </si>
  <si>
    <t>914877685</t>
  </si>
  <si>
    <t>původní výlevky</t>
  </si>
  <si>
    <t>3+1</t>
  </si>
  <si>
    <t>83</t>
  </si>
  <si>
    <t>725610810</t>
  </si>
  <si>
    <t xml:space="preserve">Demontáž sporáků </t>
  </si>
  <si>
    <t>1604739901</t>
  </si>
  <si>
    <t>84</t>
  </si>
  <si>
    <t>725820801</t>
  </si>
  <si>
    <t>Demontáž baterie nástěnné do G 3 / 4</t>
  </si>
  <si>
    <t>1864494137</t>
  </si>
  <si>
    <t>"výlevky" 3+1</t>
  </si>
  <si>
    <t>"umyvadla" 21+7</t>
  </si>
  <si>
    <t>"dřezy" 2</t>
  </si>
  <si>
    <t>"sprchy" 4+2</t>
  </si>
  <si>
    <t>725860811</t>
  </si>
  <si>
    <t>Demontáž uzávěrů zápachu jednoduchých</t>
  </si>
  <si>
    <t>848158866</t>
  </si>
  <si>
    <t>763</t>
  </si>
  <si>
    <t>Konstrukce suché výstavby</t>
  </si>
  <si>
    <t>86</t>
  </si>
  <si>
    <t>763111429</t>
  </si>
  <si>
    <t>SDK příčka tl 200 mm profil CW+UW 150 desky 2xDF 12,5 s izolací EI 90 Rw do 56 dB</t>
  </si>
  <si>
    <t>-858546602</t>
  </si>
  <si>
    <t>2,05*2,975</t>
  </si>
  <si>
    <t>87</t>
  </si>
  <si>
    <t>763111431</t>
  </si>
  <si>
    <t>SDK příčka tl 100 mm profil CW+UW 50 desky 2xH2 12,5 s izolací EI 60 Rw do 51 dB</t>
  </si>
  <si>
    <t>1822513953</t>
  </si>
  <si>
    <t>(4,3+1,85+1,55+1,1+1,6)*2,975</t>
  </si>
  <si>
    <t>88</t>
  </si>
  <si>
    <t>763111717</t>
  </si>
  <si>
    <t>SDK příčka základní penetrační nátěr (oboustranně)</t>
  </si>
  <si>
    <t>-912552061</t>
  </si>
  <si>
    <t>(6,099+30,94)*2</t>
  </si>
  <si>
    <t>89</t>
  </si>
  <si>
    <t>763131411</t>
  </si>
  <si>
    <t>SDK podhled desky 1xA 12,5 bez izolace dvouvrstvá spodní kce profil CD+UD</t>
  </si>
  <si>
    <t>1439494069</t>
  </si>
  <si>
    <t>16,26+1,82+1,7+1+6,2+13,75+1,49+7,34+3,44+2,96+3,11+13,59+8,99+33,38+29,16+2,28+3,44+3,31+86,32+2,45+7,7+5,78+3,3+11,16+1,7+16,37+2,04+6,36+29,08</t>
  </si>
  <si>
    <t>11,51+11,55+5,65+4,94+6,11+20,41+3,59+2,83+17,54+10,61</t>
  </si>
  <si>
    <t>25,52+2,83+3,79+20,41+6,11+10,97+11,38</t>
  </si>
  <si>
    <t>90</t>
  </si>
  <si>
    <t>763131451</t>
  </si>
  <si>
    <t>SDK podhled deska 1xH2 12,5 bez izolace dvouvrstvá spodní kce profil CD+UD</t>
  </si>
  <si>
    <t>541062125</t>
  </si>
  <si>
    <t>21,81+4,38+21,67+3,67+11,74+11,74</t>
  </si>
  <si>
    <t>91</t>
  </si>
  <si>
    <t>763131491</t>
  </si>
  <si>
    <t>SDK podhled deska 1x akustická dvouvrstvá spodní kce profil CD+UD REI 90 Rw 60 dB</t>
  </si>
  <si>
    <t>1943136143</t>
  </si>
  <si>
    <t>akustické podhledy</t>
  </si>
  <si>
    <t>98,82+99,97</t>
  </si>
  <si>
    <t>111,82</t>
  </si>
  <si>
    <t>92</t>
  </si>
  <si>
    <t>763131714</t>
  </si>
  <si>
    <t>SDK podhled základní penetrační nátěr</t>
  </si>
  <si>
    <t>-320404730</t>
  </si>
  <si>
    <t>501,23+75,01+310,61</t>
  </si>
  <si>
    <t>93</t>
  </si>
  <si>
    <t>763131761</t>
  </si>
  <si>
    <t>Příplatek k SDK podhledu za plochu do 3 m2 jednotlivě</t>
  </si>
  <si>
    <t>1973969221</t>
  </si>
  <si>
    <t>1,82+1,7+1+1,49+2,96+2,28+2,45+1,7+2,04+2,83+2,83</t>
  </si>
  <si>
    <t>94</t>
  </si>
  <si>
    <t>763173111</t>
  </si>
  <si>
    <t>Montáž úchytu pro umyvadlo v SDK kci</t>
  </si>
  <si>
    <t>-507978012</t>
  </si>
  <si>
    <t>95</t>
  </si>
  <si>
    <t>59030729</t>
  </si>
  <si>
    <t>konstrukce pro uchycení umyvadla s nástěnnými bateriemi osová rozteč CW profilů 450-625mm</t>
  </si>
  <si>
    <t>1638516216</t>
  </si>
  <si>
    <t>96</t>
  </si>
  <si>
    <t>763173114</t>
  </si>
  <si>
    <t>Montáž úchytu pro potrubí v SDK kci</t>
  </si>
  <si>
    <t>-1748555209</t>
  </si>
  <si>
    <t>97</t>
  </si>
  <si>
    <t>59030723</t>
  </si>
  <si>
    <t>konstrukce k uchycení odpadního potrubí D 40mm osová rozteč CW profilů 460-625mm</t>
  </si>
  <si>
    <t>769744163</t>
  </si>
  <si>
    <t>98</t>
  </si>
  <si>
    <t>998763301</t>
  </si>
  <si>
    <t>Přesun hmot tonážní pro sádrokartonové konstrukce v objektech v do 6 m</t>
  </si>
  <si>
    <t>-584967105</t>
  </si>
  <si>
    <t>764</t>
  </si>
  <si>
    <t>Konstrukce klempířské</t>
  </si>
  <si>
    <t>99</t>
  </si>
  <si>
    <t>764246344</t>
  </si>
  <si>
    <t>130707761</t>
  </si>
  <si>
    <t>100</t>
  </si>
  <si>
    <t>998764101</t>
  </si>
  <si>
    <t>Přesun hmot tonážní pro konstrukce klempířské v objektech v do 6 m</t>
  </si>
  <si>
    <t>32937023</t>
  </si>
  <si>
    <t>766</t>
  </si>
  <si>
    <t>Konstrukce truhlářské</t>
  </si>
  <si>
    <t>101</t>
  </si>
  <si>
    <t>766411821</t>
  </si>
  <si>
    <t>Demontáž truhlářského obložení stěn z palubek</t>
  </si>
  <si>
    <t>-2003684666</t>
  </si>
  <si>
    <t>demontáž původního obložení fasády pro další použití</t>
  </si>
  <si>
    <t>102</t>
  </si>
  <si>
    <t>766411822</t>
  </si>
  <si>
    <t>Demontáž truhlářského obložení stěn podkladových roštů</t>
  </si>
  <si>
    <t>314892918</t>
  </si>
  <si>
    <t>103</t>
  </si>
  <si>
    <t>766412212</t>
  </si>
  <si>
    <t>Montáž obložení stěn pl přes 1 m2 palubkami z měkkého dřeva š přes 60 do 80 mm</t>
  </si>
  <si>
    <t>121543761</t>
  </si>
  <si>
    <t>zpětná montáž fasádního obložení</t>
  </si>
  <si>
    <t>104</t>
  </si>
  <si>
    <t>766417211</t>
  </si>
  <si>
    <t>Montáž obložení stěn podkladového roštu</t>
  </si>
  <si>
    <t>1971020613</t>
  </si>
  <si>
    <t>105</t>
  </si>
  <si>
    <t>60514114</t>
  </si>
  <si>
    <t>řezivo jehličnaté lať impregnovaná dl 4 m</t>
  </si>
  <si>
    <t>-624020387</t>
  </si>
  <si>
    <t>0,276*1,15 'Přepočtené koeficientem množství</t>
  </si>
  <si>
    <t>106</t>
  </si>
  <si>
    <t>766622132</t>
  </si>
  <si>
    <t>Montáž plastových oken plochy přes 1 m2 otevíravých v do 2,5 m s rámem do zdiva</t>
  </si>
  <si>
    <t>-1518420930</t>
  </si>
  <si>
    <t>0,9*1,8</t>
  </si>
  <si>
    <t>107</t>
  </si>
  <si>
    <t>61140053</t>
  </si>
  <si>
    <t>okno plastové otevíravé/sklopné dvojsklo přes plochu 1m2 v 1,5-2,5m</t>
  </si>
  <si>
    <t>-613578930</t>
  </si>
  <si>
    <t>108</t>
  </si>
  <si>
    <t>766660001</t>
  </si>
  <si>
    <t>Montáž dveřních křídel otvíravých jednokřídlových š do 0,8 m do ocelové zárubně</t>
  </si>
  <si>
    <t>-31463680</t>
  </si>
  <si>
    <t>"600" 5</t>
  </si>
  <si>
    <t>"700" 2</t>
  </si>
  <si>
    <t>"800" 46</t>
  </si>
  <si>
    <t>109</t>
  </si>
  <si>
    <t>61161012</t>
  </si>
  <si>
    <t>dveře jednokřídlé dřevotřískové povrch lakovaný plné 600x1970-2100mm</t>
  </si>
  <si>
    <t>-422721586</t>
  </si>
  <si>
    <t>110</t>
  </si>
  <si>
    <t>61161013</t>
  </si>
  <si>
    <t>dveře jednokřídlé dřevotřískové povrch lakovaný plné 700x1970-2100mm</t>
  </si>
  <si>
    <t>-370822552</t>
  </si>
  <si>
    <t>111</t>
  </si>
  <si>
    <t>61161014</t>
  </si>
  <si>
    <t>dveře jednokřídlé dřevotřískové povrch lakovaný plné 800x1970-2100mm</t>
  </si>
  <si>
    <t>-2020566729</t>
  </si>
  <si>
    <t>112</t>
  </si>
  <si>
    <t>766660002</t>
  </si>
  <si>
    <t>Montáž dveřních křídel otvíravých jednokřídlových š přes 0,8 m do ocelové zárubně</t>
  </si>
  <si>
    <t>758421375</t>
  </si>
  <si>
    <t>"900" 3</t>
  </si>
  <si>
    <t>113</t>
  </si>
  <si>
    <t>61161015</t>
  </si>
  <si>
    <t>dveře jednokřídlé dřevotřískové povrch lakovaný plné 900x1970-2100mm</t>
  </si>
  <si>
    <t>-638015595</t>
  </si>
  <si>
    <t>114</t>
  </si>
  <si>
    <t>766660421</t>
  </si>
  <si>
    <t>Montáž vchodových dveří jednokřídlových s nadsvětlíkem do zdiva</t>
  </si>
  <si>
    <t>-322927818</t>
  </si>
  <si>
    <t>115</t>
  </si>
  <si>
    <t>61173206</t>
  </si>
  <si>
    <t>dveře jednokřídlé dřevěné plné s nadsvětlíkem max rozměru otvoru 3,3m2 bezpečnostní třídy RC2</t>
  </si>
  <si>
    <t>61359793</t>
  </si>
  <si>
    <t>0,9*2,75*2</t>
  </si>
  <si>
    <t>116</t>
  </si>
  <si>
    <t>766660729</t>
  </si>
  <si>
    <t>Montáž dveřního interiérového kování - štítku s klikou</t>
  </si>
  <si>
    <t>324811395</t>
  </si>
  <si>
    <t>117</t>
  </si>
  <si>
    <t>54914620</t>
  </si>
  <si>
    <t>kování dveřní vrchní klika včetně rozet a montážního materiálu R PZ nerez PK</t>
  </si>
  <si>
    <t>-1453877568</t>
  </si>
  <si>
    <t>118</t>
  </si>
  <si>
    <t>54924002</t>
  </si>
  <si>
    <t>zámek zadlabací 190/140 /20 L s obyčejným klíčem</t>
  </si>
  <si>
    <t>601295203</t>
  </si>
  <si>
    <t>119</t>
  </si>
  <si>
    <t>54964150</t>
  </si>
  <si>
    <t>vložka zámková cylindrická oboustranná+4 klíče</t>
  </si>
  <si>
    <t>-1056810189</t>
  </si>
  <si>
    <t>120</t>
  </si>
  <si>
    <t>766660733</t>
  </si>
  <si>
    <t>Montáž dveřního bezpečnostního kování - štítku s klikou</t>
  </si>
  <si>
    <t>-372304790</t>
  </si>
  <si>
    <t>121</t>
  </si>
  <si>
    <t>54914113</t>
  </si>
  <si>
    <t>kování bezpečnostní R1 /madlo Cr</t>
  </si>
  <si>
    <t>-972896708</t>
  </si>
  <si>
    <t>122</t>
  </si>
  <si>
    <t>766691914</t>
  </si>
  <si>
    <t>Vyvěšení nebo zavěšení dřevěných křídel dveří pl do 2 m2</t>
  </si>
  <si>
    <t>1721946176</t>
  </si>
  <si>
    <t>demontovaná dveřní křídla</t>
  </si>
  <si>
    <t>123</t>
  </si>
  <si>
    <t>766694121</t>
  </si>
  <si>
    <t>Montáž parapetních desek dřevěných nebo plastových š přes 30 cm dl do 1,0 m</t>
  </si>
  <si>
    <t>1401579683</t>
  </si>
  <si>
    <t>124</t>
  </si>
  <si>
    <t>60794103</t>
  </si>
  <si>
    <t>parapet dřevotřískový vnitřní povrch laminátový š 300mm</t>
  </si>
  <si>
    <t>1540791078</t>
  </si>
  <si>
    <t>125</t>
  </si>
  <si>
    <t>60794121</t>
  </si>
  <si>
    <t>koncovka PVC k parapetním dřevotřískovým deskám 600mm</t>
  </si>
  <si>
    <t>1020145467</t>
  </si>
  <si>
    <t>126</t>
  </si>
  <si>
    <t>998766101</t>
  </si>
  <si>
    <t>Přesun hmot tonážní pro kce truhlářské v objektech v do 6 m</t>
  </si>
  <si>
    <t>-856722176</t>
  </si>
  <si>
    <t>771</t>
  </si>
  <si>
    <t>Podlahy z dlaždic</t>
  </si>
  <si>
    <t>127</t>
  </si>
  <si>
    <t>771111011</t>
  </si>
  <si>
    <t>Vysátí podkladu před pokládkou dlažby</t>
  </si>
  <si>
    <t>-2055150736</t>
  </si>
  <si>
    <t>128</t>
  </si>
  <si>
    <t>771121011</t>
  </si>
  <si>
    <t>Nátěr penetrační na podlahu</t>
  </si>
  <si>
    <t>-1710541240</t>
  </si>
  <si>
    <t>129</t>
  </si>
  <si>
    <t>771151022</t>
  </si>
  <si>
    <t>Samonivelační stěrka podlah pevnosti 30 MPa tl přes 3 do 5 mm</t>
  </si>
  <si>
    <t>-1892432601</t>
  </si>
  <si>
    <t>130</t>
  </si>
  <si>
    <t>771474112</t>
  </si>
  <si>
    <t>Montáž soklů z dlaždic keramických rovných flexibilní lepidlo v přes 65 do 90 mm</t>
  </si>
  <si>
    <t>716961497</t>
  </si>
  <si>
    <t>131</t>
  </si>
  <si>
    <t>59761338</t>
  </si>
  <si>
    <t>sokl-dlažba keramická slinutá hladká do interiéru i exteriéru 445x85mm</t>
  </si>
  <si>
    <t>-878688383</t>
  </si>
  <si>
    <t>130*2,475 'Přepočtené koeficientem množství</t>
  </si>
  <si>
    <t>132</t>
  </si>
  <si>
    <t>771574112</t>
  </si>
  <si>
    <t>Montáž podlah keramických hladkých lepených flexibilním lepidlem přes 9 do 12 ks/m2</t>
  </si>
  <si>
    <t>-122189763</t>
  </si>
  <si>
    <t>1,82+1,7+1+6,2+13,75+1,49+7,34+3,44+2,96+3,11+13,59+8,99+29,16+2,28+3,44+21,81+3,31+86,32+2,45+7,7+5,78+3,3+4,38+1,7+21,67+16,37+3,67+2,04+6,36+29,08</t>
  </si>
  <si>
    <t>11,51+11,55+4,94+6,11+11,74+20,41+3,59+2,83+17,54+10,61</t>
  </si>
  <si>
    <t>25,52+2,83+3,79+20,41+11,74+6,11+10,97+11,38</t>
  </si>
  <si>
    <t>133</t>
  </si>
  <si>
    <t>59761003</t>
  </si>
  <si>
    <t>dlažba keramická hutná hladká do interiéru přes 9 do 12ks/m2</t>
  </si>
  <si>
    <t>2139728663</t>
  </si>
  <si>
    <t>509,79*1,1 'Přepočtené koeficientem množství</t>
  </si>
  <si>
    <t>134</t>
  </si>
  <si>
    <t>771577111</t>
  </si>
  <si>
    <t>Příplatek k montáži podlah keramických lepených flexibilním lepidlem za plochu do 5 m2</t>
  </si>
  <si>
    <t>142372041</t>
  </si>
  <si>
    <t>1,82+1,7+1+1,49+3,44+2,96+3,11+2,28+3,44+3,31+2,45+3,3+4,38+1,7+3,67+2,04+4,94+3,59+2,83+2,83+3,79</t>
  </si>
  <si>
    <t>135</t>
  </si>
  <si>
    <t>771591112</t>
  </si>
  <si>
    <t>Izolace pod dlažbu nátěrem nebo stěrkou ve dvou vrstvách</t>
  </si>
  <si>
    <t>-1626194988</t>
  </si>
  <si>
    <t>vlhké prostory</t>
  </si>
  <si>
    <t>21,81+21,67+3,67+11,74+11,74</t>
  </si>
  <si>
    <t>136</t>
  </si>
  <si>
    <t>771591115</t>
  </si>
  <si>
    <t>Podlahy spárování silikonem</t>
  </si>
  <si>
    <t>-1560891551</t>
  </si>
  <si>
    <t>137</t>
  </si>
  <si>
    <t>771591264</t>
  </si>
  <si>
    <t>Izolace těsnícími pásy mezi podlahou a stěnou</t>
  </si>
  <si>
    <t>-1351434167</t>
  </si>
  <si>
    <t>138</t>
  </si>
  <si>
    <t>771592011</t>
  </si>
  <si>
    <t>Čištění vnitřních ploch podlah nebo schodišť po položení dlažby chemickými prostředky</t>
  </si>
  <si>
    <t>360563485</t>
  </si>
  <si>
    <t>139</t>
  </si>
  <si>
    <t>998771101</t>
  </si>
  <si>
    <t>Přesun hmot tonážní pro podlahy z dlaždic v objektech v do 6 m</t>
  </si>
  <si>
    <t>2102936807</t>
  </si>
  <si>
    <t>776</t>
  </si>
  <si>
    <t>Podlahy povlakové</t>
  </si>
  <si>
    <t>140</t>
  </si>
  <si>
    <t>776111116</t>
  </si>
  <si>
    <t>Odstranění zbytků lepidla z podkladu povlakových podlah broušením</t>
  </si>
  <si>
    <t>-1464693591</t>
  </si>
  <si>
    <t>po původních demontovaných vrstvách</t>
  </si>
  <si>
    <t>345,32+108,87</t>
  </si>
  <si>
    <t>141</t>
  </si>
  <si>
    <t>776121112</t>
  </si>
  <si>
    <t>Vodou ředitelná penetrace savého podkladu povlakových podlah</t>
  </si>
  <si>
    <t>347060400</t>
  </si>
  <si>
    <t>PVC</t>
  </si>
  <si>
    <t>16,26+33,38+11,16+22,77+5,65+49,98+55,91</t>
  </si>
  <si>
    <t>koberec</t>
  </si>
  <si>
    <t>76,04+49,98+55,91</t>
  </si>
  <si>
    <t>142</t>
  </si>
  <si>
    <t>776141222</t>
  </si>
  <si>
    <t>Vyrovnání podkladu povlakových podlah schodišťových stupňů samonivelační stěrkou pevnosti 35 MPa tl přes 3 do 5 mm</t>
  </si>
  <si>
    <t>1123104428</t>
  </si>
  <si>
    <t>143</t>
  </si>
  <si>
    <t>776201811</t>
  </si>
  <si>
    <t>Demontáž lepených povlakových podlah bez podložky ručně</t>
  </si>
  <si>
    <t>1219996188</t>
  </si>
  <si>
    <t>původní nášlapné vrstvy - PVC</t>
  </si>
  <si>
    <t>"1.NP"21,1+5,62+2,42+3,54+1,61+5,8+4,85+1,98+2,8+16,1+3,49+4,19</t>
  </si>
  <si>
    <t>"2.NP"4,19+1+3,49+16,1+6,22+4,37</t>
  </si>
  <si>
    <t>144</t>
  </si>
  <si>
    <t>776201812</t>
  </si>
  <si>
    <t>Demontáž lepených povlakových podlah s podložkou ručně</t>
  </si>
  <si>
    <t>-2008554266</t>
  </si>
  <si>
    <t>původní nášlapné vrstvy - koberec</t>
  </si>
  <si>
    <t>"1.NP" 16,26+7,34+5,46+98,82+5,65+99,97</t>
  </si>
  <si>
    <t>"2.NP" 111,82</t>
  </si>
  <si>
    <t>145</t>
  </si>
  <si>
    <t>776211111</t>
  </si>
  <si>
    <t>Lepení textilních pásů</t>
  </si>
  <si>
    <t>836734855</t>
  </si>
  <si>
    <t>146</t>
  </si>
  <si>
    <t>69751062</t>
  </si>
  <si>
    <t>koberec zátěžový vpichovaný role š 2m, vlákno 100% PA, hm 750g/m2, R ≤ 100MΩ, zátěž 33, útlum 23dB, hořlavost Bfl S1</t>
  </si>
  <si>
    <t>-836912909</t>
  </si>
  <si>
    <t>181,93*1,1 'Přepočtené koeficientem množství</t>
  </si>
  <si>
    <t>147</t>
  </si>
  <si>
    <t>776221111</t>
  </si>
  <si>
    <t>Lepení pásů z PVC standardním lepidlem</t>
  </si>
  <si>
    <t>1341559812</t>
  </si>
  <si>
    <t>148</t>
  </si>
  <si>
    <t>28412285</t>
  </si>
  <si>
    <t>krytina podlahová heterogenní tl 2mm</t>
  </si>
  <si>
    <t>-1985273659</t>
  </si>
  <si>
    <t>195,11*1,1 'Přepočtené koeficientem množství</t>
  </si>
  <si>
    <t>149</t>
  </si>
  <si>
    <t>776410811</t>
  </si>
  <si>
    <t>Odstranění soklíků a lišt pryžových nebo plastových</t>
  </si>
  <si>
    <t>655568501</t>
  </si>
  <si>
    <t>150</t>
  </si>
  <si>
    <t>776421111</t>
  </si>
  <si>
    <t>Montáž obvodových lišt lepením</t>
  </si>
  <si>
    <t>-1128263122</t>
  </si>
  <si>
    <t>151</t>
  </si>
  <si>
    <t>69751204</t>
  </si>
  <si>
    <t>lišta kobercová 55x9mm</t>
  </si>
  <si>
    <t>521213806</t>
  </si>
  <si>
    <t>147*1,02 'Přepočtené koeficientem množství</t>
  </si>
  <si>
    <t>152</t>
  </si>
  <si>
    <t>28411009</t>
  </si>
  <si>
    <t>lišta soklová PVC 18x80mm</t>
  </si>
  <si>
    <t>644787058</t>
  </si>
  <si>
    <t>131*1,02 'Přepočtené koeficientem množství</t>
  </si>
  <si>
    <t>153</t>
  </si>
  <si>
    <t>776421312</t>
  </si>
  <si>
    <t>Montáž přechodových šroubovaných lišt</t>
  </si>
  <si>
    <t>-1361465637</t>
  </si>
  <si>
    <t>154</t>
  </si>
  <si>
    <t>59054113</t>
  </si>
  <si>
    <t>profil přechodový Al s pohyblivým ramenem matně eloxovaný 15x30mm</t>
  </si>
  <si>
    <t>-816330769</t>
  </si>
  <si>
    <t>24*1,02 'Přepočtené koeficientem množství</t>
  </si>
  <si>
    <t>155</t>
  </si>
  <si>
    <t>776991111</t>
  </si>
  <si>
    <t>Spárování silikonem</t>
  </si>
  <si>
    <t>719192447</t>
  </si>
  <si>
    <t>156</t>
  </si>
  <si>
    <t>776991121</t>
  </si>
  <si>
    <t>Základní čištění nově položených podlahovin vysátím a setřením vlhkým mopem</t>
  </si>
  <si>
    <t>-278815094</t>
  </si>
  <si>
    <t>157</t>
  </si>
  <si>
    <t>998776101</t>
  </si>
  <si>
    <t>Přesun hmot tonážní pro podlahy povlakové v objektech v do 6 m</t>
  </si>
  <si>
    <t>-322373372</t>
  </si>
  <si>
    <t>781</t>
  </si>
  <si>
    <t>Dokončovací práce - obklady</t>
  </si>
  <si>
    <t>158</t>
  </si>
  <si>
    <t>781111011</t>
  </si>
  <si>
    <t>Ometení (oprášení) stěny při přípravě podkladu</t>
  </si>
  <si>
    <t>1170887085</t>
  </si>
  <si>
    <t>159</t>
  </si>
  <si>
    <t>781121011</t>
  </si>
  <si>
    <t>Nátěr penetrační na stěnu</t>
  </si>
  <si>
    <t>1707672841</t>
  </si>
  <si>
    <t>160</t>
  </si>
  <si>
    <t>781131112</t>
  </si>
  <si>
    <t>Izolace pod obklad nátěrem nebo stěrkou ve dvou vrstvách</t>
  </si>
  <si>
    <t>1746955418</t>
  </si>
  <si>
    <t>pod obklad - místa přímého ostřiku vodou</t>
  </si>
  <si>
    <t>161</t>
  </si>
  <si>
    <t>781471810</t>
  </si>
  <si>
    <t>Demontáž obkladů z obkladaček keramických kladených do malty</t>
  </si>
  <si>
    <t>130219286</t>
  </si>
  <si>
    <t>demontáž původních obkladů stěn na ponechávaných konstrukcích</t>
  </si>
  <si>
    <t>162</t>
  </si>
  <si>
    <t>781474112</t>
  </si>
  <si>
    <t>Montáž obkladů vnitřních keramických hladkých přes 9 do 12 ks/m2 lepených flexibilním lepidlem</t>
  </si>
  <si>
    <t>2143257815</t>
  </si>
  <si>
    <t>montáž nového obkladu</t>
  </si>
  <si>
    <t>400</t>
  </si>
  <si>
    <t>163</t>
  </si>
  <si>
    <t>59761026</t>
  </si>
  <si>
    <t>obklad keramický hladký do 12ks/m2</t>
  </si>
  <si>
    <t>2096654296</t>
  </si>
  <si>
    <t>400*1,1 'Přepočtené koeficientem množství</t>
  </si>
  <si>
    <t>164</t>
  </si>
  <si>
    <t>781491022</t>
  </si>
  <si>
    <t>Montáž zrcadel plochy přes 1 m2 lepených silikonovým tmelem na keramický obklad</t>
  </si>
  <si>
    <t>-1534237959</t>
  </si>
  <si>
    <t>165</t>
  </si>
  <si>
    <t>63465124</t>
  </si>
  <si>
    <t>zrcadlo nemontované čiré tl 4mm max rozměr 3210x2250mm</t>
  </si>
  <si>
    <t>722127178</t>
  </si>
  <si>
    <t>25*1,1 'Přepočtené koeficientem množství</t>
  </si>
  <si>
    <t>166</t>
  </si>
  <si>
    <t>781495141</t>
  </si>
  <si>
    <t>Průnik obkladem kruhový do DN 30</t>
  </si>
  <si>
    <t>1391761430</t>
  </si>
  <si>
    <t>167</t>
  </si>
  <si>
    <t>781495142</t>
  </si>
  <si>
    <t>Průnik obkladem kruhový přes DN 30 do DN 90</t>
  </si>
  <si>
    <t>-703978516</t>
  </si>
  <si>
    <t>168</t>
  </si>
  <si>
    <t>781495143</t>
  </si>
  <si>
    <t>Průnik obkladem kruhový přes DN 90</t>
  </si>
  <si>
    <t>-718621316</t>
  </si>
  <si>
    <t>169</t>
  </si>
  <si>
    <t>781495211</t>
  </si>
  <si>
    <t>Čištění vnitřních ploch stěn po provedení obkladu chemickými prostředky</t>
  </si>
  <si>
    <t>-1646939490</t>
  </si>
  <si>
    <t>170</t>
  </si>
  <si>
    <t>998781101</t>
  </si>
  <si>
    <t>Přesun hmot tonážní pro obklady keramické v objektech v do 6 m</t>
  </si>
  <si>
    <t>1616696955</t>
  </si>
  <si>
    <t>783</t>
  </si>
  <si>
    <t>Dokončovací práce - nátěry</t>
  </si>
  <si>
    <t>171</t>
  </si>
  <si>
    <t>783101205</t>
  </si>
  <si>
    <t>Dekorativní obroušení podkladu truhlářských konstrukcí před provedením nátěru</t>
  </si>
  <si>
    <t>-668123670</t>
  </si>
  <si>
    <t>¨nátěr fasádního obložení</t>
  </si>
  <si>
    <t>172</t>
  </si>
  <si>
    <t>783101401</t>
  </si>
  <si>
    <t>Ometení podkladu truhlářských konstrukcí před provedením nátěru</t>
  </si>
  <si>
    <t>1326534849</t>
  </si>
  <si>
    <t>173</t>
  </si>
  <si>
    <t>783101403</t>
  </si>
  <si>
    <t>Oprášení podkladu truhlářských konstrukcí před provedením nátěru</t>
  </si>
  <si>
    <t>-1146516350</t>
  </si>
  <si>
    <t>174</t>
  </si>
  <si>
    <t>783114101</t>
  </si>
  <si>
    <t>Základní jednonásobný syntetický nátěr truhlářských konstrukcí</t>
  </si>
  <si>
    <t>1222902204</t>
  </si>
  <si>
    <t>175</t>
  </si>
  <si>
    <t>783117101</t>
  </si>
  <si>
    <t>Krycí jednonásobný syntetický nátěr truhlářských konstrukcí</t>
  </si>
  <si>
    <t>1677496970</t>
  </si>
  <si>
    <t>176</t>
  </si>
  <si>
    <t>783118101</t>
  </si>
  <si>
    <t>Lazurovací jednonásobný syntetický nátěr truhlářských konstrukcí</t>
  </si>
  <si>
    <t>791172433</t>
  </si>
  <si>
    <t>177</t>
  </si>
  <si>
    <t>783301303</t>
  </si>
  <si>
    <t>Bezoplachové odrezivění zámečnických konstrukcí</t>
  </si>
  <si>
    <t>-1755372471</t>
  </si>
  <si>
    <t>nátěr zárubní</t>
  </si>
  <si>
    <t>0,6*1,97*5</t>
  </si>
  <si>
    <t>0,7*1,97*2</t>
  </si>
  <si>
    <t>0,8*1,97*46</t>
  </si>
  <si>
    <t>0,9*1,97*3</t>
  </si>
  <si>
    <t>nátěr oplocení</t>
  </si>
  <si>
    <t>335</t>
  </si>
  <si>
    <t>178</t>
  </si>
  <si>
    <t>783301313</t>
  </si>
  <si>
    <t>Odmaštění zámečnických konstrukcí ředidlovým odmašťovačem</t>
  </si>
  <si>
    <t>1661173236</t>
  </si>
  <si>
    <t>179</t>
  </si>
  <si>
    <t>783301401</t>
  </si>
  <si>
    <t>Ometení zámečnických konstrukcí</t>
  </si>
  <si>
    <t>-1290729807</t>
  </si>
  <si>
    <t>180</t>
  </si>
  <si>
    <t>783314101</t>
  </si>
  <si>
    <t>Základní jednonásobný syntetický nátěr zámečnických konstrukcí</t>
  </si>
  <si>
    <t>1277269796</t>
  </si>
  <si>
    <t>181</t>
  </si>
  <si>
    <t>783315101</t>
  </si>
  <si>
    <t>Mezinátěr jednonásobný syntetický standardní zámečnických konstrukcí</t>
  </si>
  <si>
    <t>-1812461321</t>
  </si>
  <si>
    <t>182</t>
  </si>
  <si>
    <t>783317101</t>
  </si>
  <si>
    <t>Krycí jednonásobný syntetický standardní nátěr zámečnických konstrukcí</t>
  </si>
  <si>
    <t>-1891597198</t>
  </si>
  <si>
    <t>784</t>
  </si>
  <si>
    <t>Dokončovací práce - malby a tapety</t>
  </si>
  <si>
    <t>784121001</t>
  </si>
  <si>
    <t>Oškrabání malby v mísnostech v do 3,80 m</t>
  </si>
  <si>
    <t>-335911484</t>
  </si>
  <si>
    <t>784121011</t>
  </si>
  <si>
    <t>Rozmývání podkladu po oškrabání malby v místnostech v do 3,80 m</t>
  </si>
  <si>
    <t>-802664440</t>
  </si>
  <si>
    <t>784181101</t>
  </si>
  <si>
    <t>Základní akrylátová jednonásobná bezbarvá penetrace podkladu v místnostech v do 3,80 m</t>
  </si>
  <si>
    <t>1325727537</t>
  </si>
  <si>
    <t>3700+74,078+886,85</t>
  </si>
  <si>
    <t>784211111</t>
  </si>
  <si>
    <t>Dvojnásobné bílé malby ze směsí za mokra velmi dobře oděruvzdorných v místnostech v do 3,80 m</t>
  </si>
  <si>
    <t>1984556852</t>
  </si>
  <si>
    <t>02 - ZTI</t>
  </si>
  <si>
    <t xml:space="preserve">    721 - Zdravotechnika - vnitřní kanalizace</t>
  </si>
  <si>
    <t xml:space="preserve">    722 - Zdravotechnika - vnitřní vodovod</t>
  </si>
  <si>
    <t>HZS - Hodinové zúčtovací sazby</t>
  </si>
  <si>
    <t>346244353</t>
  </si>
  <si>
    <t>Obezdívka koupelnových van ploch rovných tl 75 mm z pórobetonových přesných tvárnic</t>
  </si>
  <si>
    <t>192080790</t>
  </si>
  <si>
    <t>podezdívka vaniček sprchových koutů</t>
  </si>
  <si>
    <t>1,8*0,2*3</t>
  </si>
  <si>
    <t>974031143</t>
  </si>
  <si>
    <t>Vysekání rýh ve zdivu cihelném hl do 70 mm š do 100 mm</t>
  </si>
  <si>
    <t>-1516124588</t>
  </si>
  <si>
    <t>974031165</t>
  </si>
  <si>
    <t>Vysekání rýh ve zdivu cihelném hl do 150 mm š do 200 mm</t>
  </si>
  <si>
    <t>-416506941</t>
  </si>
  <si>
    <t>1103141581</t>
  </si>
  <si>
    <t>-418474130</t>
  </si>
  <si>
    <t>2,311*30 'Přepočtené koeficientem množství</t>
  </si>
  <si>
    <t>116711786</t>
  </si>
  <si>
    <t>1776634888</t>
  </si>
  <si>
    <t>1690636229</t>
  </si>
  <si>
    <t>721</t>
  </si>
  <si>
    <t>Zdravotechnika - vnitřní kanalizace</t>
  </si>
  <si>
    <t>721171803</t>
  </si>
  <si>
    <t>Demontáž potrubí z PVC D do 75</t>
  </si>
  <si>
    <t>-1973339667</t>
  </si>
  <si>
    <t>721171808</t>
  </si>
  <si>
    <t>Demontáž potrubí z PVC D přes 75 do 114</t>
  </si>
  <si>
    <t>-1350833903</t>
  </si>
  <si>
    <t>721171809</t>
  </si>
  <si>
    <t>Demontáž potrubí z PVC D přes 114 do 160</t>
  </si>
  <si>
    <t>493686615</t>
  </si>
  <si>
    <t>721174024</t>
  </si>
  <si>
    <t>-1715950985</t>
  </si>
  <si>
    <t>721174025</t>
  </si>
  <si>
    <t>1365926370</t>
  </si>
  <si>
    <t>721174043</t>
  </si>
  <si>
    <t>Potrubí kanalizační z PP připojovací DN 50</t>
  </si>
  <si>
    <t>327739894</t>
  </si>
  <si>
    <t>721174044</t>
  </si>
  <si>
    <t>Potrubí kanalizační z PP připojovací DN 75</t>
  </si>
  <si>
    <t>-497324685</t>
  </si>
  <si>
    <t>721174045</t>
  </si>
  <si>
    <t>Potrubí kanalizační z PP připojovací DN 110</t>
  </si>
  <si>
    <t>-897870867</t>
  </si>
  <si>
    <t>-1564303931</t>
  </si>
  <si>
    <t>-1977215361</t>
  </si>
  <si>
    <t>721273152</t>
  </si>
  <si>
    <t>Hlavice ventilační polypropylen PP DN 75</t>
  </si>
  <si>
    <t>721273153</t>
  </si>
  <si>
    <t>Hlavice ventilační polypropylen PP DN 110</t>
  </si>
  <si>
    <t>853965173</t>
  </si>
  <si>
    <t>721290111</t>
  </si>
  <si>
    <t>-346914731</t>
  </si>
  <si>
    <t>998721101</t>
  </si>
  <si>
    <t>Přesun hmot tonážní pro vnitřní kanalizace v objektech v do 6 m</t>
  </si>
  <si>
    <t>-2022310699</t>
  </si>
  <si>
    <t>722</t>
  </si>
  <si>
    <t>Zdravotechnika - vnitřní vodovod</t>
  </si>
  <si>
    <t>722130801</t>
  </si>
  <si>
    <t>Demontáž potrubí ocelové pozinkované závitové DN do 25</t>
  </si>
  <si>
    <t>1557252478</t>
  </si>
  <si>
    <t>722130802</t>
  </si>
  <si>
    <t>Demontáž potrubí ocelové pozinkované závitové DN přes 25 do 40</t>
  </si>
  <si>
    <t>298003487</t>
  </si>
  <si>
    <t>722174022</t>
  </si>
  <si>
    <t>Potrubí vodovodní plastové PPR svar polyfúze PN 20 D 20x3,4 mm</t>
  </si>
  <si>
    <t>203058553</t>
  </si>
  <si>
    <t>722174023</t>
  </si>
  <si>
    <t>Potrubí vodovodní plastové PPR svar polyfúze PN 20 D 25x4,2 mm</t>
  </si>
  <si>
    <t>1827717585</t>
  </si>
  <si>
    <t>722190401</t>
  </si>
  <si>
    <t>Vyvedení a upevnění výpustku DN do 25</t>
  </si>
  <si>
    <t>597722679</t>
  </si>
  <si>
    <t>722220111</t>
  </si>
  <si>
    <t>Nástěnka pro výtokový ventil G 1/2" s jedním závitem</t>
  </si>
  <si>
    <t>38917872</t>
  </si>
  <si>
    <t>722220121</t>
  </si>
  <si>
    <t>Nástěnka pro baterii G 1/2" s jedním závitem</t>
  </si>
  <si>
    <t>pár</t>
  </si>
  <si>
    <t>-2063455412</t>
  </si>
  <si>
    <t>722231142</t>
  </si>
  <si>
    <t>Ventil závitový pojistný rohový G 3/4"</t>
  </si>
  <si>
    <t>652786792</t>
  </si>
  <si>
    <t>722240123</t>
  </si>
  <si>
    <t>Kohout kulový plastový PPR DN 25</t>
  </si>
  <si>
    <t>571313076</t>
  </si>
  <si>
    <t>722290215</t>
  </si>
  <si>
    <t>Zkouška těsnosti vodovodního potrubí hrdlového nebo přírubového DN do 100</t>
  </si>
  <si>
    <t>-66759723</t>
  </si>
  <si>
    <t>722290234</t>
  </si>
  <si>
    <t>Proplach a dezinfekce vodovodního potrubí DN do 80</t>
  </si>
  <si>
    <t>-1326071613</t>
  </si>
  <si>
    <t>998722101</t>
  </si>
  <si>
    <t>Přesun hmot tonážní pro vnitřní vodovod v objektech v do 6 m</t>
  </si>
  <si>
    <t>1283861527</t>
  </si>
  <si>
    <t>725119122</t>
  </si>
  <si>
    <t>Montáž klozetových mís kombi</t>
  </si>
  <si>
    <t>4003199</t>
  </si>
  <si>
    <t>64231121</t>
  </si>
  <si>
    <t>klozet keramický bílý samostatně stojící dětský ploché splachování odpad svislý 295x385x350mm</t>
  </si>
  <si>
    <t>1498432401</t>
  </si>
  <si>
    <t>64231001</t>
  </si>
  <si>
    <t>klozet keramický bílý samostatně stojící hluboké splachování odpad vodorovný</t>
  </si>
  <si>
    <t>-1204480799</t>
  </si>
  <si>
    <t>55167381</t>
  </si>
  <si>
    <t>sedátko klozetové duroplastové bílé s poklopem</t>
  </si>
  <si>
    <t>-58575394</t>
  </si>
  <si>
    <t>725129101</t>
  </si>
  <si>
    <t>Montáž pisoáru keramického</t>
  </si>
  <si>
    <t>-478070450</t>
  </si>
  <si>
    <t>64250750</t>
  </si>
  <si>
    <t>urinál keramický bez odsávání a otvoru pro baterii bílý</t>
  </si>
  <si>
    <t>130082083</t>
  </si>
  <si>
    <t>725219102</t>
  </si>
  <si>
    <t>Montáž umyvadla připevněného na šrouby do zdiva</t>
  </si>
  <si>
    <t>-622818725</t>
  </si>
  <si>
    <t>64211030</t>
  </si>
  <si>
    <t>umyvadlo keramické závěsné bílé š 500mm</t>
  </si>
  <si>
    <t>-728508537</t>
  </si>
  <si>
    <t>64211047</t>
  </si>
  <si>
    <t>umyvadlo keramické závěsné bílé š 650mm</t>
  </si>
  <si>
    <t>-1274131885</t>
  </si>
  <si>
    <t>725241901</t>
  </si>
  <si>
    <t>Montáž vaničky sprchové</t>
  </si>
  <si>
    <t>994387112</t>
  </si>
  <si>
    <t>55423032</t>
  </si>
  <si>
    <t>vanička sprchová akrylátová čtvercová 900x900mm</t>
  </si>
  <si>
    <t>-180443042</t>
  </si>
  <si>
    <t>725244904</t>
  </si>
  <si>
    <t>Montáž sprchových dveří</t>
  </si>
  <si>
    <t>443071970</t>
  </si>
  <si>
    <t>55495010</t>
  </si>
  <si>
    <t>866257127</t>
  </si>
  <si>
    <t>725319111</t>
  </si>
  <si>
    <t>Montáž dřezu ostatních typů</t>
  </si>
  <si>
    <t>1209694055</t>
  </si>
  <si>
    <t>64281212</t>
  </si>
  <si>
    <t>-1961173814</t>
  </si>
  <si>
    <t>725339111</t>
  </si>
  <si>
    <t>Montáž výlevky</t>
  </si>
  <si>
    <t>621512066</t>
  </si>
  <si>
    <t>64271101</t>
  </si>
  <si>
    <t>výlevka keramická bílá</t>
  </si>
  <si>
    <t>692273162</t>
  </si>
  <si>
    <t>725829101</t>
  </si>
  <si>
    <t>Montáž baterie nástěnné dřezové pákové a klasické</t>
  </si>
  <si>
    <t>-1761134599</t>
  </si>
  <si>
    <t>55143976</t>
  </si>
  <si>
    <t>baterie dřezová páková nástěnná s kulatým ústím 300mm</t>
  </si>
  <si>
    <t>164488575</t>
  </si>
  <si>
    <t>725829131</t>
  </si>
  <si>
    <t>Montáž baterie umyvadlové stojánkové G 1/2" ostatní typ</t>
  </si>
  <si>
    <t>-1404850736</t>
  </si>
  <si>
    <t>55144006</t>
  </si>
  <si>
    <t>-1726160128</t>
  </si>
  <si>
    <t>725861102</t>
  </si>
  <si>
    <t>Zápachová uzávěrka pro umyvadla DN 40</t>
  </si>
  <si>
    <t>1790319753</t>
  </si>
  <si>
    <t>725862103</t>
  </si>
  <si>
    <t>Zápachová uzávěrka pro dřezy DN 40/50</t>
  </si>
  <si>
    <t>-353295967</t>
  </si>
  <si>
    <t>725865312</t>
  </si>
  <si>
    <t>Zápachová uzávěrka sprchových van DN 40/50 s kulovým kloubem na odtoku a odpadním ventilem</t>
  </si>
  <si>
    <t>739277632</t>
  </si>
  <si>
    <t>725865411</t>
  </si>
  <si>
    <t>Zápachová uzávěrka pisoárová DN 32/40</t>
  </si>
  <si>
    <t>892259947</t>
  </si>
  <si>
    <t>998725101</t>
  </si>
  <si>
    <t>Přesun hmot tonážní pro zařizovací předměty v objektech v do 6 m</t>
  </si>
  <si>
    <t>562007676</t>
  </si>
  <si>
    <t>HZS</t>
  </si>
  <si>
    <t>Hodinové zúčtovací sazby</t>
  </si>
  <si>
    <t>HZS2212</t>
  </si>
  <si>
    <t>Hodinová zúčtovací sazba instalatér odborný</t>
  </si>
  <si>
    <t>hod</t>
  </si>
  <si>
    <t>512</t>
  </si>
  <si>
    <t>-1413699621</t>
  </si>
  <si>
    <t>03 -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</si>
  <si>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</si>
  <si>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</si>
  <si>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</si>
  <si>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612315121</t>
  </si>
  <si>
    <t>Vápenná štuková omítka rýh ve stěnách š do 150 mm</t>
  </si>
  <si>
    <t>1401073107</t>
  </si>
  <si>
    <t>300*0,15</t>
  </si>
  <si>
    <t>974031144</t>
  </si>
  <si>
    <t>Vysekání rýh ve zdivu cihelném hl do 70 mm š do 150 mm</t>
  </si>
  <si>
    <t>1824389493</t>
  </si>
  <si>
    <t>-1618140115</t>
  </si>
  <si>
    <t>-1827900354</t>
  </si>
  <si>
    <t>13,859*30 'Přepočtené koeficientem množství</t>
  </si>
  <si>
    <t>-1858682926</t>
  </si>
  <si>
    <t>974515311</t>
  </si>
  <si>
    <t>-1495045292</t>
  </si>
  <si>
    <t>733</t>
  </si>
  <si>
    <t>Ústřední vytápění - rozvodné potrubí</t>
  </si>
  <si>
    <t>733110806</t>
  </si>
  <si>
    <t>Demontáž potrubí ocelového závitového DN přes 15 do 32</t>
  </si>
  <si>
    <t>-1750332157</t>
  </si>
  <si>
    <t>733110808</t>
  </si>
  <si>
    <t>Demontáž potrubí ocelového závitového DN přes 32 do 50</t>
  </si>
  <si>
    <t>-449127818</t>
  </si>
  <si>
    <t>733223102</t>
  </si>
  <si>
    <t>Potrubí měděné tvrdé spojované měkkým pájením D 15x1 mm</t>
  </si>
  <si>
    <t>-1526467053</t>
  </si>
  <si>
    <t>733223103</t>
  </si>
  <si>
    <t>Potrubí měděné tvrdé spojované měkkým pájením D 18x1 mm</t>
  </si>
  <si>
    <t>-1615761569</t>
  </si>
  <si>
    <t>733223104</t>
  </si>
  <si>
    <t>Potrubí měděné tvrdé spojované měkkým pájením D 22x1 mm</t>
  </si>
  <si>
    <t>434861131</t>
  </si>
  <si>
    <t>733231113</t>
  </si>
  <si>
    <t>Kompenzátor pro měděné potrubí D 22 tvaru U s hladkými ohyby s konci na vnitřní pájení</t>
  </si>
  <si>
    <t>-1152070701</t>
  </si>
  <si>
    <t>733291101</t>
  </si>
  <si>
    <t>Zkouška těsnosti potrubí měděné D do 35x1,5</t>
  </si>
  <si>
    <t>-1419825159</t>
  </si>
  <si>
    <t>733811221</t>
  </si>
  <si>
    <t>Ochrana potrubí ústředního vytápění termoizolačními trubicemi z PE tl přes 6 do 9 mm DN do 22 mm</t>
  </si>
  <si>
    <t>-1020297996</t>
  </si>
  <si>
    <t>998733101</t>
  </si>
  <si>
    <t>Přesun hmot tonážní pro rozvody potrubí v objektech v do 6 m</t>
  </si>
  <si>
    <t>-1260049202</t>
  </si>
  <si>
    <t>734</t>
  </si>
  <si>
    <t>Ústřední vytápění - armatury</t>
  </si>
  <si>
    <t>734221686</t>
  </si>
  <si>
    <t>Termostatická hlavice vosková PN 10 do 110°C otopných těles VK</t>
  </si>
  <si>
    <t>-1879897261</t>
  </si>
  <si>
    <t>734261402</t>
  </si>
  <si>
    <t>Armatura připojovací rohová G 1/2x18 PN 10 do 110°C radiátorů typu VK</t>
  </si>
  <si>
    <t>929373441</t>
  </si>
  <si>
    <t>998734101</t>
  </si>
  <si>
    <t>Přesun hmot tonážní pro armatury v objektech v do 6 m</t>
  </si>
  <si>
    <t>-906315511</t>
  </si>
  <si>
    <t>735</t>
  </si>
  <si>
    <t>Ústřední vytápění - otopná tělesa</t>
  </si>
  <si>
    <t>735121810</t>
  </si>
  <si>
    <t>Demontáž otopného tělesa ocelového článkového</t>
  </si>
  <si>
    <t>1209899862</t>
  </si>
  <si>
    <t>735152577</t>
  </si>
  <si>
    <t>Otopné těleso panelové VK dvoudeskové 2 přídavné přestupní plochy výška/délka 600/1000 mm výkon 1679 W</t>
  </si>
  <si>
    <t>841515438</t>
  </si>
  <si>
    <t>735152580</t>
  </si>
  <si>
    <t>Otopné těleso panelové VK dvoudeskové 2 přídavné přestupní plochy výška/délka 600/1400 mm výkon 2351 W</t>
  </si>
  <si>
    <t>1449986292</t>
  </si>
  <si>
    <t>735152581</t>
  </si>
  <si>
    <t>Otopné těleso panelové VK dvoudeskové 2 přídavné přestupní plochy výška/délka 600/1600 mm výkon 2686 W</t>
  </si>
  <si>
    <t>1071969328</t>
  </si>
  <si>
    <t>735152583</t>
  </si>
  <si>
    <t>Otopné těleso panelové VK dvoudeskové 2 přídavné přestupní plochy výška/délka 600/2000 mm výkon 3358 W</t>
  </si>
  <si>
    <t>633426514</t>
  </si>
  <si>
    <t>735152660</t>
  </si>
  <si>
    <t>Otopné těleso panelové VK třídeskové 3 přídavné přestupní plochy výška/délka 500/1400 mm výkon 2911 W</t>
  </si>
  <si>
    <t>883050191</t>
  </si>
  <si>
    <t>735152662</t>
  </si>
  <si>
    <t>Otopné těleso panelové VK třídeskové 3 přídavné přestupní plochy výška/délka 500/1800 mm výkon 3742 W</t>
  </si>
  <si>
    <t>1822250233</t>
  </si>
  <si>
    <t>735164252</t>
  </si>
  <si>
    <t>Otopné těleso trubkové elektrické přímotopné výška/délka 1215/600 mm</t>
  </si>
  <si>
    <t>-1809658587</t>
  </si>
  <si>
    <t>998735101</t>
  </si>
  <si>
    <t>Přesun hmot tonážní pro otopná tělesa v objektech v do 6 m</t>
  </si>
  <si>
    <t>-1069468581</t>
  </si>
  <si>
    <t>HZS2222</t>
  </si>
  <si>
    <t>Hodinová zúčtovací sazba topenář odborný</t>
  </si>
  <si>
    <t>584818772</t>
  </si>
  <si>
    <t>04 - Elektroinstalace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</si>
  <si>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</si>
  <si>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</si>
  <si>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</si>
  <si>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</si>
  <si>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217680301</t>
  </si>
  <si>
    <t>-1757074825</t>
  </si>
  <si>
    <t>-423484421</t>
  </si>
  <si>
    <t>-1947212055</t>
  </si>
  <si>
    <t>-655193345</t>
  </si>
  <si>
    <t>11,421*30 'Přepočtené koeficientem množství</t>
  </si>
  <si>
    <t>1369024997</t>
  </si>
  <si>
    <t>1934545638</t>
  </si>
  <si>
    <t>907070959</t>
  </si>
  <si>
    <t>741</t>
  </si>
  <si>
    <t>Elektroinstalace - silnoproud</t>
  </si>
  <si>
    <t>741111801</t>
  </si>
  <si>
    <t>Demontáž trubky plastové tuhé D do 50 mm uložené pevně</t>
  </si>
  <si>
    <t>945064065</t>
  </si>
  <si>
    <t>741112001</t>
  </si>
  <si>
    <t>Montáž krabice zapuštěná plastová kruhová</t>
  </si>
  <si>
    <t>-608820749</t>
  </si>
  <si>
    <t>34571458</t>
  </si>
  <si>
    <t>krabice pod omítku PVC odbočná kruhová D 100mm s víčkem</t>
  </si>
  <si>
    <t>-1420544000</t>
  </si>
  <si>
    <t>741112301.R01</t>
  </si>
  <si>
    <t>Rozvaděče vč. vystrojení</t>
  </si>
  <si>
    <t>1861283883</t>
  </si>
  <si>
    <t>741112801</t>
  </si>
  <si>
    <t>Demontáž elektroinstalačních lišt nástěnných vkládacích uložených pevně</t>
  </si>
  <si>
    <t>-13730493</t>
  </si>
  <si>
    <t>741122011</t>
  </si>
  <si>
    <t>Montáž kabel Cu bez ukončení uložený pod omítku plný kulatý 2x1,5 až 2,5 mm2 (např. CYKY)</t>
  </si>
  <si>
    <t>-715154168</t>
  </si>
  <si>
    <t>34111012</t>
  </si>
  <si>
    <t>kabel instalační jádro Cu plné izolace PVC plášť PVC 450/750V (CYKY) 2x4mm2</t>
  </si>
  <si>
    <t>-627864203</t>
  </si>
  <si>
    <t>741122015</t>
  </si>
  <si>
    <t>Montáž kabel Cu bez ukončení uložený pod omítku plný kulatý 3x1,5 mm2 (např. CYKY)</t>
  </si>
  <si>
    <t>-1410008992</t>
  </si>
  <si>
    <t>34111030</t>
  </si>
  <si>
    <t>kabel instalační jádro Cu plné izolace PVC plášť PVC 450/750V (CYKY) 3x1,5mm2</t>
  </si>
  <si>
    <t>925754877</t>
  </si>
  <si>
    <t>741122016</t>
  </si>
  <si>
    <t>Montáž kabel Cu bez ukončení uložený pod omítku plný kulatý 3x2,5 až 6 mm2 (např. CYKY)</t>
  </si>
  <si>
    <t>-277457843</t>
  </si>
  <si>
    <t>34111036</t>
  </si>
  <si>
    <t>kabel instalační jádro Cu plné izolace PVC plášť PVC 450/750V (CYKY) 3x2,5mm2</t>
  </si>
  <si>
    <t>1920250205</t>
  </si>
  <si>
    <t>741122032</t>
  </si>
  <si>
    <t>Montáž kabel Cu bez ukončení uložený pod omítku plný kulatý 5x4 až 6 mm2 (např. CYKY)</t>
  </si>
  <si>
    <t>1759505709</t>
  </si>
  <si>
    <t>34111098</t>
  </si>
  <si>
    <t>kabel instalační jádro Cu plné izolace PVC plášť PVC 450/750V (CYKY) 5x4mm2</t>
  </si>
  <si>
    <t>-814806788</t>
  </si>
  <si>
    <t>741122033</t>
  </si>
  <si>
    <t>Montáž kabel Cu bez ukončení uložený pod omítku plný kulatý 5x10 mm2 (např. CYKY)</t>
  </si>
  <si>
    <t>995294774</t>
  </si>
  <si>
    <t>34113034</t>
  </si>
  <si>
    <t>kabel instalační jádro Cu plné izolace PVC plášť PVC 450/750V (CYKY) 5x10mm2</t>
  </si>
  <si>
    <t>-493099415</t>
  </si>
  <si>
    <t>741125871</t>
  </si>
  <si>
    <t>Demontáž kabel Al plný kulatý žíla 2x16 až 25 mm2, 3x16 až 35 mm2 uložený pod omítku</t>
  </si>
  <si>
    <t>-259981440</t>
  </si>
  <si>
    <t>741128005</t>
  </si>
  <si>
    <t>Ostatní práce při montáži vodičů a kabelů - trasování vedení na omítce</t>
  </si>
  <si>
    <t>229097687</t>
  </si>
  <si>
    <t>741210833</t>
  </si>
  <si>
    <t>Demontáž rozvodnic plastových na povrchu s krytím do IPx4 plochou přes 0,2 m2</t>
  </si>
  <si>
    <t>-1008610531</t>
  </si>
  <si>
    <t>741310001</t>
  </si>
  <si>
    <t>Montáž vypínač nástěnný 1-jednopólový prostředí normální se zapojením vodičů</t>
  </si>
  <si>
    <t>1681366287</t>
  </si>
  <si>
    <t>34535015</t>
  </si>
  <si>
    <t>spínač nástěnný jednopólový, řazení 1, IP44, šroubové svorky</t>
  </si>
  <si>
    <t>-1852404070</t>
  </si>
  <si>
    <t>34539059</t>
  </si>
  <si>
    <t>rámeček jednonásobný</t>
  </si>
  <si>
    <t>1169783945</t>
  </si>
  <si>
    <t>34539000</t>
  </si>
  <si>
    <t>přístroj spínače jednopólového, řazení 1, 1So šroubové svorky</t>
  </si>
  <si>
    <t>741311803</t>
  </si>
  <si>
    <t>Demontáž spínačů nástěnných normálních do 10 A bezšroubových bez zachování funkčnosti do 2 svorek</t>
  </si>
  <si>
    <t>741313001</t>
  </si>
  <si>
    <t>34555241</t>
  </si>
  <si>
    <t>1609685703</t>
  </si>
  <si>
    <t>1387709454</t>
  </si>
  <si>
    <t>741315813</t>
  </si>
  <si>
    <t>Demontáž zásuvek domovních normální prostředí do 16A zapuštěných bezšroubových bez zachování funkčnosti 2P+PE</t>
  </si>
  <si>
    <t>-1661206227</t>
  </si>
  <si>
    <t>1705809950</t>
  </si>
  <si>
    <t>-640192126</t>
  </si>
  <si>
    <t>-630956058</t>
  </si>
  <si>
    <t>-938763052</t>
  </si>
  <si>
    <t>741371823</t>
  </si>
  <si>
    <t>Demontáž osvětlovacího modulového systému zářivkového dl přes 1100 mm bez zachování funkčnosti</t>
  </si>
  <si>
    <t>-1470333153</t>
  </si>
  <si>
    <t>462857416</t>
  </si>
  <si>
    <t>-1703863661</t>
  </si>
  <si>
    <t>195509483</t>
  </si>
  <si>
    <t>1939821350</t>
  </si>
  <si>
    <t>761264410</t>
  </si>
  <si>
    <t>-794205998</t>
  </si>
  <si>
    <t>108405205</t>
  </si>
  <si>
    <t>-109503495</t>
  </si>
  <si>
    <t>-1764875455</t>
  </si>
  <si>
    <t>1429598670</t>
  </si>
  <si>
    <t>741810003</t>
  </si>
  <si>
    <t>Celková prohlídka elektrického rozvodu a zařízení přes 0,5 do 1 milionu Kč</t>
  </si>
  <si>
    <t>123021922</t>
  </si>
  <si>
    <t>741820101</t>
  </si>
  <si>
    <t>-1921088913</t>
  </si>
  <si>
    <t>998741101</t>
  </si>
  <si>
    <t>Přesun hmot tonážní pro silnoproud v objektech v do 6 m</t>
  </si>
  <si>
    <t>-1372303627</t>
  </si>
  <si>
    <t>742</t>
  </si>
  <si>
    <t>Elektroinstalace - slaboproud</t>
  </si>
  <si>
    <t>-619206054</t>
  </si>
  <si>
    <t>1193105814</t>
  </si>
  <si>
    <t>629033433</t>
  </si>
  <si>
    <t>724979535</t>
  </si>
  <si>
    <t>2048090024</t>
  </si>
  <si>
    <t>118915221</t>
  </si>
  <si>
    <t>-1567481847</t>
  </si>
  <si>
    <t>279556608</t>
  </si>
  <si>
    <t>1161011572</t>
  </si>
  <si>
    <t>179631346</t>
  </si>
  <si>
    <t>1309125668</t>
  </si>
  <si>
    <t>-1987780255</t>
  </si>
  <si>
    <t>-1157465589</t>
  </si>
  <si>
    <t>998742101</t>
  </si>
  <si>
    <t>Přesun hmot tonážní pro slaboproud v objektech v do 6 m</t>
  </si>
  <si>
    <t>Práce a dodávky M</t>
  </si>
  <si>
    <t>46-M</t>
  </si>
  <si>
    <t>Zemní práce při extr.mont.pracích</t>
  </si>
  <si>
    <t>460941121</t>
  </si>
  <si>
    <t>Vyplnění a omítnutí rýh při elektroinstalacích ve stropech hl přes 3 do 5 cm a š do 5 cm</t>
  </si>
  <si>
    <t>460941221</t>
  </si>
  <si>
    <t>Vyplnění a omítnutí rýh při elektroinstalacích ve stěnách hl přes 3 do 5 cm a š do 5 cm</t>
  </si>
  <si>
    <t>468111122</t>
  </si>
  <si>
    <t>Frézování drážek pro vodiče ve stěnách z cihel včetně omítky do 5x5 cm</t>
  </si>
  <si>
    <t>468112122</t>
  </si>
  <si>
    <t>Frézování drážek pro vodiče ve stropech z cihel včetně omítky do 5x5 cm</t>
  </si>
  <si>
    <t>469971111</t>
  </si>
  <si>
    <t>Svislá doprava suti a vybouraných hmot při elektromontážích za první podlaží</t>
  </si>
  <si>
    <t>469972111</t>
  </si>
  <si>
    <t>Odvoz suti a vybouraných hmot při elektromontážích do 1 km</t>
  </si>
  <si>
    <t>-303041856</t>
  </si>
  <si>
    <t>469972121</t>
  </si>
  <si>
    <t>Příplatek k odvozu suti a vybouraných hmot při elektromontážích za každý další 1 km</t>
  </si>
  <si>
    <t>-302789510</t>
  </si>
  <si>
    <t>17,1*29 'Přepočtené koeficientem množství</t>
  </si>
  <si>
    <t>469973113</t>
  </si>
  <si>
    <t>Poplatek za uložení na skládce (skládkovné) stavebního odpadu cihelného kód odpadu 17 01 02</t>
  </si>
  <si>
    <t>1186733076</t>
  </si>
  <si>
    <t>HZS2232</t>
  </si>
  <si>
    <t>Hodinová zúčtovací sazba elektrikář odborný</t>
  </si>
  <si>
    <t>-1204662849</t>
  </si>
  <si>
    <t>05 - Větrání</t>
  </si>
  <si>
    <t xml:space="preserve">    751 - Vzduchotechnika</t>
  </si>
  <si>
    <t>-1728538465</t>
  </si>
  <si>
    <t>-1985693124</t>
  </si>
  <si>
    <t>977151122</t>
  </si>
  <si>
    <t>Jádrové vrty diamantovými korunkami do stavebních materiálů D přes 120 do 130 mm</t>
  </si>
  <si>
    <t>1183079028</t>
  </si>
  <si>
    <t>0,4*5</t>
  </si>
  <si>
    <t>1213244129</t>
  </si>
  <si>
    <t>-2123611882</t>
  </si>
  <si>
    <t>0,058*30 'Přepočtené koeficientem množství</t>
  </si>
  <si>
    <t>-1167676774</t>
  </si>
  <si>
    <t>300770508</t>
  </si>
  <si>
    <t>-287816736</t>
  </si>
  <si>
    <t>751</t>
  </si>
  <si>
    <t>Vzduchotechnika</t>
  </si>
  <si>
    <t>751322012</t>
  </si>
  <si>
    <t>1155785503</t>
  </si>
  <si>
    <t>42972202</t>
  </si>
  <si>
    <t>-1954124471</t>
  </si>
  <si>
    <t>751511122</t>
  </si>
  <si>
    <t>Montáž potrubí plechového skupiny I kruhového s přírubou tloušťky plechu 0,6 mm D přes 100 do 200 mm</t>
  </si>
  <si>
    <t>1706144380</t>
  </si>
  <si>
    <t>42981097</t>
  </si>
  <si>
    <t>trouba spirálně vinutá Pz D 125mm, l=3000mm</t>
  </si>
  <si>
    <t>1451129475</t>
  </si>
  <si>
    <t>998751101</t>
  </si>
  <si>
    <t>Přesun hmot tonážní pro vzduchotechniku v objektech výšky do 12 m</t>
  </si>
  <si>
    <t>1032314846</t>
  </si>
  <si>
    <t>06 - Gastro</t>
  </si>
  <si>
    <t>D1 - Gastro</t>
  </si>
  <si>
    <t xml:space="preserve">    D2 - Příprava jídel I</t>
  </si>
  <si>
    <t xml:space="preserve">    D3 - Výdej jídel I</t>
  </si>
  <si>
    <t xml:space="preserve">    D4 - Mytí stolního nádobí I</t>
  </si>
  <si>
    <t xml:space="preserve">    D5 - Příprava jídel II</t>
  </si>
  <si>
    <t xml:space="preserve">    D6 - Výdej jídel II</t>
  </si>
  <si>
    <t>HSV - HSV</t>
  </si>
  <si>
    <t xml:space="preserve">    D20 - Ostatní</t>
  </si>
  <si>
    <t>D1</t>
  </si>
  <si>
    <t>D2</t>
  </si>
  <si>
    <t>Příprava jídel I</t>
  </si>
  <si>
    <t>Pol1a</t>
  </si>
  <si>
    <t xml:space="preserve">Pracovní stůl, lamino provedení 2050x600x900 </t>
  </si>
  <si>
    <t>-740300636</t>
  </si>
  <si>
    <t>Pol2a</t>
  </si>
  <si>
    <t xml:space="preserve">Nástěnná stříňka - délka 2050 </t>
  </si>
  <si>
    <t>1298253371</t>
  </si>
  <si>
    <t>Pol3</t>
  </si>
  <si>
    <t xml:space="preserve">Profesionální chladnička, hrubý objem 130 lt, bílá, 1x plné dveře, ventilované cirkulační chlazení, digitální termostat, automatické odtávání, integrovaný zámek dveří, teplotní rozsah -2°C až +8°C 600x600x845 </t>
  </si>
  <si>
    <t>820353084</t>
  </si>
  <si>
    <t xml:space="preserve"> 1</t>
  </si>
  <si>
    <t>Pol4</t>
  </si>
  <si>
    <t>Servírovací vozík</t>
  </si>
  <si>
    <t>-1068681446</t>
  </si>
  <si>
    <t>Pol5</t>
  </si>
  <si>
    <t>Výrobník filtrované kávy a čaje, objem 1x10 litrů, teoretický výkon 60lt / hod., výška kohoutku 185 mm, udržovací teplota 80°C až 85°C, papírový filtr, Ovládání LCD TOUCH, čistící program, signalizace stavu náplně na vodoznaku zásobníku  590x470x790</t>
  </si>
  <si>
    <t>141212862</t>
  </si>
  <si>
    <t>Pol6</t>
  </si>
  <si>
    <t>Pracovní stůl - podstavec pod výrobník filtrované kávy a čaje, zadní lem, levý lem, trnož 400x400x900</t>
  </si>
  <si>
    <t>18294307</t>
  </si>
  <si>
    <t>D3</t>
  </si>
  <si>
    <t>Výdej jídel I</t>
  </si>
  <si>
    <t>Pol7</t>
  </si>
  <si>
    <t xml:space="preserve">Vyhřívaná výdejní vodní lázeň, pojízdná, dělená - kapacita 2x GN 1/1-200 hl., každá vana disponuje samostatným topným tělesem, samostatným termostatem pro regulaci teploty až do +90°C a samostatným vypouštěcím ventilem, nerezové provedení, 4x kolečka pr. </t>
  </si>
  <si>
    <t>30952405</t>
  </si>
  <si>
    <t>D4</t>
  </si>
  <si>
    <t>Mytí stolního nádobí I</t>
  </si>
  <si>
    <t>Pol10</t>
  </si>
  <si>
    <t>Automatický změkčovač vody, objemově řízená regenerace s možností časově řízené regenerace, elektronické ovládání, rozsah nastavení pro regeneraci 0 -99m3, objem pryskyřice 10 lt, průtok 1m3 / hod 320x662x635</t>
  </si>
  <si>
    <t>-1544356148</t>
  </si>
  <si>
    <t>Pol11</t>
  </si>
  <si>
    <t>Podstolová myčka skla a nádobí, dvouplášťová, koš 500x500, výška vstupního otvoru 380mm umožňující zakládání podnosů velikosti GN 1/1, 3x mycí cyklus - 90, 120 nebo 180 vteřin, spotřeba vody 2,4 lt, myčka vč. funkce THERMOSTOP zajišťující správnou teplotu</t>
  </si>
  <si>
    <t>1503403445</t>
  </si>
  <si>
    <t>Pol12</t>
  </si>
  <si>
    <t>Podstavec pod podstolovou myčku nádobí, 1x plná police, nerezové provedení, podstavec kompatibilní s myčkou nádobí dle myčky</t>
  </si>
  <si>
    <t>-1196891265</t>
  </si>
  <si>
    <t>Pol18</t>
  </si>
  <si>
    <t>Mycí stůl lamino, se dvěma dřezy vč baterie - 1400x650</t>
  </si>
  <si>
    <t>-51587259</t>
  </si>
  <si>
    <t>Pol19</t>
  </si>
  <si>
    <t xml:space="preserve">Domácnostní myčka nádobí </t>
  </si>
  <si>
    <t>2129247940</t>
  </si>
  <si>
    <t>Souč</t>
  </si>
  <si>
    <t>Pol20</t>
  </si>
  <si>
    <t>-1692296344</t>
  </si>
  <si>
    <t>Pol21</t>
  </si>
  <si>
    <t>Změkčovač vody pro konvektomat,  provedení automatické s objemovým řízením, možnost regenerace též časové, teplota vody max. 43°C, kapacita zásobníku 20 kg, objem pryskyřice 5 lt 225x400x530</t>
  </si>
  <si>
    <t>979778374</t>
  </si>
  <si>
    <t>Pol8</t>
  </si>
  <si>
    <t>Mycí stůl, 1x vevařený lisovaný dřez o rozměru 450x450x250mm, dřez umístěnný vlevo, 1x otvor pro stojánkovou tlakovou sprchu, prolamovaná pracovní deska, zvýšený zadní lem  - výška lemu 150mm, nerezové provedení, částečná kapotáž dřezu z čela - vlevo ve s</t>
  </si>
  <si>
    <t>1740544781</t>
  </si>
  <si>
    <t>Pol9</t>
  </si>
  <si>
    <t>Sprcha s baterií ze stolu a s ramínkem, nerezová tlaková hadice, vyrovnávací pružina, tlaková sprcha s pákovým ovladačem  150x200x1100</t>
  </si>
  <si>
    <t>-71752312</t>
  </si>
  <si>
    <t>D5</t>
  </si>
  <si>
    <t>Příprava jídel II</t>
  </si>
  <si>
    <t>Pol1</t>
  </si>
  <si>
    <t>Pracovní stůl, lamino provedení, 2050x600x900</t>
  </si>
  <si>
    <t>1515228362</t>
  </si>
  <si>
    <t>Pol14</t>
  </si>
  <si>
    <t>Chladnička</t>
  </si>
  <si>
    <t>952729053</t>
  </si>
  <si>
    <t>Pol15</t>
  </si>
  <si>
    <t>Výrobník filtrované kávy a čaje, objem 1x10 litrů, výkon 60l/h, výška kohoutku 185 mm, udržovací teplota 80 až 85°C, papírový filtr, Ovládání LCD TOUCH, čistící program, signalizace stavu náplně na vodoznaku zásobníku,  590x470x790</t>
  </si>
  <si>
    <t>-331345074</t>
  </si>
  <si>
    <t>Pol16</t>
  </si>
  <si>
    <t>Pracovní stůl - podstavec pod výrobník filtrované kávy a čaje, zadní lem, pravý lem, trnož 400x400x900</t>
  </si>
  <si>
    <t>1942583247</t>
  </si>
  <si>
    <t>Pol2</t>
  </si>
  <si>
    <t>Nástěnná stříňka - délka 2050</t>
  </si>
  <si>
    <t>2126226450</t>
  </si>
  <si>
    <t>536151482</t>
  </si>
  <si>
    <t>D6</t>
  </si>
  <si>
    <t>Výdej jídel II</t>
  </si>
  <si>
    <t>Pol17</t>
  </si>
  <si>
    <t>-305433566</t>
  </si>
  <si>
    <t>D20</t>
  </si>
  <si>
    <t>Ostatní</t>
  </si>
  <si>
    <t>D2001</t>
  </si>
  <si>
    <t>Montáž, doprava, montážní materiál a zaškolení</t>
  </si>
  <si>
    <t>2017006914</t>
  </si>
  <si>
    <t>VORN - Vedlejší a ostatní rozpočtové náklady</t>
  </si>
  <si>
    <t>VRN - Vedlejší rozpočtové náklady</t>
  </si>
  <si>
    <t xml:space="preserve">    VRN3 - Zařízení staveniště</t>
  </si>
  <si>
    <t>VRN</t>
  </si>
  <si>
    <t>Vedlejší rozpočtové náklady</t>
  </si>
  <si>
    <t>VRN3</t>
  </si>
  <si>
    <t>Zařízení staveniště</t>
  </si>
  <si>
    <t>030001000</t>
  </si>
  <si>
    <t>…</t>
  </si>
  <si>
    <t>1024</t>
  </si>
  <si>
    <t>1300616347</t>
  </si>
  <si>
    <t>Upr.č. 1</t>
  </si>
  <si>
    <t>Osazování digestoře V=250 m3/h</t>
  </si>
  <si>
    <t>644941111_R</t>
  </si>
  <si>
    <t>upr. Č. 1</t>
  </si>
  <si>
    <t>55341410_R</t>
  </si>
  <si>
    <t>digestoř V= 250 m3/h, led osvětlení, regulovatelný odtah, energetická třída A, hlučnost max. 60 dB</t>
  </si>
  <si>
    <t>Montáž axiální. Ventilárotu 8W/230V</t>
  </si>
  <si>
    <t>axiální ventilátor  8 W/230 V s tlumičem hluku</t>
  </si>
  <si>
    <t>trouba spirálně vinutá Pz D 100mm, l=3000mm</t>
  </si>
  <si>
    <t>trouba spirálně vinutá Pz D 125mm, kruhové koleno 90</t>
  </si>
  <si>
    <t>42981097_R</t>
  </si>
  <si>
    <t>42981097_R2</t>
  </si>
  <si>
    <t>42981097_R3</t>
  </si>
  <si>
    <t>výfukový kus - střešní- DN 100</t>
  </si>
  <si>
    <t>42981097_R4</t>
  </si>
  <si>
    <t>T-KUS DN100/125</t>
  </si>
  <si>
    <t>Ks</t>
  </si>
  <si>
    <t>42981097_R5</t>
  </si>
  <si>
    <t>výfukový kus - střešní- DN 125</t>
  </si>
  <si>
    <t>upr.č.1</t>
  </si>
  <si>
    <t>783301401_R</t>
  </si>
  <si>
    <t>Očištění zámečnických konstrukcí od dřevin a náletů</t>
  </si>
  <si>
    <t>Poznámka k položce:
Uvažováno s buňkami pro stavbyvedoucího (10měsíců), dělníky (10měsíců) a 2 x sklady (10 měsíů).
V ceně zahrnuta dovoz, montáž, pronájem a demontáž a odvoz staveništní buňky.</t>
  </si>
  <si>
    <t>upr.č. 1</t>
  </si>
  <si>
    <t>165*1,15 'Přepočtené koeficientem množství</t>
  </si>
  <si>
    <t>1230*1,15 'Přepočtené koeficientem množství</t>
  </si>
  <si>
    <t>940*1,15 'Přepočtené koeficientem množství</t>
  </si>
  <si>
    <t>50*1,15 'Přepočtené koeficientem množství</t>
  </si>
  <si>
    <t>160*1,15 'Přepočtené koeficientem množství</t>
  </si>
  <si>
    <t>741122033_R</t>
  </si>
  <si>
    <t>34113034_R</t>
  </si>
  <si>
    <t>Montáž kabel Cu bez ukončení uložený pod omítku plný kulatý 5x16 mm2 (např. CYKY)</t>
  </si>
  <si>
    <t>kabel instalační jádro Cu plné izolace PVC plášť PVC 450/750V (CYKY) 5x16mm2</t>
  </si>
  <si>
    <t>79*1,15 'Přepočtené koeficientem množství</t>
  </si>
  <si>
    <t>Montáž kabel Cu bez ukončení uložený pod omítku plný kulatý 10 mm2 (např. CYY)</t>
  </si>
  <si>
    <t>kabel instalační jádro Cu plné izolace PVC plášť PVC 450/750V (CYY) 10mm2</t>
  </si>
  <si>
    <t>290*1,15 'Přepočtené koeficientem množství</t>
  </si>
  <si>
    <t>741122033_R1</t>
  </si>
  <si>
    <t>34113034_R1</t>
  </si>
  <si>
    <t>741122033_R2</t>
  </si>
  <si>
    <t>34113034_R2</t>
  </si>
  <si>
    <t>Montáž kabel FTP/UTP  CAT5E, stíněný</t>
  </si>
  <si>
    <t>kabel FTP/UTP CAT 5E, stíněný</t>
  </si>
  <si>
    <t>330*1,15 'Přepočtené koeficientem množství</t>
  </si>
  <si>
    <t>rámeček dvojnásobný</t>
  </si>
  <si>
    <t>Montáž dvojzásuvky (polo)zapuštěná bezšroubové připojení 2P+PE se zapojením vodičů</t>
  </si>
  <si>
    <t>přístroj zásuvky zápustné dvojnásobné, krytka s clonkami, bezšroubové svorky</t>
  </si>
  <si>
    <t>přístroj spínače jednopólového, řazení 1, 1So šroubové svorky - pohybové čidlo</t>
  </si>
  <si>
    <t>přístroj zásuvky zápustné jednonásobné, krytka s clonkami, bezšroubové svorky - venkovní IP 44</t>
  </si>
  <si>
    <t>Montáž zásuvky (polo)zapuštěná bezšroubové připojení 2P+PE se zapojením vodičů - IP 44 - Venkovní</t>
  </si>
  <si>
    <t>741313001_r</t>
  </si>
  <si>
    <t>34555241_r</t>
  </si>
  <si>
    <t>34539059_r</t>
  </si>
  <si>
    <t>svítidlo nouzové, svítivost min. 1h, s piktogramem</t>
  </si>
  <si>
    <t>Montáž svítidlo  - nouzové, min 1h, s piktogramen</t>
  </si>
  <si>
    <t>741371004_r</t>
  </si>
  <si>
    <t>34823741_r</t>
  </si>
  <si>
    <t>741371004_r1</t>
  </si>
  <si>
    <t>34823741_r1</t>
  </si>
  <si>
    <t>světelný vývod nástěnný, LED 12W</t>
  </si>
  <si>
    <t>Montáž svítidlo  - světelný vývod nástěnný</t>
  </si>
  <si>
    <t>Montáž svítidlo  - svítidlo č. 1, LED 36W, IP 65</t>
  </si>
  <si>
    <t>svítidlo Č. 1, LED 36W, IP 65</t>
  </si>
  <si>
    <t>741371004_r2</t>
  </si>
  <si>
    <t>34823741_r2</t>
  </si>
  <si>
    <t>Montáž svítidlo  - svítidlo č. 2, LED 20W</t>
  </si>
  <si>
    <t>svítidlo Č. 2, LED 20W</t>
  </si>
  <si>
    <t>741371004_r3</t>
  </si>
  <si>
    <t>34823741_r3</t>
  </si>
  <si>
    <t>741371004_r4</t>
  </si>
  <si>
    <t>34823741_r4</t>
  </si>
  <si>
    <t>Montáž svítidlo  - svítidlo č. 3, LED 50W, UČEBNY</t>
  </si>
  <si>
    <t>svítidlo Č. 3, LED 50W, UČEBNY</t>
  </si>
  <si>
    <t>741371004_r5</t>
  </si>
  <si>
    <t>34823741_r5</t>
  </si>
  <si>
    <t>Montáž svítidlo  - svítidlo č. 4, LED 33W</t>
  </si>
  <si>
    <t>svítidlo Č. 4, LED 33W</t>
  </si>
  <si>
    <t>741371004_r6</t>
  </si>
  <si>
    <t>34823741_r6</t>
  </si>
  <si>
    <t>Montáž svítidlo  - svítidlo č. 6, LED 10W</t>
  </si>
  <si>
    <t>svítidlo Č. 6, LED 10W</t>
  </si>
  <si>
    <t>741371004_r7</t>
  </si>
  <si>
    <t>34823741_r7</t>
  </si>
  <si>
    <t>NÁSTĚNNÉ SVÍTIDLO LED 15W, min. IP 44</t>
  </si>
  <si>
    <t>Montáž svítidlo  - NÁSTĚNNÉ SVÍTODLO LED 15W, min. IP 44</t>
  </si>
  <si>
    <t>741420001_R</t>
  </si>
  <si>
    <t xml:space="preserve">Montáž ochrany lano hromosvodné svodové </t>
  </si>
  <si>
    <t>35441073_R</t>
  </si>
  <si>
    <t>Chránička PE 40/32</t>
  </si>
  <si>
    <t>145*1,8 'Přepočtené koeficientem množství</t>
  </si>
  <si>
    <r>
      <t>Měření umělé složky osvětlení, E</t>
    </r>
    <r>
      <rPr>
        <vertAlign val="subscript"/>
        <sz val="9"/>
        <rFont val="Arial CE"/>
        <charset val="238"/>
      </rPr>
      <t>m</t>
    </r>
    <r>
      <rPr>
        <sz val="9"/>
        <rFont val="Arial CE"/>
        <charset val="238"/>
      </rPr>
      <t>=500 Lx</t>
    </r>
  </si>
  <si>
    <t>Montáž zvonku s displejem a kamerou - set (zvonek + 4 displeje)</t>
  </si>
  <si>
    <t>video zvonek set - jeden zvonek 4 dipleje</t>
  </si>
  <si>
    <t>742110501_r</t>
  </si>
  <si>
    <t>34571457_r</t>
  </si>
  <si>
    <t>742110501_r1</t>
  </si>
  <si>
    <t>Montáž ozvučení - reproduktor</t>
  </si>
  <si>
    <t>reproduktor - ozvučení učeben</t>
  </si>
  <si>
    <t>34571457_r1</t>
  </si>
  <si>
    <t>Potrubí kanalizační z PVC-KG odpadní DN 160</t>
  </si>
  <si>
    <t>Potrubí kanalizační z PVC-KG odpadní DN 110</t>
  </si>
  <si>
    <t>Zkouška těsnosti potrubí kanalizace vodou DN do 160</t>
  </si>
  <si>
    <t>721194105R1</t>
  </si>
  <si>
    <t>Jednoduchá odbočka/ 110-45°/ PVC - KG</t>
  </si>
  <si>
    <t>Oblouk/ 110-45°/PVC - KG</t>
  </si>
  <si>
    <t>721194105R2</t>
  </si>
  <si>
    <t>Jednoduchá odbočka/ 125/110-45°/ PVC - KG</t>
  </si>
  <si>
    <t>721194105R3</t>
  </si>
  <si>
    <t>Oblouk/ 160-45°/PVC - KG</t>
  </si>
  <si>
    <t>Jednoduchá odbočka/160/160/110-45°/ PVC - KG</t>
  </si>
  <si>
    <t>Jednoduchá odbočka/ 160/110/110-45°/ PVC - KG</t>
  </si>
  <si>
    <t>Jednoduchá odbočka/ 160/110-45°/ PVC - KG</t>
  </si>
  <si>
    <t>Redukce nesouosá  160/110/PVC - KG</t>
  </si>
  <si>
    <t>Potrubí vodovodní plastové PPR svar polyfúze PN 20 D 16x2,3 mm</t>
  </si>
  <si>
    <t>Potrubí vodovodní plastové PPR svar polyfúze PN 20 D 20x2,4 mm</t>
  </si>
  <si>
    <t>Potrubí vodovodní plastové PPR svar polyfúze PN 20 D 25x3,5 mm</t>
  </si>
  <si>
    <t>Potrubí vodovodní plastové PPR svar polyfúze PN 20 D 32x4,4 mm</t>
  </si>
  <si>
    <t>Potrubí vodovodní plastové PPR svar polyfúze PN 20 D 32x5,4 mm</t>
  </si>
  <si>
    <t>Potrubí vodovodní plastové PPR svar polyfúze PN 20 D 40x5,5 mm</t>
  </si>
  <si>
    <t>15+8</t>
  </si>
  <si>
    <t>15+13</t>
  </si>
  <si>
    <t>dveře sprchové rámové skleněné tl 5mm otvíravé dvoukřídlé rohová na vaničku š 900mm</t>
  </si>
  <si>
    <t>baterie umyvadlová stojánková páková nízkotlaká, termostatická</t>
  </si>
  <si>
    <t>Montáž baterie sprchová termostatická</t>
  </si>
  <si>
    <t>baterie sprchová, termostatická</t>
  </si>
  <si>
    <t>dřez nerezový 480 x 480</t>
  </si>
  <si>
    <t>721194105R4</t>
  </si>
  <si>
    <t>721194105R5</t>
  </si>
  <si>
    <t>721194105R6</t>
  </si>
  <si>
    <t>721194105R7</t>
  </si>
  <si>
    <t>721194105R8</t>
  </si>
  <si>
    <t>764002851</t>
  </si>
  <si>
    <t>Demontáž oplechování parapetů do suti</t>
  </si>
  <si>
    <t>Demontáž klempířských konstrukcí
  oplechování parapetů 200 mm
    do suti</t>
  </si>
  <si>
    <t>764004801</t>
  </si>
  <si>
    <t>Demontáž klempířských konstrukcí
  žlabu
    podokapního
      do suti</t>
  </si>
  <si>
    <t>Demontáž svodu do suti</t>
  </si>
  <si>
    <t>Demontáž klempířských konstrukcí
  svodu
    do suti</t>
  </si>
  <si>
    <t>764508131</t>
  </si>
  <si>
    <t>Montáž kruhového svodu</t>
  </si>
  <si>
    <t>55344209</t>
  </si>
  <si>
    <t>Svodové roury kruhové falcované Al plechu</t>
  </si>
  <si>
    <t xml:space="preserve">Oplechování parapetů rovných celoplošně lepené z AL plechu rš 340 mm </t>
  </si>
  <si>
    <t>Svodové roury kruhové falcované AL plechu</t>
  </si>
  <si>
    <t>126*1,2</t>
  </si>
  <si>
    <t>135*1,15</t>
  </si>
  <si>
    <t>55344333</t>
  </si>
  <si>
    <t>Objímka svodu trn 200 mm AL plechu</t>
  </si>
  <si>
    <t>ks</t>
  </si>
  <si>
    <t>764508134</t>
  </si>
  <si>
    <t>Montáž horního dvojitého kolena kruhového svodu</t>
  </si>
  <si>
    <t>Montáž svodu
  kruhového, průměru
    kolen horních dvojitých</t>
  </si>
  <si>
    <t>55344352</t>
  </si>
  <si>
    <t>Koleno 72° dle DIN 18461 AL plechu</t>
  </si>
  <si>
    <t>721242803</t>
  </si>
  <si>
    <t>Demontáž lapače střešních splavenin DN 110</t>
  </si>
  <si>
    <t>721242115</t>
  </si>
  <si>
    <t>Lapač střešních splavenin z PP se zápachovou klapkou a lapacím košem DN 110 - včetně úprav spojených s posunutím lapače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</si>
</sst>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b/>
      <sz val="9"/>
      <color rgb="FFFFC000"/>
      <name val="Arial CE"/>
      <charset val="238"/>
    </font>
    <font>
      <sz val="9"/>
      <color theme="9" tint="-0.249977111117893"/>
      <name val="Arial CE"/>
    </font>
    <font>
      <sz val="8"/>
      <color theme="9" tint="-0.249977111117893"/>
      <name val="Arial CE"/>
    </font>
    <font>
      <sz val="7"/>
      <color theme="9" tint="-0.249977111117893"/>
      <name val="Arial CE"/>
    </font>
    <font>
      <i/>
      <sz val="9"/>
      <color theme="9" tint="-0.249977111117893"/>
      <name val="Arial CE"/>
    </font>
    <font>
      <sz val="9"/>
      <name val="Arial CE"/>
      <charset val="238"/>
    </font>
    <font>
      <vertAlign val="subscript"/>
      <sz val="9"/>
      <name val="Arial CE"/>
      <charset val="238"/>
    </font>
    <font>
      <sz val="8"/>
      <name val="Arial CE"/>
    </font>
    <font>
      <i/>
      <sz val="9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rgb="FF969696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rgb="FF969696"/>
      </top>
      <bottom/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0" fontId="36" fillId="0" borderId="0" xfId="0" applyFont="1" applyBorder="1" applyAlignment="1" applyProtection="1">
      <alignment horizontal="left" vertical="center" wrapText="1"/>
      <protection locked="0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32" fillId="5" borderId="22" xfId="0" applyFont="1" applyFill="1" applyBorder="1" applyAlignment="1" applyProtection="1">
      <alignment horizontal="left" vertical="center" wrapText="1"/>
      <protection locked="0"/>
    </xf>
    <xf numFmtId="0" fontId="32" fillId="5" borderId="22" xfId="0" applyFont="1" applyFill="1" applyBorder="1" applyAlignment="1" applyProtection="1">
      <alignment horizontal="center" vertical="center" wrapText="1"/>
      <protection locked="0"/>
    </xf>
    <xf numFmtId="167" fontId="32" fillId="5" borderId="22" xfId="0" applyNumberFormat="1" applyFont="1" applyFill="1" applyBorder="1" applyAlignment="1" applyProtection="1">
      <alignment vertical="center"/>
      <protection locked="0"/>
    </xf>
    <xf numFmtId="4" fontId="32" fillId="5" borderId="22" xfId="0" applyNumberFormat="1" applyFont="1" applyFill="1" applyBorder="1" applyAlignment="1" applyProtection="1">
      <alignment vertical="center"/>
      <protection locked="0"/>
    </xf>
    <xf numFmtId="0" fontId="20" fillId="5" borderId="22" xfId="0" applyFont="1" applyFill="1" applyBorder="1" applyAlignment="1" applyProtection="1">
      <alignment horizontal="left" vertical="center" wrapText="1"/>
      <protection locked="0"/>
    </xf>
    <xf numFmtId="0" fontId="20" fillId="5" borderId="22" xfId="0" applyFont="1" applyFill="1" applyBorder="1" applyAlignment="1" applyProtection="1">
      <alignment horizontal="center" vertical="center" wrapText="1"/>
      <protection locked="0"/>
    </xf>
    <xf numFmtId="167" fontId="20" fillId="5" borderId="22" xfId="0" applyNumberFormat="1" applyFont="1" applyFill="1" applyBorder="1" applyAlignment="1" applyProtection="1">
      <alignment vertical="center"/>
      <protection locked="0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0" xfId="0" applyFont="1" applyAlignment="1">
      <alignment vertical="center"/>
    </xf>
    <xf numFmtId="0" fontId="39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167" fontId="38" fillId="0" borderId="0" xfId="0" applyNumberFormat="1" applyFont="1" applyAlignment="1">
      <alignment vertical="center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0" fillId="6" borderId="22" xfId="0" applyFont="1" applyFill="1" applyBorder="1" applyAlignment="1" applyProtection="1">
      <alignment horizontal="center" vertical="center"/>
      <protection locked="0"/>
    </xf>
    <xf numFmtId="49" fontId="20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horizontal="center" vertical="center" wrapText="1"/>
      <protection locked="0"/>
    </xf>
    <xf numFmtId="167" fontId="20" fillId="6" borderId="22" xfId="0" applyNumberFormat="1" applyFont="1" applyFill="1" applyBorder="1" applyAlignment="1" applyProtection="1">
      <alignment vertical="center"/>
      <protection locked="0"/>
    </xf>
    <xf numFmtId="4" fontId="20" fillId="6" borderId="22" xfId="0" applyNumberFormat="1" applyFont="1" applyFill="1" applyBorder="1" applyAlignment="1" applyProtection="1">
      <alignment vertical="center"/>
      <protection locked="0"/>
    </xf>
    <xf numFmtId="0" fontId="9" fillId="6" borderId="0" xfId="0" applyFont="1" applyFill="1" applyAlignment="1">
      <alignment vertical="center"/>
    </xf>
    <xf numFmtId="0" fontId="34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left" vertical="center" wrapText="1"/>
    </xf>
    <xf numFmtId="167" fontId="9" fillId="6" borderId="0" xfId="0" applyNumberFormat="1" applyFont="1" applyFill="1" applyAlignment="1">
      <alignment vertical="center"/>
    </xf>
    <xf numFmtId="0" fontId="10" fillId="6" borderId="0" xfId="0" applyFont="1" applyFill="1" applyAlignment="1">
      <alignment vertical="center"/>
    </xf>
    <xf numFmtId="0" fontId="10" fillId="6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left" vertical="center" wrapText="1"/>
    </xf>
    <xf numFmtId="167" fontId="10" fillId="6" borderId="0" xfId="0" applyNumberFormat="1" applyFont="1" applyFill="1" applyAlignment="1">
      <alignment vertical="center"/>
    </xf>
    <xf numFmtId="0" fontId="32" fillId="6" borderId="22" xfId="0" applyFont="1" applyFill="1" applyBorder="1" applyAlignment="1" applyProtection="1">
      <alignment horizontal="center" vertical="center"/>
      <protection locked="0"/>
    </xf>
    <xf numFmtId="49" fontId="32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center" vertical="center" wrapText="1"/>
      <protection locked="0"/>
    </xf>
    <xf numFmtId="167" fontId="32" fillId="6" borderId="22" xfId="0" applyNumberFormat="1" applyFont="1" applyFill="1" applyBorder="1" applyAlignment="1" applyProtection="1">
      <alignment vertical="center"/>
      <protection locked="0"/>
    </xf>
    <xf numFmtId="4" fontId="32" fillId="6" borderId="22" xfId="0" applyNumberFormat="1" applyFont="1" applyFill="1" applyBorder="1" applyAlignment="1" applyProtection="1">
      <alignment vertical="center"/>
      <protection locked="0"/>
    </xf>
    <xf numFmtId="0" fontId="0" fillId="0" borderId="24" xfId="0" applyBorder="1"/>
    <xf numFmtId="0" fontId="0" fillId="0" borderId="26" xfId="0" applyBorder="1"/>
    <xf numFmtId="0" fontId="20" fillId="0" borderId="23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8" xfId="0" applyBorder="1"/>
    <xf numFmtId="0" fontId="32" fillId="6" borderId="18" xfId="0" applyFont="1" applyFill="1" applyBorder="1" applyAlignment="1" applyProtection="1">
      <alignment horizontal="center" vertical="center"/>
      <protection locked="0"/>
    </xf>
    <xf numFmtId="0" fontId="32" fillId="6" borderId="23" xfId="0" applyFont="1" applyFill="1" applyBorder="1" applyAlignment="1" applyProtection="1">
      <alignment horizontal="left" vertical="center" wrapText="1"/>
      <protection locked="0"/>
    </xf>
    <xf numFmtId="0" fontId="11" fillId="6" borderId="0" xfId="0" applyFont="1" applyFill="1" applyAlignment="1">
      <alignment vertical="center"/>
    </xf>
    <xf numFmtId="0" fontId="11" fillId="6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 wrapText="1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25" xfId="0" applyFont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20" fillId="6" borderId="18" xfId="0" applyFont="1" applyFill="1" applyBorder="1" applyAlignment="1" applyProtection="1">
      <alignment horizontal="center" vertical="center"/>
      <protection locked="0"/>
    </xf>
    <xf numFmtId="0" fontId="20" fillId="6" borderId="0" xfId="0" applyFont="1" applyFill="1" applyBorder="1" applyAlignment="1" applyProtection="1">
      <alignment horizontal="center" vertical="center"/>
      <protection locked="0"/>
    </xf>
    <xf numFmtId="49" fontId="20" fillId="6" borderId="0" xfId="0" applyNumberFormat="1" applyFont="1" applyFill="1" applyBorder="1" applyAlignment="1" applyProtection="1">
      <alignment horizontal="left" vertical="center" wrapText="1"/>
      <protection locked="0"/>
    </xf>
    <xf numFmtId="0" fontId="20" fillId="6" borderId="0" xfId="0" applyFont="1" applyFill="1" applyBorder="1" applyAlignment="1" applyProtection="1">
      <alignment horizontal="left" vertical="center" wrapText="1"/>
      <protection locked="0"/>
    </xf>
    <xf numFmtId="0" fontId="20" fillId="6" borderId="0" xfId="0" applyFont="1" applyFill="1" applyBorder="1" applyAlignment="1" applyProtection="1">
      <alignment horizontal="center" vertical="center" wrapText="1"/>
      <protection locked="0"/>
    </xf>
    <xf numFmtId="167" fontId="20" fillId="6" borderId="0" xfId="0" applyNumberFormat="1" applyFont="1" applyFill="1" applyBorder="1" applyAlignment="1" applyProtection="1">
      <alignment vertical="center"/>
      <protection locked="0"/>
    </xf>
    <xf numFmtId="4" fontId="20" fillId="6" borderId="0" xfId="0" applyNumberFormat="1" applyFont="1" applyFill="1" applyBorder="1" applyAlignment="1" applyProtection="1">
      <alignment vertical="center"/>
      <protection locked="0"/>
    </xf>
    <xf numFmtId="0" fontId="20" fillId="6" borderId="29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3" fillId="0" borderId="3" xfId="0" applyFont="1" applyBorder="1" applyAlignment="1" applyProtection="1">
      <alignment vertical="center"/>
      <protection locked="0"/>
    </xf>
    <xf numFmtId="0" fontId="44" fillId="0" borderId="22" xfId="0" applyFont="1" applyBorder="1" applyAlignment="1" applyProtection="1">
      <alignment horizontal="center" vertical="center"/>
      <protection locked="0"/>
    </xf>
    <xf numFmtId="49" fontId="44" fillId="0" borderId="22" xfId="0" applyNumberFormat="1" applyFont="1" applyBorder="1" applyAlignment="1" applyProtection="1">
      <alignment horizontal="left" vertical="center" wrapText="1"/>
      <protection locked="0"/>
    </xf>
    <xf numFmtId="0" fontId="44" fillId="0" borderId="22" xfId="0" applyFont="1" applyBorder="1" applyAlignment="1" applyProtection="1">
      <alignment horizontal="center" vertical="center" wrapText="1"/>
      <protection locked="0"/>
    </xf>
    <xf numFmtId="167" fontId="44" fillId="0" borderId="22" xfId="0" applyNumberFormat="1" applyFont="1" applyBorder="1" applyAlignment="1" applyProtection="1">
      <alignment vertical="center"/>
      <protection locked="0"/>
    </xf>
    <xf numFmtId="4" fontId="44" fillId="0" borderId="22" xfId="0" applyNumberFormat="1" applyFont="1" applyBorder="1" applyAlignment="1" applyProtection="1">
      <alignment vertical="center"/>
      <protection locked="0"/>
    </xf>
    <xf numFmtId="0" fontId="44" fillId="0" borderId="22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36" fillId="0" borderId="0" xfId="0" applyNumberFormat="1" applyFont="1" applyBorder="1" applyAlignment="1" applyProtection="1">
      <alignment horizontal="center" vertical="center" wrapText="1"/>
      <protection locked="0"/>
    </xf>
    <xf numFmtId="4" fontId="0" fillId="0" borderId="3" xfId="0" applyNumberFormat="1" applyFont="1" applyBorder="1" applyAlignment="1">
      <alignment vertical="center"/>
    </xf>
    <xf numFmtId="4" fontId="8" fillId="0" borderId="3" xfId="0" applyNumberFormat="1" applyFont="1" applyBorder="1" applyAlignment="1"/>
    <xf numFmtId="4" fontId="10" fillId="0" borderId="3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4" fontId="0" fillId="0" borderId="0" xfId="0" applyNumberFormat="1"/>
    <xf numFmtId="4" fontId="8" fillId="0" borderId="0" xfId="0" applyNumberFormat="1" applyFont="1" applyAlignment="1"/>
    <xf numFmtId="4" fontId="11" fillId="0" borderId="0" xfId="0" applyNumberFormat="1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topLeftCell="A34" workbookViewId="0">
      <selection activeCell="E23" sqref="E23:AN23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24" style="1" customWidth="1"/>
    <col min="58" max="58" width="17.140625" bestFit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301" t="s">
        <v>5</v>
      </c>
      <c r="AS2" s="295"/>
      <c r="AT2" s="295"/>
      <c r="AU2" s="295"/>
      <c r="AV2" s="295"/>
      <c r="AW2" s="295"/>
      <c r="AX2" s="295"/>
      <c r="AY2" s="295"/>
      <c r="AZ2" s="295"/>
      <c r="BA2" s="295"/>
      <c r="BB2" s="295"/>
      <c r="BC2" s="295"/>
      <c r="BD2" s="295"/>
      <c r="BE2" s="295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94" t="s">
        <v>13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R5" s="20"/>
      <c r="BS5" s="17" t="s">
        <v>6</v>
      </c>
    </row>
    <row r="6" spans="1:74" s="1" customFormat="1" ht="36.9" customHeight="1">
      <c r="B6" s="20"/>
      <c r="D6" s="25" t="s">
        <v>14</v>
      </c>
      <c r="K6" s="296" t="s">
        <v>15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18">
        <v>44811</v>
      </c>
      <c r="AR8" s="20"/>
      <c r="BS8" s="17" t="s">
        <v>6</v>
      </c>
    </row>
    <row r="9" spans="1:74" s="1" customFormat="1" ht="14.4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s="1" customFormat="1" ht="18.45" customHeight="1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22</v>
      </c>
      <c r="AN13" s="24" t="s">
        <v>1</v>
      </c>
      <c r="AR13" s="20"/>
      <c r="BS13" s="17" t="s">
        <v>6</v>
      </c>
    </row>
    <row r="14" spans="1:74" ht="13.2">
      <c r="B14" s="20"/>
      <c r="E14" s="24" t="s">
        <v>26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27</v>
      </c>
      <c r="AK16" s="26" t="s">
        <v>22</v>
      </c>
      <c r="AN16" s="24" t="s">
        <v>1</v>
      </c>
      <c r="AR16" s="20"/>
      <c r="BS16" s="17" t="s">
        <v>3</v>
      </c>
    </row>
    <row r="17" spans="1:71" s="1" customFormat="1" ht="18.45" customHeight="1">
      <c r="B17" s="20"/>
      <c r="E17" s="24" t="s">
        <v>28</v>
      </c>
      <c r="AK17" s="26" t="s">
        <v>24</v>
      </c>
      <c r="AN17" s="24" t="s">
        <v>1</v>
      </c>
      <c r="AR17" s="20"/>
      <c r="BS17" s="17" t="s">
        <v>29</v>
      </c>
    </row>
    <row r="18" spans="1:71" s="1" customFormat="1" ht="6.9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30</v>
      </c>
      <c r="AK19" s="26" t="s">
        <v>22</v>
      </c>
      <c r="AN19" s="24" t="s">
        <v>31</v>
      </c>
      <c r="AR19" s="20"/>
      <c r="BS19" s="17" t="s">
        <v>6</v>
      </c>
    </row>
    <row r="20" spans="1:71" s="1" customFormat="1" ht="18.45" customHeight="1">
      <c r="B20" s="20"/>
      <c r="E20" s="24" t="s">
        <v>32</v>
      </c>
      <c r="AK20" s="26" t="s">
        <v>24</v>
      </c>
      <c r="AN20" s="24" t="s">
        <v>33</v>
      </c>
      <c r="AR20" s="20"/>
      <c r="BS20" s="17" t="s">
        <v>29</v>
      </c>
    </row>
    <row r="21" spans="1:71" s="1" customFormat="1" ht="6.9" customHeight="1">
      <c r="B21" s="20"/>
      <c r="AR21" s="20"/>
    </row>
    <row r="22" spans="1:71" s="1" customFormat="1" ht="12" customHeight="1">
      <c r="B22" s="20"/>
      <c r="D22" s="26" t="s">
        <v>34</v>
      </c>
      <c r="AR22" s="20"/>
    </row>
    <row r="23" spans="1:71" s="1" customFormat="1" ht="16.5" customHeight="1">
      <c r="B23" s="20"/>
      <c r="E23" s="297" t="s">
        <v>1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R23" s="20"/>
    </row>
    <row r="24" spans="1:71" s="1" customFormat="1" ht="6.9" customHeight="1">
      <c r="B24" s="20"/>
      <c r="AR24" s="20"/>
    </row>
    <row r="25" spans="1:71" s="1" customFormat="1" ht="6.9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5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98">
        <f>ROUND(AG94,2)</f>
        <v>0</v>
      </c>
      <c r="AL26" s="299"/>
      <c r="AM26" s="299"/>
      <c r="AN26" s="299"/>
      <c r="AO26" s="299"/>
      <c r="AP26" s="29"/>
      <c r="AQ26" s="29"/>
      <c r="AR26" s="30"/>
      <c r="BE26" s="29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00" t="s">
        <v>36</v>
      </c>
      <c r="M28" s="300"/>
      <c r="N28" s="300"/>
      <c r="O28" s="300"/>
      <c r="P28" s="300"/>
      <c r="Q28" s="29"/>
      <c r="R28" s="29"/>
      <c r="S28" s="29"/>
      <c r="T28" s="29"/>
      <c r="U28" s="29"/>
      <c r="V28" s="29"/>
      <c r="W28" s="300" t="s">
        <v>37</v>
      </c>
      <c r="X28" s="300"/>
      <c r="Y28" s="300"/>
      <c r="Z28" s="300"/>
      <c r="AA28" s="300"/>
      <c r="AB28" s="300"/>
      <c r="AC28" s="300"/>
      <c r="AD28" s="300"/>
      <c r="AE28" s="300"/>
      <c r="AF28" s="29"/>
      <c r="AG28" s="29"/>
      <c r="AH28" s="29"/>
      <c r="AI28" s="29"/>
      <c r="AJ28" s="29"/>
      <c r="AK28" s="300" t="s">
        <v>38</v>
      </c>
      <c r="AL28" s="300"/>
      <c r="AM28" s="300"/>
      <c r="AN28" s="300"/>
      <c r="AO28" s="300"/>
      <c r="AP28" s="29"/>
      <c r="AQ28" s="29"/>
      <c r="AR28" s="30"/>
      <c r="BE28" s="29"/>
    </row>
    <row r="29" spans="1:71" s="3" customFormat="1" ht="14.4" customHeight="1">
      <c r="B29" s="34"/>
      <c r="D29" s="26" t="s">
        <v>39</v>
      </c>
      <c r="F29" s="26" t="s">
        <v>40</v>
      </c>
      <c r="L29" s="291">
        <v>0.21</v>
      </c>
      <c r="M29" s="292"/>
      <c r="N29" s="292"/>
      <c r="O29" s="292"/>
      <c r="P29" s="292"/>
      <c r="W29" s="293">
        <f>AK26</f>
        <v>0</v>
      </c>
      <c r="X29" s="292"/>
      <c r="Y29" s="292"/>
      <c r="Z29" s="292"/>
      <c r="AA29" s="292"/>
      <c r="AB29" s="292"/>
      <c r="AC29" s="292"/>
      <c r="AD29" s="292"/>
      <c r="AE29" s="292"/>
      <c r="AK29" s="293">
        <f>W29*0.21</f>
        <v>0</v>
      </c>
      <c r="AL29" s="292"/>
      <c r="AM29" s="292"/>
      <c r="AN29" s="292"/>
      <c r="AO29" s="292"/>
      <c r="AR29" s="34"/>
    </row>
    <row r="30" spans="1:71" s="3" customFormat="1" ht="14.4" customHeight="1">
      <c r="B30" s="34"/>
      <c r="F30" s="26" t="s">
        <v>41</v>
      </c>
      <c r="L30" s="291">
        <v>0.15</v>
      </c>
      <c r="M30" s="292"/>
      <c r="N30" s="292"/>
      <c r="O30" s="292"/>
      <c r="P30" s="292"/>
      <c r="W30" s="293">
        <f>ROUND(BA94, 2)</f>
        <v>0</v>
      </c>
      <c r="X30" s="292"/>
      <c r="Y30" s="292"/>
      <c r="Z30" s="292"/>
      <c r="AA30" s="292"/>
      <c r="AB30" s="292"/>
      <c r="AC30" s="292"/>
      <c r="AD30" s="292"/>
      <c r="AE30" s="292"/>
      <c r="AK30" s="293">
        <f>ROUND(AW94, 2)</f>
        <v>0</v>
      </c>
      <c r="AL30" s="292"/>
      <c r="AM30" s="292"/>
      <c r="AN30" s="292"/>
      <c r="AO30" s="292"/>
      <c r="AR30" s="34"/>
    </row>
    <row r="31" spans="1:71" s="3" customFormat="1" ht="14.4" hidden="1" customHeight="1">
      <c r="B31" s="34"/>
      <c r="F31" s="26" t="s">
        <v>42</v>
      </c>
      <c r="L31" s="291">
        <v>0.21</v>
      </c>
      <c r="M31" s="292"/>
      <c r="N31" s="292"/>
      <c r="O31" s="292"/>
      <c r="P31" s="292"/>
      <c r="W31" s="293">
        <f>ROUND(BB94, 2)</f>
        <v>0</v>
      </c>
      <c r="X31" s="292"/>
      <c r="Y31" s="292"/>
      <c r="Z31" s="292"/>
      <c r="AA31" s="292"/>
      <c r="AB31" s="292"/>
      <c r="AC31" s="292"/>
      <c r="AD31" s="292"/>
      <c r="AE31" s="292"/>
      <c r="AK31" s="293">
        <v>0</v>
      </c>
      <c r="AL31" s="292"/>
      <c r="AM31" s="292"/>
      <c r="AN31" s="292"/>
      <c r="AO31" s="292"/>
      <c r="AR31" s="34"/>
    </row>
    <row r="32" spans="1:71" s="3" customFormat="1" ht="14.4" hidden="1" customHeight="1">
      <c r="B32" s="34"/>
      <c r="F32" s="26" t="s">
        <v>43</v>
      </c>
      <c r="L32" s="291">
        <v>0.15</v>
      </c>
      <c r="M32" s="292"/>
      <c r="N32" s="292"/>
      <c r="O32" s="292"/>
      <c r="P32" s="292"/>
      <c r="W32" s="293">
        <f>ROUND(BC94, 2)</f>
        <v>0</v>
      </c>
      <c r="X32" s="292"/>
      <c r="Y32" s="292"/>
      <c r="Z32" s="292"/>
      <c r="AA32" s="292"/>
      <c r="AB32" s="292"/>
      <c r="AC32" s="292"/>
      <c r="AD32" s="292"/>
      <c r="AE32" s="292"/>
      <c r="AK32" s="293">
        <v>0</v>
      </c>
      <c r="AL32" s="292"/>
      <c r="AM32" s="292"/>
      <c r="AN32" s="292"/>
      <c r="AO32" s="292"/>
      <c r="AR32" s="34"/>
    </row>
    <row r="33" spans="1:57" s="3" customFormat="1" ht="14.4" hidden="1" customHeight="1">
      <c r="B33" s="34"/>
      <c r="F33" s="26" t="s">
        <v>44</v>
      </c>
      <c r="L33" s="291">
        <v>0</v>
      </c>
      <c r="M33" s="292"/>
      <c r="N33" s="292"/>
      <c r="O33" s="292"/>
      <c r="P33" s="292"/>
      <c r="W33" s="293">
        <f>ROUND(BD94, 2)</f>
        <v>0</v>
      </c>
      <c r="X33" s="292"/>
      <c r="Y33" s="292"/>
      <c r="Z33" s="292"/>
      <c r="AA33" s="292"/>
      <c r="AB33" s="292"/>
      <c r="AC33" s="292"/>
      <c r="AD33" s="292"/>
      <c r="AE33" s="292"/>
      <c r="AK33" s="293">
        <v>0</v>
      </c>
      <c r="AL33" s="292"/>
      <c r="AM33" s="292"/>
      <c r="AN33" s="292"/>
      <c r="AO33" s="292"/>
      <c r="AR33" s="34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5" customHeight="1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305" t="s">
        <v>47</v>
      </c>
      <c r="Y35" s="303"/>
      <c r="Z35" s="303"/>
      <c r="AA35" s="303"/>
      <c r="AB35" s="303"/>
      <c r="AC35" s="37"/>
      <c r="AD35" s="37"/>
      <c r="AE35" s="37"/>
      <c r="AF35" s="37"/>
      <c r="AG35" s="37"/>
      <c r="AH35" s="37"/>
      <c r="AI35" s="37"/>
      <c r="AJ35" s="37"/>
      <c r="AK35" s="302">
        <f>AN94</f>
        <v>0</v>
      </c>
      <c r="AL35" s="303"/>
      <c r="AM35" s="303"/>
      <c r="AN35" s="303"/>
      <c r="AO35" s="304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>
      <c r="A82" s="29"/>
      <c r="B82" s="30"/>
      <c r="C82" s="21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323/2021</v>
      </c>
      <c r="AR84" s="48"/>
    </row>
    <row r="85" spans="1:91" s="5" customFormat="1" ht="36.9" customHeight="1">
      <c r="B85" s="49"/>
      <c r="C85" s="50" t="s">
        <v>14</v>
      </c>
      <c r="L85" s="272" t="str">
        <f>K6</f>
        <v>Stavební úpravy MŠ Kaznějov - sídliště</v>
      </c>
      <c r="M85" s="273"/>
      <c r="N85" s="273"/>
      <c r="O85" s="273"/>
      <c r="P85" s="273"/>
      <c r="Q85" s="273"/>
      <c r="R85" s="273"/>
      <c r="S85" s="273"/>
      <c r="T85" s="273"/>
      <c r="U85" s="273"/>
      <c r="V85" s="273"/>
      <c r="W85" s="273"/>
      <c r="X85" s="273"/>
      <c r="Y85" s="273"/>
      <c r="Z85" s="273"/>
      <c r="AA85" s="273"/>
      <c r="AB85" s="273"/>
      <c r="AC85" s="273"/>
      <c r="AD85" s="273"/>
      <c r="AE85" s="273"/>
      <c r="AF85" s="273"/>
      <c r="AG85" s="273"/>
      <c r="AH85" s="273"/>
      <c r="AI85" s="273"/>
      <c r="AJ85" s="273"/>
      <c r="AK85" s="273"/>
      <c r="AL85" s="273"/>
      <c r="AM85" s="273"/>
      <c r="AN85" s="273"/>
      <c r="AO85" s="273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Kaznějov [559008]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74">
        <f>IF(AN8= "","",AN8)</f>
        <v>44811</v>
      </c>
      <c r="AN87" s="274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6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Město Kaznějov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27</v>
      </c>
      <c r="AJ89" s="29"/>
      <c r="AK89" s="29"/>
      <c r="AL89" s="29"/>
      <c r="AM89" s="275" t="str">
        <f>IF(E17="","",E17)</f>
        <v>ARTENDR s.r.o.</v>
      </c>
      <c r="AN89" s="276"/>
      <c r="AO89" s="276"/>
      <c r="AP89" s="276"/>
      <c r="AQ89" s="29"/>
      <c r="AR89" s="30"/>
      <c r="AS89" s="277" t="s">
        <v>55</v>
      </c>
      <c r="AT89" s="278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30</v>
      </c>
      <c r="AJ90" s="29"/>
      <c r="AK90" s="29"/>
      <c r="AL90" s="29"/>
      <c r="AM90" s="275" t="str">
        <f>IF(E20="","",E20)</f>
        <v>Jan Petr</v>
      </c>
      <c r="AN90" s="276"/>
      <c r="AO90" s="276"/>
      <c r="AP90" s="276"/>
      <c r="AQ90" s="29"/>
      <c r="AR90" s="30"/>
      <c r="AS90" s="279"/>
      <c r="AT90" s="280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79"/>
      <c r="AT91" s="280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81" t="s">
        <v>56</v>
      </c>
      <c r="D92" s="282"/>
      <c r="E92" s="282"/>
      <c r="F92" s="282"/>
      <c r="G92" s="282"/>
      <c r="H92" s="57"/>
      <c r="I92" s="283" t="s">
        <v>57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5" t="s">
        <v>58</v>
      </c>
      <c r="AH92" s="282"/>
      <c r="AI92" s="282"/>
      <c r="AJ92" s="282"/>
      <c r="AK92" s="282"/>
      <c r="AL92" s="282"/>
      <c r="AM92" s="282"/>
      <c r="AN92" s="283" t="s">
        <v>59</v>
      </c>
      <c r="AO92" s="282"/>
      <c r="AP92" s="284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89">
        <f>ROUND(SUM(AG95:AG101),2)</f>
        <v>0</v>
      </c>
      <c r="AH94" s="289"/>
      <c r="AI94" s="289"/>
      <c r="AJ94" s="289"/>
      <c r="AK94" s="289"/>
      <c r="AL94" s="289"/>
      <c r="AM94" s="289"/>
      <c r="AN94" s="290">
        <f>SUM(AN95:AQ101)</f>
        <v>0</v>
      </c>
      <c r="AO94" s="290"/>
      <c r="AP94" s="290"/>
      <c r="AQ94" s="69" t="s">
        <v>1</v>
      </c>
      <c r="AR94" s="65"/>
      <c r="AS94" s="70">
        <f>ROUND(SUM(AS95:AS101),2)</f>
        <v>0</v>
      </c>
      <c r="AT94" s="71">
        <f t="shared" ref="AT94:AT101" si="0">ROUND(SUM(AV94:AW94),2)</f>
        <v>0</v>
      </c>
      <c r="AU94" s="72" t="e">
        <f>ROUND(SUM(AU95:AU101),5)</f>
        <v>#REF!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ROUND(SUM(AZ95:AZ101),2)</f>
        <v>0</v>
      </c>
      <c r="BA94" s="71">
        <f>ROUND(SUM(BA95:BA101),2)</f>
        <v>0</v>
      </c>
      <c r="BB94" s="71">
        <f>ROUND(SUM(BB95:BB101),2)</f>
        <v>0</v>
      </c>
      <c r="BC94" s="71">
        <f>ROUND(SUM(BC95:BC101),2)</f>
        <v>0</v>
      </c>
      <c r="BD94" s="73">
        <f>ROUND(SUM(BD95:BD101),2)</f>
        <v>0</v>
      </c>
      <c r="BE94" s="189"/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>
      <c r="A95" s="76" t="s">
        <v>79</v>
      </c>
      <c r="B95" s="77"/>
      <c r="C95" s="78"/>
      <c r="D95" s="288" t="s">
        <v>80</v>
      </c>
      <c r="E95" s="288"/>
      <c r="F95" s="288"/>
      <c r="G95" s="288"/>
      <c r="H95" s="288"/>
      <c r="I95" s="79"/>
      <c r="J95" s="288" t="s">
        <v>81</v>
      </c>
      <c r="K95" s="288"/>
      <c r="L95" s="288"/>
      <c r="M95" s="288"/>
      <c r="N95" s="288"/>
      <c r="O95" s="288"/>
      <c r="P95" s="288"/>
      <c r="Q95" s="288"/>
      <c r="R95" s="288"/>
      <c r="S95" s="288"/>
      <c r="T95" s="288"/>
      <c r="U95" s="288"/>
      <c r="V95" s="288"/>
      <c r="W95" s="288"/>
      <c r="X95" s="288"/>
      <c r="Y95" s="288"/>
      <c r="Z95" s="288"/>
      <c r="AA95" s="288"/>
      <c r="AB95" s="288"/>
      <c r="AC95" s="288"/>
      <c r="AD95" s="288"/>
      <c r="AE95" s="288"/>
      <c r="AF95" s="288"/>
      <c r="AG95" s="286">
        <f>'01 - Stavební část'!J30</f>
        <v>0</v>
      </c>
      <c r="AH95" s="287"/>
      <c r="AI95" s="287"/>
      <c r="AJ95" s="287"/>
      <c r="AK95" s="287"/>
      <c r="AL95" s="287"/>
      <c r="AM95" s="287"/>
      <c r="AN95" s="286">
        <f t="shared" ref="AN95:AN101" si="1">AG95*1.21</f>
        <v>0</v>
      </c>
      <c r="AO95" s="287"/>
      <c r="AP95" s="287"/>
      <c r="AQ95" s="80" t="s">
        <v>82</v>
      </c>
      <c r="AR95" s="77"/>
      <c r="AS95" s="81">
        <v>0</v>
      </c>
      <c r="AT95" s="82">
        <f t="shared" si="0"/>
        <v>0</v>
      </c>
      <c r="AU95" s="83">
        <f>'01 - Stavební část'!P136</f>
        <v>0</v>
      </c>
      <c r="AV95" s="82">
        <f>'01 - Stavební část'!J33</f>
        <v>0</v>
      </c>
      <c r="AW95" s="82">
        <f>'01 - Stavební část'!J34</f>
        <v>0</v>
      </c>
      <c r="AX95" s="82">
        <f>'01 - Stavební část'!J35</f>
        <v>0</v>
      </c>
      <c r="AY95" s="82">
        <f>'01 - Stavební část'!J36</f>
        <v>0</v>
      </c>
      <c r="AZ95" s="82">
        <f>'01 - Stavební část'!F33</f>
        <v>0</v>
      </c>
      <c r="BA95" s="82">
        <f>'01 - Stavební část'!F34</f>
        <v>0</v>
      </c>
      <c r="BB95" s="82">
        <f>'01 - Stavební část'!F35</f>
        <v>0</v>
      </c>
      <c r="BC95" s="82">
        <f>'01 - Stavební část'!F36</f>
        <v>0</v>
      </c>
      <c r="BD95" s="84">
        <f>'01 - Stavební část'!F37</f>
        <v>0</v>
      </c>
      <c r="BT95" s="85" t="s">
        <v>83</v>
      </c>
      <c r="BV95" s="85" t="s">
        <v>77</v>
      </c>
      <c r="BW95" s="85" t="s">
        <v>84</v>
      </c>
      <c r="BX95" s="85" t="s">
        <v>4</v>
      </c>
      <c r="CL95" s="85" t="s">
        <v>1</v>
      </c>
      <c r="CM95" s="85" t="s">
        <v>85</v>
      </c>
    </row>
    <row r="96" spans="1:91" s="7" customFormat="1" ht="16.5" customHeight="1">
      <c r="A96" s="76" t="s">
        <v>79</v>
      </c>
      <c r="B96" s="77"/>
      <c r="C96" s="78"/>
      <c r="D96" s="288" t="s">
        <v>86</v>
      </c>
      <c r="E96" s="288"/>
      <c r="F96" s="288"/>
      <c r="G96" s="288"/>
      <c r="H96" s="288"/>
      <c r="I96" s="79"/>
      <c r="J96" s="288" t="s">
        <v>87</v>
      </c>
      <c r="K96" s="288"/>
      <c r="L96" s="288"/>
      <c r="M96" s="288"/>
      <c r="N96" s="288"/>
      <c r="O96" s="288"/>
      <c r="P96" s="288"/>
      <c r="Q96" s="288"/>
      <c r="R96" s="288"/>
      <c r="S96" s="288"/>
      <c r="T96" s="288"/>
      <c r="U96" s="288"/>
      <c r="V96" s="288"/>
      <c r="W96" s="288"/>
      <c r="X96" s="288"/>
      <c r="Y96" s="288"/>
      <c r="Z96" s="288"/>
      <c r="AA96" s="288"/>
      <c r="AB96" s="288"/>
      <c r="AC96" s="288"/>
      <c r="AD96" s="288"/>
      <c r="AE96" s="288"/>
      <c r="AF96" s="288"/>
      <c r="AG96" s="286">
        <f>'02 - ZTI'!J30</f>
        <v>0</v>
      </c>
      <c r="AH96" s="287"/>
      <c r="AI96" s="287"/>
      <c r="AJ96" s="287"/>
      <c r="AK96" s="287"/>
      <c r="AL96" s="287"/>
      <c r="AM96" s="287"/>
      <c r="AN96" s="286">
        <f t="shared" si="1"/>
        <v>0</v>
      </c>
      <c r="AO96" s="287"/>
      <c r="AP96" s="287"/>
      <c r="AQ96" s="80" t="s">
        <v>82</v>
      </c>
      <c r="AR96" s="77"/>
      <c r="AS96" s="81">
        <v>0</v>
      </c>
      <c r="AT96" s="82">
        <f t="shared" si="0"/>
        <v>0</v>
      </c>
      <c r="AU96" s="83">
        <f>'02 - ZTI'!P126</f>
        <v>0</v>
      </c>
      <c r="AV96" s="82">
        <f>'02 - ZTI'!J33</f>
        <v>0</v>
      </c>
      <c r="AW96" s="82">
        <f>'02 - ZTI'!J34</f>
        <v>0</v>
      </c>
      <c r="AX96" s="82">
        <f>'02 - ZTI'!J35</f>
        <v>0</v>
      </c>
      <c r="AY96" s="82">
        <f>'02 - ZTI'!J36</f>
        <v>0</v>
      </c>
      <c r="AZ96" s="82">
        <f>'02 - ZTI'!F33</f>
        <v>0</v>
      </c>
      <c r="BA96" s="82">
        <f>'02 - ZTI'!F34</f>
        <v>0</v>
      </c>
      <c r="BB96" s="82">
        <f>'02 - ZTI'!F35</f>
        <v>0</v>
      </c>
      <c r="BC96" s="82">
        <f>'02 - ZTI'!F36</f>
        <v>0</v>
      </c>
      <c r="BD96" s="84">
        <f>'02 - ZTI'!F37</f>
        <v>0</v>
      </c>
      <c r="BE96" s="190"/>
      <c r="BT96" s="85" t="s">
        <v>83</v>
      </c>
      <c r="BV96" s="85" t="s">
        <v>77</v>
      </c>
      <c r="BW96" s="85" t="s">
        <v>88</v>
      </c>
      <c r="BX96" s="85" t="s">
        <v>4</v>
      </c>
      <c r="CL96" s="85" t="s">
        <v>1</v>
      </c>
      <c r="CM96" s="85" t="s">
        <v>85</v>
      </c>
    </row>
    <row r="97" spans="1:91" s="7" customFormat="1" ht="16.5" customHeight="1">
      <c r="A97" s="76" t="s">
        <v>79</v>
      </c>
      <c r="B97" s="77"/>
      <c r="C97" s="78"/>
      <c r="D97" s="288" t="s">
        <v>89</v>
      </c>
      <c r="E97" s="288"/>
      <c r="F97" s="288"/>
      <c r="G97" s="288"/>
      <c r="H97" s="288"/>
      <c r="I97" s="79"/>
      <c r="J97" s="288" t="s">
        <v>90</v>
      </c>
      <c r="K97" s="288"/>
      <c r="L97" s="288"/>
      <c r="M97" s="288"/>
      <c r="N97" s="288"/>
      <c r="O97" s="288"/>
      <c r="P97" s="288"/>
      <c r="Q97" s="288"/>
      <c r="R97" s="288"/>
      <c r="S97" s="288"/>
      <c r="T97" s="288"/>
      <c r="U97" s="288"/>
      <c r="V97" s="288"/>
      <c r="W97" s="288"/>
      <c r="X97" s="288"/>
      <c r="Y97" s="288"/>
      <c r="Z97" s="288"/>
      <c r="AA97" s="288"/>
      <c r="AB97" s="288"/>
      <c r="AC97" s="288"/>
      <c r="AD97" s="288"/>
      <c r="AE97" s="288"/>
      <c r="AF97" s="288"/>
      <c r="AG97" s="286">
        <f>'03 - Vytápění'!J30</f>
        <v>0</v>
      </c>
      <c r="AH97" s="287"/>
      <c r="AI97" s="287"/>
      <c r="AJ97" s="287"/>
      <c r="AK97" s="287"/>
      <c r="AL97" s="287"/>
      <c r="AM97" s="287"/>
      <c r="AN97" s="286">
        <f t="shared" si="1"/>
        <v>0</v>
      </c>
      <c r="AO97" s="287"/>
      <c r="AP97" s="287"/>
      <c r="AQ97" s="80" t="s">
        <v>82</v>
      </c>
      <c r="AR97" s="77"/>
      <c r="AS97" s="81">
        <v>0</v>
      </c>
      <c r="AT97" s="82">
        <f t="shared" si="0"/>
        <v>0</v>
      </c>
      <c r="AU97" s="83">
        <f>'03 - Vytápění'!P126</f>
        <v>0</v>
      </c>
      <c r="AV97" s="82">
        <f>'03 - Vytápění'!J33</f>
        <v>0</v>
      </c>
      <c r="AW97" s="82">
        <f>'03 - Vytápění'!J34</f>
        <v>0</v>
      </c>
      <c r="AX97" s="82">
        <f>'03 - Vytápění'!J35</f>
        <v>0</v>
      </c>
      <c r="AY97" s="82">
        <f>'03 - Vytápění'!J36</f>
        <v>0</v>
      </c>
      <c r="AZ97" s="82">
        <f>'03 - Vytápění'!F33</f>
        <v>0</v>
      </c>
      <c r="BA97" s="82">
        <f>'03 - Vytápění'!F34</f>
        <v>0</v>
      </c>
      <c r="BB97" s="82">
        <f>'03 - Vytápění'!F35</f>
        <v>0</v>
      </c>
      <c r="BC97" s="82">
        <f>'03 - Vytápění'!F36</f>
        <v>0</v>
      </c>
      <c r="BD97" s="84">
        <f>'03 - Vytápění'!F37</f>
        <v>0</v>
      </c>
      <c r="BT97" s="85" t="s">
        <v>83</v>
      </c>
      <c r="BV97" s="85" t="s">
        <v>77</v>
      </c>
      <c r="BW97" s="85" t="s">
        <v>91</v>
      </c>
      <c r="BX97" s="85" t="s">
        <v>4</v>
      </c>
      <c r="CL97" s="85" t="s">
        <v>1</v>
      </c>
      <c r="CM97" s="85" t="s">
        <v>85</v>
      </c>
    </row>
    <row r="98" spans="1:91" s="7" customFormat="1" ht="16.5" customHeight="1">
      <c r="A98" s="76" t="s">
        <v>79</v>
      </c>
      <c r="B98" s="77"/>
      <c r="C98" s="78"/>
      <c r="D98" s="288" t="s">
        <v>92</v>
      </c>
      <c r="E98" s="288"/>
      <c r="F98" s="288"/>
      <c r="G98" s="288"/>
      <c r="H98" s="288"/>
      <c r="I98" s="79"/>
      <c r="J98" s="288" t="s">
        <v>93</v>
      </c>
      <c r="K98" s="288"/>
      <c r="L98" s="288"/>
      <c r="M98" s="288"/>
      <c r="N98" s="288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  <c r="AE98" s="288"/>
      <c r="AF98" s="288"/>
      <c r="AG98" s="286">
        <f>'04 - Elektroinstalace'!J30</f>
        <v>0</v>
      </c>
      <c r="AH98" s="287"/>
      <c r="AI98" s="287"/>
      <c r="AJ98" s="287"/>
      <c r="AK98" s="287"/>
      <c r="AL98" s="287"/>
      <c r="AM98" s="287"/>
      <c r="AN98" s="286">
        <f t="shared" si="1"/>
        <v>0</v>
      </c>
      <c r="AO98" s="287"/>
      <c r="AP98" s="287"/>
      <c r="AQ98" s="80" t="s">
        <v>82</v>
      </c>
      <c r="AR98" s="77"/>
      <c r="AS98" s="81">
        <v>0</v>
      </c>
      <c r="AT98" s="82">
        <f t="shared" si="0"/>
        <v>0</v>
      </c>
      <c r="AU98" s="83" t="e">
        <f>'04 - Elektroinstalace'!P126</f>
        <v>#REF!</v>
      </c>
      <c r="AV98" s="82">
        <f>'04 - Elektroinstalace'!J33</f>
        <v>0</v>
      </c>
      <c r="AW98" s="82">
        <f>'04 - Elektroinstalace'!J34</f>
        <v>0</v>
      </c>
      <c r="AX98" s="82">
        <f>'04 - Elektroinstalace'!J35</f>
        <v>0</v>
      </c>
      <c r="AY98" s="82">
        <f>'04 - Elektroinstalace'!J36</f>
        <v>0</v>
      </c>
      <c r="AZ98" s="82">
        <f>'04 - Elektroinstalace'!F33</f>
        <v>0</v>
      </c>
      <c r="BA98" s="82">
        <f>'04 - Elektroinstalace'!F34</f>
        <v>0</v>
      </c>
      <c r="BB98" s="82">
        <f>'04 - Elektroinstalace'!F35</f>
        <v>0</v>
      </c>
      <c r="BC98" s="82">
        <f>'04 - Elektroinstalace'!F36</f>
        <v>0</v>
      </c>
      <c r="BD98" s="84">
        <f>'04 - Elektroinstalace'!F37</f>
        <v>0</v>
      </c>
      <c r="BT98" s="85" t="s">
        <v>83</v>
      </c>
      <c r="BV98" s="85" t="s">
        <v>77</v>
      </c>
      <c r="BW98" s="85" t="s">
        <v>94</v>
      </c>
      <c r="BX98" s="85" t="s">
        <v>4</v>
      </c>
      <c r="CL98" s="85" t="s">
        <v>1</v>
      </c>
      <c r="CM98" s="85" t="s">
        <v>85</v>
      </c>
    </row>
    <row r="99" spans="1:91" s="7" customFormat="1" ht="16.5" customHeight="1">
      <c r="A99" s="76" t="s">
        <v>79</v>
      </c>
      <c r="B99" s="77"/>
      <c r="C99" s="78"/>
      <c r="D99" s="288" t="s">
        <v>95</v>
      </c>
      <c r="E99" s="288"/>
      <c r="F99" s="288"/>
      <c r="G99" s="288"/>
      <c r="H99" s="288"/>
      <c r="I99" s="79"/>
      <c r="J99" s="288" t="s">
        <v>96</v>
      </c>
      <c r="K99" s="288"/>
      <c r="L99" s="288"/>
      <c r="M99" s="288"/>
      <c r="N99" s="288"/>
      <c r="O99" s="288"/>
      <c r="P99" s="288"/>
      <c r="Q99" s="288"/>
      <c r="R99" s="288"/>
      <c r="S99" s="288"/>
      <c r="T99" s="288"/>
      <c r="U99" s="288"/>
      <c r="V99" s="288"/>
      <c r="W99" s="288"/>
      <c r="X99" s="288"/>
      <c r="Y99" s="288"/>
      <c r="Z99" s="288"/>
      <c r="AA99" s="288"/>
      <c r="AB99" s="288"/>
      <c r="AC99" s="288"/>
      <c r="AD99" s="288"/>
      <c r="AE99" s="288"/>
      <c r="AF99" s="288"/>
      <c r="AG99" s="286">
        <f>'05 - Větrání'!J30</f>
        <v>0</v>
      </c>
      <c r="AH99" s="287"/>
      <c r="AI99" s="287"/>
      <c r="AJ99" s="287"/>
      <c r="AK99" s="287"/>
      <c r="AL99" s="287"/>
      <c r="AM99" s="287"/>
      <c r="AN99" s="286">
        <f t="shared" si="1"/>
        <v>0</v>
      </c>
      <c r="AO99" s="287"/>
      <c r="AP99" s="287"/>
      <c r="AQ99" s="80" t="s">
        <v>82</v>
      </c>
      <c r="AR99" s="77"/>
      <c r="AS99" s="81">
        <v>0</v>
      </c>
      <c r="AT99" s="82">
        <f t="shared" si="0"/>
        <v>0</v>
      </c>
      <c r="AU99" s="83">
        <f>'05 - Větrání'!P123</f>
        <v>16.033263999999999</v>
      </c>
      <c r="AV99" s="82">
        <f>'05 - Větrání'!J33</f>
        <v>0</v>
      </c>
      <c r="AW99" s="82">
        <f>'05 - Větrání'!J34</f>
        <v>0</v>
      </c>
      <c r="AX99" s="82">
        <f>'05 - Větrání'!J35</f>
        <v>0</v>
      </c>
      <c r="AY99" s="82">
        <f>'05 - Větrání'!J36</f>
        <v>0</v>
      </c>
      <c r="AZ99" s="82">
        <f>'05 - Větrání'!F33</f>
        <v>0</v>
      </c>
      <c r="BA99" s="82">
        <f>'05 - Větrání'!F34</f>
        <v>0</v>
      </c>
      <c r="BB99" s="82">
        <f>'05 - Větrání'!F35</f>
        <v>0</v>
      </c>
      <c r="BC99" s="82">
        <f>'05 - Větrání'!F36</f>
        <v>0</v>
      </c>
      <c r="BD99" s="84">
        <f>'05 - Větrání'!F37</f>
        <v>0</v>
      </c>
      <c r="BT99" s="85" t="s">
        <v>83</v>
      </c>
      <c r="BV99" s="85" t="s">
        <v>77</v>
      </c>
      <c r="BW99" s="85" t="s">
        <v>97</v>
      </c>
      <c r="BX99" s="85" t="s">
        <v>4</v>
      </c>
      <c r="CL99" s="85" t="s">
        <v>1</v>
      </c>
      <c r="CM99" s="85" t="s">
        <v>85</v>
      </c>
    </row>
    <row r="100" spans="1:91" s="7" customFormat="1" ht="16.5" customHeight="1">
      <c r="A100" s="76" t="s">
        <v>79</v>
      </c>
      <c r="B100" s="77"/>
      <c r="C100" s="78"/>
      <c r="D100" s="288" t="s">
        <v>98</v>
      </c>
      <c r="E100" s="288"/>
      <c r="F100" s="288"/>
      <c r="G100" s="288"/>
      <c r="H100" s="288"/>
      <c r="I100" s="79"/>
      <c r="J100" s="288" t="s">
        <v>99</v>
      </c>
      <c r="K100" s="288"/>
      <c r="L100" s="288"/>
      <c r="M100" s="288"/>
      <c r="N100" s="288"/>
      <c r="O100" s="288"/>
      <c r="P100" s="288"/>
      <c r="Q100" s="288"/>
      <c r="R100" s="288"/>
      <c r="S100" s="288"/>
      <c r="T100" s="288"/>
      <c r="U100" s="288"/>
      <c r="V100" s="288"/>
      <c r="W100" s="288"/>
      <c r="X100" s="288"/>
      <c r="Y100" s="288"/>
      <c r="Z100" s="288"/>
      <c r="AA100" s="288"/>
      <c r="AB100" s="288"/>
      <c r="AC100" s="288"/>
      <c r="AD100" s="288"/>
      <c r="AE100" s="288"/>
      <c r="AF100" s="288"/>
      <c r="AG100" s="286">
        <f>'06 - Gastro'!J30</f>
        <v>0</v>
      </c>
      <c r="AH100" s="287"/>
      <c r="AI100" s="287"/>
      <c r="AJ100" s="287"/>
      <c r="AK100" s="287"/>
      <c r="AL100" s="287"/>
      <c r="AM100" s="287"/>
      <c r="AN100" s="286">
        <f t="shared" si="1"/>
        <v>0</v>
      </c>
      <c r="AO100" s="287"/>
      <c r="AP100" s="287"/>
      <c r="AQ100" s="80" t="s">
        <v>82</v>
      </c>
      <c r="AR100" s="77"/>
      <c r="AS100" s="81">
        <v>0</v>
      </c>
      <c r="AT100" s="82">
        <f t="shared" si="0"/>
        <v>0</v>
      </c>
      <c r="AU100" s="83">
        <f>'06 - Gastro'!P124</f>
        <v>0</v>
      </c>
      <c r="AV100" s="82">
        <f>'06 - Gastro'!J33</f>
        <v>0</v>
      </c>
      <c r="AW100" s="82">
        <f>'06 - Gastro'!J34</f>
        <v>0</v>
      </c>
      <c r="AX100" s="82">
        <f>'06 - Gastro'!J35</f>
        <v>0</v>
      </c>
      <c r="AY100" s="82">
        <f>'06 - Gastro'!J36</f>
        <v>0</v>
      </c>
      <c r="AZ100" s="82">
        <f>'06 - Gastro'!F33</f>
        <v>0</v>
      </c>
      <c r="BA100" s="82">
        <f>'06 - Gastro'!F34</f>
        <v>0</v>
      </c>
      <c r="BB100" s="82">
        <f>'06 - Gastro'!F35</f>
        <v>0</v>
      </c>
      <c r="BC100" s="82">
        <f>'06 - Gastro'!F36</f>
        <v>0</v>
      </c>
      <c r="BD100" s="84">
        <f>'06 - Gastro'!F37</f>
        <v>0</v>
      </c>
      <c r="BT100" s="85" t="s">
        <v>83</v>
      </c>
      <c r="BV100" s="85" t="s">
        <v>77</v>
      </c>
      <c r="BW100" s="85" t="s">
        <v>100</v>
      </c>
      <c r="BX100" s="85" t="s">
        <v>4</v>
      </c>
      <c r="CL100" s="85" t="s">
        <v>1</v>
      </c>
      <c r="CM100" s="85" t="s">
        <v>85</v>
      </c>
    </row>
    <row r="101" spans="1:91" s="7" customFormat="1" ht="16.5" customHeight="1">
      <c r="A101" s="76" t="s">
        <v>79</v>
      </c>
      <c r="B101" s="77"/>
      <c r="C101" s="78"/>
      <c r="D101" s="288" t="s">
        <v>101</v>
      </c>
      <c r="E101" s="288"/>
      <c r="F101" s="288"/>
      <c r="G101" s="288"/>
      <c r="H101" s="288"/>
      <c r="I101" s="79"/>
      <c r="J101" s="288" t="s">
        <v>102</v>
      </c>
      <c r="K101" s="288"/>
      <c r="L101" s="288"/>
      <c r="M101" s="288"/>
      <c r="N101" s="288"/>
      <c r="O101" s="288"/>
      <c r="P101" s="288"/>
      <c r="Q101" s="288"/>
      <c r="R101" s="288"/>
      <c r="S101" s="288"/>
      <c r="T101" s="288"/>
      <c r="U101" s="288"/>
      <c r="V101" s="288"/>
      <c r="W101" s="288"/>
      <c r="X101" s="288"/>
      <c r="Y101" s="288"/>
      <c r="Z101" s="288"/>
      <c r="AA101" s="288"/>
      <c r="AB101" s="288"/>
      <c r="AC101" s="288"/>
      <c r="AD101" s="288"/>
      <c r="AE101" s="288"/>
      <c r="AF101" s="288"/>
      <c r="AG101" s="286">
        <f>'VORN - Vedlejší a ostatní...'!J30</f>
        <v>0</v>
      </c>
      <c r="AH101" s="287"/>
      <c r="AI101" s="287"/>
      <c r="AJ101" s="287"/>
      <c r="AK101" s="287"/>
      <c r="AL101" s="287"/>
      <c r="AM101" s="287"/>
      <c r="AN101" s="286">
        <f t="shared" si="1"/>
        <v>0</v>
      </c>
      <c r="AO101" s="287"/>
      <c r="AP101" s="287"/>
      <c r="AQ101" s="80" t="s">
        <v>103</v>
      </c>
      <c r="AR101" s="77"/>
      <c r="AS101" s="86">
        <v>0</v>
      </c>
      <c r="AT101" s="87">
        <f t="shared" si="0"/>
        <v>0</v>
      </c>
      <c r="AU101" s="88" t="e">
        <f>'VORN - Vedlejší a ostatní...'!P119</f>
        <v>#REF!</v>
      </c>
      <c r="AV101" s="87">
        <f>'VORN - Vedlejší a ostatní...'!J33</f>
        <v>0</v>
      </c>
      <c r="AW101" s="87">
        <f>'VORN - Vedlejší a ostatní...'!J34</f>
        <v>0</v>
      </c>
      <c r="AX101" s="87">
        <f>'VORN - Vedlejší a ostatní...'!J35</f>
        <v>0</v>
      </c>
      <c r="AY101" s="87">
        <f>'VORN - Vedlejší a ostatní...'!J36</f>
        <v>0</v>
      </c>
      <c r="AZ101" s="87">
        <f>'VORN - Vedlejší a ostatní...'!F33</f>
        <v>0</v>
      </c>
      <c r="BA101" s="87">
        <f>'VORN - Vedlejší a ostatní...'!F34</f>
        <v>0</v>
      </c>
      <c r="BB101" s="87">
        <f>'VORN - Vedlejší a ostatní...'!F35</f>
        <v>0</v>
      </c>
      <c r="BC101" s="87">
        <f>'VORN - Vedlejší a ostatní...'!F36</f>
        <v>0</v>
      </c>
      <c r="BD101" s="89">
        <f>'VORN - Vedlejší a ostatní...'!F37</f>
        <v>0</v>
      </c>
      <c r="BT101" s="85" t="s">
        <v>83</v>
      </c>
      <c r="BV101" s="85" t="s">
        <v>77</v>
      </c>
      <c r="BW101" s="85" t="s">
        <v>104</v>
      </c>
      <c r="BX101" s="85" t="s">
        <v>4</v>
      </c>
      <c r="CL101" s="85" t="s">
        <v>1</v>
      </c>
      <c r="CM101" s="85" t="s">
        <v>85</v>
      </c>
    </row>
    <row r="102" spans="1:91" s="2" customFormat="1" ht="30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30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152"/>
    </row>
    <row r="103" spans="1:91" s="2" customFormat="1" ht="6.9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</sheetData>
  <sheetProtection algorithmName="SHA-512" hashValue="WPZFq2g7cEP89F7ysaU5OmV3RFkuAoWdZiOlSQlOMrSj5cm9A7LtxV4Zwzqy90or9vKc1ccKjkcL+Ln7TIQxcQ==" saltValue="fuFJlyc4uNbhk1DoBiOGxA==" spinCount="100000" sheet="1" objects="1" scenarios="1"/>
  <protectedRanges>
    <protectedRange sqref="C94:AP102 D27:AP36 AK26:AO26 E26:AO26" name="Oblast1"/>
  </protectedRanges>
  <mergeCells count="64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Stavební část'!C2" display="/" xr:uid="{00000000-0004-0000-0000-000000000000}"/>
    <hyperlink ref="A96" location="'02 - ZTI'!C2" display="/" xr:uid="{00000000-0004-0000-0000-000001000000}"/>
    <hyperlink ref="A97" location="'03 - Vytápění'!C2" display="/" xr:uid="{00000000-0004-0000-0000-000002000000}"/>
    <hyperlink ref="A98" location="'04 - Elektroinstalace'!C2" display="/" xr:uid="{00000000-0004-0000-0000-000003000000}"/>
    <hyperlink ref="A99" location="'05 - Větrání'!C2" display="/" xr:uid="{00000000-0004-0000-0000-000004000000}"/>
    <hyperlink ref="A100" location="'06 - Gastro'!C2" display="/" xr:uid="{00000000-0004-0000-0000-000005000000}"/>
    <hyperlink ref="A101" location="'VORN - Vedlejší a ostatní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617"/>
  <sheetViews>
    <sheetView showGridLines="0" topLeftCell="A126" workbookViewId="0">
      <selection activeCell="B139" sqref="B13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3.425781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301" t="s">
        <v>5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84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7" t="str">
        <f>'Rekapitulace stavby'!K6</f>
        <v>Stavební úpravy MŠ Kaznějov - sídliště</v>
      </c>
      <c r="F7" s="308"/>
      <c r="G7" s="308"/>
      <c r="H7" s="308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2" t="s">
        <v>107</v>
      </c>
      <c r="F9" s="306"/>
      <c r="G9" s="306"/>
      <c r="H9" s="30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94" t="str">
        <f>'Rekapitulace stavby'!E14</f>
        <v xml:space="preserve"> </v>
      </c>
      <c r="F18" s="294"/>
      <c r="G18" s="294"/>
      <c r="H18" s="294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7" t="s">
        <v>1</v>
      </c>
      <c r="F27" s="297"/>
      <c r="G27" s="297"/>
      <c r="H27" s="297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ROUND(J136,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J96</f>
        <v>0</v>
      </c>
      <c r="G33" s="29"/>
      <c r="H33" s="29"/>
      <c r="I33" s="98">
        <v>0.21</v>
      </c>
      <c r="J33" s="97">
        <f>(F33*0.21)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ROUND((SUM(BF136:BF596)),  2)</f>
        <v>0</v>
      </c>
      <c r="G34" s="29"/>
      <c r="H34" s="29"/>
      <c r="I34" s="98">
        <v>0.15</v>
      </c>
      <c r="J34" s="97">
        <f>ROUND(((SUM(BF136:BF596))*I34),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ROUND((SUM(BG136:BG596)),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ROUND((SUM(BH136:BH596)),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ROUND((SUM(BI136:BI596)),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7" t="str">
        <f>E7</f>
        <v>Stavební úpravy MŠ Kaznějov - sídliště</v>
      </c>
      <c r="F85" s="308"/>
      <c r="G85" s="308"/>
      <c r="H85" s="30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72" t="str">
        <f>E9</f>
        <v>01 - Stavební část</v>
      </c>
      <c r="F87" s="306"/>
      <c r="G87" s="306"/>
      <c r="H87" s="30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J136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2:12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J137</f>
        <v>0</v>
      </c>
      <c r="L97" s="110"/>
    </row>
    <row r="98" spans="2:12" s="10" customFormat="1" ht="19.95" customHeight="1">
      <c r="B98" s="114"/>
      <c r="D98" s="115" t="s">
        <v>114</v>
      </c>
      <c r="E98" s="116"/>
      <c r="F98" s="116"/>
      <c r="G98" s="116"/>
      <c r="H98" s="116"/>
      <c r="I98" s="116"/>
      <c r="J98" s="117">
        <f>J138</f>
        <v>0</v>
      </c>
      <c r="L98" s="114"/>
    </row>
    <row r="99" spans="2:12" s="10" customFormat="1" ht="19.95" customHeight="1">
      <c r="B99" s="114"/>
      <c r="D99" s="115" t="s">
        <v>115</v>
      </c>
      <c r="E99" s="116"/>
      <c r="F99" s="116"/>
      <c r="G99" s="116"/>
      <c r="H99" s="116"/>
      <c r="I99" s="116"/>
      <c r="J99" s="117">
        <f>J143</f>
        <v>0</v>
      </c>
      <c r="L99" s="114"/>
    </row>
    <row r="100" spans="2:12" s="10" customFormat="1" ht="19.95" customHeight="1">
      <c r="B100" s="114"/>
      <c r="D100" s="115" t="s">
        <v>116</v>
      </c>
      <c r="E100" s="116"/>
      <c r="F100" s="116"/>
      <c r="G100" s="116"/>
      <c r="H100" s="116"/>
      <c r="I100" s="116"/>
      <c r="J100" s="117">
        <f>J152</f>
        <v>0</v>
      </c>
      <c r="L100" s="114"/>
    </row>
    <row r="101" spans="2:12" s="10" customFormat="1" ht="19.95" customHeight="1">
      <c r="B101" s="114"/>
      <c r="D101" s="115" t="s">
        <v>117</v>
      </c>
      <c r="E101" s="116"/>
      <c r="F101" s="116"/>
      <c r="G101" s="116"/>
      <c r="H101" s="116"/>
      <c r="I101" s="116"/>
      <c r="J101" s="117">
        <f>J157</f>
        <v>0</v>
      </c>
      <c r="L101" s="114"/>
    </row>
    <row r="102" spans="2:12" s="10" customFormat="1" ht="19.95" customHeight="1">
      <c r="B102" s="114"/>
      <c r="D102" s="115" t="s">
        <v>118</v>
      </c>
      <c r="E102" s="116"/>
      <c r="F102" s="116"/>
      <c r="G102" s="116"/>
      <c r="H102" s="116"/>
      <c r="I102" s="116"/>
      <c r="J102" s="117">
        <f>J213</f>
        <v>0</v>
      </c>
      <c r="L102" s="114"/>
    </row>
    <row r="103" spans="2:12" s="10" customFormat="1" ht="19.95" customHeight="1">
      <c r="B103" s="114"/>
      <c r="D103" s="115" t="s">
        <v>119</v>
      </c>
      <c r="E103" s="116"/>
      <c r="F103" s="116"/>
      <c r="G103" s="116"/>
      <c r="H103" s="116"/>
      <c r="I103" s="116"/>
      <c r="J103" s="117">
        <f>J292</f>
        <v>0</v>
      </c>
      <c r="L103" s="114"/>
    </row>
    <row r="104" spans="2:12" s="10" customFormat="1" ht="19.95" customHeight="1">
      <c r="B104" s="114"/>
      <c r="D104" s="115" t="s">
        <v>120</v>
      </c>
      <c r="E104" s="116"/>
      <c r="F104" s="116"/>
      <c r="G104" s="116"/>
      <c r="H104" s="116"/>
      <c r="I104" s="116"/>
      <c r="J104" s="117">
        <f>J298</f>
        <v>0</v>
      </c>
      <c r="L104" s="114"/>
    </row>
    <row r="105" spans="2:12" s="9" customFormat="1" ht="24.9" customHeight="1">
      <c r="B105" s="110"/>
      <c r="D105" s="111" t="s">
        <v>121</v>
      </c>
      <c r="E105" s="112"/>
      <c r="F105" s="112"/>
      <c r="G105" s="112"/>
      <c r="H105" s="112"/>
      <c r="I105" s="112"/>
      <c r="J105" s="113">
        <f>J300</f>
        <v>0</v>
      </c>
      <c r="L105" s="110"/>
    </row>
    <row r="106" spans="2:12" s="10" customFormat="1" ht="19.95" customHeight="1">
      <c r="B106" s="114"/>
      <c r="D106" s="115" t="s">
        <v>122</v>
      </c>
      <c r="E106" s="116"/>
      <c r="F106" s="116"/>
      <c r="G106" s="116"/>
      <c r="H106" s="116"/>
      <c r="I106" s="116"/>
      <c r="J106" s="117">
        <f>J301</f>
        <v>0</v>
      </c>
      <c r="L106" s="114"/>
    </row>
    <row r="107" spans="2:12" s="10" customFormat="1" ht="19.95" customHeight="1">
      <c r="B107" s="114"/>
      <c r="D107" s="115" t="s">
        <v>123</v>
      </c>
      <c r="E107" s="116"/>
      <c r="F107" s="116"/>
      <c r="G107" s="116"/>
      <c r="H107" s="116"/>
      <c r="I107" s="116"/>
      <c r="J107" s="117">
        <f>J316</f>
        <v>0</v>
      </c>
      <c r="L107" s="114"/>
    </row>
    <row r="108" spans="2:12" s="10" customFormat="1" ht="19.95" customHeight="1">
      <c r="B108" s="114"/>
      <c r="D108" s="115" t="s">
        <v>124</v>
      </c>
      <c r="E108" s="116"/>
      <c r="F108" s="116"/>
      <c r="G108" s="116"/>
      <c r="H108" s="116"/>
      <c r="I108" s="116"/>
      <c r="J108" s="117">
        <f>J334</f>
        <v>0</v>
      </c>
      <c r="L108" s="114"/>
    </row>
    <row r="109" spans="2:12" s="10" customFormat="1" ht="19.95" customHeight="1">
      <c r="B109" s="114"/>
      <c r="D109" s="115" t="s">
        <v>125</v>
      </c>
      <c r="E109" s="116"/>
      <c r="F109" s="116"/>
      <c r="G109" s="116"/>
      <c r="H109" s="116"/>
      <c r="I109" s="116"/>
      <c r="J109" s="117">
        <f>J370</f>
        <v>0</v>
      </c>
      <c r="L109" s="114"/>
    </row>
    <row r="110" spans="2:12" s="10" customFormat="1" ht="19.95" customHeight="1">
      <c r="B110" s="114"/>
      <c r="D110" s="115" t="s">
        <v>126</v>
      </c>
      <c r="E110" s="116"/>
      <c r="F110" s="116"/>
      <c r="G110" s="116"/>
      <c r="H110" s="116"/>
      <c r="I110" s="116"/>
      <c r="J110" s="117">
        <f>J406</f>
        <v>0</v>
      </c>
      <c r="L110" s="114"/>
    </row>
    <row r="111" spans="2:12" s="10" customFormat="1" ht="19.95" customHeight="1">
      <c r="B111" s="114"/>
      <c r="D111" s="115" t="s">
        <v>127</v>
      </c>
      <c r="E111" s="116"/>
      <c r="F111" s="116"/>
      <c r="G111" s="116"/>
      <c r="H111" s="116"/>
      <c r="I111" s="116"/>
      <c r="J111" s="117">
        <f>J431</f>
        <v>0</v>
      </c>
      <c r="L111" s="114"/>
    </row>
    <row r="112" spans="2:12" s="10" customFormat="1" ht="19.95" customHeight="1">
      <c r="B112" s="114"/>
      <c r="D112" s="115" t="s">
        <v>128</v>
      </c>
      <c r="E112" s="116"/>
      <c r="F112" s="116"/>
      <c r="G112" s="116"/>
      <c r="H112" s="116"/>
      <c r="I112" s="116"/>
      <c r="J112" s="117">
        <f>J478</f>
        <v>0</v>
      </c>
      <c r="L112" s="114"/>
    </row>
    <row r="113" spans="1:31" s="10" customFormat="1" ht="19.95" customHeight="1">
      <c r="B113" s="114"/>
      <c r="D113" s="115" t="s">
        <v>129</v>
      </c>
      <c r="E113" s="116"/>
      <c r="F113" s="116"/>
      <c r="G113" s="116"/>
      <c r="H113" s="116"/>
      <c r="I113" s="116"/>
      <c r="J113" s="117">
        <f>J503</f>
        <v>0</v>
      </c>
      <c r="L113" s="114"/>
    </row>
    <row r="114" spans="1:31" s="10" customFormat="1" ht="19.95" customHeight="1">
      <c r="B114" s="114"/>
      <c r="D114" s="115" t="s">
        <v>130</v>
      </c>
      <c r="E114" s="116"/>
      <c r="F114" s="116"/>
      <c r="G114" s="116"/>
      <c r="H114" s="116"/>
      <c r="I114" s="116"/>
      <c r="J114" s="117">
        <f>J554</f>
        <v>0</v>
      </c>
      <c r="L114" s="114"/>
    </row>
    <row r="115" spans="1:31" s="10" customFormat="1" ht="19.95" customHeight="1">
      <c r="B115" s="114"/>
      <c r="D115" s="115" t="s">
        <v>131</v>
      </c>
      <c r="E115" s="116"/>
      <c r="F115" s="116"/>
      <c r="G115" s="116"/>
      <c r="H115" s="116"/>
      <c r="I115" s="116"/>
      <c r="J115" s="117">
        <f>J579</f>
        <v>0</v>
      </c>
      <c r="L115" s="114"/>
    </row>
    <row r="116" spans="1:31" s="10" customFormat="1" ht="19.95" customHeight="1">
      <c r="B116" s="114"/>
      <c r="D116" s="115" t="s">
        <v>132</v>
      </c>
      <c r="E116" s="116"/>
      <c r="F116" s="116"/>
      <c r="G116" s="116"/>
      <c r="H116" s="116"/>
      <c r="I116" s="116"/>
      <c r="J116" s="117">
        <f>J604</f>
        <v>0</v>
      </c>
      <c r="L116" s="114"/>
    </row>
    <row r="117" spans="1:31" s="2" customFormat="1" ht="21.7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customHeight="1">
      <c r="A118" s="29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22" spans="1:31" s="2" customFormat="1" ht="6.9" customHeight="1">
      <c r="A122" s="29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4.9" customHeight="1">
      <c r="A123" s="29"/>
      <c r="B123" s="30"/>
      <c r="C123" s="21" t="s">
        <v>133</v>
      </c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6" t="s">
        <v>14</v>
      </c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6.5" customHeight="1">
      <c r="A126" s="29"/>
      <c r="B126" s="30"/>
      <c r="C126" s="29"/>
      <c r="D126" s="29"/>
      <c r="E126" s="307" t="str">
        <f>E7</f>
        <v>Stavební úpravy MŠ Kaznějov - sídliště</v>
      </c>
      <c r="F126" s="308"/>
      <c r="G126" s="308"/>
      <c r="H126" s="308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6" t="s">
        <v>106</v>
      </c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6.5" customHeight="1">
      <c r="A128" s="29"/>
      <c r="B128" s="30"/>
      <c r="C128" s="29"/>
      <c r="D128" s="29"/>
      <c r="E128" s="272" t="str">
        <f>E9</f>
        <v>01 - Stavební část</v>
      </c>
      <c r="F128" s="306"/>
      <c r="G128" s="306"/>
      <c r="H128" s="306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>
      <c r="A130" s="29"/>
      <c r="B130" s="30"/>
      <c r="C130" s="26" t="s">
        <v>18</v>
      </c>
      <c r="D130" s="29"/>
      <c r="E130" s="29"/>
      <c r="F130" s="24" t="str">
        <f>F12</f>
        <v>Kaznějov [559008]</v>
      </c>
      <c r="G130" s="29"/>
      <c r="H130" s="29"/>
      <c r="I130" s="26" t="s">
        <v>20</v>
      </c>
      <c r="J130" s="52">
        <f>IF(J12="","",J12)</f>
        <v>44811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15" customHeight="1">
      <c r="A132" s="29"/>
      <c r="B132" s="30"/>
      <c r="C132" s="26" t="s">
        <v>21</v>
      </c>
      <c r="D132" s="29"/>
      <c r="E132" s="29"/>
      <c r="F132" s="24" t="str">
        <f>E15</f>
        <v>Město Kaznějov</v>
      </c>
      <c r="G132" s="29"/>
      <c r="H132" s="29"/>
      <c r="I132" s="26" t="s">
        <v>27</v>
      </c>
      <c r="J132" s="27" t="str">
        <f>E21</f>
        <v>ARTENDR s.r.o.</v>
      </c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15" customHeight="1">
      <c r="A133" s="29"/>
      <c r="B133" s="30"/>
      <c r="C133" s="26" t="s">
        <v>25</v>
      </c>
      <c r="D133" s="29"/>
      <c r="E133" s="29"/>
      <c r="F133" s="24" t="str">
        <f>IF(E18="","",E18)</f>
        <v xml:space="preserve"> </v>
      </c>
      <c r="G133" s="29"/>
      <c r="H133" s="29"/>
      <c r="I133" s="26" t="s">
        <v>30</v>
      </c>
      <c r="J133" s="27" t="str">
        <f>E24</f>
        <v>Jan Petr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0.3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11" customFormat="1" ht="29.25" customHeight="1">
      <c r="A135" s="118"/>
      <c r="B135" s="119"/>
      <c r="C135" s="120" t="s">
        <v>134</v>
      </c>
      <c r="D135" s="121" t="s">
        <v>60</v>
      </c>
      <c r="E135" s="121" t="s">
        <v>56</v>
      </c>
      <c r="F135" s="121" t="s">
        <v>57</v>
      </c>
      <c r="G135" s="121" t="s">
        <v>135</v>
      </c>
      <c r="H135" s="121" t="s">
        <v>136</v>
      </c>
      <c r="I135" s="121" t="s">
        <v>137</v>
      </c>
      <c r="J135" s="121" t="s">
        <v>110</v>
      </c>
      <c r="K135" s="122" t="s">
        <v>138</v>
      </c>
      <c r="L135" s="123"/>
      <c r="M135" s="59"/>
      <c r="N135" s="60"/>
      <c r="O135" s="60"/>
      <c r="P135" s="60"/>
      <c r="Q135" s="60"/>
      <c r="R135" s="60"/>
      <c r="S135" s="60"/>
      <c r="T135" s="61"/>
      <c r="U135" s="118"/>
      <c r="V135" s="118"/>
      <c r="W135" s="118"/>
      <c r="X135" s="118"/>
      <c r="Y135" s="118"/>
      <c r="Z135" s="118"/>
      <c r="AA135" s="118"/>
      <c r="AB135" s="118"/>
      <c r="AC135" s="118"/>
      <c r="AD135" s="118"/>
      <c r="AE135" s="118"/>
    </row>
    <row r="136" spans="1:65" s="2" customFormat="1" ht="22.95" customHeight="1">
      <c r="A136" s="29"/>
      <c r="B136" s="30"/>
      <c r="C136" s="66" t="s">
        <v>145</v>
      </c>
      <c r="D136" s="29"/>
      <c r="E136" s="29"/>
      <c r="F136" s="29"/>
      <c r="G136" s="29"/>
      <c r="H136" s="29"/>
      <c r="I136" s="29"/>
      <c r="J136" s="124">
        <f>SUM(J137+J300)</f>
        <v>0</v>
      </c>
      <c r="K136" s="29"/>
      <c r="L136" s="30"/>
      <c r="M136" s="62"/>
      <c r="N136" s="53"/>
      <c r="O136" s="63"/>
      <c r="P136" s="125"/>
      <c r="Q136" s="63"/>
      <c r="R136" s="125"/>
      <c r="S136" s="63"/>
      <c r="T136" s="12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7" t="s">
        <v>74</v>
      </c>
      <c r="AU136" s="17" t="s">
        <v>112</v>
      </c>
      <c r="BK136" s="127">
        <f>BK137+BK300</f>
        <v>0</v>
      </c>
    </row>
    <row r="137" spans="1:65" s="12" customFormat="1" ht="25.95" customHeight="1">
      <c r="B137" s="128"/>
      <c r="D137" s="129" t="s">
        <v>74</v>
      </c>
      <c r="E137" s="130" t="s">
        <v>146</v>
      </c>
      <c r="F137" s="130" t="s">
        <v>147</v>
      </c>
      <c r="J137" s="131">
        <f>SUM(J138+J143+J152+J157+J213+J292+J298)</f>
        <v>0</v>
      </c>
      <c r="L137" s="311"/>
      <c r="M137" s="132"/>
      <c r="N137" s="133"/>
      <c r="O137" s="133"/>
      <c r="P137" s="134"/>
      <c r="Q137" s="133"/>
      <c r="R137" s="134"/>
      <c r="S137" s="133"/>
      <c r="T137" s="135"/>
      <c r="V137" s="315"/>
      <c r="W137" s="315"/>
      <c r="AR137" s="129" t="s">
        <v>83</v>
      </c>
      <c r="AT137" s="136" t="s">
        <v>74</v>
      </c>
      <c r="AU137" s="136" t="s">
        <v>75</v>
      </c>
      <c r="AY137" s="129" t="s">
        <v>148</v>
      </c>
      <c r="BK137" s="137">
        <f>BK138+BK143+BK152+BK157+BK213+BK292+BK298</f>
        <v>0</v>
      </c>
    </row>
    <row r="138" spans="1:65" s="12" customFormat="1" ht="22.95" customHeight="1">
      <c r="B138" s="128"/>
      <c r="D138" s="129" t="s">
        <v>74</v>
      </c>
      <c r="E138" s="138" t="s">
        <v>83</v>
      </c>
      <c r="F138" s="138" t="s">
        <v>149</v>
      </c>
      <c r="J138" s="139">
        <f>BK138</f>
        <v>0</v>
      </c>
      <c r="L138" s="128"/>
      <c r="M138" s="132"/>
      <c r="N138" s="133"/>
      <c r="O138" s="133"/>
      <c r="P138" s="134"/>
      <c r="Q138" s="133"/>
      <c r="R138" s="134"/>
      <c r="S138" s="133"/>
      <c r="T138" s="135"/>
      <c r="AR138" s="129" t="s">
        <v>83</v>
      </c>
      <c r="AT138" s="136" t="s">
        <v>74</v>
      </c>
      <c r="AU138" s="136" t="s">
        <v>83</v>
      </c>
      <c r="AY138" s="129" t="s">
        <v>148</v>
      </c>
      <c r="BK138" s="137">
        <f>SUM(BK139:BK142)</f>
        <v>0</v>
      </c>
    </row>
    <row r="139" spans="1:65" s="2" customFormat="1" ht="37.950000000000003" customHeight="1">
      <c r="A139" s="29"/>
      <c r="B139" s="140"/>
      <c r="C139" s="141" t="s">
        <v>83</v>
      </c>
      <c r="D139" s="141" t="s">
        <v>150</v>
      </c>
      <c r="E139" s="142" t="s">
        <v>151</v>
      </c>
      <c r="F139" s="195" t="s">
        <v>152</v>
      </c>
      <c r="G139" s="196" t="s">
        <v>153</v>
      </c>
      <c r="H139" s="197">
        <v>5900</v>
      </c>
      <c r="I139" s="198">
        <v>0</v>
      </c>
      <c r="J139" s="198">
        <f>ROUND(I139*H139,2)</f>
        <v>0</v>
      </c>
      <c r="K139" s="195" t="s">
        <v>154</v>
      </c>
      <c r="L139" s="310"/>
      <c r="M139" s="147"/>
      <c r="N139" s="148"/>
      <c r="O139" s="149"/>
      <c r="P139" s="149"/>
      <c r="Q139" s="149"/>
      <c r="R139" s="149"/>
      <c r="S139" s="149"/>
      <c r="T139" s="150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156</v>
      </c>
    </row>
    <row r="140" spans="1:65" s="2" customFormat="1" ht="24.15" customHeight="1">
      <c r="A140" s="29"/>
      <c r="B140" s="140"/>
      <c r="C140" s="141" t="s">
        <v>85</v>
      </c>
      <c r="D140" s="141" t="s">
        <v>150</v>
      </c>
      <c r="E140" s="142" t="s">
        <v>157</v>
      </c>
      <c r="F140" s="195" t="s">
        <v>158</v>
      </c>
      <c r="G140" s="196" t="s">
        <v>153</v>
      </c>
      <c r="H140" s="197">
        <v>5900</v>
      </c>
      <c r="I140" s="198">
        <v>0</v>
      </c>
      <c r="J140" s="198">
        <f>ROUND(I140*H140,2)</f>
        <v>0</v>
      </c>
      <c r="K140" s="195" t="s">
        <v>154</v>
      </c>
      <c r="L140" s="30"/>
      <c r="M140" s="147"/>
      <c r="N140" s="148"/>
      <c r="O140" s="149"/>
      <c r="P140" s="149"/>
      <c r="Q140" s="149"/>
      <c r="R140" s="149"/>
      <c r="S140" s="149"/>
      <c r="T140" s="150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1" t="s">
        <v>155</v>
      </c>
      <c r="AT140" s="151" t="s">
        <v>150</v>
      </c>
      <c r="AU140" s="151" t="s">
        <v>85</v>
      </c>
      <c r="AY140" s="17" t="s">
        <v>148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7" t="s">
        <v>83</v>
      </c>
      <c r="BK140" s="152">
        <f>ROUND(I140*H140,2)</f>
        <v>0</v>
      </c>
      <c r="BL140" s="17" t="s">
        <v>155</v>
      </c>
      <c r="BM140" s="151" t="s">
        <v>159</v>
      </c>
    </row>
    <row r="141" spans="1:65" s="2" customFormat="1" ht="16.5" customHeight="1">
      <c r="A141" s="29"/>
      <c r="B141" s="140"/>
      <c r="C141" s="153" t="s">
        <v>160</v>
      </c>
      <c r="D141" s="153" t="s">
        <v>161</v>
      </c>
      <c r="E141" s="154" t="s">
        <v>162</v>
      </c>
      <c r="F141" s="191" t="s">
        <v>163</v>
      </c>
      <c r="G141" s="192" t="s">
        <v>164</v>
      </c>
      <c r="H141" s="193">
        <v>118</v>
      </c>
      <c r="I141" s="194">
        <v>0</v>
      </c>
      <c r="J141" s="194">
        <f>ROUND(I141*H141,2)</f>
        <v>0</v>
      </c>
      <c r="K141" s="191" t="s">
        <v>154</v>
      </c>
      <c r="L141" s="159"/>
      <c r="M141" s="160"/>
      <c r="N141" s="161"/>
      <c r="O141" s="149"/>
      <c r="P141" s="149"/>
      <c r="Q141" s="149"/>
      <c r="R141" s="149"/>
      <c r="S141" s="149"/>
      <c r="T141" s="150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1" t="s">
        <v>165</v>
      </c>
      <c r="AT141" s="151" t="s">
        <v>161</v>
      </c>
      <c r="AU141" s="151" t="s">
        <v>85</v>
      </c>
      <c r="AY141" s="17" t="s">
        <v>148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7" t="s">
        <v>83</v>
      </c>
      <c r="BK141" s="152">
        <f>ROUND(I141*H141,2)</f>
        <v>0</v>
      </c>
      <c r="BL141" s="17" t="s">
        <v>155</v>
      </c>
      <c r="BM141" s="151" t="s">
        <v>166</v>
      </c>
    </row>
    <row r="142" spans="1:65" s="13" customFormat="1">
      <c r="B142" s="162"/>
      <c r="D142" s="163" t="s">
        <v>167</v>
      </c>
      <c r="F142" s="164" t="s">
        <v>168</v>
      </c>
      <c r="H142" s="165">
        <v>118</v>
      </c>
      <c r="L142" s="162"/>
      <c r="M142" s="166"/>
      <c r="N142" s="167"/>
      <c r="O142" s="167"/>
      <c r="P142" s="167"/>
      <c r="Q142" s="167"/>
      <c r="R142" s="167"/>
      <c r="S142" s="167"/>
      <c r="T142" s="168"/>
      <c r="AT142" s="169" t="s">
        <v>167</v>
      </c>
      <c r="AU142" s="169" t="s">
        <v>85</v>
      </c>
      <c r="AV142" s="13" t="s">
        <v>85</v>
      </c>
      <c r="AW142" s="13" t="s">
        <v>3</v>
      </c>
      <c r="AX142" s="13" t="s">
        <v>83</v>
      </c>
      <c r="AY142" s="169" t="s">
        <v>148</v>
      </c>
    </row>
    <row r="143" spans="1:65" s="12" customFormat="1" ht="22.95" customHeight="1">
      <c r="B143" s="128"/>
      <c r="D143" s="129" t="s">
        <v>74</v>
      </c>
      <c r="E143" s="138" t="s">
        <v>160</v>
      </c>
      <c r="F143" s="138" t="s">
        <v>169</v>
      </c>
      <c r="J143" s="139">
        <f>BK143</f>
        <v>0</v>
      </c>
      <c r="L143" s="128"/>
      <c r="M143" s="132"/>
      <c r="N143" s="133"/>
      <c r="O143" s="133"/>
      <c r="P143" s="134"/>
      <c r="Q143" s="133"/>
      <c r="R143" s="134"/>
      <c r="S143" s="133"/>
      <c r="T143" s="135"/>
      <c r="AR143" s="129" t="s">
        <v>83</v>
      </c>
      <c r="AT143" s="136" t="s">
        <v>74</v>
      </c>
      <c r="AU143" s="136" t="s">
        <v>83</v>
      </c>
      <c r="AY143" s="129" t="s">
        <v>148</v>
      </c>
      <c r="BK143" s="137">
        <f>SUM(BK144:BK151)</f>
        <v>0</v>
      </c>
    </row>
    <row r="144" spans="1:65" s="2" customFormat="1" ht="24.15" customHeight="1">
      <c r="A144" s="29"/>
      <c r="B144" s="140"/>
      <c r="C144" s="141" t="s">
        <v>155</v>
      </c>
      <c r="D144" s="141" t="s">
        <v>150</v>
      </c>
      <c r="E144" s="142" t="s">
        <v>170</v>
      </c>
      <c r="F144" s="143" t="s">
        <v>171</v>
      </c>
      <c r="G144" s="144" t="s">
        <v>153</v>
      </c>
      <c r="H144" s="145">
        <v>10.907999999999999</v>
      </c>
      <c r="I144" s="146">
        <v>0</v>
      </c>
      <c r="J144" s="146">
        <f>ROUND(I144*H144,2)</f>
        <v>0</v>
      </c>
      <c r="K144" s="143" t="s">
        <v>154</v>
      </c>
      <c r="L144" s="310"/>
      <c r="M144" s="147"/>
      <c r="N144" s="148"/>
      <c r="O144" s="149"/>
      <c r="P144" s="149"/>
      <c r="Q144" s="149"/>
      <c r="R144" s="149"/>
      <c r="S144" s="149"/>
      <c r="T144" s="150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1" t="s">
        <v>155</v>
      </c>
      <c r="AT144" s="151" t="s">
        <v>150</v>
      </c>
      <c r="AU144" s="151" t="s">
        <v>85</v>
      </c>
      <c r="AY144" s="17" t="s">
        <v>148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7" t="s">
        <v>83</v>
      </c>
      <c r="BK144" s="152">
        <f>ROUND(I144*H144,2)</f>
        <v>0</v>
      </c>
      <c r="BL144" s="17" t="s">
        <v>155</v>
      </c>
      <c r="BM144" s="151" t="s">
        <v>172</v>
      </c>
    </row>
    <row r="145" spans="1:65" s="13" customFormat="1">
      <c r="B145" s="162"/>
      <c r="D145" s="163" t="s">
        <v>167</v>
      </c>
      <c r="E145" s="169" t="s">
        <v>1</v>
      </c>
      <c r="F145" s="164" t="s">
        <v>173</v>
      </c>
      <c r="H145" s="165">
        <v>9.09</v>
      </c>
      <c r="L145" s="162"/>
      <c r="M145" s="166"/>
      <c r="N145" s="167"/>
      <c r="O145" s="167"/>
      <c r="P145" s="167"/>
      <c r="Q145" s="167"/>
      <c r="R145" s="167"/>
      <c r="S145" s="167"/>
      <c r="T145" s="168"/>
      <c r="AT145" s="169" t="s">
        <v>167</v>
      </c>
      <c r="AU145" s="169" t="s">
        <v>85</v>
      </c>
      <c r="AV145" s="13" t="s">
        <v>85</v>
      </c>
      <c r="AW145" s="13" t="s">
        <v>29</v>
      </c>
      <c r="AX145" s="13" t="s">
        <v>75</v>
      </c>
      <c r="AY145" s="169" t="s">
        <v>148</v>
      </c>
    </row>
    <row r="146" spans="1:65" s="13" customFormat="1">
      <c r="B146" s="162"/>
      <c r="D146" s="163" t="s">
        <v>167</v>
      </c>
      <c r="E146" s="169" t="s">
        <v>1</v>
      </c>
      <c r="F146" s="164" t="s">
        <v>174</v>
      </c>
      <c r="H146" s="165">
        <v>0.60599999999999998</v>
      </c>
      <c r="L146" s="162"/>
      <c r="M146" s="166"/>
      <c r="N146" s="167"/>
      <c r="O146" s="167"/>
      <c r="P146" s="167"/>
      <c r="Q146" s="167"/>
      <c r="R146" s="167"/>
      <c r="S146" s="167"/>
      <c r="T146" s="168"/>
      <c r="AT146" s="169" t="s">
        <v>167</v>
      </c>
      <c r="AU146" s="169" t="s">
        <v>85</v>
      </c>
      <c r="AV146" s="13" t="s">
        <v>85</v>
      </c>
      <c r="AW146" s="13" t="s">
        <v>29</v>
      </c>
      <c r="AX146" s="13" t="s">
        <v>75</v>
      </c>
      <c r="AY146" s="169" t="s">
        <v>148</v>
      </c>
    </row>
    <row r="147" spans="1:65" s="13" customFormat="1">
      <c r="B147" s="162"/>
      <c r="D147" s="163" t="s">
        <v>167</v>
      </c>
      <c r="E147" s="169" t="s">
        <v>1</v>
      </c>
      <c r="F147" s="164" t="s">
        <v>175</v>
      </c>
      <c r="H147" s="165">
        <v>1.212</v>
      </c>
      <c r="L147" s="162"/>
      <c r="M147" s="166"/>
      <c r="N147" s="167"/>
      <c r="O147" s="167"/>
      <c r="P147" s="167"/>
      <c r="Q147" s="167"/>
      <c r="R147" s="167"/>
      <c r="S147" s="167"/>
      <c r="T147" s="168"/>
      <c r="AT147" s="169" t="s">
        <v>167</v>
      </c>
      <c r="AU147" s="169" t="s">
        <v>85</v>
      </c>
      <c r="AV147" s="13" t="s">
        <v>85</v>
      </c>
      <c r="AW147" s="13" t="s">
        <v>29</v>
      </c>
      <c r="AX147" s="13" t="s">
        <v>75</v>
      </c>
      <c r="AY147" s="169" t="s">
        <v>148</v>
      </c>
    </row>
    <row r="148" spans="1:65" s="14" customFormat="1">
      <c r="B148" s="170"/>
      <c r="D148" s="163" t="s">
        <v>167</v>
      </c>
      <c r="E148" s="171" t="s">
        <v>1</v>
      </c>
      <c r="F148" s="172" t="s">
        <v>176</v>
      </c>
      <c r="H148" s="173">
        <v>10.907999999999999</v>
      </c>
      <c r="L148" s="170"/>
      <c r="M148" s="174"/>
      <c r="N148" s="175"/>
      <c r="O148" s="175"/>
      <c r="P148" s="175"/>
      <c r="Q148" s="175"/>
      <c r="R148" s="175"/>
      <c r="S148" s="175"/>
      <c r="T148" s="176"/>
      <c r="AT148" s="171" t="s">
        <v>167</v>
      </c>
      <c r="AU148" s="171" t="s">
        <v>85</v>
      </c>
      <c r="AV148" s="14" t="s">
        <v>155</v>
      </c>
      <c r="AW148" s="14" t="s">
        <v>29</v>
      </c>
      <c r="AX148" s="14" t="s">
        <v>83</v>
      </c>
      <c r="AY148" s="171" t="s">
        <v>148</v>
      </c>
    </row>
    <row r="149" spans="1:65" s="2" customFormat="1" ht="24.15" customHeight="1">
      <c r="A149" s="29"/>
      <c r="B149" s="140"/>
      <c r="C149" s="220" t="s">
        <v>177</v>
      </c>
      <c r="D149" s="220" t="s">
        <v>150</v>
      </c>
      <c r="E149" s="221" t="s">
        <v>178</v>
      </c>
      <c r="F149" s="222" t="s">
        <v>179</v>
      </c>
      <c r="G149" s="223" t="s">
        <v>153</v>
      </c>
      <c r="H149" s="224">
        <v>4.95</v>
      </c>
      <c r="I149" s="225">
        <v>0</v>
      </c>
      <c r="J149" s="225">
        <f>ROUND(I149*H149,2)</f>
        <v>0</v>
      </c>
      <c r="K149" s="222" t="s">
        <v>154</v>
      </c>
      <c r="L149" s="30" t="s">
        <v>1629</v>
      </c>
      <c r="M149" s="147" t="s">
        <v>1</v>
      </c>
      <c r="N149" s="148" t="s">
        <v>40</v>
      </c>
      <c r="O149" s="149">
        <v>0.79900000000000004</v>
      </c>
      <c r="P149" s="149">
        <f>O149*H149</f>
        <v>3.9550500000000004</v>
      </c>
      <c r="Q149" s="149">
        <v>0.25364999999999999</v>
      </c>
      <c r="R149" s="149">
        <f>Q149*H149</f>
        <v>1.2555674999999999</v>
      </c>
      <c r="S149" s="149">
        <v>0</v>
      </c>
      <c r="T149" s="150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1" t="s">
        <v>155</v>
      </c>
      <c r="AT149" s="151" t="s">
        <v>150</v>
      </c>
      <c r="AU149" s="151" t="s">
        <v>85</v>
      </c>
      <c r="AY149" s="17" t="s">
        <v>148</v>
      </c>
      <c r="BE149" s="152">
        <f>IF(N149="základní",J149,0)</f>
        <v>0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7" t="s">
        <v>83</v>
      </c>
      <c r="BK149" s="152">
        <f>ROUND(I149*H149,2)</f>
        <v>0</v>
      </c>
      <c r="BL149" s="17" t="s">
        <v>155</v>
      </c>
      <c r="BM149" s="151" t="s">
        <v>180</v>
      </c>
    </row>
    <row r="150" spans="1:65" s="13" customFormat="1">
      <c r="B150" s="162"/>
      <c r="C150" s="226"/>
      <c r="D150" s="227" t="s">
        <v>167</v>
      </c>
      <c r="E150" s="228" t="s">
        <v>1</v>
      </c>
      <c r="F150" s="229" t="s">
        <v>740</v>
      </c>
      <c r="G150" s="226"/>
      <c r="H150" s="230">
        <v>4.95</v>
      </c>
      <c r="I150" s="226"/>
      <c r="J150" s="226"/>
      <c r="K150" s="226"/>
      <c r="L150" s="162"/>
      <c r="M150" s="166"/>
      <c r="N150" s="167"/>
      <c r="O150" s="167"/>
      <c r="P150" s="167"/>
      <c r="Q150" s="167"/>
      <c r="R150" s="167"/>
      <c r="S150" s="167"/>
      <c r="T150" s="168"/>
      <c r="AT150" s="169" t="s">
        <v>167</v>
      </c>
      <c r="AU150" s="169" t="s">
        <v>85</v>
      </c>
      <c r="AV150" s="13" t="s">
        <v>85</v>
      </c>
      <c r="AW150" s="13" t="s">
        <v>29</v>
      </c>
      <c r="AX150" s="13" t="s">
        <v>75</v>
      </c>
      <c r="AY150" s="169" t="s">
        <v>148</v>
      </c>
    </row>
    <row r="151" spans="1:65" s="14" customFormat="1">
      <c r="B151" s="170"/>
      <c r="C151" s="231"/>
      <c r="D151" s="227" t="s">
        <v>167</v>
      </c>
      <c r="E151" s="232" t="s">
        <v>1</v>
      </c>
      <c r="F151" s="233" t="s">
        <v>176</v>
      </c>
      <c r="G151" s="231"/>
      <c r="H151" s="234">
        <v>4.95</v>
      </c>
      <c r="I151" s="231"/>
      <c r="J151" s="231"/>
      <c r="K151" s="231"/>
      <c r="L151" s="170"/>
      <c r="M151" s="174"/>
      <c r="N151" s="175"/>
      <c r="O151" s="175"/>
      <c r="P151" s="175"/>
      <c r="Q151" s="175"/>
      <c r="R151" s="175"/>
      <c r="S151" s="175"/>
      <c r="T151" s="176"/>
      <c r="AT151" s="171" t="s">
        <v>167</v>
      </c>
      <c r="AU151" s="171" t="s">
        <v>85</v>
      </c>
      <c r="AV151" s="14" t="s">
        <v>155</v>
      </c>
      <c r="AW151" s="14" t="s">
        <v>29</v>
      </c>
      <c r="AX151" s="14" t="s">
        <v>83</v>
      </c>
      <c r="AY151" s="171" t="s">
        <v>148</v>
      </c>
    </row>
    <row r="152" spans="1:65" s="12" customFormat="1" ht="22.95" customHeight="1">
      <c r="B152" s="128"/>
      <c r="D152" s="129" t="s">
        <v>74</v>
      </c>
      <c r="E152" s="138" t="s">
        <v>155</v>
      </c>
      <c r="F152" s="138" t="s">
        <v>181</v>
      </c>
      <c r="J152" s="139">
        <f>BK152</f>
        <v>0</v>
      </c>
      <c r="L152" s="128"/>
      <c r="M152" s="132"/>
      <c r="N152" s="133"/>
      <c r="O152" s="133"/>
      <c r="P152" s="134"/>
      <c r="Q152" s="133"/>
      <c r="R152" s="134"/>
      <c r="S152" s="133"/>
      <c r="T152" s="135"/>
      <c r="AR152" s="129" t="s">
        <v>83</v>
      </c>
      <c r="AT152" s="136" t="s">
        <v>74</v>
      </c>
      <c r="AU152" s="136" t="s">
        <v>83</v>
      </c>
      <c r="AY152" s="129" t="s">
        <v>148</v>
      </c>
      <c r="BK152" s="137">
        <f>SUM(BK153:BK156)</f>
        <v>0</v>
      </c>
    </row>
    <row r="153" spans="1:65" s="2" customFormat="1" ht="16.5" customHeight="1">
      <c r="A153" s="29"/>
      <c r="B153" s="140"/>
      <c r="C153" s="220" t="s">
        <v>182</v>
      </c>
      <c r="D153" s="220" t="s">
        <v>150</v>
      </c>
      <c r="E153" s="221" t="s">
        <v>183</v>
      </c>
      <c r="F153" s="222" t="s">
        <v>184</v>
      </c>
      <c r="G153" s="223" t="s">
        <v>153</v>
      </c>
      <c r="H153" s="224">
        <v>339</v>
      </c>
      <c r="I153" s="225">
        <v>0</v>
      </c>
      <c r="J153" s="225">
        <f>ROUND(I153*H153,2)</f>
        <v>0</v>
      </c>
      <c r="K153" s="222" t="s">
        <v>154</v>
      </c>
      <c r="L153" s="310"/>
      <c r="M153" s="147"/>
      <c r="N153" s="148"/>
      <c r="O153" s="149"/>
      <c r="P153" s="149"/>
      <c r="Q153" s="149"/>
      <c r="R153" s="149"/>
      <c r="S153" s="149"/>
      <c r="T153" s="150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1" t="s">
        <v>155</v>
      </c>
      <c r="AT153" s="151" t="s">
        <v>150</v>
      </c>
      <c r="AU153" s="151" t="s">
        <v>85</v>
      </c>
      <c r="AY153" s="17" t="s">
        <v>148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7" t="s">
        <v>83</v>
      </c>
      <c r="BK153" s="152">
        <f>ROUND(I153*H153,2)</f>
        <v>0</v>
      </c>
      <c r="BL153" s="17" t="s">
        <v>155</v>
      </c>
      <c r="BM153" s="151" t="s">
        <v>185</v>
      </c>
    </row>
    <row r="154" spans="1:65" s="15" customFormat="1">
      <c r="B154" s="177"/>
      <c r="C154" s="249"/>
      <c r="D154" s="227" t="s">
        <v>167</v>
      </c>
      <c r="E154" s="250" t="s">
        <v>1</v>
      </c>
      <c r="F154" s="251" t="s">
        <v>186</v>
      </c>
      <c r="G154" s="249"/>
      <c r="H154" s="250" t="s">
        <v>1</v>
      </c>
      <c r="I154" s="249"/>
      <c r="J154" s="249"/>
      <c r="K154" s="249"/>
      <c r="L154" s="177"/>
      <c r="M154" s="180"/>
      <c r="N154" s="181"/>
      <c r="O154" s="181"/>
      <c r="P154" s="181"/>
      <c r="Q154" s="181"/>
      <c r="R154" s="181"/>
      <c r="S154" s="181"/>
      <c r="T154" s="182"/>
      <c r="AT154" s="178" t="s">
        <v>167</v>
      </c>
      <c r="AU154" s="178" t="s">
        <v>85</v>
      </c>
      <c r="AV154" s="15" t="s">
        <v>83</v>
      </c>
      <c r="AW154" s="15" t="s">
        <v>29</v>
      </c>
      <c r="AX154" s="15" t="s">
        <v>75</v>
      </c>
      <c r="AY154" s="178" t="s">
        <v>148</v>
      </c>
    </row>
    <row r="155" spans="1:65" s="13" customFormat="1">
      <c r="B155" s="162"/>
      <c r="C155" s="226"/>
      <c r="D155" s="227" t="s">
        <v>167</v>
      </c>
      <c r="E155" s="228" t="s">
        <v>1</v>
      </c>
      <c r="F155" s="229">
        <v>339</v>
      </c>
      <c r="G155" s="226"/>
      <c r="H155" s="230">
        <v>339</v>
      </c>
      <c r="I155" s="226"/>
      <c r="J155" s="226"/>
      <c r="K155" s="226"/>
      <c r="L155" s="162"/>
      <c r="M155" s="166"/>
      <c r="N155" s="167"/>
      <c r="O155" s="167"/>
      <c r="P155" s="167"/>
      <c r="Q155" s="167"/>
      <c r="R155" s="167"/>
      <c r="S155" s="167"/>
      <c r="T155" s="168"/>
      <c r="AT155" s="169" t="s">
        <v>167</v>
      </c>
      <c r="AU155" s="169" t="s">
        <v>85</v>
      </c>
      <c r="AV155" s="13" t="s">
        <v>85</v>
      </c>
      <c r="AW155" s="13" t="s">
        <v>29</v>
      </c>
      <c r="AX155" s="13" t="s">
        <v>75</v>
      </c>
      <c r="AY155" s="169" t="s">
        <v>148</v>
      </c>
    </row>
    <row r="156" spans="1:65" s="14" customFormat="1">
      <c r="B156" s="170"/>
      <c r="C156" s="231"/>
      <c r="D156" s="227" t="s">
        <v>167</v>
      </c>
      <c r="E156" s="232" t="s">
        <v>1</v>
      </c>
      <c r="F156" s="233" t="s">
        <v>176</v>
      </c>
      <c r="G156" s="231"/>
      <c r="H156" s="234">
        <v>339</v>
      </c>
      <c r="I156" s="231"/>
      <c r="J156" s="231"/>
      <c r="K156" s="231"/>
      <c r="L156" s="170"/>
      <c r="M156" s="174"/>
      <c r="N156" s="175"/>
      <c r="O156" s="175"/>
      <c r="P156" s="175"/>
      <c r="Q156" s="175"/>
      <c r="R156" s="175"/>
      <c r="S156" s="175"/>
      <c r="T156" s="176"/>
      <c r="AT156" s="171" t="s">
        <v>167</v>
      </c>
      <c r="AU156" s="171" t="s">
        <v>85</v>
      </c>
      <c r="AV156" s="14" t="s">
        <v>155</v>
      </c>
      <c r="AW156" s="14" t="s">
        <v>29</v>
      </c>
      <c r="AX156" s="14" t="s">
        <v>83</v>
      </c>
      <c r="AY156" s="171" t="s">
        <v>148</v>
      </c>
    </row>
    <row r="157" spans="1:65" s="12" customFormat="1" ht="22.95" customHeight="1">
      <c r="B157" s="128"/>
      <c r="D157" s="129" t="s">
        <v>74</v>
      </c>
      <c r="E157" s="138" t="s">
        <v>182</v>
      </c>
      <c r="F157" s="138" t="s">
        <v>188</v>
      </c>
      <c r="J157" s="139">
        <f>BK157</f>
        <v>0</v>
      </c>
      <c r="L157" s="311"/>
      <c r="M157" s="132"/>
      <c r="N157" s="133"/>
      <c r="O157" s="133"/>
      <c r="P157" s="134"/>
      <c r="Q157" s="133"/>
      <c r="R157" s="134"/>
      <c r="S157" s="133"/>
      <c r="T157" s="135"/>
      <c r="AR157" s="129" t="s">
        <v>83</v>
      </c>
      <c r="AT157" s="136" t="s">
        <v>74</v>
      </c>
      <c r="AU157" s="136" t="s">
        <v>83</v>
      </c>
      <c r="AY157" s="129" t="s">
        <v>148</v>
      </c>
      <c r="BK157" s="137">
        <f>SUM(BK158:BK212)</f>
        <v>0</v>
      </c>
    </row>
    <row r="158" spans="1:65" s="2" customFormat="1" ht="24.15" customHeight="1">
      <c r="A158" s="29"/>
      <c r="B158" s="140"/>
      <c r="C158" s="141" t="s">
        <v>189</v>
      </c>
      <c r="D158" s="141" t="s">
        <v>150</v>
      </c>
      <c r="E158" s="142" t="s">
        <v>190</v>
      </c>
      <c r="F158" s="143" t="s">
        <v>191</v>
      </c>
      <c r="G158" s="144" t="s">
        <v>153</v>
      </c>
      <c r="H158" s="145">
        <v>85</v>
      </c>
      <c r="I158" s="146">
        <v>0</v>
      </c>
      <c r="J158" s="146">
        <f>ROUND(I158*H158,2)</f>
        <v>0</v>
      </c>
      <c r="K158" s="143" t="s">
        <v>154</v>
      </c>
      <c r="L158" s="30"/>
      <c r="M158" s="147"/>
      <c r="N158" s="148"/>
      <c r="O158" s="149"/>
      <c r="P158" s="149"/>
      <c r="Q158" s="149"/>
      <c r="R158" s="149"/>
      <c r="S158" s="149"/>
      <c r="T158" s="150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1" t="s">
        <v>155</v>
      </c>
      <c r="AT158" s="151" t="s">
        <v>150</v>
      </c>
      <c r="AU158" s="151" t="s">
        <v>85</v>
      </c>
      <c r="AY158" s="17" t="s">
        <v>148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7" t="s">
        <v>83</v>
      </c>
      <c r="BK158" s="152">
        <f>ROUND(I158*H158,2)</f>
        <v>0</v>
      </c>
      <c r="BL158" s="17" t="s">
        <v>155</v>
      </c>
      <c r="BM158" s="151" t="s">
        <v>192</v>
      </c>
    </row>
    <row r="159" spans="1:65" s="15" customFormat="1">
      <c r="B159" s="177"/>
      <c r="D159" s="163" t="s">
        <v>167</v>
      </c>
      <c r="E159" s="178" t="s">
        <v>1</v>
      </c>
      <c r="F159" s="179" t="s">
        <v>193</v>
      </c>
      <c r="H159" s="178" t="s">
        <v>1</v>
      </c>
      <c r="L159" s="177"/>
      <c r="M159" s="180"/>
      <c r="N159" s="181"/>
      <c r="O159" s="181"/>
      <c r="P159" s="181"/>
      <c r="Q159" s="181"/>
      <c r="R159" s="181"/>
      <c r="S159" s="181"/>
      <c r="T159" s="182"/>
      <c r="AT159" s="178" t="s">
        <v>167</v>
      </c>
      <c r="AU159" s="178" t="s">
        <v>85</v>
      </c>
      <c r="AV159" s="15" t="s">
        <v>83</v>
      </c>
      <c r="AW159" s="15" t="s">
        <v>29</v>
      </c>
      <c r="AX159" s="15" t="s">
        <v>75</v>
      </c>
      <c r="AY159" s="178" t="s">
        <v>148</v>
      </c>
    </row>
    <row r="160" spans="1:65" s="13" customFormat="1">
      <c r="B160" s="162"/>
      <c r="D160" s="163" t="s">
        <v>167</v>
      </c>
      <c r="E160" s="169" t="s">
        <v>1</v>
      </c>
      <c r="F160" s="164" t="s">
        <v>194</v>
      </c>
      <c r="H160" s="165">
        <v>85</v>
      </c>
      <c r="L160" s="162"/>
      <c r="M160" s="166"/>
      <c r="N160" s="167"/>
      <c r="O160" s="167"/>
      <c r="P160" s="167"/>
      <c r="Q160" s="167"/>
      <c r="R160" s="167"/>
      <c r="S160" s="167"/>
      <c r="T160" s="168"/>
      <c r="AT160" s="169" t="s">
        <v>167</v>
      </c>
      <c r="AU160" s="169" t="s">
        <v>85</v>
      </c>
      <c r="AV160" s="13" t="s">
        <v>85</v>
      </c>
      <c r="AW160" s="13" t="s">
        <v>29</v>
      </c>
      <c r="AX160" s="13" t="s">
        <v>75</v>
      </c>
      <c r="AY160" s="169" t="s">
        <v>148</v>
      </c>
    </row>
    <row r="161" spans="1:65" s="14" customFormat="1">
      <c r="B161" s="170"/>
      <c r="D161" s="163" t="s">
        <v>167</v>
      </c>
      <c r="E161" s="171" t="s">
        <v>1</v>
      </c>
      <c r="F161" s="172" t="s">
        <v>176</v>
      </c>
      <c r="H161" s="173">
        <v>85</v>
      </c>
      <c r="L161" s="170"/>
      <c r="M161" s="174"/>
      <c r="N161" s="175"/>
      <c r="O161" s="175"/>
      <c r="P161" s="175"/>
      <c r="Q161" s="175"/>
      <c r="R161" s="175"/>
      <c r="S161" s="175"/>
      <c r="T161" s="176"/>
      <c r="AT161" s="171" t="s">
        <v>167</v>
      </c>
      <c r="AU161" s="171" t="s">
        <v>85</v>
      </c>
      <c r="AV161" s="14" t="s">
        <v>155</v>
      </c>
      <c r="AW161" s="14" t="s">
        <v>29</v>
      </c>
      <c r="AX161" s="14" t="s">
        <v>83</v>
      </c>
      <c r="AY161" s="171" t="s">
        <v>148</v>
      </c>
    </row>
    <row r="162" spans="1:65" s="2" customFormat="1" ht="24.15" customHeight="1">
      <c r="A162" s="29"/>
      <c r="B162" s="140"/>
      <c r="C162" s="141" t="s">
        <v>165</v>
      </c>
      <c r="D162" s="141" t="s">
        <v>150</v>
      </c>
      <c r="E162" s="142" t="s">
        <v>195</v>
      </c>
      <c r="F162" s="143" t="s">
        <v>196</v>
      </c>
      <c r="G162" s="144" t="s">
        <v>197</v>
      </c>
      <c r="H162" s="145">
        <v>16</v>
      </c>
      <c r="I162" s="146">
        <v>0</v>
      </c>
      <c r="J162" s="146">
        <f>ROUND(I162*H162,2)</f>
        <v>0</v>
      </c>
      <c r="K162" s="143" t="s">
        <v>154</v>
      </c>
      <c r="L162" s="30"/>
      <c r="M162" s="147" t="s">
        <v>1</v>
      </c>
      <c r="N162" s="148" t="s">
        <v>40</v>
      </c>
      <c r="O162" s="149">
        <v>2.431</v>
      </c>
      <c r="P162" s="149">
        <f>O162*H162</f>
        <v>38.896000000000001</v>
      </c>
      <c r="Q162" s="149">
        <v>0.15409999999999999</v>
      </c>
      <c r="R162" s="149">
        <f>Q162*H162</f>
        <v>2.4655999999999998</v>
      </c>
      <c r="S162" s="149">
        <v>0</v>
      </c>
      <c r="T162" s="150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155</v>
      </c>
      <c r="AT162" s="151" t="s">
        <v>150</v>
      </c>
      <c r="AU162" s="151" t="s">
        <v>85</v>
      </c>
      <c r="AY162" s="17" t="s">
        <v>148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7" t="s">
        <v>83</v>
      </c>
      <c r="BK162" s="152">
        <f>ROUND(I162*H162,2)</f>
        <v>0</v>
      </c>
      <c r="BL162" s="17" t="s">
        <v>155</v>
      </c>
      <c r="BM162" s="151" t="s">
        <v>198</v>
      </c>
    </row>
    <row r="163" spans="1:65" s="15" customFormat="1">
      <c r="B163" s="177"/>
      <c r="D163" s="163" t="s">
        <v>167</v>
      </c>
      <c r="E163" s="178" t="s">
        <v>1</v>
      </c>
      <c r="F163" s="179" t="s">
        <v>199</v>
      </c>
      <c r="H163" s="178" t="s">
        <v>1</v>
      </c>
      <c r="L163" s="177"/>
      <c r="M163" s="180"/>
      <c r="N163" s="181"/>
      <c r="O163" s="181"/>
      <c r="P163" s="181"/>
      <c r="Q163" s="181"/>
      <c r="R163" s="181"/>
      <c r="S163" s="181"/>
      <c r="T163" s="182"/>
      <c r="AT163" s="178" t="s">
        <v>167</v>
      </c>
      <c r="AU163" s="178" t="s">
        <v>85</v>
      </c>
      <c r="AV163" s="15" t="s">
        <v>83</v>
      </c>
      <c r="AW163" s="15" t="s">
        <v>29</v>
      </c>
      <c r="AX163" s="15" t="s">
        <v>75</v>
      </c>
      <c r="AY163" s="178" t="s">
        <v>148</v>
      </c>
    </row>
    <row r="164" spans="1:65" s="13" customFormat="1">
      <c r="B164" s="162"/>
      <c r="D164" s="163" t="s">
        <v>167</v>
      </c>
      <c r="E164" s="169" t="s">
        <v>1</v>
      </c>
      <c r="F164" s="164" t="s">
        <v>200</v>
      </c>
      <c r="H164" s="165">
        <v>16</v>
      </c>
      <c r="L164" s="162"/>
      <c r="M164" s="166"/>
      <c r="N164" s="167"/>
      <c r="O164" s="167"/>
      <c r="P164" s="167"/>
      <c r="Q164" s="167"/>
      <c r="R164" s="167"/>
      <c r="S164" s="167"/>
      <c r="T164" s="168"/>
      <c r="AT164" s="169" t="s">
        <v>167</v>
      </c>
      <c r="AU164" s="169" t="s">
        <v>85</v>
      </c>
      <c r="AV164" s="13" t="s">
        <v>85</v>
      </c>
      <c r="AW164" s="13" t="s">
        <v>29</v>
      </c>
      <c r="AX164" s="13" t="s">
        <v>75</v>
      </c>
      <c r="AY164" s="169" t="s">
        <v>148</v>
      </c>
    </row>
    <row r="165" spans="1:65" s="14" customFormat="1">
      <c r="B165" s="170"/>
      <c r="D165" s="163" t="s">
        <v>167</v>
      </c>
      <c r="E165" s="171" t="s">
        <v>1</v>
      </c>
      <c r="F165" s="172" t="s">
        <v>176</v>
      </c>
      <c r="H165" s="173">
        <v>16</v>
      </c>
      <c r="L165" s="170"/>
      <c r="M165" s="174"/>
      <c r="N165" s="175"/>
      <c r="O165" s="175"/>
      <c r="P165" s="175"/>
      <c r="Q165" s="175"/>
      <c r="R165" s="175"/>
      <c r="S165" s="175"/>
      <c r="T165" s="176"/>
      <c r="AT165" s="171" t="s">
        <v>167</v>
      </c>
      <c r="AU165" s="171" t="s">
        <v>85</v>
      </c>
      <c r="AV165" s="14" t="s">
        <v>155</v>
      </c>
      <c r="AW165" s="14" t="s">
        <v>29</v>
      </c>
      <c r="AX165" s="14" t="s">
        <v>83</v>
      </c>
      <c r="AY165" s="171" t="s">
        <v>148</v>
      </c>
    </row>
    <row r="166" spans="1:65" s="2" customFormat="1" ht="24.15" customHeight="1">
      <c r="A166" s="29"/>
      <c r="B166" s="140"/>
      <c r="C166" s="141" t="s">
        <v>201</v>
      </c>
      <c r="D166" s="141" t="s">
        <v>150</v>
      </c>
      <c r="E166" s="142" t="s">
        <v>202</v>
      </c>
      <c r="F166" s="143" t="s">
        <v>203</v>
      </c>
      <c r="G166" s="144" t="s">
        <v>153</v>
      </c>
      <c r="H166" s="145">
        <v>3700</v>
      </c>
      <c r="I166" s="146">
        <v>0</v>
      </c>
      <c r="J166" s="146">
        <f>ROUND(I166*H166,2)</f>
        <v>0</v>
      </c>
      <c r="K166" s="143" t="s">
        <v>154</v>
      </c>
      <c r="L166" s="30"/>
      <c r="M166" s="147" t="s">
        <v>1</v>
      </c>
      <c r="N166" s="148" t="s">
        <v>40</v>
      </c>
      <c r="O166" s="149">
        <v>0.19</v>
      </c>
      <c r="P166" s="149">
        <f>O166*H166</f>
        <v>703</v>
      </c>
      <c r="Q166" s="149">
        <v>5.7999999999999996E-3</v>
      </c>
      <c r="R166" s="149">
        <f>Q166*H166</f>
        <v>21.459999999999997</v>
      </c>
      <c r="S166" s="149">
        <v>0</v>
      </c>
      <c r="T166" s="150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1" t="s">
        <v>155</v>
      </c>
      <c r="AT166" s="151" t="s">
        <v>150</v>
      </c>
      <c r="AU166" s="151" t="s">
        <v>85</v>
      </c>
      <c r="AY166" s="17" t="s">
        <v>148</v>
      </c>
      <c r="BE166" s="152">
        <f>IF(N166="základní",J166,0)</f>
        <v>0</v>
      </c>
      <c r="BF166" s="152">
        <f>IF(N166="snížená",J166,0)</f>
        <v>0</v>
      </c>
      <c r="BG166" s="152">
        <f>IF(N166="zákl. přenesená",J166,0)</f>
        <v>0</v>
      </c>
      <c r="BH166" s="152">
        <f>IF(N166="sníž. přenesená",J166,0)</f>
        <v>0</v>
      </c>
      <c r="BI166" s="152">
        <f>IF(N166="nulová",J166,0)</f>
        <v>0</v>
      </c>
      <c r="BJ166" s="17" t="s">
        <v>83</v>
      </c>
      <c r="BK166" s="152">
        <f>ROUND(I166*H166,2)</f>
        <v>0</v>
      </c>
      <c r="BL166" s="17" t="s">
        <v>155</v>
      </c>
      <c r="BM166" s="151" t="s">
        <v>204</v>
      </c>
    </row>
    <row r="167" spans="1:65" s="15" customFormat="1">
      <c r="B167" s="177"/>
      <c r="D167" s="163" t="s">
        <v>167</v>
      </c>
      <c r="E167" s="178" t="s">
        <v>1</v>
      </c>
      <c r="F167" s="179" t="s">
        <v>205</v>
      </c>
      <c r="H167" s="178" t="s">
        <v>1</v>
      </c>
      <c r="L167" s="177"/>
      <c r="M167" s="180"/>
      <c r="N167" s="181"/>
      <c r="O167" s="181"/>
      <c r="P167" s="181"/>
      <c r="Q167" s="181"/>
      <c r="R167" s="181"/>
      <c r="S167" s="181"/>
      <c r="T167" s="182"/>
      <c r="AT167" s="178" t="s">
        <v>167</v>
      </c>
      <c r="AU167" s="178" t="s">
        <v>85</v>
      </c>
      <c r="AV167" s="15" t="s">
        <v>83</v>
      </c>
      <c r="AW167" s="15" t="s">
        <v>29</v>
      </c>
      <c r="AX167" s="15" t="s">
        <v>75</v>
      </c>
      <c r="AY167" s="178" t="s">
        <v>148</v>
      </c>
    </row>
    <row r="168" spans="1:65" s="13" customFormat="1">
      <c r="B168" s="162"/>
      <c r="D168" s="163" t="s">
        <v>167</v>
      </c>
      <c r="E168" s="169" t="s">
        <v>1</v>
      </c>
      <c r="F168" s="164" t="s">
        <v>206</v>
      </c>
      <c r="H168" s="165">
        <v>3700</v>
      </c>
      <c r="L168" s="162"/>
      <c r="M168" s="166"/>
      <c r="N168" s="167"/>
      <c r="O168" s="167"/>
      <c r="P168" s="167"/>
      <c r="Q168" s="167"/>
      <c r="R168" s="167"/>
      <c r="S168" s="167"/>
      <c r="T168" s="168"/>
      <c r="AT168" s="169" t="s">
        <v>167</v>
      </c>
      <c r="AU168" s="169" t="s">
        <v>85</v>
      </c>
      <c r="AV168" s="13" t="s">
        <v>85</v>
      </c>
      <c r="AW168" s="13" t="s">
        <v>29</v>
      </c>
      <c r="AX168" s="13" t="s">
        <v>75</v>
      </c>
      <c r="AY168" s="169" t="s">
        <v>148</v>
      </c>
    </row>
    <row r="169" spans="1:65" s="14" customFormat="1">
      <c r="B169" s="170"/>
      <c r="D169" s="163" t="s">
        <v>167</v>
      </c>
      <c r="E169" s="171" t="s">
        <v>1</v>
      </c>
      <c r="F169" s="172" t="s">
        <v>176</v>
      </c>
      <c r="H169" s="173">
        <v>3700</v>
      </c>
      <c r="L169" s="170"/>
      <c r="M169" s="174"/>
      <c r="N169" s="175"/>
      <c r="O169" s="175"/>
      <c r="P169" s="175"/>
      <c r="Q169" s="175"/>
      <c r="R169" s="175"/>
      <c r="S169" s="175"/>
      <c r="T169" s="176"/>
      <c r="AT169" s="171" t="s">
        <v>167</v>
      </c>
      <c r="AU169" s="171" t="s">
        <v>85</v>
      </c>
      <c r="AV169" s="14" t="s">
        <v>155</v>
      </c>
      <c r="AW169" s="14" t="s">
        <v>29</v>
      </c>
      <c r="AX169" s="14" t="s">
        <v>83</v>
      </c>
      <c r="AY169" s="171" t="s">
        <v>148</v>
      </c>
    </row>
    <row r="170" spans="1:65" s="2" customFormat="1" ht="24.15" customHeight="1">
      <c r="A170" s="29"/>
      <c r="B170" s="140"/>
      <c r="C170" s="141" t="s">
        <v>207</v>
      </c>
      <c r="D170" s="141" t="s">
        <v>150</v>
      </c>
      <c r="E170" s="142" t="s">
        <v>208</v>
      </c>
      <c r="F170" s="143" t="s">
        <v>209</v>
      </c>
      <c r="G170" s="144" t="s">
        <v>210</v>
      </c>
      <c r="H170" s="145">
        <v>250</v>
      </c>
      <c r="I170" s="146">
        <v>0</v>
      </c>
      <c r="J170" s="146">
        <f>ROUND(I170*H170,2)</f>
        <v>0</v>
      </c>
      <c r="K170" s="143" t="s">
        <v>154</v>
      </c>
      <c r="L170" s="30"/>
      <c r="M170" s="147" t="s">
        <v>1</v>
      </c>
      <c r="N170" s="148" t="s">
        <v>40</v>
      </c>
      <c r="O170" s="149">
        <v>0.37</v>
      </c>
      <c r="P170" s="149">
        <f>O170*H170</f>
        <v>92.5</v>
      </c>
      <c r="Q170" s="149">
        <v>1.5E-3</v>
      </c>
      <c r="R170" s="149">
        <f>Q170*H170</f>
        <v>0.375</v>
      </c>
      <c r="S170" s="149">
        <v>0</v>
      </c>
      <c r="T170" s="150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1" t="s">
        <v>155</v>
      </c>
      <c r="AT170" s="151" t="s">
        <v>150</v>
      </c>
      <c r="AU170" s="151" t="s">
        <v>85</v>
      </c>
      <c r="AY170" s="17" t="s">
        <v>148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7" t="s">
        <v>83</v>
      </c>
      <c r="BK170" s="152">
        <f>ROUND(I170*H170,2)</f>
        <v>0</v>
      </c>
      <c r="BL170" s="17" t="s">
        <v>155</v>
      </c>
      <c r="BM170" s="151" t="s">
        <v>211</v>
      </c>
    </row>
    <row r="171" spans="1:65" s="2" customFormat="1" ht="24.15" customHeight="1">
      <c r="A171" s="29"/>
      <c r="B171" s="140"/>
      <c r="C171" s="141" t="s">
        <v>212</v>
      </c>
      <c r="D171" s="141" t="s">
        <v>150</v>
      </c>
      <c r="E171" s="142" t="s">
        <v>213</v>
      </c>
      <c r="F171" s="143" t="s">
        <v>214</v>
      </c>
      <c r="G171" s="144" t="s">
        <v>210</v>
      </c>
      <c r="H171" s="145">
        <v>255</v>
      </c>
      <c r="I171" s="146">
        <v>0</v>
      </c>
      <c r="J171" s="146">
        <f>ROUND(I171*H171,2)</f>
        <v>0</v>
      </c>
      <c r="K171" s="143" t="s">
        <v>154</v>
      </c>
      <c r="L171" s="30"/>
      <c r="M171" s="147" t="s">
        <v>1</v>
      </c>
      <c r="N171" s="148" t="s">
        <v>40</v>
      </c>
      <c r="O171" s="149">
        <v>0.11</v>
      </c>
      <c r="P171" s="149">
        <f>O171*H171</f>
        <v>28.05</v>
      </c>
      <c r="Q171" s="149">
        <v>0</v>
      </c>
      <c r="R171" s="149">
        <f>Q171*H171</f>
        <v>0</v>
      </c>
      <c r="S171" s="149">
        <v>0</v>
      </c>
      <c r="T171" s="150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1" t="s">
        <v>155</v>
      </c>
      <c r="AT171" s="151" t="s">
        <v>150</v>
      </c>
      <c r="AU171" s="151" t="s">
        <v>85</v>
      </c>
      <c r="AY171" s="17" t="s">
        <v>148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7" t="s">
        <v>83</v>
      </c>
      <c r="BK171" s="152">
        <f>ROUND(I171*H171,2)</f>
        <v>0</v>
      </c>
      <c r="BL171" s="17" t="s">
        <v>155</v>
      </c>
      <c r="BM171" s="151" t="s">
        <v>215</v>
      </c>
    </row>
    <row r="172" spans="1:65" s="2" customFormat="1" ht="16.5" customHeight="1">
      <c r="A172" s="29"/>
      <c r="B172" s="140"/>
      <c r="C172" s="153" t="s">
        <v>216</v>
      </c>
      <c r="D172" s="153" t="s">
        <v>161</v>
      </c>
      <c r="E172" s="154" t="s">
        <v>217</v>
      </c>
      <c r="F172" s="155" t="s">
        <v>218</v>
      </c>
      <c r="G172" s="156" t="s">
        <v>210</v>
      </c>
      <c r="H172" s="157">
        <v>267.75</v>
      </c>
      <c r="I172" s="158">
        <v>0</v>
      </c>
      <c r="J172" s="158">
        <f>ROUND(I172*H172,2)</f>
        <v>0</v>
      </c>
      <c r="K172" s="155" t="s">
        <v>154</v>
      </c>
      <c r="L172" s="159"/>
      <c r="M172" s="160" t="s">
        <v>1</v>
      </c>
      <c r="N172" s="161" t="s">
        <v>40</v>
      </c>
      <c r="O172" s="149">
        <v>0</v>
      </c>
      <c r="P172" s="149">
        <f>O172*H172</f>
        <v>0</v>
      </c>
      <c r="Q172" s="149">
        <v>1E-4</v>
      </c>
      <c r="R172" s="149">
        <f>Q172*H172</f>
        <v>2.6775E-2</v>
      </c>
      <c r="S172" s="149">
        <v>0</v>
      </c>
      <c r="T172" s="150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1" t="s">
        <v>165</v>
      </c>
      <c r="AT172" s="151" t="s">
        <v>161</v>
      </c>
      <c r="AU172" s="151" t="s">
        <v>85</v>
      </c>
      <c r="AY172" s="17" t="s">
        <v>148</v>
      </c>
      <c r="BE172" s="152">
        <f>IF(N172="základní",J172,0)</f>
        <v>0</v>
      </c>
      <c r="BF172" s="152">
        <f>IF(N172="snížená",J172,0)</f>
        <v>0</v>
      </c>
      <c r="BG172" s="152">
        <f>IF(N172="zákl. přenesená",J172,0)</f>
        <v>0</v>
      </c>
      <c r="BH172" s="152">
        <f>IF(N172="sníž. přenesená",J172,0)</f>
        <v>0</v>
      </c>
      <c r="BI172" s="152">
        <f>IF(N172="nulová",J172,0)</f>
        <v>0</v>
      </c>
      <c r="BJ172" s="17" t="s">
        <v>83</v>
      </c>
      <c r="BK172" s="152">
        <f>ROUND(I172*H172,2)</f>
        <v>0</v>
      </c>
      <c r="BL172" s="17" t="s">
        <v>155</v>
      </c>
      <c r="BM172" s="151" t="s">
        <v>219</v>
      </c>
    </row>
    <row r="173" spans="1:65" s="13" customFormat="1">
      <c r="B173" s="162"/>
      <c r="D173" s="163" t="s">
        <v>167</v>
      </c>
      <c r="F173" s="164" t="s">
        <v>220</v>
      </c>
      <c r="H173" s="165">
        <v>267.75</v>
      </c>
      <c r="L173" s="162"/>
      <c r="M173" s="166"/>
      <c r="N173" s="167"/>
      <c r="O173" s="167"/>
      <c r="P173" s="167"/>
      <c r="Q173" s="167"/>
      <c r="R173" s="167"/>
      <c r="S173" s="167"/>
      <c r="T173" s="168"/>
      <c r="AT173" s="169" t="s">
        <v>167</v>
      </c>
      <c r="AU173" s="169" t="s">
        <v>85</v>
      </c>
      <c r="AV173" s="13" t="s">
        <v>85</v>
      </c>
      <c r="AW173" s="13" t="s">
        <v>3</v>
      </c>
      <c r="AX173" s="13" t="s">
        <v>83</v>
      </c>
      <c r="AY173" s="169" t="s">
        <v>148</v>
      </c>
    </row>
    <row r="174" spans="1:65" s="2" customFormat="1" ht="24.15" customHeight="1">
      <c r="A174" s="29"/>
      <c r="B174" s="140"/>
      <c r="C174" s="141" t="s">
        <v>221</v>
      </c>
      <c r="D174" s="141" t="s">
        <v>150</v>
      </c>
      <c r="E174" s="142" t="s">
        <v>222</v>
      </c>
      <c r="F174" s="143" t="s">
        <v>223</v>
      </c>
      <c r="G174" s="144" t="s">
        <v>210</v>
      </c>
      <c r="H174" s="145">
        <v>177</v>
      </c>
      <c r="I174" s="146">
        <v>0</v>
      </c>
      <c r="J174" s="146">
        <f>ROUND(I174*H174,2)</f>
        <v>0</v>
      </c>
      <c r="K174" s="143" t="s">
        <v>154</v>
      </c>
      <c r="L174" s="30"/>
      <c r="M174" s="147" t="s">
        <v>1</v>
      </c>
      <c r="N174" s="148" t="s">
        <v>40</v>
      </c>
      <c r="O174" s="149">
        <v>9.6000000000000002E-2</v>
      </c>
      <c r="P174" s="149">
        <f>O174*H174</f>
        <v>16.992000000000001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1" t="s">
        <v>155</v>
      </c>
      <c r="AT174" s="151" t="s">
        <v>150</v>
      </c>
      <c r="AU174" s="151" t="s">
        <v>85</v>
      </c>
      <c r="AY174" s="17" t="s">
        <v>148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7" t="s">
        <v>83</v>
      </c>
      <c r="BK174" s="152">
        <f>ROUND(I174*H174,2)</f>
        <v>0</v>
      </c>
      <c r="BL174" s="17" t="s">
        <v>155</v>
      </c>
      <c r="BM174" s="151" t="s">
        <v>224</v>
      </c>
    </row>
    <row r="175" spans="1:65" s="2" customFormat="1" ht="24.15" customHeight="1">
      <c r="A175" s="29"/>
      <c r="B175" s="140"/>
      <c r="C175" s="153" t="s">
        <v>225</v>
      </c>
      <c r="D175" s="153" t="s">
        <v>161</v>
      </c>
      <c r="E175" s="154" t="s">
        <v>226</v>
      </c>
      <c r="F175" s="155" t="s">
        <v>227</v>
      </c>
      <c r="G175" s="156" t="s">
        <v>210</v>
      </c>
      <c r="H175" s="157">
        <v>185.85</v>
      </c>
      <c r="I175" s="158">
        <v>0</v>
      </c>
      <c r="J175" s="158">
        <f>ROUND(I175*H175,2)</f>
        <v>0</v>
      </c>
      <c r="K175" s="155" t="s">
        <v>154</v>
      </c>
      <c r="L175" s="159"/>
      <c r="M175" s="160" t="s">
        <v>1</v>
      </c>
      <c r="N175" s="161" t="s">
        <v>40</v>
      </c>
      <c r="O175" s="149">
        <v>0</v>
      </c>
      <c r="P175" s="149">
        <f>O175*H175</f>
        <v>0</v>
      </c>
      <c r="Q175" s="149">
        <v>4.0000000000000003E-5</v>
      </c>
      <c r="R175" s="149">
        <f>Q175*H175</f>
        <v>7.4340000000000005E-3</v>
      </c>
      <c r="S175" s="149">
        <v>0</v>
      </c>
      <c r="T175" s="150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1" t="s">
        <v>165</v>
      </c>
      <c r="AT175" s="151" t="s">
        <v>161</v>
      </c>
      <c r="AU175" s="151" t="s">
        <v>85</v>
      </c>
      <c r="AY175" s="17" t="s">
        <v>148</v>
      </c>
      <c r="BE175" s="152">
        <f>IF(N175="základní",J175,0)</f>
        <v>0</v>
      </c>
      <c r="BF175" s="152">
        <f>IF(N175="snížená",J175,0)</f>
        <v>0</v>
      </c>
      <c r="BG175" s="152">
        <f>IF(N175="zákl. přenesená",J175,0)</f>
        <v>0</v>
      </c>
      <c r="BH175" s="152">
        <f>IF(N175="sníž. přenesená",J175,0)</f>
        <v>0</v>
      </c>
      <c r="BI175" s="152">
        <f>IF(N175="nulová",J175,0)</f>
        <v>0</v>
      </c>
      <c r="BJ175" s="17" t="s">
        <v>83</v>
      </c>
      <c r="BK175" s="152">
        <f>ROUND(I175*H175,2)</f>
        <v>0</v>
      </c>
      <c r="BL175" s="17" t="s">
        <v>155</v>
      </c>
      <c r="BM175" s="151" t="s">
        <v>228</v>
      </c>
    </row>
    <row r="176" spans="1:65" s="13" customFormat="1">
      <c r="B176" s="162"/>
      <c r="D176" s="163" t="s">
        <v>167</v>
      </c>
      <c r="F176" s="164" t="s">
        <v>229</v>
      </c>
      <c r="H176" s="165">
        <v>185.85</v>
      </c>
      <c r="L176" s="162"/>
      <c r="M176" s="166"/>
      <c r="N176" s="167"/>
      <c r="O176" s="167"/>
      <c r="P176" s="167"/>
      <c r="Q176" s="167"/>
      <c r="R176" s="167"/>
      <c r="S176" s="167"/>
      <c r="T176" s="168"/>
      <c r="AT176" s="169" t="s">
        <v>167</v>
      </c>
      <c r="AU176" s="169" t="s">
        <v>85</v>
      </c>
      <c r="AV176" s="13" t="s">
        <v>85</v>
      </c>
      <c r="AW176" s="13" t="s">
        <v>3</v>
      </c>
      <c r="AX176" s="13" t="s">
        <v>83</v>
      </c>
      <c r="AY176" s="169" t="s">
        <v>148</v>
      </c>
    </row>
    <row r="177" spans="1:65" s="2" customFormat="1" ht="44.25" customHeight="1">
      <c r="A177" s="29"/>
      <c r="B177" s="140"/>
      <c r="C177" s="199" t="s">
        <v>8</v>
      </c>
      <c r="D177" s="199" t="s">
        <v>150</v>
      </c>
      <c r="E177" s="200" t="s">
        <v>230</v>
      </c>
      <c r="F177" s="201" t="s">
        <v>231</v>
      </c>
      <c r="G177" s="202" t="s">
        <v>153</v>
      </c>
      <c r="H177" s="203">
        <v>699</v>
      </c>
      <c r="I177" s="204">
        <v>0</v>
      </c>
      <c r="J177" s="204">
        <f>ROUND(I177*H177,2)</f>
        <v>0</v>
      </c>
      <c r="K177" s="201" t="s">
        <v>154</v>
      </c>
      <c r="L177" s="30"/>
      <c r="M177" s="147" t="s">
        <v>1</v>
      </c>
      <c r="N177" s="148" t="s">
        <v>40</v>
      </c>
      <c r="O177" s="149">
        <v>1.08</v>
      </c>
      <c r="P177" s="149">
        <f>O177*H177</f>
        <v>754.92000000000007</v>
      </c>
      <c r="Q177" s="149">
        <v>1.1599999999999999E-2</v>
      </c>
      <c r="R177" s="149">
        <f>Q177*H177</f>
        <v>8.1083999999999996</v>
      </c>
      <c r="S177" s="149">
        <v>0</v>
      </c>
      <c r="T177" s="150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1" t="s">
        <v>155</v>
      </c>
      <c r="AT177" s="151" t="s">
        <v>150</v>
      </c>
      <c r="AU177" s="151" t="s">
        <v>85</v>
      </c>
      <c r="AY177" s="17" t="s">
        <v>148</v>
      </c>
      <c r="BE177" s="152">
        <f>IF(N177="základní",J177,0)</f>
        <v>0</v>
      </c>
      <c r="BF177" s="152">
        <f>IF(N177="snížená",J177,0)</f>
        <v>0</v>
      </c>
      <c r="BG177" s="152">
        <f>IF(N177="zákl. přenesená",J177,0)</f>
        <v>0</v>
      </c>
      <c r="BH177" s="152">
        <f>IF(N177="sníž. přenesená",J177,0)</f>
        <v>0</v>
      </c>
      <c r="BI177" s="152">
        <f>IF(N177="nulová",J177,0)</f>
        <v>0</v>
      </c>
      <c r="BJ177" s="17" t="s">
        <v>83</v>
      </c>
      <c r="BK177" s="152">
        <f>ROUND(I177*H177,2)</f>
        <v>0</v>
      </c>
      <c r="BL177" s="17" t="s">
        <v>155</v>
      </c>
      <c r="BM177" s="151" t="s">
        <v>232</v>
      </c>
    </row>
    <row r="178" spans="1:65" s="15" customFormat="1">
      <c r="B178" s="177"/>
      <c r="C178" s="205"/>
      <c r="D178" s="206" t="s">
        <v>167</v>
      </c>
      <c r="E178" s="207" t="s">
        <v>1</v>
      </c>
      <c r="F178" s="208" t="s">
        <v>233</v>
      </c>
      <c r="G178" s="205"/>
      <c r="H178" s="207" t="s">
        <v>1</v>
      </c>
      <c r="I178" s="205"/>
      <c r="J178" s="205"/>
      <c r="K178" s="205"/>
      <c r="L178" s="177"/>
      <c r="M178" s="180"/>
      <c r="N178" s="181"/>
      <c r="O178" s="181"/>
      <c r="P178" s="181"/>
      <c r="Q178" s="181"/>
      <c r="R178" s="181"/>
      <c r="S178" s="181"/>
      <c r="T178" s="182"/>
      <c r="AT178" s="178" t="s">
        <v>167</v>
      </c>
      <c r="AU178" s="178" t="s">
        <v>85</v>
      </c>
      <c r="AV178" s="15" t="s">
        <v>83</v>
      </c>
      <c r="AW178" s="15" t="s">
        <v>29</v>
      </c>
      <c r="AX178" s="15" t="s">
        <v>75</v>
      </c>
      <c r="AY178" s="178" t="s">
        <v>148</v>
      </c>
    </row>
    <row r="179" spans="1:65" s="13" customFormat="1">
      <c r="B179" s="162"/>
      <c r="C179" s="205"/>
      <c r="D179" s="206" t="s">
        <v>167</v>
      </c>
      <c r="E179" s="207" t="s">
        <v>1</v>
      </c>
      <c r="F179" s="208" t="s">
        <v>234</v>
      </c>
      <c r="G179" s="205"/>
      <c r="H179" s="209">
        <v>699</v>
      </c>
      <c r="I179" s="205"/>
      <c r="J179" s="205"/>
      <c r="K179" s="205"/>
      <c r="L179" s="162"/>
      <c r="M179" s="166"/>
      <c r="N179" s="167"/>
      <c r="O179" s="167"/>
      <c r="P179" s="167"/>
      <c r="Q179" s="167"/>
      <c r="R179" s="167"/>
      <c r="S179" s="167"/>
      <c r="T179" s="168"/>
      <c r="AT179" s="169" t="s">
        <v>167</v>
      </c>
      <c r="AU179" s="169" t="s">
        <v>85</v>
      </c>
      <c r="AV179" s="13" t="s">
        <v>85</v>
      </c>
      <c r="AW179" s="13" t="s">
        <v>29</v>
      </c>
      <c r="AX179" s="13" t="s">
        <v>75</v>
      </c>
      <c r="AY179" s="169" t="s">
        <v>148</v>
      </c>
    </row>
    <row r="180" spans="1:65" s="14" customFormat="1">
      <c r="B180" s="170"/>
      <c r="C180" s="205"/>
      <c r="D180" s="206" t="s">
        <v>167</v>
      </c>
      <c r="E180" s="207" t="s">
        <v>1</v>
      </c>
      <c r="F180" s="208" t="s">
        <v>176</v>
      </c>
      <c r="G180" s="205"/>
      <c r="H180" s="209">
        <v>699</v>
      </c>
      <c r="I180" s="205"/>
      <c r="J180" s="205"/>
      <c r="K180" s="205"/>
      <c r="L180" s="170"/>
      <c r="M180" s="174"/>
      <c r="N180" s="175"/>
      <c r="O180" s="175"/>
      <c r="P180" s="175"/>
      <c r="Q180" s="175"/>
      <c r="R180" s="175"/>
      <c r="S180" s="175"/>
      <c r="T180" s="176"/>
      <c r="AT180" s="171" t="s">
        <v>167</v>
      </c>
      <c r="AU180" s="171" t="s">
        <v>85</v>
      </c>
      <c r="AV180" s="14" t="s">
        <v>155</v>
      </c>
      <c r="AW180" s="14" t="s">
        <v>29</v>
      </c>
      <c r="AX180" s="14" t="s">
        <v>83</v>
      </c>
      <c r="AY180" s="171" t="s">
        <v>148</v>
      </c>
    </row>
    <row r="181" spans="1:65" s="2" customFormat="1" ht="24.15" customHeight="1">
      <c r="A181" s="29"/>
      <c r="B181" s="140"/>
      <c r="C181" s="210" t="s">
        <v>235</v>
      </c>
      <c r="D181" s="210" t="s">
        <v>161</v>
      </c>
      <c r="E181" s="211" t="s">
        <v>236</v>
      </c>
      <c r="F181" s="212" t="s">
        <v>237</v>
      </c>
      <c r="G181" s="213" t="s">
        <v>153</v>
      </c>
      <c r="H181" s="214">
        <v>733.95</v>
      </c>
      <c r="I181" s="215">
        <v>0</v>
      </c>
      <c r="J181" s="215">
        <f>ROUND(I181*H181,2)</f>
        <v>0</v>
      </c>
      <c r="K181" s="212" t="s">
        <v>154</v>
      </c>
      <c r="L181" s="159"/>
      <c r="M181" s="160" t="s">
        <v>1</v>
      </c>
      <c r="N181" s="161" t="s">
        <v>40</v>
      </c>
      <c r="O181" s="149">
        <v>0</v>
      </c>
      <c r="P181" s="149">
        <f>O181*H181</f>
        <v>0</v>
      </c>
      <c r="Q181" s="149">
        <v>1.6500000000000001E-2</v>
      </c>
      <c r="R181" s="149">
        <f>Q181*H181</f>
        <v>12.110175000000002</v>
      </c>
      <c r="S181" s="149">
        <v>0</v>
      </c>
      <c r="T181" s="150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1" t="s">
        <v>165</v>
      </c>
      <c r="AT181" s="151" t="s">
        <v>161</v>
      </c>
      <c r="AU181" s="151" t="s">
        <v>85</v>
      </c>
      <c r="AY181" s="17" t="s">
        <v>148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7" t="s">
        <v>83</v>
      </c>
      <c r="BK181" s="152">
        <f>ROUND(I181*H181,2)</f>
        <v>0</v>
      </c>
      <c r="BL181" s="17" t="s">
        <v>155</v>
      </c>
      <c r="BM181" s="151" t="s">
        <v>238</v>
      </c>
    </row>
    <row r="182" spans="1:65" s="13" customFormat="1">
      <c r="B182" s="162"/>
      <c r="C182" s="205"/>
      <c r="D182" s="206" t="s">
        <v>167</v>
      </c>
      <c r="E182" s="205"/>
      <c r="F182" s="208" t="s">
        <v>239</v>
      </c>
      <c r="G182" s="205"/>
      <c r="H182" s="209">
        <v>733.95</v>
      </c>
      <c r="I182" s="205"/>
      <c r="J182" s="205"/>
      <c r="K182" s="205"/>
      <c r="L182" s="162"/>
      <c r="M182" s="166"/>
      <c r="N182" s="167"/>
      <c r="O182" s="167"/>
      <c r="P182" s="167"/>
      <c r="Q182" s="167"/>
      <c r="R182" s="167"/>
      <c r="S182" s="167"/>
      <c r="T182" s="168"/>
      <c r="AT182" s="169" t="s">
        <v>167</v>
      </c>
      <c r="AU182" s="169" t="s">
        <v>85</v>
      </c>
      <c r="AV182" s="13" t="s">
        <v>85</v>
      </c>
      <c r="AW182" s="13" t="s">
        <v>3</v>
      </c>
      <c r="AX182" s="13" t="s">
        <v>83</v>
      </c>
      <c r="AY182" s="169" t="s">
        <v>148</v>
      </c>
    </row>
    <row r="183" spans="1:65" s="2" customFormat="1" ht="37.950000000000003" customHeight="1">
      <c r="A183" s="29"/>
      <c r="B183" s="140"/>
      <c r="C183" s="199" t="s">
        <v>240</v>
      </c>
      <c r="D183" s="199" t="s">
        <v>150</v>
      </c>
      <c r="E183" s="200" t="s">
        <v>241</v>
      </c>
      <c r="F183" s="201" t="s">
        <v>242</v>
      </c>
      <c r="G183" s="202" t="s">
        <v>210</v>
      </c>
      <c r="H183" s="203">
        <v>278</v>
      </c>
      <c r="I183" s="204">
        <v>0</v>
      </c>
      <c r="J183" s="204">
        <f>ROUND(I183*H183,2)</f>
        <v>0</v>
      </c>
      <c r="K183" s="201" t="s">
        <v>154</v>
      </c>
      <c r="L183" s="30"/>
      <c r="M183" s="147" t="s">
        <v>1</v>
      </c>
      <c r="N183" s="148" t="s">
        <v>40</v>
      </c>
      <c r="O183" s="149">
        <v>0.33</v>
      </c>
      <c r="P183" s="149">
        <f>O183*H183</f>
        <v>91.740000000000009</v>
      </c>
      <c r="Q183" s="149">
        <v>1.7600000000000001E-3</v>
      </c>
      <c r="R183" s="149">
        <f>Q183*H183</f>
        <v>0.48927999999999999</v>
      </c>
      <c r="S183" s="149">
        <v>0</v>
      </c>
      <c r="T183" s="150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1" t="s">
        <v>155</v>
      </c>
      <c r="AT183" s="151" t="s">
        <v>150</v>
      </c>
      <c r="AU183" s="151" t="s">
        <v>85</v>
      </c>
      <c r="AY183" s="17" t="s">
        <v>148</v>
      </c>
      <c r="BE183" s="152">
        <f>IF(N183="základní",J183,0)</f>
        <v>0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7" t="s">
        <v>83</v>
      </c>
      <c r="BK183" s="152">
        <f>ROUND(I183*H183,2)</f>
        <v>0</v>
      </c>
      <c r="BL183" s="17" t="s">
        <v>155</v>
      </c>
      <c r="BM183" s="151" t="s">
        <v>243</v>
      </c>
    </row>
    <row r="184" spans="1:65" s="2" customFormat="1" ht="24.15" customHeight="1">
      <c r="A184" s="29"/>
      <c r="B184" s="140"/>
      <c r="C184" s="210" t="s">
        <v>244</v>
      </c>
      <c r="D184" s="210" t="s">
        <v>161</v>
      </c>
      <c r="E184" s="211" t="s">
        <v>245</v>
      </c>
      <c r="F184" s="212" t="s">
        <v>246</v>
      </c>
      <c r="G184" s="213" t="s">
        <v>153</v>
      </c>
      <c r="H184" s="214">
        <v>61.16</v>
      </c>
      <c r="I184" s="215">
        <v>0</v>
      </c>
      <c r="J184" s="215">
        <f>ROUND(I184*H184,2)</f>
        <v>0</v>
      </c>
      <c r="K184" s="212" t="s">
        <v>154</v>
      </c>
      <c r="L184" s="159"/>
      <c r="M184" s="160" t="s">
        <v>1</v>
      </c>
      <c r="N184" s="161" t="s">
        <v>40</v>
      </c>
      <c r="O184" s="149">
        <v>0</v>
      </c>
      <c r="P184" s="149">
        <f>O184*H184</f>
        <v>0</v>
      </c>
      <c r="Q184" s="149">
        <v>6.0000000000000001E-3</v>
      </c>
      <c r="R184" s="149">
        <f>Q184*H184</f>
        <v>0.36696000000000001</v>
      </c>
      <c r="S184" s="149">
        <v>0</v>
      </c>
      <c r="T184" s="150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1" t="s">
        <v>165</v>
      </c>
      <c r="AT184" s="151" t="s">
        <v>161</v>
      </c>
      <c r="AU184" s="151" t="s">
        <v>85</v>
      </c>
      <c r="AY184" s="17" t="s">
        <v>148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7" t="s">
        <v>83</v>
      </c>
      <c r="BK184" s="152">
        <f>ROUND(I184*H184,2)</f>
        <v>0</v>
      </c>
      <c r="BL184" s="17" t="s">
        <v>155</v>
      </c>
      <c r="BM184" s="151" t="s">
        <v>247</v>
      </c>
    </row>
    <row r="185" spans="1:65" s="13" customFormat="1">
      <c r="B185" s="162"/>
      <c r="C185" s="205"/>
      <c r="D185" s="206" t="s">
        <v>167</v>
      </c>
      <c r="E185" s="205"/>
      <c r="F185" s="208" t="s">
        <v>248</v>
      </c>
      <c r="G185" s="205"/>
      <c r="H185" s="209">
        <v>61.16</v>
      </c>
      <c r="I185" s="205"/>
      <c r="J185" s="205"/>
      <c r="K185" s="205"/>
      <c r="L185" s="162"/>
      <c r="M185" s="166"/>
      <c r="N185" s="167"/>
      <c r="O185" s="167"/>
      <c r="P185" s="167"/>
      <c r="Q185" s="167"/>
      <c r="R185" s="167"/>
      <c r="S185" s="167"/>
      <c r="T185" s="168"/>
      <c r="AT185" s="169" t="s">
        <v>167</v>
      </c>
      <c r="AU185" s="169" t="s">
        <v>85</v>
      </c>
      <c r="AV185" s="13" t="s">
        <v>85</v>
      </c>
      <c r="AW185" s="13" t="s">
        <v>3</v>
      </c>
      <c r="AX185" s="13" t="s">
        <v>83</v>
      </c>
      <c r="AY185" s="169" t="s">
        <v>148</v>
      </c>
    </row>
    <row r="186" spans="1:65" s="2" customFormat="1" ht="37.950000000000003" customHeight="1">
      <c r="A186" s="29"/>
      <c r="B186" s="140"/>
      <c r="C186" s="199" t="s">
        <v>249</v>
      </c>
      <c r="D186" s="199" t="s">
        <v>150</v>
      </c>
      <c r="E186" s="200" t="s">
        <v>250</v>
      </c>
      <c r="F186" s="201" t="s">
        <v>251</v>
      </c>
      <c r="G186" s="202" t="s">
        <v>153</v>
      </c>
      <c r="H186" s="203">
        <v>760.16</v>
      </c>
      <c r="I186" s="204">
        <v>0</v>
      </c>
      <c r="J186" s="204">
        <f>ROUND(I186*H186,2)</f>
        <v>0</v>
      </c>
      <c r="K186" s="201" t="s">
        <v>154</v>
      </c>
      <c r="L186" s="30"/>
      <c r="M186" s="147" t="s">
        <v>1</v>
      </c>
      <c r="N186" s="148" t="s">
        <v>40</v>
      </c>
      <c r="O186" s="149">
        <v>4.3999999999999997E-2</v>
      </c>
      <c r="P186" s="149">
        <f>O186*H186</f>
        <v>33.447039999999994</v>
      </c>
      <c r="Q186" s="149">
        <v>8.0000000000000007E-5</v>
      </c>
      <c r="R186" s="149">
        <f>Q186*H186</f>
        <v>6.08128E-2</v>
      </c>
      <c r="S186" s="149">
        <v>0</v>
      </c>
      <c r="T186" s="150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1" t="s">
        <v>155</v>
      </c>
      <c r="AT186" s="151" t="s">
        <v>150</v>
      </c>
      <c r="AU186" s="151" t="s">
        <v>85</v>
      </c>
      <c r="AY186" s="17" t="s">
        <v>148</v>
      </c>
      <c r="BE186" s="152">
        <f>IF(N186="základní",J186,0)</f>
        <v>0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7" t="s">
        <v>83</v>
      </c>
      <c r="BK186" s="152">
        <f>ROUND(I186*H186,2)</f>
        <v>0</v>
      </c>
      <c r="BL186" s="17" t="s">
        <v>155</v>
      </c>
      <c r="BM186" s="151" t="s">
        <v>252</v>
      </c>
    </row>
    <row r="187" spans="1:65" s="13" customFormat="1">
      <c r="B187" s="162"/>
      <c r="C187" s="205"/>
      <c r="D187" s="206" t="s">
        <v>167</v>
      </c>
      <c r="E187" s="207" t="s">
        <v>1</v>
      </c>
      <c r="F187" s="208" t="s">
        <v>253</v>
      </c>
      <c r="G187" s="205"/>
      <c r="H187" s="209">
        <v>760.16</v>
      </c>
      <c r="I187" s="205"/>
      <c r="J187" s="205"/>
      <c r="K187" s="205"/>
      <c r="L187" s="162"/>
      <c r="M187" s="166"/>
      <c r="N187" s="167"/>
      <c r="O187" s="167"/>
      <c r="P187" s="167"/>
      <c r="Q187" s="167"/>
      <c r="R187" s="167"/>
      <c r="S187" s="167"/>
      <c r="T187" s="168"/>
      <c r="AT187" s="169" t="s">
        <v>167</v>
      </c>
      <c r="AU187" s="169" t="s">
        <v>85</v>
      </c>
      <c r="AV187" s="13" t="s">
        <v>85</v>
      </c>
      <c r="AW187" s="13" t="s">
        <v>29</v>
      </c>
      <c r="AX187" s="13" t="s">
        <v>75</v>
      </c>
      <c r="AY187" s="169" t="s">
        <v>148</v>
      </c>
    </row>
    <row r="188" spans="1:65" s="14" customFormat="1">
      <c r="B188" s="170"/>
      <c r="C188" s="205"/>
      <c r="D188" s="206" t="s">
        <v>167</v>
      </c>
      <c r="E188" s="207" t="s">
        <v>1</v>
      </c>
      <c r="F188" s="208" t="s">
        <v>176</v>
      </c>
      <c r="G188" s="205"/>
      <c r="H188" s="209">
        <v>760.16</v>
      </c>
      <c r="I188" s="205"/>
      <c r="J188" s="205"/>
      <c r="K188" s="205"/>
      <c r="L188" s="170"/>
      <c r="M188" s="174"/>
      <c r="N188" s="175"/>
      <c r="O188" s="175"/>
      <c r="P188" s="175"/>
      <c r="Q188" s="175"/>
      <c r="R188" s="175"/>
      <c r="S188" s="175"/>
      <c r="T188" s="176"/>
      <c r="AT188" s="171" t="s">
        <v>167</v>
      </c>
      <c r="AU188" s="171" t="s">
        <v>85</v>
      </c>
      <c r="AV188" s="14" t="s">
        <v>155</v>
      </c>
      <c r="AW188" s="14" t="s">
        <v>29</v>
      </c>
      <c r="AX188" s="14" t="s">
        <v>83</v>
      </c>
      <c r="AY188" s="171" t="s">
        <v>148</v>
      </c>
    </row>
    <row r="189" spans="1:65" s="2" customFormat="1" ht="24.15" customHeight="1">
      <c r="A189" s="29"/>
      <c r="B189" s="140"/>
      <c r="C189" s="199" t="s">
        <v>254</v>
      </c>
      <c r="D189" s="199" t="s">
        <v>150</v>
      </c>
      <c r="E189" s="200" t="s">
        <v>255</v>
      </c>
      <c r="F189" s="201" t="s">
        <v>256</v>
      </c>
      <c r="G189" s="202" t="s">
        <v>153</v>
      </c>
      <c r="H189" s="203">
        <v>90</v>
      </c>
      <c r="I189" s="204">
        <v>0</v>
      </c>
      <c r="J189" s="204">
        <f>ROUND(I189*H189,2)</f>
        <v>0</v>
      </c>
      <c r="K189" s="201" t="s">
        <v>154</v>
      </c>
      <c r="L189" s="30"/>
      <c r="M189" s="147" t="s">
        <v>1</v>
      </c>
      <c r="N189" s="148" t="s">
        <v>40</v>
      </c>
      <c r="O189" s="149">
        <v>0.29399999999999998</v>
      </c>
      <c r="P189" s="149">
        <f>O189*H189</f>
        <v>26.459999999999997</v>
      </c>
      <c r="Q189" s="149">
        <v>1.0500000000000001E-2</v>
      </c>
      <c r="R189" s="149">
        <f>Q189*H189</f>
        <v>0.94500000000000006</v>
      </c>
      <c r="S189" s="149">
        <v>0</v>
      </c>
      <c r="T189" s="150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1" t="s">
        <v>155</v>
      </c>
      <c r="AT189" s="151" t="s">
        <v>150</v>
      </c>
      <c r="AU189" s="151" t="s">
        <v>85</v>
      </c>
      <c r="AY189" s="17" t="s">
        <v>148</v>
      </c>
      <c r="BE189" s="152">
        <f>IF(N189="základní",J189,0)</f>
        <v>0</v>
      </c>
      <c r="BF189" s="152">
        <f>IF(N189="snížená",J189,0)</f>
        <v>0</v>
      </c>
      <c r="BG189" s="152">
        <f>IF(N189="zákl. přenesená",J189,0)</f>
        <v>0</v>
      </c>
      <c r="BH189" s="152">
        <f>IF(N189="sníž. přenesená",J189,0)</f>
        <v>0</v>
      </c>
      <c r="BI189" s="152">
        <f>IF(N189="nulová",J189,0)</f>
        <v>0</v>
      </c>
      <c r="BJ189" s="17" t="s">
        <v>83</v>
      </c>
      <c r="BK189" s="152">
        <f>ROUND(I189*H189,2)</f>
        <v>0</v>
      </c>
      <c r="BL189" s="17" t="s">
        <v>155</v>
      </c>
      <c r="BM189" s="151" t="s">
        <v>257</v>
      </c>
    </row>
    <row r="190" spans="1:65" s="2" customFormat="1" ht="24.15" customHeight="1">
      <c r="A190" s="29"/>
      <c r="B190" s="140"/>
      <c r="C190" s="199" t="s">
        <v>7</v>
      </c>
      <c r="D190" s="199" t="s">
        <v>150</v>
      </c>
      <c r="E190" s="200" t="s">
        <v>258</v>
      </c>
      <c r="F190" s="201" t="s">
        <v>259</v>
      </c>
      <c r="G190" s="202" t="s">
        <v>153</v>
      </c>
      <c r="H190" s="203">
        <v>760.16</v>
      </c>
      <c r="I190" s="204">
        <v>0</v>
      </c>
      <c r="J190" s="204">
        <f>ROUND(I190*H190,2)</f>
        <v>0</v>
      </c>
      <c r="K190" s="201" t="s">
        <v>154</v>
      </c>
      <c r="L190" s="30"/>
      <c r="M190" s="147" t="s">
        <v>1</v>
      </c>
      <c r="N190" s="148" t="s">
        <v>40</v>
      </c>
      <c r="O190" s="149">
        <v>0.245</v>
      </c>
      <c r="P190" s="149">
        <f>O190*H190</f>
        <v>186.23919999999998</v>
      </c>
      <c r="Q190" s="149">
        <v>3.3E-3</v>
      </c>
      <c r="R190" s="149">
        <f>Q190*H190</f>
        <v>2.5085280000000001</v>
      </c>
      <c r="S190" s="149">
        <v>0</v>
      </c>
      <c r="T190" s="150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1" t="s">
        <v>155</v>
      </c>
      <c r="AT190" s="151" t="s">
        <v>150</v>
      </c>
      <c r="AU190" s="151" t="s">
        <v>85</v>
      </c>
      <c r="AY190" s="17" t="s">
        <v>148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7" t="s">
        <v>83</v>
      </c>
      <c r="BK190" s="152">
        <f>ROUND(I190*H190,2)</f>
        <v>0</v>
      </c>
      <c r="BL190" s="17" t="s">
        <v>155</v>
      </c>
      <c r="BM190" s="151" t="s">
        <v>260</v>
      </c>
    </row>
    <row r="191" spans="1:65" s="15" customFormat="1">
      <c r="B191" s="177"/>
      <c r="C191" s="205"/>
      <c r="D191" s="206" t="s">
        <v>167</v>
      </c>
      <c r="E191" s="207" t="s">
        <v>1</v>
      </c>
      <c r="F191" s="208" t="s">
        <v>261</v>
      </c>
      <c r="G191" s="205"/>
      <c r="H191" s="207" t="s">
        <v>1</v>
      </c>
      <c r="I191" s="205"/>
      <c r="J191" s="205"/>
      <c r="K191" s="205"/>
      <c r="L191" s="177"/>
      <c r="M191" s="180"/>
      <c r="N191" s="181"/>
      <c r="O191" s="181"/>
      <c r="P191" s="181"/>
      <c r="Q191" s="181"/>
      <c r="R191" s="181"/>
      <c r="S191" s="181"/>
      <c r="T191" s="182"/>
      <c r="AT191" s="178" t="s">
        <v>167</v>
      </c>
      <c r="AU191" s="178" t="s">
        <v>85</v>
      </c>
      <c r="AV191" s="15" t="s">
        <v>83</v>
      </c>
      <c r="AW191" s="15" t="s">
        <v>29</v>
      </c>
      <c r="AX191" s="15" t="s">
        <v>75</v>
      </c>
      <c r="AY191" s="178" t="s">
        <v>148</v>
      </c>
    </row>
    <row r="192" spans="1:65" s="13" customFormat="1">
      <c r="B192" s="162"/>
      <c r="C192" s="205"/>
      <c r="D192" s="206" t="s">
        <v>167</v>
      </c>
      <c r="E192" s="207" t="s">
        <v>1</v>
      </c>
      <c r="F192" s="208" t="s">
        <v>253</v>
      </c>
      <c r="G192" s="205"/>
      <c r="H192" s="209">
        <v>760.16</v>
      </c>
      <c r="I192" s="205"/>
      <c r="J192" s="205"/>
      <c r="K192" s="205"/>
      <c r="L192" s="162"/>
      <c r="M192" s="166"/>
      <c r="N192" s="167"/>
      <c r="O192" s="167"/>
      <c r="P192" s="167"/>
      <c r="Q192" s="167"/>
      <c r="R192" s="167"/>
      <c r="S192" s="167"/>
      <c r="T192" s="168"/>
      <c r="AT192" s="169" t="s">
        <v>167</v>
      </c>
      <c r="AU192" s="169" t="s">
        <v>85</v>
      </c>
      <c r="AV192" s="13" t="s">
        <v>85</v>
      </c>
      <c r="AW192" s="13" t="s">
        <v>29</v>
      </c>
      <c r="AX192" s="13" t="s">
        <v>75</v>
      </c>
      <c r="AY192" s="169" t="s">
        <v>148</v>
      </c>
    </row>
    <row r="193" spans="1:65" s="14" customFormat="1">
      <c r="B193" s="170"/>
      <c r="C193" s="205"/>
      <c r="D193" s="206" t="s">
        <v>167</v>
      </c>
      <c r="E193" s="207" t="s">
        <v>1</v>
      </c>
      <c r="F193" s="208" t="s">
        <v>176</v>
      </c>
      <c r="G193" s="205"/>
      <c r="H193" s="209">
        <v>760.16</v>
      </c>
      <c r="I193" s="205"/>
      <c r="J193" s="205"/>
      <c r="K193" s="205"/>
      <c r="L193" s="170"/>
      <c r="M193" s="174"/>
      <c r="N193" s="175"/>
      <c r="O193" s="175"/>
      <c r="P193" s="175"/>
      <c r="Q193" s="175"/>
      <c r="R193" s="175"/>
      <c r="S193" s="175"/>
      <c r="T193" s="176"/>
      <c r="AT193" s="171" t="s">
        <v>167</v>
      </c>
      <c r="AU193" s="171" t="s">
        <v>85</v>
      </c>
      <c r="AV193" s="14" t="s">
        <v>155</v>
      </c>
      <c r="AW193" s="14" t="s">
        <v>29</v>
      </c>
      <c r="AX193" s="14" t="s">
        <v>83</v>
      </c>
      <c r="AY193" s="171" t="s">
        <v>148</v>
      </c>
    </row>
    <row r="194" spans="1:65" s="2" customFormat="1" ht="24.15" customHeight="1">
      <c r="A194" s="29"/>
      <c r="B194" s="140"/>
      <c r="C194" s="199" t="s">
        <v>262</v>
      </c>
      <c r="D194" s="199" t="s">
        <v>150</v>
      </c>
      <c r="E194" s="200" t="s">
        <v>263</v>
      </c>
      <c r="F194" s="201" t="s">
        <v>264</v>
      </c>
      <c r="G194" s="202" t="s">
        <v>153</v>
      </c>
      <c r="H194" s="203">
        <v>200</v>
      </c>
      <c r="I194" s="204">
        <v>0</v>
      </c>
      <c r="J194" s="204">
        <f>ROUND(I194*H194,2)</f>
        <v>0</v>
      </c>
      <c r="K194" s="216" t="s">
        <v>154</v>
      </c>
      <c r="L194" s="188"/>
      <c r="M194" s="188"/>
      <c r="N194" s="188"/>
      <c r="O194" s="188"/>
      <c r="P194" s="188"/>
      <c r="Q194" s="188"/>
      <c r="R194" s="188"/>
      <c r="S194" s="188"/>
      <c r="T194" s="188"/>
      <c r="U194" s="188"/>
      <c r="V194" s="309"/>
      <c r="W194" s="309"/>
      <c r="X194" s="29"/>
      <c r="Y194" s="29"/>
      <c r="Z194" s="29"/>
      <c r="AA194" s="29"/>
      <c r="AB194" s="29"/>
      <c r="AC194" s="29"/>
      <c r="AD194" s="29"/>
      <c r="AE194" s="29"/>
      <c r="AR194" s="151" t="s">
        <v>155</v>
      </c>
      <c r="AT194" s="151" t="s">
        <v>150</v>
      </c>
      <c r="AU194" s="151" t="s">
        <v>85</v>
      </c>
      <c r="AY194" s="17" t="s">
        <v>148</v>
      </c>
      <c r="BE194" s="152">
        <f>IF(N194="základní",J194,0)</f>
        <v>0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7" t="s">
        <v>83</v>
      </c>
      <c r="BK194" s="152">
        <f>ROUND(I194*H194,2)</f>
        <v>0</v>
      </c>
      <c r="BL194" s="17" t="s">
        <v>155</v>
      </c>
      <c r="BM194" s="151" t="s">
        <v>265</v>
      </c>
    </row>
    <row r="195" spans="1:65" s="2" customFormat="1" ht="33" customHeight="1">
      <c r="A195" s="29"/>
      <c r="B195" s="140"/>
      <c r="C195" s="141" t="s">
        <v>266</v>
      </c>
      <c r="D195" s="141" t="s">
        <v>150</v>
      </c>
      <c r="E195" s="142" t="s">
        <v>267</v>
      </c>
      <c r="F195" s="143" t="s">
        <v>268</v>
      </c>
      <c r="G195" s="144" t="s">
        <v>269</v>
      </c>
      <c r="H195" s="145">
        <v>9.1959999999999997</v>
      </c>
      <c r="I195" s="146">
        <v>0</v>
      </c>
      <c r="J195" s="146">
        <f>ROUND(I195*H195,2)</f>
        <v>0</v>
      </c>
      <c r="K195" s="143" t="s">
        <v>154</v>
      </c>
      <c r="L195" s="30"/>
      <c r="M195" s="147"/>
      <c r="N195" s="148"/>
      <c r="O195" s="149"/>
      <c r="P195" s="149"/>
      <c r="Q195" s="149"/>
      <c r="R195" s="149"/>
      <c r="S195" s="149"/>
      <c r="T195" s="150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1" t="s">
        <v>155</v>
      </c>
      <c r="AT195" s="151" t="s">
        <v>150</v>
      </c>
      <c r="AU195" s="151" t="s">
        <v>85</v>
      </c>
      <c r="AY195" s="17" t="s">
        <v>148</v>
      </c>
      <c r="BE195" s="152">
        <f>IF(N195="základní",J195,0)</f>
        <v>0</v>
      </c>
      <c r="BF195" s="152">
        <f>IF(N195="snížená",J195,0)</f>
        <v>0</v>
      </c>
      <c r="BG195" s="152">
        <f>IF(N195="zákl. přenesená",J195,0)</f>
        <v>0</v>
      </c>
      <c r="BH195" s="152">
        <f>IF(N195="sníž. přenesená",J195,0)</f>
        <v>0</v>
      </c>
      <c r="BI195" s="152">
        <f>IF(N195="nulová",J195,0)</f>
        <v>0</v>
      </c>
      <c r="BJ195" s="17" t="s">
        <v>83</v>
      </c>
      <c r="BK195" s="152">
        <f>ROUND(I195*H195,2)</f>
        <v>0</v>
      </c>
      <c r="BL195" s="17" t="s">
        <v>155</v>
      </c>
      <c r="BM195" s="151" t="s">
        <v>270</v>
      </c>
    </row>
    <row r="196" spans="1:65" s="15" customFormat="1">
      <c r="B196" s="177"/>
      <c r="D196" s="163" t="s">
        <v>167</v>
      </c>
      <c r="E196" s="178" t="s">
        <v>1</v>
      </c>
      <c r="F196" s="179" t="s">
        <v>271</v>
      </c>
      <c r="H196" s="178" t="s">
        <v>1</v>
      </c>
      <c r="L196" s="177"/>
      <c r="M196" s="180"/>
      <c r="N196" s="181"/>
      <c r="O196" s="181"/>
      <c r="P196" s="181"/>
      <c r="Q196" s="181"/>
      <c r="R196" s="181"/>
      <c r="S196" s="181"/>
      <c r="T196" s="182"/>
      <c r="AT196" s="178" t="s">
        <v>167</v>
      </c>
      <c r="AU196" s="178" t="s">
        <v>85</v>
      </c>
      <c r="AV196" s="15" t="s">
        <v>83</v>
      </c>
      <c r="AW196" s="15" t="s">
        <v>29</v>
      </c>
      <c r="AX196" s="15" t="s">
        <v>75</v>
      </c>
      <c r="AY196" s="178" t="s">
        <v>148</v>
      </c>
    </row>
    <row r="197" spans="1:65" s="13" customFormat="1">
      <c r="B197" s="162"/>
      <c r="D197" s="163" t="s">
        <v>167</v>
      </c>
      <c r="E197" s="169" t="s">
        <v>1</v>
      </c>
      <c r="F197" s="164" t="s">
        <v>272</v>
      </c>
      <c r="H197" s="165">
        <v>9.1959999999999997</v>
      </c>
      <c r="L197" s="162"/>
      <c r="M197" s="166"/>
      <c r="N197" s="167"/>
      <c r="O197" s="167"/>
      <c r="P197" s="167"/>
      <c r="Q197" s="167"/>
      <c r="R197" s="167"/>
      <c r="S197" s="167"/>
      <c r="T197" s="168"/>
      <c r="W197" s="187"/>
      <c r="AT197" s="169" t="s">
        <v>167</v>
      </c>
      <c r="AU197" s="169" t="s">
        <v>85</v>
      </c>
      <c r="AV197" s="13" t="s">
        <v>85</v>
      </c>
      <c r="AW197" s="13" t="s">
        <v>29</v>
      </c>
      <c r="AX197" s="13" t="s">
        <v>75</v>
      </c>
      <c r="AY197" s="169" t="s">
        <v>148</v>
      </c>
    </row>
    <row r="198" spans="1:65" s="14" customFormat="1">
      <c r="B198" s="170"/>
      <c r="D198" s="163" t="s">
        <v>167</v>
      </c>
      <c r="E198" s="171" t="s">
        <v>1</v>
      </c>
      <c r="F198" s="172" t="s">
        <v>176</v>
      </c>
      <c r="H198" s="173">
        <v>9.1959999999999997</v>
      </c>
      <c r="L198" s="170"/>
      <c r="M198" s="174"/>
      <c r="N198" s="175"/>
      <c r="O198" s="175"/>
      <c r="P198" s="175"/>
      <c r="Q198" s="175"/>
      <c r="R198" s="175"/>
      <c r="S198" s="175"/>
      <c r="T198" s="176"/>
      <c r="AT198" s="171" t="s">
        <v>167</v>
      </c>
      <c r="AU198" s="171" t="s">
        <v>85</v>
      </c>
      <c r="AV198" s="14" t="s">
        <v>155</v>
      </c>
      <c r="AW198" s="14" t="s">
        <v>29</v>
      </c>
      <c r="AX198" s="14" t="s">
        <v>83</v>
      </c>
      <c r="AY198" s="171" t="s">
        <v>148</v>
      </c>
    </row>
    <row r="199" spans="1:65" s="2" customFormat="1" ht="33" customHeight="1">
      <c r="A199" s="29"/>
      <c r="B199" s="140"/>
      <c r="C199" s="141" t="s">
        <v>273</v>
      </c>
      <c r="D199" s="141" t="s">
        <v>150</v>
      </c>
      <c r="E199" s="142" t="s">
        <v>274</v>
      </c>
      <c r="F199" s="143" t="s">
        <v>275</v>
      </c>
      <c r="G199" s="144" t="s">
        <v>269</v>
      </c>
      <c r="H199" s="145">
        <v>9.1959999999999997</v>
      </c>
      <c r="I199" s="146">
        <v>0</v>
      </c>
      <c r="J199" s="146">
        <f>ROUND(I199*H199,2)</f>
        <v>0</v>
      </c>
      <c r="K199" s="143" t="s">
        <v>154</v>
      </c>
      <c r="L199" s="30"/>
      <c r="M199" s="147" t="s">
        <v>1</v>
      </c>
      <c r="N199" s="148" t="s">
        <v>40</v>
      </c>
      <c r="O199" s="149">
        <v>0.82</v>
      </c>
      <c r="P199" s="149">
        <f>O199*H199</f>
        <v>7.5407199999999994</v>
      </c>
      <c r="Q199" s="149">
        <v>0</v>
      </c>
      <c r="R199" s="149">
        <f>Q199*H199</f>
        <v>0</v>
      </c>
      <c r="S199" s="149">
        <v>0</v>
      </c>
      <c r="T199" s="150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1" t="s">
        <v>155</v>
      </c>
      <c r="AT199" s="151" t="s">
        <v>150</v>
      </c>
      <c r="AU199" s="151" t="s">
        <v>85</v>
      </c>
      <c r="AY199" s="17" t="s">
        <v>148</v>
      </c>
      <c r="BE199" s="152">
        <f>IF(N199="základní",J199,0)</f>
        <v>0</v>
      </c>
      <c r="BF199" s="152">
        <f>IF(N199="snížená",J199,0)</f>
        <v>0</v>
      </c>
      <c r="BG199" s="152">
        <f>IF(N199="zákl. přenesená",J199,0)</f>
        <v>0</v>
      </c>
      <c r="BH199" s="152">
        <f>IF(N199="sníž. přenesená",J199,0)</f>
        <v>0</v>
      </c>
      <c r="BI199" s="152">
        <f>IF(N199="nulová",J199,0)</f>
        <v>0</v>
      </c>
      <c r="BJ199" s="17" t="s">
        <v>83</v>
      </c>
      <c r="BK199" s="152">
        <f>ROUND(I199*H199,2)</f>
        <v>0</v>
      </c>
      <c r="BL199" s="17" t="s">
        <v>155</v>
      </c>
      <c r="BM199" s="151" t="s">
        <v>276</v>
      </c>
    </row>
    <row r="200" spans="1:65" s="2" customFormat="1" ht="16.5" customHeight="1">
      <c r="A200" s="29"/>
      <c r="B200" s="140"/>
      <c r="C200" s="141" t="s">
        <v>277</v>
      </c>
      <c r="D200" s="141" t="s">
        <v>150</v>
      </c>
      <c r="E200" s="142" t="s">
        <v>278</v>
      </c>
      <c r="F200" s="143" t="s">
        <v>279</v>
      </c>
      <c r="G200" s="144" t="s">
        <v>280</v>
      </c>
      <c r="H200" s="145">
        <v>1.2370000000000001</v>
      </c>
      <c r="I200" s="146">
        <v>0</v>
      </c>
      <c r="J200" s="146">
        <f>ROUND(I200*H200,2)</f>
        <v>0</v>
      </c>
      <c r="K200" s="143" t="s">
        <v>154</v>
      </c>
      <c r="L200" s="30"/>
      <c r="M200" s="147" t="s">
        <v>1</v>
      </c>
      <c r="N200" s="148" t="s">
        <v>40</v>
      </c>
      <c r="O200" s="149">
        <v>15.231</v>
      </c>
      <c r="P200" s="149">
        <f>O200*H200</f>
        <v>18.840747</v>
      </c>
      <c r="Q200" s="149">
        <v>1.06277</v>
      </c>
      <c r="R200" s="149">
        <f>Q200*H200</f>
        <v>1.3146464900000001</v>
      </c>
      <c r="S200" s="149">
        <v>0</v>
      </c>
      <c r="T200" s="150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1" t="s">
        <v>155</v>
      </c>
      <c r="AT200" s="151" t="s">
        <v>150</v>
      </c>
      <c r="AU200" s="151" t="s">
        <v>85</v>
      </c>
      <c r="AY200" s="17" t="s">
        <v>148</v>
      </c>
      <c r="BE200" s="152">
        <f>IF(N200="základní",J200,0)</f>
        <v>0</v>
      </c>
      <c r="BF200" s="152">
        <f>IF(N200="snížená",J200,0)</f>
        <v>0</v>
      </c>
      <c r="BG200" s="152">
        <f>IF(N200="zákl. přenesená",J200,0)</f>
        <v>0</v>
      </c>
      <c r="BH200" s="152">
        <f>IF(N200="sníž. přenesená",J200,0)</f>
        <v>0</v>
      </c>
      <c r="BI200" s="152">
        <f>IF(N200="nulová",J200,0)</f>
        <v>0</v>
      </c>
      <c r="BJ200" s="17" t="s">
        <v>83</v>
      </c>
      <c r="BK200" s="152">
        <f>ROUND(I200*H200,2)</f>
        <v>0</v>
      </c>
      <c r="BL200" s="17" t="s">
        <v>155</v>
      </c>
      <c r="BM200" s="151" t="s">
        <v>281</v>
      </c>
    </row>
    <row r="201" spans="1:65" s="13" customFormat="1">
      <c r="B201" s="162"/>
      <c r="D201" s="163" t="s">
        <v>167</v>
      </c>
      <c r="E201" s="169" t="s">
        <v>1</v>
      </c>
      <c r="F201" s="164" t="s">
        <v>282</v>
      </c>
      <c r="H201" s="165">
        <v>1.2370000000000001</v>
      </c>
      <c r="L201" s="162"/>
      <c r="M201" s="166"/>
      <c r="N201" s="167"/>
      <c r="O201" s="167"/>
      <c r="P201" s="167"/>
      <c r="Q201" s="167"/>
      <c r="R201" s="167"/>
      <c r="S201" s="167"/>
      <c r="T201" s="168"/>
      <c r="AT201" s="169" t="s">
        <v>167</v>
      </c>
      <c r="AU201" s="169" t="s">
        <v>85</v>
      </c>
      <c r="AV201" s="13" t="s">
        <v>85</v>
      </c>
      <c r="AW201" s="13" t="s">
        <v>29</v>
      </c>
      <c r="AX201" s="13" t="s">
        <v>75</v>
      </c>
      <c r="AY201" s="169" t="s">
        <v>148</v>
      </c>
    </row>
    <row r="202" spans="1:65" s="14" customFormat="1">
      <c r="B202" s="170"/>
      <c r="D202" s="163" t="s">
        <v>167</v>
      </c>
      <c r="E202" s="171" t="s">
        <v>1</v>
      </c>
      <c r="F202" s="172" t="s">
        <v>176</v>
      </c>
      <c r="H202" s="173">
        <v>1.2370000000000001</v>
      </c>
      <c r="L202" s="170"/>
      <c r="M202" s="174"/>
      <c r="N202" s="175"/>
      <c r="O202" s="175"/>
      <c r="P202" s="175"/>
      <c r="Q202" s="175"/>
      <c r="R202" s="175"/>
      <c r="S202" s="175"/>
      <c r="T202" s="176"/>
      <c r="AT202" s="171" t="s">
        <v>167</v>
      </c>
      <c r="AU202" s="171" t="s">
        <v>85</v>
      </c>
      <c r="AV202" s="14" t="s">
        <v>155</v>
      </c>
      <c r="AW202" s="14" t="s">
        <v>29</v>
      </c>
      <c r="AX202" s="14" t="s">
        <v>83</v>
      </c>
      <c r="AY202" s="171" t="s">
        <v>148</v>
      </c>
    </row>
    <row r="203" spans="1:65" s="2" customFormat="1" ht="24.15" customHeight="1">
      <c r="A203" s="29"/>
      <c r="B203" s="140"/>
      <c r="C203" s="141" t="s">
        <v>283</v>
      </c>
      <c r="D203" s="141" t="s">
        <v>150</v>
      </c>
      <c r="E203" s="142" t="s">
        <v>284</v>
      </c>
      <c r="F203" s="143" t="s">
        <v>285</v>
      </c>
      <c r="G203" s="144" t="s">
        <v>210</v>
      </c>
      <c r="H203" s="145">
        <v>167.2</v>
      </c>
      <c r="I203" s="146">
        <v>0</v>
      </c>
      <c r="J203" s="146">
        <f>ROUND(I203*H203,2)</f>
        <v>0</v>
      </c>
      <c r="K203" s="143" t="s">
        <v>154</v>
      </c>
      <c r="L203" s="30"/>
      <c r="M203" s="147" t="s">
        <v>1</v>
      </c>
      <c r="N203" s="148" t="s">
        <v>40</v>
      </c>
      <c r="O203" s="149">
        <v>3.5000000000000003E-2</v>
      </c>
      <c r="P203" s="149">
        <f>O203*H203</f>
        <v>5.8520000000000003</v>
      </c>
      <c r="Q203" s="149">
        <v>2.0000000000000002E-5</v>
      </c>
      <c r="R203" s="149">
        <f>Q203*H203</f>
        <v>3.3440000000000002E-3</v>
      </c>
      <c r="S203" s="149">
        <v>0</v>
      </c>
      <c r="T203" s="150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1" t="s">
        <v>155</v>
      </c>
      <c r="AT203" s="151" t="s">
        <v>150</v>
      </c>
      <c r="AU203" s="151" t="s">
        <v>85</v>
      </c>
      <c r="AY203" s="17" t="s">
        <v>148</v>
      </c>
      <c r="BE203" s="152">
        <f>IF(N203="základní",J203,0)</f>
        <v>0</v>
      </c>
      <c r="BF203" s="152">
        <f>IF(N203="snížená",J203,0)</f>
        <v>0</v>
      </c>
      <c r="BG203" s="152">
        <f>IF(N203="zákl. přenesená",J203,0)</f>
        <v>0</v>
      </c>
      <c r="BH203" s="152">
        <f>IF(N203="sníž. přenesená",J203,0)</f>
        <v>0</v>
      </c>
      <c r="BI203" s="152">
        <f>IF(N203="nulová",J203,0)</f>
        <v>0</v>
      </c>
      <c r="BJ203" s="17" t="s">
        <v>83</v>
      </c>
      <c r="BK203" s="152">
        <f>ROUND(I203*H203,2)</f>
        <v>0</v>
      </c>
      <c r="BL203" s="17" t="s">
        <v>155</v>
      </c>
      <c r="BM203" s="151" t="s">
        <v>286</v>
      </c>
    </row>
    <row r="204" spans="1:65" s="13" customFormat="1">
      <c r="B204" s="162"/>
      <c r="D204" s="163" t="s">
        <v>167</v>
      </c>
      <c r="E204" s="169" t="s">
        <v>1</v>
      </c>
      <c r="F204" s="164" t="s">
        <v>287</v>
      </c>
      <c r="H204" s="165">
        <v>167.2</v>
      </c>
      <c r="L204" s="162"/>
      <c r="M204" s="166"/>
      <c r="N204" s="167"/>
      <c r="O204" s="167"/>
      <c r="P204" s="167"/>
      <c r="Q204" s="167"/>
      <c r="R204" s="167"/>
      <c r="S204" s="167"/>
      <c r="T204" s="168"/>
      <c r="AT204" s="169" t="s">
        <v>167</v>
      </c>
      <c r="AU204" s="169" t="s">
        <v>85</v>
      </c>
      <c r="AV204" s="13" t="s">
        <v>85</v>
      </c>
      <c r="AW204" s="13" t="s">
        <v>29</v>
      </c>
      <c r="AX204" s="13" t="s">
        <v>75</v>
      </c>
      <c r="AY204" s="169" t="s">
        <v>148</v>
      </c>
    </row>
    <row r="205" spans="1:65" s="14" customFormat="1">
      <c r="B205" s="170"/>
      <c r="D205" s="163" t="s">
        <v>167</v>
      </c>
      <c r="E205" s="171" t="s">
        <v>1</v>
      </c>
      <c r="F205" s="172" t="s">
        <v>176</v>
      </c>
      <c r="H205" s="173">
        <v>167.2</v>
      </c>
      <c r="L205" s="170"/>
      <c r="M205" s="174"/>
      <c r="N205" s="175"/>
      <c r="O205" s="175"/>
      <c r="P205" s="175"/>
      <c r="Q205" s="175"/>
      <c r="R205" s="175"/>
      <c r="S205" s="175"/>
      <c r="T205" s="176"/>
      <c r="AT205" s="171" t="s">
        <v>167</v>
      </c>
      <c r="AU205" s="171" t="s">
        <v>85</v>
      </c>
      <c r="AV205" s="14" t="s">
        <v>155</v>
      </c>
      <c r="AW205" s="14" t="s">
        <v>29</v>
      </c>
      <c r="AX205" s="14" t="s">
        <v>83</v>
      </c>
      <c r="AY205" s="171" t="s">
        <v>148</v>
      </c>
    </row>
    <row r="206" spans="1:65" s="2" customFormat="1" ht="24.15" customHeight="1">
      <c r="A206" s="29"/>
      <c r="B206" s="140"/>
      <c r="C206" s="141" t="s">
        <v>288</v>
      </c>
      <c r="D206" s="141" t="s">
        <v>150</v>
      </c>
      <c r="E206" s="142" t="s">
        <v>289</v>
      </c>
      <c r="F206" s="143" t="s">
        <v>290</v>
      </c>
      <c r="G206" s="144" t="s">
        <v>197</v>
      </c>
      <c r="H206" s="145">
        <v>6</v>
      </c>
      <c r="I206" s="146">
        <v>0</v>
      </c>
      <c r="J206" s="146">
        <f>ROUND(I206*H206,2)</f>
        <v>0</v>
      </c>
      <c r="K206" s="143" t="s">
        <v>154</v>
      </c>
      <c r="L206" s="30"/>
      <c r="M206" s="147" t="s">
        <v>1</v>
      </c>
      <c r="N206" s="148" t="s">
        <v>40</v>
      </c>
      <c r="O206" s="149">
        <v>0.84</v>
      </c>
      <c r="P206" s="149">
        <f>O206*H206</f>
        <v>5.04</v>
      </c>
      <c r="Q206" s="149">
        <v>4.8000000000000001E-4</v>
      </c>
      <c r="R206" s="149">
        <f>Q206*H206</f>
        <v>2.8800000000000002E-3</v>
      </c>
      <c r="S206" s="149">
        <v>0</v>
      </c>
      <c r="T206" s="150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1" t="s">
        <v>155</v>
      </c>
      <c r="AT206" s="151" t="s">
        <v>150</v>
      </c>
      <c r="AU206" s="151" t="s">
        <v>85</v>
      </c>
      <c r="AY206" s="17" t="s">
        <v>148</v>
      </c>
      <c r="BE206" s="152">
        <f>IF(N206="základní",J206,0)</f>
        <v>0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17" t="s">
        <v>83</v>
      </c>
      <c r="BK206" s="152">
        <f>ROUND(I206*H206,2)</f>
        <v>0</v>
      </c>
      <c r="BL206" s="17" t="s">
        <v>155</v>
      </c>
      <c r="BM206" s="151" t="s">
        <v>291</v>
      </c>
    </row>
    <row r="207" spans="1:65" s="15" customFormat="1">
      <c r="B207" s="177"/>
      <c r="D207" s="163" t="s">
        <v>167</v>
      </c>
      <c r="E207" s="178" t="s">
        <v>1</v>
      </c>
      <c r="F207" s="179" t="s">
        <v>292</v>
      </c>
      <c r="H207" s="178" t="s">
        <v>1</v>
      </c>
      <c r="L207" s="177"/>
      <c r="M207" s="180"/>
      <c r="N207" s="181"/>
      <c r="O207" s="181"/>
      <c r="P207" s="181"/>
      <c r="Q207" s="181"/>
      <c r="R207" s="181"/>
      <c r="S207" s="181"/>
      <c r="T207" s="182"/>
      <c r="AT207" s="178" t="s">
        <v>167</v>
      </c>
      <c r="AU207" s="178" t="s">
        <v>85</v>
      </c>
      <c r="AV207" s="15" t="s">
        <v>83</v>
      </c>
      <c r="AW207" s="15" t="s">
        <v>29</v>
      </c>
      <c r="AX207" s="15" t="s">
        <v>75</v>
      </c>
      <c r="AY207" s="178" t="s">
        <v>148</v>
      </c>
    </row>
    <row r="208" spans="1:65" s="13" customFormat="1">
      <c r="B208" s="162"/>
      <c r="D208" s="163" t="s">
        <v>167</v>
      </c>
      <c r="E208" s="169" t="s">
        <v>1</v>
      </c>
      <c r="F208" s="164" t="s">
        <v>293</v>
      </c>
      <c r="H208" s="165">
        <v>6</v>
      </c>
      <c r="L208" s="162"/>
      <c r="M208" s="166"/>
      <c r="N208" s="167"/>
      <c r="O208" s="167"/>
      <c r="P208" s="167"/>
      <c r="Q208" s="167"/>
      <c r="R208" s="167"/>
      <c r="S208" s="167"/>
      <c r="T208" s="168"/>
      <c r="AT208" s="169" t="s">
        <v>167</v>
      </c>
      <c r="AU208" s="169" t="s">
        <v>85</v>
      </c>
      <c r="AV208" s="13" t="s">
        <v>85</v>
      </c>
      <c r="AW208" s="13" t="s">
        <v>29</v>
      </c>
      <c r="AX208" s="13" t="s">
        <v>75</v>
      </c>
      <c r="AY208" s="169" t="s">
        <v>148</v>
      </c>
    </row>
    <row r="209" spans="1:65" s="14" customFormat="1">
      <c r="B209" s="170"/>
      <c r="D209" s="163" t="s">
        <v>167</v>
      </c>
      <c r="E209" s="171" t="s">
        <v>1</v>
      </c>
      <c r="F209" s="172" t="s">
        <v>176</v>
      </c>
      <c r="H209" s="173">
        <v>6</v>
      </c>
      <c r="L209" s="170"/>
      <c r="M209" s="174"/>
      <c r="N209" s="175"/>
      <c r="O209" s="175"/>
      <c r="P209" s="175"/>
      <c r="Q209" s="175"/>
      <c r="R209" s="175"/>
      <c r="S209" s="175"/>
      <c r="T209" s="176"/>
      <c r="AT209" s="171" t="s">
        <v>167</v>
      </c>
      <c r="AU209" s="171" t="s">
        <v>85</v>
      </c>
      <c r="AV209" s="14" t="s">
        <v>155</v>
      </c>
      <c r="AW209" s="14" t="s">
        <v>29</v>
      </c>
      <c r="AX209" s="14" t="s">
        <v>83</v>
      </c>
      <c r="AY209" s="171" t="s">
        <v>148</v>
      </c>
    </row>
    <row r="210" spans="1:65" s="2" customFormat="1" ht="33" customHeight="1">
      <c r="A210" s="29"/>
      <c r="B210" s="140"/>
      <c r="C210" s="153" t="s">
        <v>294</v>
      </c>
      <c r="D210" s="153" t="s">
        <v>161</v>
      </c>
      <c r="E210" s="154" t="s">
        <v>295</v>
      </c>
      <c r="F210" s="155" t="s">
        <v>296</v>
      </c>
      <c r="G210" s="156" t="s">
        <v>197</v>
      </c>
      <c r="H210" s="157">
        <v>1</v>
      </c>
      <c r="I210" s="158">
        <v>0</v>
      </c>
      <c r="J210" s="158">
        <f>ROUND(I210*H210,2)</f>
        <v>0</v>
      </c>
      <c r="K210" s="155" t="s">
        <v>154</v>
      </c>
      <c r="L210" s="159"/>
      <c r="M210" s="160" t="s">
        <v>1</v>
      </c>
      <c r="N210" s="161" t="s">
        <v>40</v>
      </c>
      <c r="O210" s="149">
        <v>0</v>
      </c>
      <c r="P210" s="149">
        <f>O210*H210</f>
        <v>0</v>
      </c>
      <c r="Q210" s="149">
        <v>1.225E-2</v>
      </c>
      <c r="R210" s="149">
        <f>Q210*H210</f>
        <v>1.225E-2</v>
      </c>
      <c r="S210" s="149">
        <v>0</v>
      </c>
      <c r="T210" s="150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1" t="s">
        <v>165</v>
      </c>
      <c r="AT210" s="151" t="s">
        <v>161</v>
      </c>
      <c r="AU210" s="151" t="s">
        <v>85</v>
      </c>
      <c r="AY210" s="17" t="s">
        <v>148</v>
      </c>
      <c r="BE210" s="152">
        <f>IF(N210="základní",J210,0)</f>
        <v>0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17" t="s">
        <v>83</v>
      </c>
      <c r="BK210" s="152">
        <f>ROUND(I210*H210,2)</f>
        <v>0</v>
      </c>
      <c r="BL210" s="17" t="s">
        <v>155</v>
      </c>
      <c r="BM210" s="151" t="s">
        <v>297</v>
      </c>
    </row>
    <row r="211" spans="1:65" s="2" customFormat="1" ht="33" customHeight="1">
      <c r="A211" s="29"/>
      <c r="B211" s="140"/>
      <c r="C211" s="153" t="s">
        <v>298</v>
      </c>
      <c r="D211" s="153" t="s">
        <v>161</v>
      </c>
      <c r="E211" s="154" t="s">
        <v>299</v>
      </c>
      <c r="F211" s="155" t="s">
        <v>300</v>
      </c>
      <c r="G211" s="156" t="s">
        <v>197</v>
      </c>
      <c r="H211" s="157">
        <v>2</v>
      </c>
      <c r="I211" s="158">
        <v>0</v>
      </c>
      <c r="J211" s="158">
        <f>ROUND(I211*H211,2)</f>
        <v>0</v>
      </c>
      <c r="K211" s="155" t="s">
        <v>154</v>
      </c>
      <c r="L211" s="159"/>
      <c r="M211" s="160" t="s">
        <v>1</v>
      </c>
      <c r="N211" s="161" t="s">
        <v>40</v>
      </c>
      <c r="O211" s="149">
        <v>0</v>
      </c>
      <c r="P211" s="149">
        <f>O211*H211</f>
        <v>0</v>
      </c>
      <c r="Q211" s="149">
        <v>1.2489999999999999E-2</v>
      </c>
      <c r="R211" s="149">
        <f>Q211*H211</f>
        <v>2.4979999999999999E-2</v>
      </c>
      <c r="S211" s="149">
        <v>0</v>
      </c>
      <c r="T211" s="150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1" t="s">
        <v>165</v>
      </c>
      <c r="AT211" s="151" t="s">
        <v>161</v>
      </c>
      <c r="AU211" s="151" t="s">
        <v>85</v>
      </c>
      <c r="AY211" s="17" t="s">
        <v>148</v>
      </c>
      <c r="BE211" s="152">
        <f>IF(N211="základní",J211,0)</f>
        <v>0</v>
      </c>
      <c r="BF211" s="152">
        <f>IF(N211="snížená",J211,0)</f>
        <v>0</v>
      </c>
      <c r="BG211" s="152">
        <f>IF(N211="zákl. přenesená",J211,0)</f>
        <v>0</v>
      </c>
      <c r="BH211" s="152">
        <f>IF(N211="sníž. přenesená",J211,0)</f>
        <v>0</v>
      </c>
      <c r="BI211" s="152">
        <f>IF(N211="nulová",J211,0)</f>
        <v>0</v>
      </c>
      <c r="BJ211" s="17" t="s">
        <v>83</v>
      </c>
      <c r="BK211" s="152">
        <f>ROUND(I211*H211,2)</f>
        <v>0</v>
      </c>
      <c r="BL211" s="17" t="s">
        <v>155</v>
      </c>
      <c r="BM211" s="151" t="s">
        <v>301</v>
      </c>
    </row>
    <row r="212" spans="1:65" s="2" customFormat="1" ht="33" customHeight="1">
      <c r="A212" s="29"/>
      <c r="B212" s="140"/>
      <c r="C212" s="153" t="s">
        <v>302</v>
      </c>
      <c r="D212" s="153" t="s">
        <v>161</v>
      </c>
      <c r="E212" s="154" t="s">
        <v>303</v>
      </c>
      <c r="F212" s="155" t="s">
        <v>304</v>
      </c>
      <c r="G212" s="156" t="s">
        <v>197</v>
      </c>
      <c r="H212" s="157">
        <v>3</v>
      </c>
      <c r="I212" s="158">
        <v>0</v>
      </c>
      <c r="J212" s="158">
        <f>ROUND(I212*H212,2)</f>
        <v>0</v>
      </c>
      <c r="K212" s="155" t="s">
        <v>154</v>
      </c>
      <c r="L212" s="159"/>
      <c r="M212" s="160" t="s">
        <v>1</v>
      </c>
      <c r="N212" s="161" t="s">
        <v>40</v>
      </c>
      <c r="O212" s="149">
        <v>0</v>
      </c>
      <c r="P212" s="149">
        <f>O212*H212</f>
        <v>0</v>
      </c>
      <c r="Q212" s="149">
        <v>1.272E-2</v>
      </c>
      <c r="R212" s="149">
        <f>Q212*H212</f>
        <v>3.8159999999999999E-2</v>
      </c>
      <c r="S212" s="149">
        <v>0</v>
      </c>
      <c r="T212" s="150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1" t="s">
        <v>165</v>
      </c>
      <c r="AT212" s="151" t="s">
        <v>161</v>
      </c>
      <c r="AU212" s="151" t="s">
        <v>85</v>
      </c>
      <c r="AY212" s="17" t="s">
        <v>148</v>
      </c>
      <c r="BE212" s="152">
        <f>IF(N212="základní",J212,0)</f>
        <v>0</v>
      </c>
      <c r="BF212" s="152">
        <f>IF(N212="snížená",J212,0)</f>
        <v>0</v>
      </c>
      <c r="BG212" s="152">
        <f>IF(N212="zákl. přenesená",J212,0)</f>
        <v>0</v>
      </c>
      <c r="BH212" s="152">
        <f>IF(N212="sníž. přenesená",J212,0)</f>
        <v>0</v>
      </c>
      <c r="BI212" s="152">
        <f>IF(N212="nulová",J212,0)</f>
        <v>0</v>
      </c>
      <c r="BJ212" s="17" t="s">
        <v>83</v>
      </c>
      <c r="BK212" s="152">
        <f>ROUND(I212*H212,2)</f>
        <v>0</v>
      </c>
      <c r="BL212" s="17" t="s">
        <v>155</v>
      </c>
      <c r="BM212" s="151" t="s">
        <v>305</v>
      </c>
    </row>
    <row r="213" spans="1:65" s="12" customFormat="1" ht="22.95" customHeight="1">
      <c r="B213" s="128"/>
      <c r="D213" s="129" t="s">
        <v>74</v>
      </c>
      <c r="E213" s="138" t="s">
        <v>201</v>
      </c>
      <c r="F213" s="138" t="s">
        <v>306</v>
      </c>
      <c r="J213" s="139">
        <f>BK213</f>
        <v>0</v>
      </c>
      <c r="L213" s="128"/>
      <c r="M213" s="132"/>
      <c r="N213" s="133"/>
      <c r="O213" s="133"/>
      <c r="P213" s="134"/>
      <c r="Q213" s="133"/>
      <c r="R213" s="134"/>
      <c r="S213" s="133"/>
      <c r="T213" s="135"/>
      <c r="AR213" s="129" t="s">
        <v>83</v>
      </c>
      <c r="AT213" s="136" t="s">
        <v>74</v>
      </c>
      <c r="AU213" s="136" t="s">
        <v>83</v>
      </c>
      <c r="AY213" s="129" t="s">
        <v>148</v>
      </c>
      <c r="BK213" s="137">
        <f>SUM(BK214:BK291)</f>
        <v>0</v>
      </c>
    </row>
    <row r="214" spans="1:65" s="2" customFormat="1" ht="37.950000000000003" customHeight="1">
      <c r="A214" s="29"/>
      <c r="B214" s="140"/>
      <c r="C214" s="199" t="s">
        <v>307</v>
      </c>
      <c r="D214" s="199" t="s">
        <v>150</v>
      </c>
      <c r="E214" s="200" t="s">
        <v>308</v>
      </c>
      <c r="F214" s="201" t="s">
        <v>309</v>
      </c>
      <c r="G214" s="202" t="s">
        <v>153</v>
      </c>
      <c r="H214" s="203">
        <v>1200</v>
      </c>
      <c r="I214" s="204">
        <v>0</v>
      </c>
      <c r="J214" s="204">
        <f>ROUND(I214*H214,2)</f>
        <v>0</v>
      </c>
      <c r="K214" s="201" t="s">
        <v>154</v>
      </c>
      <c r="L214" s="310"/>
      <c r="M214" s="147"/>
      <c r="N214" s="148"/>
      <c r="O214" s="149"/>
      <c r="P214" s="149"/>
      <c r="Q214" s="149"/>
      <c r="R214" s="149"/>
      <c r="S214" s="149"/>
      <c r="T214" s="150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1" t="s">
        <v>155</v>
      </c>
      <c r="AT214" s="151" t="s">
        <v>150</v>
      </c>
      <c r="AU214" s="151" t="s">
        <v>85</v>
      </c>
      <c r="AY214" s="17" t="s">
        <v>148</v>
      </c>
      <c r="BE214" s="152">
        <f>IF(N214="základní",J214,0)</f>
        <v>0</v>
      </c>
      <c r="BF214" s="152">
        <f>IF(N214="snížená",J214,0)</f>
        <v>0</v>
      </c>
      <c r="BG214" s="152">
        <f>IF(N214="zákl. přenesená",J214,0)</f>
        <v>0</v>
      </c>
      <c r="BH214" s="152">
        <f>IF(N214="sníž. přenesená",J214,0)</f>
        <v>0</v>
      </c>
      <c r="BI214" s="152">
        <f>IF(N214="nulová",J214,0)</f>
        <v>0</v>
      </c>
      <c r="BJ214" s="17" t="s">
        <v>83</v>
      </c>
      <c r="BK214" s="152">
        <f>ROUND(I214*H214,2)</f>
        <v>0</v>
      </c>
      <c r="BL214" s="17" t="s">
        <v>155</v>
      </c>
      <c r="BM214" s="151" t="s">
        <v>310</v>
      </c>
    </row>
    <row r="215" spans="1:65" s="2" customFormat="1" ht="33" customHeight="1">
      <c r="A215" s="29"/>
      <c r="B215" s="140"/>
      <c r="C215" s="199" t="s">
        <v>311</v>
      </c>
      <c r="D215" s="199" t="s">
        <v>150</v>
      </c>
      <c r="E215" s="200" t="s">
        <v>312</v>
      </c>
      <c r="F215" s="201" t="s">
        <v>313</v>
      </c>
      <c r="G215" s="202" t="s">
        <v>153</v>
      </c>
      <c r="H215" s="203">
        <v>72000</v>
      </c>
      <c r="I215" s="204">
        <v>0</v>
      </c>
      <c r="J215" s="204">
        <f>ROUND(I215*H215,2)</f>
        <v>0</v>
      </c>
      <c r="K215" s="201" t="s">
        <v>154</v>
      </c>
      <c r="L215" s="30"/>
      <c r="M215" s="147"/>
      <c r="N215" s="148"/>
      <c r="O215" s="149"/>
      <c r="P215" s="149"/>
      <c r="Q215" s="149"/>
      <c r="R215" s="149"/>
      <c r="S215" s="149"/>
      <c r="T215" s="150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1" t="s">
        <v>155</v>
      </c>
      <c r="AT215" s="151" t="s">
        <v>150</v>
      </c>
      <c r="AU215" s="151" t="s">
        <v>85</v>
      </c>
      <c r="AY215" s="17" t="s">
        <v>148</v>
      </c>
      <c r="BE215" s="152">
        <f>IF(N215="základní",J215,0)</f>
        <v>0</v>
      </c>
      <c r="BF215" s="152">
        <f>IF(N215="snížená",J215,0)</f>
        <v>0</v>
      </c>
      <c r="BG215" s="152">
        <f>IF(N215="zákl. přenesená",J215,0)</f>
        <v>0</v>
      </c>
      <c r="BH215" s="152">
        <f>IF(N215="sníž. přenesená",J215,0)</f>
        <v>0</v>
      </c>
      <c r="BI215" s="152">
        <f>IF(N215="nulová",J215,0)</f>
        <v>0</v>
      </c>
      <c r="BJ215" s="17" t="s">
        <v>83</v>
      </c>
      <c r="BK215" s="152">
        <f>ROUND(I215*H215,2)</f>
        <v>0</v>
      </c>
      <c r="BL215" s="17" t="s">
        <v>155</v>
      </c>
      <c r="BM215" s="151" t="s">
        <v>314</v>
      </c>
    </row>
    <row r="216" spans="1:65" s="13" customFormat="1">
      <c r="B216" s="162"/>
      <c r="C216" s="205"/>
      <c r="D216" s="206" t="s">
        <v>167</v>
      </c>
      <c r="E216" s="205"/>
      <c r="F216" s="208" t="s">
        <v>315</v>
      </c>
      <c r="G216" s="205"/>
      <c r="H216" s="209">
        <v>72000</v>
      </c>
      <c r="I216" s="205"/>
      <c r="J216" s="205"/>
      <c r="K216" s="205"/>
      <c r="L216" s="162"/>
      <c r="M216" s="166"/>
      <c r="N216" s="167"/>
      <c r="O216" s="167"/>
      <c r="P216" s="167"/>
      <c r="Q216" s="167"/>
      <c r="R216" s="167"/>
      <c r="S216" s="167"/>
      <c r="T216" s="168"/>
      <c r="AT216" s="169" t="s">
        <v>167</v>
      </c>
      <c r="AU216" s="169" t="s">
        <v>85</v>
      </c>
      <c r="AV216" s="13" t="s">
        <v>85</v>
      </c>
      <c r="AW216" s="13" t="s">
        <v>3</v>
      </c>
      <c r="AX216" s="13" t="s">
        <v>83</v>
      </c>
      <c r="AY216" s="169" t="s">
        <v>148</v>
      </c>
    </row>
    <row r="217" spans="1:65" s="2" customFormat="1" ht="37.950000000000003" customHeight="1">
      <c r="A217" s="29"/>
      <c r="B217" s="140"/>
      <c r="C217" s="199" t="s">
        <v>316</v>
      </c>
      <c r="D217" s="199" t="s">
        <v>150</v>
      </c>
      <c r="E217" s="200" t="s">
        <v>317</v>
      </c>
      <c r="F217" s="201" t="s">
        <v>318</v>
      </c>
      <c r="G217" s="202" t="s">
        <v>153</v>
      </c>
      <c r="H217" s="203">
        <v>1200</v>
      </c>
      <c r="I217" s="204">
        <v>0</v>
      </c>
      <c r="J217" s="204">
        <f>ROUND(I217*H217,2)</f>
        <v>0</v>
      </c>
      <c r="K217" s="201" t="s">
        <v>154</v>
      </c>
      <c r="L217" s="30"/>
      <c r="M217" s="147" t="s">
        <v>1</v>
      </c>
      <c r="N217" s="148" t="s">
        <v>40</v>
      </c>
      <c r="O217" s="149">
        <v>8.6999999999999994E-2</v>
      </c>
      <c r="P217" s="149">
        <f>O217*H217</f>
        <v>104.39999999999999</v>
      </c>
      <c r="Q217" s="149">
        <v>0</v>
      </c>
      <c r="R217" s="149">
        <f>Q217*H217</f>
        <v>0</v>
      </c>
      <c r="S217" s="149">
        <v>0</v>
      </c>
      <c r="T217" s="150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1" t="s">
        <v>155</v>
      </c>
      <c r="AT217" s="151" t="s">
        <v>150</v>
      </c>
      <c r="AU217" s="151" t="s">
        <v>85</v>
      </c>
      <c r="AY217" s="17" t="s">
        <v>148</v>
      </c>
      <c r="BE217" s="152">
        <f>IF(N217="základní",J217,0)</f>
        <v>0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17" t="s">
        <v>83</v>
      </c>
      <c r="BK217" s="152">
        <f>ROUND(I217*H217,2)</f>
        <v>0</v>
      </c>
      <c r="BL217" s="17" t="s">
        <v>155</v>
      </c>
      <c r="BM217" s="151" t="s">
        <v>319</v>
      </c>
    </row>
    <row r="218" spans="1:65" s="2" customFormat="1" ht="16.5" customHeight="1">
      <c r="A218" s="29"/>
      <c r="B218" s="140"/>
      <c r="C218" s="199" t="s">
        <v>320</v>
      </c>
      <c r="D218" s="199" t="s">
        <v>150</v>
      </c>
      <c r="E218" s="200" t="s">
        <v>321</v>
      </c>
      <c r="F218" s="201" t="s">
        <v>322</v>
      </c>
      <c r="G218" s="202" t="s">
        <v>153</v>
      </c>
      <c r="H218" s="203">
        <v>1200</v>
      </c>
      <c r="I218" s="204">
        <v>0</v>
      </c>
      <c r="J218" s="204">
        <f>ROUND(I218*H218,2)</f>
        <v>0</v>
      </c>
      <c r="K218" s="201" t="s">
        <v>154</v>
      </c>
      <c r="L218" s="30"/>
      <c r="M218" s="147" t="s">
        <v>1</v>
      </c>
      <c r="N218" s="148" t="s">
        <v>40</v>
      </c>
      <c r="O218" s="149">
        <v>4.9000000000000002E-2</v>
      </c>
      <c r="P218" s="149">
        <f>O218*H218</f>
        <v>58.800000000000004</v>
      </c>
      <c r="Q218" s="149">
        <v>0</v>
      </c>
      <c r="R218" s="149">
        <f>Q218*H218</f>
        <v>0</v>
      </c>
      <c r="S218" s="149">
        <v>0</v>
      </c>
      <c r="T218" s="150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1" t="s">
        <v>155</v>
      </c>
      <c r="AT218" s="151" t="s">
        <v>150</v>
      </c>
      <c r="AU218" s="151" t="s">
        <v>85</v>
      </c>
      <c r="AY218" s="17" t="s">
        <v>148</v>
      </c>
      <c r="BE218" s="152">
        <f>IF(N218="základní",J218,0)</f>
        <v>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17" t="s">
        <v>83</v>
      </c>
      <c r="BK218" s="152">
        <f>ROUND(I218*H218,2)</f>
        <v>0</v>
      </c>
      <c r="BL218" s="17" t="s">
        <v>155</v>
      </c>
      <c r="BM218" s="151" t="s">
        <v>323</v>
      </c>
    </row>
    <row r="219" spans="1:65" s="2" customFormat="1" ht="21.75" customHeight="1">
      <c r="A219" s="29"/>
      <c r="B219" s="140"/>
      <c r="C219" s="199" t="s">
        <v>324</v>
      </c>
      <c r="D219" s="199" t="s">
        <v>150</v>
      </c>
      <c r="E219" s="200" t="s">
        <v>325</v>
      </c>
      <c r="F219" s="201" t="s">
        <v>326</v>
      </c>
      <c r="G219" s="202" t="s">
        <v>153</v>
      </c>
      <c r="H219" s="203">
        <v>72000</v>
      </c>
      <c r="I219" s="204">
        <v>0</v>
      </c>
      <c r="J219" s="204">
        <f>ROUND(I219*H219,2)</f>
        <v>0</v>
      </c>
      <c r="K219" s="201" t="s">
        <v>154</v>
      </c>
      <c r="L219" s="30"/>
      <c r="M219" s="147" t="s">
        <v>1</v>
      </c>
      <c r="N219" s="148" t="s">
        <v>40</v>
      </c>
      <c r="O219" s="149">
        <v>0</v>
      </c>
      <c r="P219" s="149">
        <f>O219*H219</f>
        <v>0</v>
      </c>
      <c r="Q219" s="149">
        <v>0</v>
      </c>
      <c r="R219" s="149">
        <f>Q219*H219</f>
        <v>0</v>
      </c>
      <c r="S219" s="149">
        <v>0</v>
      </c>
      <c r="T219" s="150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1" t="s">
        <v>155</v>
      </c>
      <c r="AT219" s="151" t="s">
        <v>150</v>
      </c>
      <c r="AU219" s="151" t="s">
        <v>85</v>
      </c>
      <c r="AY219" s="17" t="s">
        <v>148</v>
      </c>
      <c r="BE219" s="152">
        <f>IF(N219="základní",J219,0)</f>
        <v>0</v>
      </c>
      <c r="BF219" s="152">
        <f>IF(N219="snížená",J219,0)</f>
        <v>0</v>
      </c>
      <c r="BG219" s="152">
        <f>IF(N219="zákl. přenesená",J219,0)</f>
        <v>0</v>
      </c>
      <c r="BH219" s="152">
        <f>IF(N219="sníž. přenesená",J219,0)</f>
        <v>0</v>
      </c>
      <c r="BI219" s="152">
        <f>IF(N219="nulová",J219,0)</f>
        <v>0</v>
      </c>
      <c r="BJ219" s="17" t="s">
        <v>83</v>
      </c>
      <c r="BK219" s="152">
        <f>ROUND(I219*H219,2)</f>
        <v>0</v>
      </c>
      <c r="BL219" s="17" t="s">
        <v>155</v>
      </c>
      <c r="BM219" s="151" t="s">
        <v>327</v>
      </c>
    </row>
    <row r="220" spans="1:65" s="13" customFormat="1">
      <c r="B220" s="162"/>
      <c r="C220" s="205"/>
      <c r="D220" s="206" t="s">
        <v>167</v>
      </c>
      <c r="E220" s="205"/>
      <c r="F220" s="208" t="s">
        <v>315</v>
      </c>
      <c r="G220" s="205"/>
      <c r="H220" s="209">
        <v>72000</v>
      </c>
      <c r="I220" s="205"/>
      <c r="J220" s="205"/>
      <c r="K220" s="205"/>
      <c r="L220" s="162"/>
      <c r="M220" s="166"/>
      <c r="N220" s="167"/>
      <c r="O220" s="167"/>
      <c r="P220" s="167"/>
      <c r="Q220" s="167"/>
      <c r="R220" s="167"/>
      <c r="S220" s="167"/>
      <c r="T220" s="168"/>
      <c r="AT220" s="169" t="s">
        <v>167</v>
      </c>
      <c r="AU220" s="169" t="s">
        <v>85</v>
      </c>
      <c r="AV220" s="13" t="s">
        <v>85</v>
      </c>
      <c r="AW220" s="13" t="s">
        <v>3</v>
      </c>
      <c r="AX220" s="13" t="s">
        <v>83</v>
      </c>
      <c r="AY220" s="169" t="s">
        <v>148</v>
      </c>
    </row>
    <row r="221" spans="1:65" s="2" customFormat="1" ht="21.75" customHeight="1">
      <c r="A221" s="29"/>
      <c r="B221" s="140"/>
      <c r="C221" s="199" t="s">
        <v>328</v>
      </c>
      <c r="D221" s="199" t="s">
        <v>150</v>
      </c>
      <c r="E221" s="200" t="s">
        <v>329</v>
      </c>
      <c r="F221" s="201" t="s">
        <v>330</v>
      </c>
      <c r="G221" s="202" t="s">
        <v>153</v>
      </c>
      <c r="H221" s="203">
        <v>1200</v>
      </c>
      <c r="I221" s="204">
        <v>0</v>
      </c>
      <c r="J221" s="204">
        <f>ROUND(I221*H221,2)</f>
        <v>0</v>
      </c>
      <c r="K221" s="201" t="s">
        <v>154</v>
      </c>
      <c r="L221" s="30"/>
      <c r="M221" s="147" t="s">
        <v>1</v>
      </c>
      <c r="N221" s="148" t="s">
        <v>40</v>
      </c>
      <c r="O221" s="149">
        <v>3.3000000000000002E-2</v>
      </c>
      <c r="P221" s="149">
        <f>O221*H221</f>
        <v>39.6</v>
      </c>
      <c r="Q221" s="149">
        <v>0</v>
      </c>
      <c r="R221" s="149">
        <f>Q221*H221</f>
        <v>0</v>
      </c>
      <c r="S221" s="149">
        <v>0</v>
      </c>
      <c r="T221" s="150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1" t="s">
        <v>155</v>
      </c>
      <c r="AT221" s="151" t="s">
        <v>150</v>
      </c>
      <c r="AU221" s="151" t="s">
        <v>85</v>
      </c>
      <c r="AY221" s="17" t="s">
        <v>148</v>
      </c>
      <c r="BE221" s="152">
        <f>IF(N221="základní",J221,0)</f>
        <v>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17" t="s">
        <v>83</v>
      </c>
      <c r="BK221" s="152">
        <f>ROUND(I221*H221,2)</f>
        <v>0</v>
      </c>
      <c r="BL221" s="17" t="s">
        <v>155</v>
      </c>
      <c r="BM221" s="151" t="s">
        <v>331</v>
      </c>
    </row>
    <row r="222" spans="1:65" s="2" customFormat="1" ht="33" customHeight="1">
      <c r="A222" s="29"/>
      <c r="B222" s="140"/>
      <c r="C222" s="141" t="s">
        <v>332</v>
      </c>
      <c r="D222" s="141" t="s">
        <v>150</v>
      </c>
      <c r="E222" s="142" t="s">
        <v>333</v>
      </c>
      <c r="F222" s="143" t="s">
        <v>334</v>
      </c>
      <c r="G222" s="144" t="s">
        <v>153</v>
      </c>
      <c r="H222" s="145">
        <v>2300</v>
      </c>
      <c r="I222" s="146">
        <v>0</v>
      </c>
      <c r="J222" s="146">
        <f>ROUND(I222*H222,2)</f>
        <v>0</v>
      </c>
      <c r="K222" s="143" t="s">
        <v>154</v>
      </c>
      <c r="L222" s="30"/>
      <c r="M222" s="147" t="s">
        <v>1</v>
      </c>
      <c r="N222" s="148" t="s">
        <v>40</v>
      </c>
      <c r="O222" s="149">
        <v>0.105</v>
      </c>
      <c r="P222" s="149">
        <f>O222*H222</f>
        <v>241.5</v>
      </c>
      <c r="Q222" s="149">
        <v>1.2999999999999999E-4</v>
      </c>
      <c r="R222" s="149">
        <f>Q222*H222</f>
        <v>0.29899999999999999</v>
      </c>
      <c r="S222" s="149">
        <v>0</v>
      </c>
      <c r="T222" s="150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1" t="s">
        <v>155</v>
      </c>
      <c r="AT222" s="151" t="s">
        <v>150</v>
      </c>
      <c r="AU222" s="151" t="s">
        <v>85</v>
      </c>
      <c r="AY222" s="17" t="s">
        <v>148</v>
      </c>
      <c r="BE222" s="152">
        <f>IF(N222="základní",J222,0)</f>
        <v>0</v>
      </c>
      <c r="BF222" s="152">
        <f>IF(N222="snížená",J222,0)</f>
        <v>0</v>
      </c>
      <c r="BG222" s="152">
        <f>IF(N222="zákl. přenesená",J222,0)</f>
        <v>0</v>
      </c>
      <c r="BH222" s="152">
        <f>IF(N222="sníž. přenesená",J222,0)</f>
        <v>0</v>
      </c>
      <c r="BI222" s="152">
        <f>IF(N222="nulová",J222,0)</f>
        <v>0</v>
      </c>
      <c r="BJ222" s="17" t="s">
        <v>83</v>
      </c>
      <c r="BK222" s="152">
        <f>ROUND(I222*H222,2)</f>
        <v>0</v>
      </c>
      <c r="BL222" s="17" t="s">
        <v>155</v>
      </c>
      <c r="BM222" s="151" t="s">
        <v>335</v>
      </c>
    </row>
    <row r="223" spans="1:65" s="2" customFormat="1" ht="21.75" customHeight="1">
      <c r="A223" s="29"/>
      <c r="B223" s="140"/>
      <c r="C223" s="141" t="s">
        <v>336</v>
      </c>
      <c r="D223" s="141" t="s">
        <v>150</v>
      </c>
      <c r="E223" s="142" t="s">
        <v>337</v>
      </c>
      <c r="F223" s="143" t="s">
        <v>338</v>
      </c>
      <c r="G223" s="144" t="s">
        <v>339</v>
      </c>
      <c r="H223" s="145">
        <v>270</v>
      </c>
      <c r="I223" s="146">
        <v>0</v>
      </c>
      <c r="J223" s="146">
        <f>ROUND(I223*H223,2)</f>
        <v>0</v>
      </c>
      <c r="K223" s="143" t="s">
        <v>154</v>
      </c>
      <c r="L223" s="30"/>
      <c r="M223" s="147" t="s">
        <v>1</v>
      </c>
      <c r="N223" s="148" t="s">
        <v>40</v>
      </c>
      <c r="O223" s="149">
        <v>0.64200000000000002</v>
      </c>
      <c r="P223" s="149">
        <f>O223*H223</f>
        <v>173.34</v>
      </c>
      <c r="Q223" s="149">
        <v>0</v>
      </c>
      <c r="R223" s="149">
        <f>Q223*H223</f>
        <v>0</v>
      </c>
      <c r="S223" s="149">
        <v>0</v>
      </c>
      <c r="T223" s="150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1" t="s">
        <v>155</v>
      </c>
      <c r="AT223" s="151" t="s">
        <v>150</v>
      </c>
      <c r="AU223" s="151" t="s">
        <v>85</v>
      </c>
      <c r="AY223" s="17" t="s">
        <v>148</v>
      </c>
      <c r="BE223" s="152">
        <f>IF(N223="základní",J223,0)</f>
        <v>0</v>
      </c>
      <c r="BF223" s="152">
        <f>IF(N223="snížená",J223,0)</f>
        <v>0</v>
      </c>
      <c r="BG223" s="152">
        <f>IF(N223="zákl. přenesená",J223,0)</f>
        <v>0</v>
      </c>
      <c r="BH223" s="152">
        <f>IF(N223="sníž. přenesená",J223,0)</f>
        <v>0</v>
      </c>
      <c r="BI223" s="152">
        <f>IF(N223="nulová",J223,0)</f>
        <v>0</v>
      </c>
      <c r="BJ223" s="17" t="s">
        <v>83</v>
      </c>
      <c r="BK223" s="152">
        <f>ROUND(I223*H223,2)</f>
        <v>0</v>
      </c>
      <c r="BL223" s="17" t="s">
        <v>155</v>
      </c>
      <c r="BM223" s="151" t="s">
        <v>340</v>
      </c>
    </row>
    <row r="224" spans="1:65" s="2" customFormat="1" ht="24.15" customHeight="1">
      <c r="A224" s="29"/>
      <c r="B224" s="140"/>
      <c r="C224" s="141" t="s">
        <v>341</v>
      </c>
      <c r="D224" s="141" t="s">
        <v>150</v>
      </c>
      <c r="E224" s="142" t="s">
        <v>342</v>
      </c>
      <c r="F224" s="143" t="s">
        <v>343</v>
      </c>
      <c r="G224" s="144" t="s">
        <v>339</v>
      </c>
      <c r="H224" s="145">
        <v>135</v>
      </c>
      <c r="I224" s="146">
        <v>0</v>
      </c>
      <c r="J224" s="146">
        <f>ROUND(I224*H224,2)</f>
        <v>0</v>
      </c>
      <c r="K224" s="143" t="s">
        <v>154</v>
      </c>
      <c r="L224" s="30"/>
      <c r="M224" s="147" t="s">
        <v>1</v>
      </c>
      <c r="N224" s="148" t="s">
        <v>40</v>
      </c>
      <c r="O224" s="149">
        <v>0.9</v>
      </c>
      <c r="P224" s="149">
        <f>O224*H224</f>
        <v>121.5</v>
      </c>
      <c r="Q224" s="149">
        <v>0</v>
      </c>
      <c r="R224" s="149">
        <f>Q224*H224</f>
        <v>0</v>
      </c>
      <c r="S224" s="149">
        <v>0</v>
      </c>
      <c r="T224" s="150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1" t="s">
        <v>155</v>
      </c>
      <c r="AT224" s="151" t="s">
        <v>150</v>
      </c>
      <c r="AU224" s="151" t="s">
        <v>85</v>
      </c>
      <c r="AY224" s="17" t="s">
        <v>148</v>
      </c>
      <c r="BE224" s="152">
        <f>IF(N224="základní",J224,0)</f>
        <v>0</v>
      </c>
      <c r="BF224" s="152">
        <f>IF(N224="snížená",J224,0)</f>
        <v>0</v>
      </c>
      <c r="BG224" s="152">
        <f>IF(N224="zákl. přenesená",J224,0)</f>
        <v>0</v>
      </c>
      <c r="BH224" s="152">
        <f>IF(N224="sníž. přenesená",J224,0)</f>
        <v>0</v>
      </c>
      <c r="BI224" s="152">
        <f>IF(N224="nulová",J224,0)</f>
        <v>0</v>
      </c>
      <c r="BJ224" s="17" t="s">
        <v>83</v>
      </c>
      <c r="BK224" s="152">
        <f>ROUND(I224*H224,2)</f>
        <v>0</v>
      </c>
      <c r="BL224" s="17" t="s">
        <v>155</v>
      </c>
      <c r="BM224" s="151" t="s">
        <v>344</v>
      </c>
    </row>
    <row r="225" spans="1:65" s="2" customFormat="1" ht="24.15" customHeight="1">
      <c r="A225" s="29"/>
      <c r="B225" s="140"/>
      <c r="C225" s="141" t="s">
        <v>345</v>
      </c>
      <c r="D225" s="141" t="s">
        <v>150</v>
      </c>
      <c r="E225" s="142" t="s">
        <v>346</v>
      </c>
      <c r="F225" s="143" t="s">
        <v>347</v>
      </c>
      <c r="G225" s="144" t="s">
        <v>153</v>
      </c>
      <c r="H225" s="145">
        <v>886.83</v>
      </c>
      <c r="I225" s="146">
        <v>0</v>
      </c>
      <c r="J225" s="146">
        <f>ROUND(I225*H225,2)</f>
        <v>0</v>
      </c>
      <c r="K225" s="143" t="s">
        <v>154</v>
      </c>
      <c r="L225" s="30"/>
      <c r="M225" s="147" t="s">
        <v>1</v>
      </c>
      <c r="N225" s="148" t="s">
        <v>40</v>
      </c>
      <c r="O225" s="149">
        <v>0.308</v>
      </c>
      <c r="P225" s="149">
        <f>O225*H225</f>
        <v>273.14364</v>
      </c>
      <c r="Q225" s="149">
        <v>4.0000000000000003E-5</v>
      </c>
      <c r="R225" s="149">
        <f>Q225*H225</f>
        <v>3.5473200000000003E-2</v>
      </c>
      <c r="S225" s="149">
        <v>0</v>
      </c>
      <c r="T225" s="150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1" t="s">
        <v>155</v>
      </c>
      <c r="AT225" s="151" t="s">
        <v>150</v>
      </c>
      <c r="AU225" s="151" t="s">
        <v>85</v>
      </c>
      <c r="AY225" s="17" t="s">
        <v>148</v>
      </c>
      <c r="BE225" s="152">
        <f>IF(N225="základní",J225,0)</f>
        <v>0</v>
      </c>
      <c r="BF225" s="152">
        <f>IF(N225="snížená",J225,0)</f>
        <v>0</v>
      </c>
      <c r="BG225" s="152">
        <f>IF(N225="zákl. přenesená",J225,0)</f>
        <v>0</v>
      </c>
      <c r="BH225" s="152">
        <f>IF(N225="sníž. přenesená",J225,0)</f>
        <v>0</v>
      </c>
      <c r="BI225" s="152">
        <f>IF(N225="nulová",J225,0)</f>
        <v>0</v>
      </c>
      <c r="BJ225" s="17" t="s">
        <v>83</v>
      </c>
      <c r="BK225" s="152">
        <f>ROUND(I225*H225,2)</f>
        <v>0</v>
      </c>
      <c r="BL225" s="17" t="s">
        <v>155</v>
      </c>
      <c r="BM225" s="151" t="s">
        <v>348</v>
      </c>
    </row>
    <row r="226" spans="1:65" s="13" customFormat="1">
      <c r="B226" s="162"/>
      <c r="D226" s="163" t="s">
        <v>167</v>
      </c>
      <c r="E226" s="169" t="s">
        <v>1</v>
      </c>
      <c r="F226" s="164" t="s">
        <v>349</v>
      </c>
      <c r="H226" s="165">
        <v>886.83</v>
      </c>
      <c r="L226" s="162"/>
      <c r="M226" s="166"/>
      <c r="N226" s="167"/>
      <c r="O226" s="167"/>
      <c r="P226" s="167"/>
      <c r="Q226" s="167"/>
      <c r="R226" s="167"/>
      <c r="S226" s="167"/>
      <c r="T226" s="168"/>
      <c r="AT226" s="169" t="s">
        <v>167</v>
      </c>
      <c r="AU226" s="169" t="s">
        <v>85</v>
      </c>
      <c r="AV226" s="13" t="s">
        <v>85</v>
      </c>
      <c r="AW226" s="13" t="s">
        <v>29</v>
      </c>
      <c r="AX226" s="13" t="s">
        <v>75</v>
      </c>
      <c r="AY226" s="169" t="s">
        <v>148</v>
      </c>
    </row>
    <row r="227" spans="1:65" s="14" customFormat="1">
      <c r="B227" s="170"/>
      <c r="D227" s="163" t="s">
        <v>167</v>
      </c>
      <c r="E227" s="171" t="s">
        <v>1</v>
      </c>
      <c r="F227" s="172" t="s">
        <v>176</v>
      </c>
      <c r="H227" s="173">
        <v>886.83</v>
      </c>
      <c r="L227" s="170"/>
      <c r="M227" s="174"/>
      <c r="N227" s="175"/>
      <c r="O227" s="175"/>
      <c r="P227" s="175"/>
      <c r="Q227" s="175"/>
      <c r="R227" s="175"/>
      <c r="S227" s="175"/>
      <c r="T227" s="176"/>
      <c r="AT227" s="171" t="s">
        <v>167</v>
      </c>
      <c r="AU227" s="171" t="s">
        <v>85</v>
      </c>
      <c r="AV227" s="14" t="s">
        <v>155</v>
      </c>
      <c r="AW227" s="14" t="s">
        <v>29</v>
      </c>
      <c r="AX227" s="14" t="s">
        <v>83</v>
      </c>
      <c r="AY227" s="171" t="s">
        <v>148</v>
      </c>
    </row>
    <row r="228" spans="1:65" s="2" customFormat="1" ht="16.5" customHeight="1">
      <c r="A228" s="29"/>
      <c r="B228" s="140"/>
      <c r="C228" s="141" t="s">
        <v>350</v>
      </c>
      <c r="D228" s="141" t="s">
        <v>150</v>
      </c>
      <c r="E228" s="142" t="s">
        <v>351</v>
      </c>
      <c r="F228" s="143" t="s">
        <v>352</v>
      </c>
      <c r="G228" s="144" t="s">
        <v>153</v>
      </c>
      <c r="H228" s="145">
        <v>430</v>
      </c>
      <c r="I228" s="146">
        <v>0</v>
      </c>
      <c r="J228" s="146">
        <f>ROUND(I228*H228,2)</f>
        <v>0</v>
      </c>
      <c r="K228" s="143" t="s">
        <v>154</v>
      </c>
      <c r="L228" s="30"/>
      <c r="M228" s="147" t="s">
        <v>1</v>
      </c>
      <c r="N228" s="148" t="s">
        <v>40</v>
      </c>
      <c r="O228" s="149">
        <v>0.32500000000000001</v>
      </c>
      <c r="P228" s="149">
        <f>O228*H228</f>
        <v>139.75</v>
      </c>
      <c r="Q228" s="149">
        <v>0</v>
      </c>
      <c r="R228" s="149">
        <f>Q228*H228</f>
        <v>0</v>
      </c>
      <c r="S228" s="149">
        <v>0</v>
      </c>
      <c r="T228" s="150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1" t="s">
        <v>155</v>
      </c>
      <c r="AT228" s="151" t="s">
        <v>150</v>
      </c>
      <c r="AU228" s="151" t="s">
        <v>85</v>
      </c>
      <c r="AY228" s="17" t="s">
        <v>148</v>
      </c>
      <c r="BE228" s="152">
        <f>IF(N228="základní",J228,0)</f>
        <v>0</v>
      </c>
      <c r="BF228" s="152">
        <f>IF(N228="snížená",J228,0)</f>
        <v>0</v>
      </c>
      <c r="BG228" s="152">
        <f>IF(N228="zákl. přenesená",J228,0)</f>
        <v>0</v>
      </c>
      <c r="BH228" s="152">
        <f>IF(N228="sníž. přenesená",J228,0)</f>
        <v>0</v>
      </c>
      <c r="BI228" s="152">
        <f>IF(N228="nulová",J228,0)</f>
        <v>0</v>
      </c>
      <c r="BJ228" s="17" t="s">
        <v>83</v>
      </c>
      <c r="BK228" s="152">
        <f>ROUND(I228*H228,2)</f>
        <v>0</v>
      </c>
      <c r="BL228" s="17" t="s">
        <v>155</v>
      </c>
      <c r="BM228" s="151" t="s">
        <v>353</v>
      </c>
    </row>
    <row r="229" spans="1:65" s="15" customFormat="1">
      <c r="B229" s="177"/>
      <c r="D229" s="163" t="s">
        <v>167</v>
      </c>
      <c r="E229" s="178" t="s">
        <v>1</v>
      </c>
      <c r="F229" s="179" t="s">
        <v>354</v>
      </c>
      <c r="H229" s="178" t="s">
        <v>1</v>
      </c>
      <c r="L229" s="177"/>
      <c r="M229" s="180"/>
      <c r="N229" s="181"/>
      <c r="O229" s="181"/>
      <c r="P229" s="181"/>
      <c r="Q229" s="181"/>
      <c r="R229" s="181"/>
      <c r="S229" s="181"/>
      <c r="T229" s="182"/>
      <c r="AT229" s="178" t="s">
        <v>167</v>
      </c>
      <c r="AU229" s="178" t="s">
        <v>85</v>
      </c>
      <c r="AV229" s="15" t="s">
        <v>83</v>
      </c>
      <c r="AW229" s="15" t="s">
        <v>29</v>
      </c>
      <c r="AX229" s="15" t="s">
        <v>75</v>
      </c>
      <c r="AY229" s="178" t="s">
        <v>148</v>
      </c>
    </row>
    <row r="230" spans="1:65" s="13" customFormat="1">
      <c r="B230" s="162"/>
      <c r="D230" s="163" t="s">
        <v>167</v>
      </c>
      <c r="E230" s="169" t="s">
        <v>1</v>
      </c>
      <c r="F230" s="164" t="s">
        <v>355</v>
      </c>
      <c r="H230" s="165">
        <v>430</v>
      </c>
      <c r="L230" s="162"/>
      <c r="M230" s="166"/>
      <c r="N230" s="167"/>
      <c r="O230" s="167"/>
      <c r="P230" s="167"/>
      <c r="Q230" s="167"/>
      <c r="R230" s="167"/>
      <c r="S230" s="167"/>
      <c r="T230" s="168"/>
      <c r="AT230" s="169" t="s">
        <v>167</v>
      </c>
      <c r="AU230" s="169" t="s">
        <v>85</v>
      </c>
      <c r="AV230" s="13" t="s">
        <v>85</v>
      </c>
      <c r="AW230" s="13" t="s">
        <v>29</v>
      </c>
      <c r="AX230" s="13" t="s">
        <v>75</v>
      </c>
      <c r="AY230" s="169" t="s">
        <v>148</v>
      </c>
    </row>
    <row r="231" spans="1:65" s="14" customFormat="1">
      <c r="B231" s="170"/>
      <c r="D231" s="163" t="s">
        <v>167</v>
      </c>
      <c r="E231" s="171" t="s">
        <v>1</v>
      </c>
      <c r="F231" s="172" t="s">
        <v>176</v>
      </c>
      <c r="H231" s="173">
        <v>430</v>
      </c>
      <c r="L231" s="170"/>
      <c r="M231" s="174"/>
      <c r="N231" s="175"/>
      <c r="O231" s="175"/>
      <c r="P231" s="175"/>
      <c r="Q231" s="175"/>
      <c r="R231" s="175"/>
      <c r="S231" s="175"/>
      <c r="T231" s="176"/>
      <c r="AT231" s="171" t="s">
        <v>167</v>
      </c>
      <c r="AU231" s="171" t="s">
        <v>85</v>
      </c>
      <c r="AV231" s="14" t="s">
        <v>155</v>
      </c>
      <c r="AW231" s="14" t="s">
        <v>29</v>
      </c>
      <c r="AX231" s="14" t="s">
        <v>83</v>
      </c>
      <c r="AY231" s="171" t="s">
        <v>148</v>
      </c>
    </row>
    <row r="232" spans="1:65" s="2" customFormat="1" ht="16.5" customHeight="1">
      <c r="A232" s="29"/>
      <c r="B232" s="140"/>
      <c r="C232" s="141" t="s">
        <v>356</v>
      </c>
      <c r="D232" s="141" t="s">
        <v>150</v>
      </c>
      <c r="E232" s="142" t="s">
        <v>357</v>
      </c>
      <c r="F232" s="143" t="s">
        <v>358</v>
      </c>
      <c r="G232" s="144" t="s">
        <v>197</v>
      </c>
      <c r="H232" s="145">
        <v>30</v>
      </c>
      <c r="I232" s="146">
        <v>0</v>
      </c>
      <c r="J232" s="146">
        <f>ROUND(I232*H232,2)</f>
        <v>0</v>
      </c>
      <c r="K232" s="143" t="s">
        <v>154</v>
      </c>
      <c r="L232" s="30"/>
      <c r="M232" s="147" t="s">
        <v>1</v>
      </c>
      <c r="N232" s="148" t="s">
        <v>40</v>
      </c>
      <c r="O232" s="149">
        <v>0.29899999999999999</v>
      </c>
      <c r="P232" s="149">
        <f>O232*H232</f>
        <v>8.9699999999999989</v>
      </c>
      <c r="Q232" s="149">
        <v>1.8000000000000001E-4</v>
      </c>
      <c r="R232" s="149">
        <f>Q232*H232</f>
        <v>5.4000000000000003E-3</v>
      </c>
      <c r="S232" s="149">
        <v>0</v>
      </c>
      <c r="T232" s="150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1" t="s">
        <v>155</v>
      </c>
      <c r="AT232" s="151" t="s">
        <v>150</v>
      </c>
      <c r="AU232" s="151" t="s">
        <v>85</v>
      </c>
      <c r="AY232" s="17" t="s">
        <v>148</v>
      </c>
      <c r="BE232" s="152">
        <f>IF(N232="základní",J232,0)</f>
        <v>0</v>
      </c>
      <c r="BF232" s="152">
        <f>IF(N232="snížená",J232,0)</f>
        <v>0</v>
      </c>
      <c r="BG232" s="152">
        <f>IF(N232="zákl. přenesená",J232,0)</f>
        <v>0</v>
      </c>
      <c r="BH232" s="152">
        <f>IF(N232="sníž. přenesená",J232,0)</f>
        <v>0</v>
      </c>
      <c r="BI232" s="152">
        <f>IF(N232="nulová",J232,0)</f>
        <v>0</v>
      </c>
      <c r="BJ232" s="17" t="s">
        <v>83</v>
      </c>
      <c r="BK232" s="152">
        <f>ROUND(I232*H232,2)</f>
        <v>0</v>
      </c>
      <c r="BL232" s="17" t="s">
        <v>155</v>
      </c>
      <c r="BM232" s="151" t="s">
        <v>359</v>
      </c>
    </row>
    <row r="233" spans="1:65" s="2" customFormat="1" ht="16.5" customHeight="1">
      <c r="A233" s="29"/>
      <c r="B233" s="140"/>
      <c r="C233" s="153" t="s">
        <v>360</v>
      </c>
      <c r="D233" s="153" t="s">
        <v>161</v>
      </c>
      <c r="E233" s="154" t="s">
        <v>361</v>
      </c>
      <c r="F233" s="155" t="s">
        <v>362</v>
      </c>
      <c r="G233" s="156" t="s">
        <v>197</v>
      </c>
      <c r="H233" s="157">
        <v>30</v>
      </c>
      <c r="I233" s="158">
        <v>0</v>
      </c>
      <c r="J233" s="158">
        <f>ROUND(I233*H233,2)</f>
        <v>0</v>
      </c>
      <c r="K233" s="155" t="s">
        <v>154</v>
      </c>
      <c r="L233" s="159"/>
      <c r="M233" s="160" t="s">
        <v>1</v>
      </c>
      <c r="N233" s="161" t="s">
        <v>40</v>
      </c>
      <c r="O233" s="149">
        <v>0</v>
      </c>
      <c r="P233" s="149">
        <f>O233*H233</f>
        <v>0</v>
      </c>
      <c r="Q233" s="149">
        <v>1.2E-2</v>
      </c>
      <c r="R233" s="149">
        <f>Q233*H233</f>
        <v>0.36</v>
      </c>
      <c r="S233" s="149">
        <v>0</v>
      </c>
      <c r="T233" s="150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1" t="s">
        <v>165</v>
      </c>
      <c r="AT233" s="151" t="s">
        <v>161</v>
      </c>
      <c r="AU233" s="151" t="s">
        <v>85</v>
      </c>
      <c r="AY233" s="17" t="s">
        <v>148</v>
      </c>
      <c r="BE233" s="152">
        <f>IF(N233="základní",J233,0)</f>
        <v>0</v>
      </c>
      <c r="BF233" s="152">
        <f>IF(N233="snížená",J233,0)</f>
        <v>0</v>
      </c>
      <c r="BG233" s="152">
        <f>IF(N233="zákl. přenesená",J233,0)</f>
        <v>0</v>
      </c>
      <c r="BH233" s="152">
        <f>IF(N233="sníž. přenesená",J233,0)</f>
        <v>0</v>
      </c>
      <c r="BI233" s="152">
        <f>IF(N233="nulová",J233,0)</f>
        <v>0</v>
      </c>
      <c r="BJ233" s="17" t="s">
        <v>83</v>
      </c>
      <c r="BK233" s="152">
        <f>ROUND(I233*H233,2)</f>
        <v>0</v>
      </c>
      <c r="BL233" s="17" t="s">
        <v>155</v>
      </c>
      <c r="BM233" s="151" t="s">
        <v>363</v>
      </c>
    </row>
    <row r="234" spans="1:65" s="2" customFormat="1" ht="16.5" customHeight="1">
      <c r="A234" s="29"/>
      <c r="B234" s="140"/>
      <c r="C234" s="141" t="s">
        <v>364</v>
      </c>
      <c r="D234" s="141" t="s">
        <v>150</v>
      </c>
      <c r="E234" s="142" t="s">
        <v>365</v>
      </c>
      <c r="F234" s="143" t="s">
        <v>366</v>
      </c>
      <c r="G234" s="144" t="s">
        <v>269</v>
      </c>
      <c r="H234" s="145">
        <v>1.2</v>
      </c>
      <c r="I234" s="146">
        <v>0</v>
      </c>
      <c r="J234" s="146">
        <f>ROUND(I234*H234,2)</f>
        <v>0</v>
      </c>
      <c r="K234" s="143" t="s">
        <v>154</v>
      </c>
      <c r="L234" s="30"/>
      <c r="M234" s="147" t="s">
        <v>1</v>
      </c>
      <c r="N234" s="148" t="s">
        <v>40</v>
      </c>
      <c r="O234" s="149">
        <v>6.4359999999999999</v>
      </c>
      <c r="P234" s="149">
        <f>O234*H234</f>
        <v>7.7231999999999994</v>
      </c>
      <c r="Q234" s="149">
        <v>0</v>
      </c>
      <c r="R234" s="149">
        <f>Q234*H234</f>
        <v>0</v>
      </c>
      <c r="S234" s="149">
        <v>2</v>
      </c>
      <c r="T234" s="150">
        <f>S234*H234</f>
        <v>2.4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1" t="s">
        <v>155</v>
      </c>
      <c r="AT234" s="151" t="s">
        <v>150</v>
      </c>
      <c r="AU234" s="151" t="s">
        <v>85</v>
      </c>
      <c r="AY234" s="17" t="s">
        <v>148</v>
      </c>
      <c r="BE234" s="152">
        <f>IF(N234="základní",J234,0)</f>
        <v>0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17" t="s">
        <v>83</v>
      </c>
      <c r="BK234" s="152">
        <f>ROUND(I234*H234,2)</f>
        <v>0</v>
      </c>
      <c r="BL234" s="17" t="s">
        <v>155</v>
      </c>
      <c r="BM234" s="151" t="s">
        <v>367</v>
      </c>
    </row>
    <row r="235" spans="1:65" s="15" customFormat="1" ht="20.399999999999999">
      <c r="B235" s="177"/>
      <c r="D235" s="163" t="s">
        <v>167</v>
      </c>
      <c r="E235" s="178" t="s">
        <v>1</v>
      </c>
      <c r="F235" s="179" t="s">
        <v>368</v>
      </c>
      <c r="H235" s="178" t="s">
        <v>1</v>
      </c>
      <c r="L235" s="177"/>
      <c r="M235" s="180"/>
      <c r="N235" s="181"/>
      <c r="O235" s="181"/>
      <c r="P235" s="181"/>
      <c r="Q235" s="181"/>
      <c r="R235" s="181"/>
      <c r="S235" s="181"/>
      <c r="T235" s="182"/>
      <c r="AT235" s="178" t="s">
        <v>167</v>
      </c>
      <c r="AU235" s="178" t="s">
        <v>85</v>
      </c>
      <c r="AV235" s="15" t="s">
        <v>83</v>
      </c>
      <c r="AW235" s="15" t="s">
        <v>29</v>
      </c>
      <c r="AX235" s="15" t="s">
        <v>75</v>
      </c>
      <c r="AY235" s="178" t="s">
        <v>148</v>
      </c>
    </row>
    <row r="236" spans="1:65" s="13" customFormat="1">
      <c r="B236" s="162"/>
      <c r="D236" s="163" t="s">
        <v>167</v>
      </c>
      <c r="E236" s="169" t="s">
        <v>1</v>
      </c>
      <c r="F236" s="164" t="s">
        <v>369</v>
      </c>
      <c r="H236" s="165">
        <v>1.2</v>
      </c>
      <c r="L236" s="162"/>
      <c r="M236" s="166"/>
      <c r="N236" s="167"/>
      <c r="O236" s="167"/>
      <c r="P236" s="167"/>
      <c r="Q236" s="167"/>
      <c r="R236" s="167"/>
      <c r="S236" s="167"/>
      <c r="T236" s="168"/>
      <c r="AT236" s="169" t="s">
        <v>167</v>
      </c>
      <c r="AU236" s="169" t="s">
        <v>85</v>
      </c>
      <c r="AV236" s="13" t="s">
        <v>85</v>
      </c>
      <c r="AW236" s="13" t="s">
        <v>29</v>
      </c>
      <c r="AX236" s="13" t="s">
        <v>75</v>
      </c>
      <c r="AY236" s="169" t="s">
        <v>148</v>
      </c>
    </row>
    <row r="237" spans="1:65" s="14" customFormat="1">
      <c r="B237" s="170"/>
      <c r="D237" s="163" t="s">
        <v>167</v>
      </c>
      <c r="E237" s="171" t="s">
        <v>1</v>
      </c>
      <c r="F237" s="172" t="s">
        <v>176</v>
      </c>
      <c r="H237" s="173">
        <v>1.2</v>
      </c>
      <c r="L237" s="170"/>
      <c r="M237" s="174"/>
      <c r="N237" s="175"/>
      <c r="O237" s="175"/>
      <c r="P237" s="175"/>
      <c r="Q237" s="175"/>
      <c r="R237" s="175"/>
      <c r="S237" s="175"/>
      <c r="T237" s="176"/>
      <c r="AT237" s="171" t="s">
        <v>167</v>
      </c>
      <c r="AU237" s="171" t="s">
        <v>85</v>
      </c>
      <c r="AV237" s="14" t="s">
        <v>155</v>
      </c>
      <c r="AW237" s="14" t="s">
        <v>29</v>
      </c>
      <c r="AX237" s="14" t="s">
        <v>83</v>
      </c>
      <c r="AY237" s="171" t="s">
        <v>148</v>
      </c>
    </row>
    <row r="238" spans="1:65" s="2" customFormat="1" ht="21.75" customHeight="1">
      <c r="A238" s="29"/>
      <c r="B238" s="140"/>
      <c r="C238" s="141" t="s">
        <v>370</v>
      </c>
      <c r="D238" s="141" t="s">
        <v>150</v>
      </c>
      <c r="E238" s="142" t="s">
        <v>371</v>
      </c>
      <c r="F238" s="143" t="s">
        <v>372</v>
      </c>
      <c r="G238" s="144" t="s">
        <v>153</v>
      </c>
      <c r="H238" s="145">
        <v>153.94900000000001</v>
      </c>
      <c r="I238" s="146">
        <v>0</v>
      </c>
      <c r="J238" s="146">
        <f>ROUND(I238*H238,2)</f>
        <v>0</v>
      </c>
      <c r="K238" s="143" t="s">
        <v>154</v>
      </c>
      <c r="L238" s="30"/>
      <c r="M238" s="147" t="s">
        <v>1</v>
      </c>
      <c r="N238" s="148" t="s">
        <v>40</v>
      </c>
      <c r="O238" s="149">
        <v>0.28399999999999997</v>
      </c>
      <c r="P238" s="149">
        <f>O238*H238</f>
        <v>43.721516000000001</v>
      </c>
      <c r="Q238" s="149">
        <v>0</v>
      </c>
      <c r="R238" s="149">
        <f>Q238*H238</f>
        <v>0</v>
      </c>
      <c r="S238" s="149">
        <v>0.26100000000000001</v>
      </c>
      <c r="T238" s="150">
        <f>S238*H238</f>
        <v>40.180689000000008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1" t="s">
        <v>155</v>
      </c>
      <c r="AT238" s="151" t="s">
        <v>150</v>
      </c>
      <c r="AU238" s="151" t="s">
        <v>85</v>
      </c>
      <c r="AY238" s="17" t="s">
        <v>148</v>
      </c>
      <c r="BE238" s="152">
        <f>IF(N238="základní",J238,0)</f>
        <v>0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17" t="s">
        <v>83</v>
      </c>
      <c r="BK238" s="152">
        <f>ROUND(I238*H238,2)</f>
        <v>0</v>
      </c>
      <c r="BL238" s="17" t="s">
        <v>155</v>
      </c>
      <c r="BM238" s="151" t="s">
        <v>373</v>
      </c>
    </row>
    <row r="239" spans="1:65" s="15" customFormat="1">
      <c r="B239" s="177"/>
      <c r="D239" s="163" t="s">
        <v>167</v>
      </c>
      <c r="E239" s="178" t="s">
        <v>1</v>
      </c>
      <c r="F239" s="179" t="s">
        <v>374</v>
      </c>
      <c r="H239" s="178" t="s">
        <v>1</v>
      </c>
      <c r="L239" s="177"/>
      <c r="M239" s="180"/>
      <c r="N239" s="181"/>
      <c r="O239" s="181"/>
      <c r="P239" s="181"/>
      <c r="Q239" s="181"/>
      <c r="R239" s="181"/>
      <c r="S239" s="181"/>
      <c r="T239" s="182"/>
      <c r="AT239" s="178" t="s">
        <v>167</v>
      </c>
      <c r="AU239" s="178" t="s">
        <v>85</v>
      </c>
      <c r="AV239" s="15" t="s">
        <v>83</v>
      </c>
      <c r="AW239" s="15" t="s">
        <v>29</v>
      </c>
      <c r="AX239" s="15" t="s">
        <v>75</v>
      </c>
      <c r="AY239" s="178" t="s">
        <v>148</v>
      </c>
    </row>
    <row r="240" spans="1:65" s="13" customFormat="1" ht="20.399999999999999">
      <c r="B240" s="162"/>
      <c r="D240" s="163" t="s">
        <v>167</v>
      </c>
      <c r="E240" s="169" t="s">
        <v>1</v>
      </c>
      <c r="F240" s="164" t="s">
        <v>375</v>
      </c>
      <c r="H240" s="165">
        <v>148.75</v>
      </c>
      <c r="L240" s="162"/>
      <c r="M240" s="166"/>
      <c r="N240" s="167"/>
      <c r="O240" s="167"/>
      <c r="P240" s="167"/>
      <c r="Q240" s="167"/>
      <c r="R240" s="167"/>
      <c r="S240" s="167"/>
      <c r="T240" s="168"/>
      <c r="AT240" s="169" t="s">
        <v>167</v>
      </c>
      <c r="AU240" s="169" t="s">
        <v>85</v>
      </c>
      <c r="AV240" s="13" t="s">
        <v>85</v>
      </c>
      <c r="AW240" s="13" t="s">
        <v>29</v>
      </c>
      <c r="AX240" s="13" t="s">
        <v>75</v>
      </c>
      <c r="AY240" s="169" t="s">
        <v>148</v>
      </c>
    </row>
    <row r="241" spans="1:65" s="15" customFormat="1">
      <c r="B241" s="177"/>
      <c r="D241" s="163" t="s">
        <v>167</v>
      </c>
      <c r="E241" s="178" t="s">
        <v>1</v>
      </c>
      <c r="F241" s="179" t="s">
        <v>376</v>
      </c>
      <c r="H241" s="178" t="s">
        <v>1</v>
      </c>
      <c r="L241" s="177"/>
      <c r="M241" s="180"/>
      <c r="N241" s="181"/>
      <c r="O241" s="181"/>
      <c r="P241" s="181"/>
      <c r="Q241" s="181"/>
      <c r="R241" s="181"/>
      <c r="S241" s="181"/>
      <c r="T241" s="182"/>
      <c r="AT241" s="178" t="s">
        <v>167</v>
      </c>
      <c r="AU241" s="178" t="s">
        <v>85</v>
      </c>
      <c r="AV241" s="15" t="s">
        <v>83</v>
      </c>
      <c r="AW241" s="15" t="s">
        <v>29</v>
      </c>
      <c r="AX241" s="15" t="s">
        <v>75</v>
      </c>
      <c r="AY241" s="178" t="s">
        <v>148</v>
      </c>
    </row>
    <row r="242" spans="1:65" s="13" customFormat="1">
      <c r="B242" s="162"/>
      <c r="D242" s="163" t="s">
        <v>167</v>
      </c>
      <c r="E242" s="169" t="s">
        <v>1</v>
      </c>
      <c r="F242" s="164" t="s">
        <v>377</v>
      </c>
      <c r="H242" s="165">
        <v>-7.0919999999999996</v>
      </c>
      <c r="L242" s="162"/>
      <c r="M242" s="166"/>
      <c r="N242" s="167"/>
      <c r="O242" s="167"/>
      <c r="P242" s="167"/>
      <c r="Q242" s="167"/>
      <c r="R242" s="167"/>
      <c r="S242" s="167"/>
      <c r="T242" s="168"/>
      <c r="AT242" s="169" t="s">
        <v>167</v>
      </c>
      <c r="AU242" s="169" t="s">
        <v>85</v>
      </c>
      <c r="AV242" s="13" t="s">
        <v>85</v>
      </c>
      <c r="AW242" s="13" t="s">
        <v>29</v>
      </c>
      <c r="AX242" s="13" t="s">
        <v>75</v>
      </c>
      <c r="AY242" s="169" t="s">
        <v>148</v>
      </c>
    </row>
    <row r="243" spans="1:65" s="13" customFormat="1">
      <c r="B243" s="162"/>
      <c r="D243" s="163" t="s">
        <v>167</v>
      </c>
      <c r="E243" s="169" t="s">
        <v>1</v>
      </c>
      <c r="F243" s="164" t="s">
        <v>378</v>
      </c>
      <c r="H243" s="165">
        <v>-7.88</v>
      </c>
      <c r="L243" s="162"/>
      <c r="M243" s="166"/>
      <c r="N243" s="167"/>
      <c r="O243" s="167"/>
      <c r="P243" s="167"/>
      <c r="Q243" s="167"/>
      <c r="R243" s="167"/>
      <c r="S243" s="167"/>
      <c r="T243" s="168"/>
      <c r="AT243" s="169" t="s">
        <v>167</v>
      </c>
      <c r="AU243" s="169" t="s">
        <v>85</v>
      </c>
      <c r="AV243" s="13" t="s">
        <v>85</v>
      </c>
      <c r="AW243" s="13" t="s">
        <v>29</v>
      </c>
      <c r="AX243" s="13" t="s">
        <v>75</v>
      </c>
      <c r="AY243" s="169" t="s">
        <v>148</v>
      </c>
    </row>
    <row r="244" spans="1:65" s="13" customFormat="1">
      <c r="B244" s="162"/>
      <c r="D244" s="163" t="s">
        <v>167</v>
      </c>
      <c r="E244" s="169" t="s">
        <v>1</v>
      </c>
      <c r="F244" s="164" t="s">
        <v>379</v>
      </c>
      <c r="H244" s="165">
        <v>-1.08</v>
      </c>
      <c r="L244" s="162"/>
      <c r="M244" s="166"/>
      <c r="N244" s="167"/>
      <c r="O244" s="167"/>
      <c r="P244" s="167"/>
      <c r="Q244" s="167"/>
      <c r="R244" s="167"/>
      <c r="S244" s="167"/>
      <c r="T244" s="168"/>
      <c r="AT244" s="169" t="s">
        <v>167</v>
      </c>
      <c r="AU244" s="169" t="s">
        <v>85</v>
      </c>
      <c r="AV244" s="13" t="s">
        <v>85</v>
      </c>
      <c r="AW244" s="13" t="s">
        <v>29</v>
      </c>
      <c r="AX244" s="13" t="s">
        <v>75</v>
      </c>
      <c r="AY244" s="169" t="s">
        <v>148</v>
      </c>
    </row>
    <row r="245" spans="1:65" s="15" customFormat="1">
      <c r="B245" s="177"/>
      <c r="D245" s="163" t="s">
        <v>167</v>
      </c>
      <c r="E245" s="178" t="s">
        <v>1</v>
      </c>
      <c r="F245" s="179" t="s">
        <v>380</v>
      </c>
      <c r="H245" s="178" t="s">
        <v>1</v>
      </c>
      <c r="L245" s="177"/>
      <c r="M245" s="180"/>
      <c r="N245" s="181"/>
      <c r="O245" s="181"/>
      <c r="P245" s="181"/>
      <c r="Q245" s="181"/>
      <c r="R245" s="181"/>
      <c r="S245" s="181"/>
      <c r="T245" s="182"/>
      <c r="AT245" s="178" t="s">
        <v>167</v>
      </c>
      <c r="AU245" s="178" t="s">
        <v>85</v>
      </c>
      <c r="AV245" s="15" t="s">
        <v>83</v>
      </c>
      <c r="AW245" s="15" t="s">
        <v>29</v>
      </c>
      <c r="AX245" s="15" t="s">
        <v>75</v>
      </c>
      <c r="AY245" s="178" t="s">
        <v>148</v>
      </c>
    </row>
    <row r="246" spans="1:65" s="13" customFormat="1">
      <c r="B246" s="162"/>
      <c r="D246" s="163" t="s">
        <v>167</v>
      </c>
      <c r="E246" s="169" t="s">
        <v>1</v>
      </c>
      <c r="F246" s="164" t="s">
        <v>381</v>
      </c>
      <c r="H246" s="165">
        <v>25.585000000000001</v>
      </c>
      <c r="L246" s="162"/>
      <c r="M246" s="166"/>
      <c r="N246" s="167"/>
      <c r="O246" s="167"/>
      <c r="P246" s="167"/>
      <c r="Q246" s="167"/>
      <c r="R246" s="167"/>
      <c r="S246" s="167"/>
      <c r="T246" s="168"/>
      <c r="AT246" s="169" t="s">
        <v>167</v>
      </c>
      <c r="AU246" s="169" t="s">
        <v>85</v>
      </c>
      <c r="AV246" s="13" t="s">
        <v>85</v>
      </c>
      <c r="AW246" s="13" t="s">
        <v>29</v>
      </c>
      <c r="AX246" s="13" t="s">
        <v>75</v>
      </c>
      <c r="AY246" s="169" t="s">
        <v>148</v>
      </c>
    </row>
    <row r="247" spans="1:65" s="15" customFormat="1">
      <c r="B247" s="177"/>
      <c r="D247" s="163" t="s">
        <v>167</v>
      </c>
      <c r="E247" s="178" t="s">
        <v>1</v>
      </c>
      <c r="F247" s="179" t="s">
        <v>376</v>
      </c>
      <c r="H247" s="178" t="s">
        <v>1</v>
      </c>
      <c r="L247" s="177"/>
      <c r="M247" s="180"/>
      <c r="N247" s="181"/>
      <c r="O247" s="181"/>
      <c r="P247" s="181"/>
      <c r="Q247" s="181"/>
      <c r="R247" s="181"/>
      <c r="S247" s="181"/>
      <c r="T247" s="182"/>
      <c r="AT247" s="178" t="s">
        <v>167</v>
      </c>
      <c r="AU247" s="178" t="s">
        <v>85</v>
      </c>
      <c r="AV247" s="15" t="s">
        <v>83</v>
      </c>
      <c r="AW247" s="15" t="s">
        <v>29</v>
      </c>
      <c r="AX247" s="15" t="s">
        <v>75</v>
      </c>
      <c r="AY247" s="178" t="s">
        <v>148</v>
      </c>
    </row>
    <row r="248" spans="1:65" s="13" customFormat="1">
      <c r="B248" s="162"/>
      <c r="D248" s="163" t="s">
        <v>167</v>
      </c>
      <c r="E248" s="169" t="s">
        <v>1</v>
      </c>
      <c r="F248" s="164" t="s">
        <v>382</v>
      </c>
      <c r="H248" s="165">
        <v>-1.1819999999999999</v>
      </c>
      <c r="L248" s="162"/>
      <c r="M248" s="166"/>
      <c r="N248" s="167"/>
      <c r="O248" s="167"/>
      <c r="P248" s="167"/>
      <c r="Q248" s="167"/>
      <c r="R248" s="167"/>
      <c r="S248" s="167"/>
      <c r="T248" s="168"/>
      <c r="AT248" s="169" t="s">
        <v>167</v>
      </c>
      <c r="AU248" s="169" t="s">
        <v>85</v>
      </c>
      <c r="AV248" s="13" t="s">
        <v>85</v>
      </c>
      <c r="AW248" s="13" t="s">
        <v>29</v>
      </c>
      <c r="AX248" s="13" t="s">
        <v>75</v>
      </c>
      <c r="AY248" s="169" t="s">
        <v>148</v>
      </c>
    </row>
    <row r="249" spans="1:65" s="13" customFormat="1">
      <c r="B249" s="162"/>
      <c r="D249" s="163" t="s">
        <v>167</v>
      </c>
      <c r="E249" s="169" t="s">
        <v>1</v>
      </c>
      <c r="F249" s="164" t="s">
        <v>383</v>
      </c>
      <c r="H249" s="165">
        <v>-3.1520000000000001</v>
      </c>
      <c r="L249" s="162"/>
      <c r="M249" s="166"/>
      <c r="N249" s="167"/>
      <c r="O249" s="167"/>
      <c r="P249" s="167"/>
      <c r="Q249" s="167"/>
      <c r="R249" s="167"/>
      <c r="S249" s="167"/>
      <c r="T249" s="168"/>
      <c r="AT249" s="169" t="s">
        <v>167</v>
      </c>
      <c r="AU249" s="169" t="s">
        <v>85</v>
      </c>
      <c r="AV249" s="13" t="s">
        <v>85</v>
      </c>
      <c r="AW249" s="13" t="s">
        <v>29</v>
      </c>
      <c r="AX249" s="13" t="s">
        <v>75</v>
      </c>
      <c r="AY249" s="169" t="s">
        <v>148</v>
      </c>
    </row>
    <row r="250" spans="1:65" s="14" customFormat="1">
      <c r="B250" s="170"/>
      <c r="D250" s="163" t="s">
        <v>167</v>
      </c>
      <c r="E250" s="171" t="s">
        <v>1</v>
      </c>
      <c r="F250" s="172" t="s">
        <v>176</v>
      </c>
      <c r="H250" s="173">
        <v>153.94900000000001</v>
      </c>
      <c r="L250" s="170"/>
      <c r="M250" s="174"/>
      <c r="N250" s="175"/>
      <c r="O250" s="175"/>
      <c r="P250" s="175"/>
      <c r="Q250" s="175"/>
      <c r="R250" s="175"/>
      <c r="S250" s="175"/>
      <c r="T250" s="176"/>
      <c r="AT250" s="171" t="s">
        <v>167</v>
      </c>
      <c r="AU250" s="171" t="s">
        <v>85</v>
      </c>
      <c r="AV250" s="14" t="s">
        <v>155</v>
      </c>
      <c r="AW250" s="14" t="s">
        <v>29</v>
      </c>
      <c r="AX250" s="14" t="s">
        <v>83</v>
      </c>
      <c r="AY250" s="171" t="s">
        <v>148</v>
      </c>
    </row>
    <row r="251" spans="1:65" s="2" customFormat="1" ht="24.15" customHeight="1">
      <c r="A251" s="29"/>
      <c r="B251" s="140"/>
      <c r="C251" s="141" t="s">
        <v>384</v>
      </c>
      <c r="D251" s="141" t="s">
        <v>150</v>
      </c>
      <c r="E251" s="142" t="s">
        <v>385</v>
      </c>
      <c r="F251" s="143" t="s">
        <v>386</v>
      </c>
      <c r="G251" s="144" t="s">
        <v>269</v>
      </c>
      <c r="H251" s="145">
        <v>3.1440000000000001</v>
      </c>
      <c r="I251" s="146">
        <v>0</v>
      </c>
      <c r="J251" s="146">
        <f>ROUND(I251*H251,2)</f>
        <v>0</v>
      </c>
      <c r="K251" s="143" t="s">
        <v>154</v>
      </c>
      <c r="L251" s="30"/>
      <c r="M251" s="147" t="s">
        <v>1</v>
      </c>
      <c r="N251" s="148" t="s">
        <v>40</v>
      </c>
      <c r="O251" s="149">
        <v>1.7010000000000001</v>
      </c>
      <c r="P251" s="149">
        <f>O251*H251</f>
        <v>5.347944</v>
      </c>
      <c r="Q251" s="149">
        <v>0</v>
      </c>
      <c r="R251" s="149">
        <f>Q251*H251</f>
        <v>0</v>
      </c>
      <c r="S251" s="149">
        <v>1.95</v>
      </c>
      <c r="T251" s="150">
        <f>S251*H251</f>
        <v>6.1307999999999998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1" t="s">
        <v>155</v>
      </c>
      <c r="AT251" s="151" t="s">
        <v>150</v>
      </c>
      <c r="AU251" s="151" t="s">
        <v>85</v>
      </c>
      <c r="AY251" s="17" t="s">
        <v>148</v>
      </c>
      <c r="BE251" s="152">
        <f>IF(N251="základní",J251,0)</f>
        <v>0</v>
      </c>
      <c r="BF251" s="152">
        <f>IF(N251="snížená",J251,0)</f>
        <v>0</v>
      </c>
      <c r="BG251" s="152">
        <f>IF(N251="zákl. přenesená",J251,0)</f>
        <v>0</v>
      </c>
      <c r="BH251" s="152">
        <f>IF(N251="sníž. přenesená",J251,0)</f>
        <v>0</v>
      </c>
      <c r="BI251" s="152">
        <f>IF(N251="nulová",J251,0)</f>
        <v>0</v>
      </c>
      <c r="BJ251" s="17" t="s">
        <v>83</v>
      </c>
      <c r="BK251" s="152">
        <f>ROUND(I251*H251,2)</f>
        <v>0</v>
      </c>
      <c r="BL251" s="17" t="s">
        <v>155</v>
      </c>
      <c r="BM251" s="151" t="s">
        <v>387</v>
      </c>
    </row>
    <row r="252" spans="1:65" s="15" customFormat="1">
      <c r="B252" s="177"/>
      <c r="D252" s="163" t="s">
        <v>167</v>
      </c>
      <c r="E252" s="178" t="s">
        <v>1</v>
      </c>
      <c r="F252" s="179" t="s">
        <v>388</v>
      </c>
      <c r="H252" s="178" t="s">
        <v>1</v>
      </c>
      <c r="L252" s="177"/>
      <c r="M252" s="180"/>
      <c r="N252" s="181"/>
      <c r="O252" s="181"/>
      <c r="P252" s="181"/>
      <c r="Q252" s="181"/>
      <c r="R252" s="181"/>
      <c r="S252" s="181"/>
      <c r="T252" s="182"/>
      <c r="AT252" s="178" t="s">
        <v>167</v>
      </c>
      <c r="AU252" s="178" t="s">
        <v>85</v>
      </c>
      <c r="AV252" s="15" t="s">
        <v>83</v>
      </c>
      <c r="AW252" s="15" t="s">
        <v>29</v>
      </c>
      <c r="AX252" s="15" t="s">
        <v>75</v>
      </c>
      <c r="AY252" s="178" t="s">
        <v>148</v>
      </c>
    </row>
    <row r="253" spans="1:65" s="13" customFormat="1">
      <c r="B253" s="162"/>
      <c r="D253" s="163" t="s">
        <v>167</v>
      </c>
      <c r="E253" s="169" t="s">
        <v>1</v>
      </c>
      <c r="F253" s="164" t="s">
        <v>389</v>
      </c>
      <c r="H253" s="165">
        <v>1.5840000000000001</v>
      </c>
      <c r="L253" s="162"/>
      <c r="M253" s="166"/>
      <c r="N253" s="167"/>
      <c r="O253" s="167"/>
      <c r="P253" s="167"/>
      <c r="Q253" s="167"/>
      <c r="R253" s="167"/>
      <c r="S253" s="167"/>
      <c r="T253" s="168"/>
      <c r="AT253" s="169" t="s">
        <v>167</v>
      </c>
      <c r="AU253" s="169" t="s">
        <v>85</v>
      </c>
      <c r="AV253" s="13" t="s">
        <v>85</v>
      </c>
      <c r="AW253" s="13" t="s">
        <v>29</v>
      </c>
      <c r="AX253" s="13" t="s">
        <v>75</v>
      </c>
      <c r="AY253" s="169" t="s">
        <v>148</v>
      </c>
    </row>
    <row r="254" spans="1:65" s="15" customFormat="1">
      <c r="B254" s="177"/>
      <c r="D254" s="163" t="s">
        <v>167</v>
      </c>
      <c r="E254" s="178" t="s">
        <v>1</v>
      </c>
      <c r="F254" s="179" t="s">
        <v>390</v>
      </c>
      <c r="H254" s="178" t="s">
        <v>1</v>
      </c>
      <c r="L254" s="177"/>
      <c r="M254" s="180"/>
      <c r="N254" s="181"/>
      <c r="O254" s="181"/>
      <c r="P254" s="181"/>
      <c r="Q254" s="181"/>
      <c r="R254" s="181"/>
      <c r="S254" s="181"/>
      <c r="T254" s="182"/>
      <c r="AT254" s="178" t="s">
        <v>167</v>
      </c>
      <c r="AU254" s="178" t="s">
        <v>85</v>
      </c>
      <c r="AV254" s="15" t="s">
        <v>83</v>
      </c>
      <c r="AW254" s="15" t="s">
        <v>29</v>
      </c>
      <c r="AX254" s="15" t="s">
        <v>75</v>
      </c>
      <c r="AY254" s="178" t="s">
        <v>148</v>
      </c>
    </row>
    <row r="255" spans="1:65" s="13" customFormat="1">
      <c r="B255" s="162"/>
      <c r="D255" s="163" t="s">
        <v>167</v>
      </c>
      <c r="E255" s="169" t="s">
        <v>1</v>
      </c>
      <c r="F255" s="164" t="s">
        <v>391</v>
      </c>
      <c r="H255" s="165">
        <v>1.56</v>
      </c>
      <c r="L255" s="162"/>
      <c r="M255" s="166"/>
      <c r="N255" s="167"/>
      <c r="O255" s="167"/>
      <c r="P255" s="167"/>
      <c r="Q255" s="167"/>
      <c r="R255" s="167"/>
      <c r="S255" s="167"/>
      <c r="T255" s="168"/>
      <c r="AT255" s="169" t="s">
        <v>167</v>
      </c>
      <c r="AU255" s="169" t="s">
        <v>85</v>
      </c>
      <c r="AV255" s="13" t="s">
        <v>85</v>
      </c>
      <c r="AW255" s="13" t="s">
        <v>29</v>
      </c>
      <c r="AX255" s="13" t="s">
        <v>75</v>
      </c>
      <c r="AY255" s="169" t="s">
        <v>148</v>
      </c>
    </row>
    <row r="256" spans="1:65" s="14" customFormat="1">
      <c r="B256" s="170"/>
      <c r="D256" s="163" t="s">
        <v>167</v>
      </c>
      <c r="E256" s="171" t="s">
        <v>1</v>
      </c>
      <c r="F256" s="172" t="s">
        <v>176</v>
      </c>
      <c r="H256" s="173">
        <v>3.1440000000000001</v>
      </c>
      <c r="L256" s="170"/>
      <c r="M256" s="174"/>
      <c r="N256" s="175"/>
      <c r="O256" s="175"/>
      <c r="P256" s="175"/>
      <c r="Q256" s="175"/>
      <c r="R256" s="175"/>
      <c r="S256" s="175"/>
      <c r="T256" s="176"/>
      <c r="AT256" s="171" t="s">
        <v>167</v>
      </c>
      <c r="AU256" s="171" t="s">
        <v>85</v>
      </c>
      <c r="AV256" s="14" t="s">
        <v>155</v>
      </c>
      <c r="AW256" s="14" t="s">
        <v>29</v>
      </c>
      <c r="AX256" s="14" t="s">
        <v>83</v>
      </c>
      <c r="AY256" s="171" t="s">
        <v>148</v>
      </c>
    </row>
    <row r="257" spans="1:65" s="2" customFormat="1" ht="33" customHeight="1">
      <c r="A257" s="29"/>
      <c r="B257" s="140"/>
      <c r="C257" s="220" t="s">
        <v>392</v>
      </c>
      <c r="D257" s="220" t="s">
        <v>150</v>
      </c>
      <c r="E257" s="221" t="s">
        <v>393</v>
      </c>
      <c r="F257" s="222" t="s">
        <v>394</v>
      </c>
      <c r="G257" s="223" t="s">
        <v>153</v>
      </c>
      <c r="H257" s="224">
        <v>339</v>
      </c>
      <c r="I257" s="225">
        <v>0</v>
      </c>
      <c r="J257" s="225">
        <f>ROUND(I257*H257,2)</f>
        <v>0</v>
      </c>
      <c r="K257" s="222" t="s">
        <v>1</v>
      </c>
      <c r="L257" s="30"/>
      <c r="M257" s="147" t="s">
        <v>1</v>
      </c>
      <c r="N257" s="148" t="s">
        <v>40</v>
      </c>
      <c r="O257" s="149">
        <v>0.39</v>
      </c>
      <c r="P257" s="149">
        <f>O257*H257</f>
        <v>132.21</v>
      </c>
      <c r="Q257" s="149">
        <v>0</v>
      </c>
      <c r="R257" s="149">
        <f>Q257*H257</f>
        <v>0</v>
      </c>
      <c r="S257" s="149">
        <v>5.3999999999999999E-2</v>
      </c>
      <c r="T257" s="150">
        <f>S257*H257</f>
        <v>18.306000000000001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51" t="s">
        <v>155</v>
      </c>
      <c r="AT257" s="151" t="s">
        <v>150</v>
      </c>
      <c r="AU257" s="151" t="s">
        <v>85</v>
      </c>
      <c r="AY257" s="17" t="s">
        <v>148</v>
      </c>
      <c r="BE257" s="152">
        <f>IF(N257="základní",J257,0)</f>
        <v>0</v>
      </c>
      <c r="BF257" s="152">
        <f>IF(N257="snížená",J257,0)</f>
        <v>0</v>
      </c>
      <c r="BG257" s="152">
        <f>IF(N257="zákl. přenesená",J257,0)</f>
        <v>0</v>
      </c>
      <c r="BH257" s="152">
        <f>IF(N257="sníž. přenesená",J257,0)</f>
        <v>0</v>
      </c>
      <c r="BI257" s="152">
        <f>IF(N257="nulová",J257,0)</f>
        <v>0</v>
      </c>
      <c r="BJ257" s="17" t="s">
        <v>83</v>
      </c>
      <c r="BK257" s="152">
        <f>ROUND(I257*H257,2)</f>
        <v>0</v>
      </c>
      <c r="BL257" s="17" t="s">
        <v>155</v>
      </c>
      <c r="BM257" s="151" t="s">
        <v>395</v>
      </c>
    </row>
    <row r="258" spans="1:65" s="15" customFormat="1">
      <c r="B258" s="177"/>
      <c r="C258" s="249"/>
      <c r="D258" s="227" t="s">
        <v>167</v>
      </c>
      <c r="E258" s="250" t="s">
        <v>1</v>
      </c>
      <c r="F258" s="251" t="s">
        <v>396</v>
      </c>
      <c r="G258" s="249"/>
      <c r="H258" s="250" t="s">
        <v>1</v>
      </c>
      <c r="I258" s="249"/>
      <c r="J258" s="249"/>
      <c r="K258" s="249"/>
      <c r="L258" s="177"/>
      <c r="M258" s="180"/>
      <c r="N258" s="181"/>
      <c r="O258" s="181"/>
      <c r="P258" s="181"/>
      <c r="Q258" s="181"/>
      <c r="R258" s="181"/>
      <c r="S258" s="181"/>
      <c r="T258" s="182"/>
      <c r="AT258" s="178" t="s">
        <v>167</v>
      </c>
      <c r="AU258" s="178" t="s">
        <v>85</v>
      </c>
      <c r="AV258" s="15" t="s">
        <v>83</v>
      </c>
      <c r="AW258" s="15" t="s">
        <v>29</v>
      </c>
      <c r="AX258" s="15" t="s">
        <v>75</v>
      </c>
      <c r="AY258" s="178" t="s">
        <v>148</v>
      </c>
    </row>
    <row r="259" spans="1:65" s="13" customFormat="1">
      <c r="B259" s="162"/>
      <c r="C259" s="226"/>
      <c r="D259" s="227" t="s">
        <v>167</v>
      </c>
      <c r="E259" s="228" t="s">
        <v>1</v>
      </c>
      <c r="F259" s="229">
        <v>339</v>
      </c>
      <c r="G259" s="226"/>
      <c r="H259" s="230">
        <v>339</v>
      </c>
      <c r="I259" s="226"/>
      <c r="J259" s="226"/>
      <c r="K259" s="226"/>
      <c r="L259" s="162"/>
      <c r="M259" s="166"/>
      <c r="N259" s="167"/>
      <c r="O259" s="167"/>
      <c r="P259" s="167"/>
      <c r="Q259" s="167"/>
      <c r="R259" s="167"/>
      <c r="S259" s="167"/>
      <c r="T259" s="168"/>
      <c r="AT259" s="169" t="s">
        <v>167</v>
      </c>
      <c r="AU259" s="169" t="s">
        <v>85</v>
      </c>
      <c r="AV259" s="13" t="s">
        <v>85</v>
      </c>
      <c r="AW259" s="13" t="s">
        <v>29</v>
      </c>
      <c r="AX259" s="13" t="s">
        <v>75</v>
      </c>
      <c r="AY259" s="169" t="s">
        <v>148</v>
      </c>
    </row>
    <row r="260" spans="1:65" s="14" customFormat="1">
      <c r="B260" s="170"/>
      <c r="C260" s="231"/>
      <c r="D260" s="227" t="s">
        <v>167</v>
      </c>
      <c r="E260" s="232" t="s">
        <v>1</v>
      </c>
      <c r="F260" s="233" t="s">
        <v>176</v>
      </c>
      <c r="G260" s="231"/>
      <c r="H260" s="234">
        <v>339</v>
      </c>
      <c r="I260" s="231"/>
      <c r="J260" s="231"/>
      <c r="K260" s="231"/>
      <c r="L260" s="170"/>
      <c r="M260" s="174"/>
      <c r="N260" s="175"/>
      <c r="O260" s="175"/>
      <c r="P260" s="175"/>
      <c r="Q260" s="175"/>
      <c r="R260" s="175"/>
      <c r="S260" s="175"/>
      <c r="T260" s="176"/>
      <c r="AT260" s="171" t="s">
        <v>167</v>
      </c>
      <c r="AU260" s="171" t="s">
        <v>85</v>
      </c>
      <c r="AV260" s="14" t="s">
        <v>155</v>
      </c>
      <c r="AW260" s="14" t="s">
        <v>29</v>
      </c>
      <c r="AX260" s="14" t="s">
        <v>83</v>
      </c>
      <c r="AY260" s="171" t="s">
        <v>148</v>
      </c>
    </row>
    <row r="261" spans="1:65" s="2" customFormat="1" ht="24.15" customHeight="1">
      <c r="A261" s="29"/>
      <c r="B261" s="140"/>
      <c r="C261" s="141" t="s">
        <v>398</v>
      </c>
      <c r="D261" s="141" t="s">
        <v>150</v>
      </c>
      <c r="E261" s="142" t="s">
        <v>399</v>
      </c>
      <c r="F261" s="143" t="s">
        <v>400</v>
      </c>
      <c r="G261" s="144" t="s">
        <v>210</v>
      </c>
      <c r="H261" s="145">
        <v>4.8</v>
      </c>
      <c r="I261" s="146">
        <v>0</v>
      </c>
      <c r="J261" s="146">
        <f>ROUND(I261*H261,2)</f>
        <v>0</v>
      </c>
      <c r="K261" s="143" t="s">
        <v>154</v>
      </c>
      <c r="L261" s="30"/>
      <c r="M261" s="147" t="s">
        <v>1</v>
      </c>
      <c r="N261" s="148" t="s">
        <v>40</v>
      </c>
      <c r="O261" s="149">
        <v>0.64</v>
      </c>
      <c r="P261" s="149">
        <f>O261*H261</f>
        <v>3.0720000000000001</v>
      </c>
      <c r="Q261" s="149">
        <v>0</v>
      </c>
      <c r="R261" s="149">
        <f>Q261*H261</f>
        <v>0</v>
      </c>
      <c r="S261" s="149">
        <v>7.0000000000000007E-2</v>
      </c>
      <c r="T261" s="150">
        <f>S261*H261</f>
        <v>0.33600000000000002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1" t="s">
        <v>155</v>
      </c>
      <c r="AT261" s="151" t="s">
        <v>150</v>
      </c>
      <c r="AU261" s="151" t="s">
        <v>85</v>
      </c>
      <c r="AY261" s="17" t="s">
        <v>148</v>
      </c>
      <c r="BE261" s="152">
        <f>IF(N261="základní",J261,0)</f>
        <v>0</v>
      </c>
      <c r="BF261" s="152">
        <f>IF(N261="snížená",J261,0)</f>
        <v>0</v>
      </c>
      <c r="BG261" s="152">
        <f>IF(N261="zákl. přenesená",J261,0)</f>
        <v>0</v>
      </c>
      <c r="BH261" s="152">
        <f>IF(N261="sníž. přenesená",J261,0)</f>
        <v>0</v>
      </c>
      <c r="BI261" s="152">
        <f>IF(N261="nulová",J261,0)</f>
        <v>0</v>
      </c>
      <c r="BJ261" s="17" t="s">
        <v>83</v>
      </c>
      <c r="BK261" s="152">
        <f>ROUND(I261*H261,2)</f>
        <v>0</v>
      </c>
      <c r="BL261" s="17" t="s">
        <v>155</v>
      </c>
      <c r="BM261" s="151" t="s">
        <v>401</v>
      </c>
    </row>
    <row r="262" spans="1:65" s="15" customFormat="1">
      <c r="B262" s="177"/>
      <c r="D262" s="163" t="s">
        <v>167</v>
      </c>
      <c r="E262" s="178" t="s">
        <v>1</v>
      </c>
      <c r="F262" s="179" t="s">
        <v>402</v>
      </c>
      <c r="H262" s="178" t="s">
        <v>1</v>
      </c>
      <c r="L262" s="177"/>
      <c r="M262" s="180"/>
      <c r="N262" s="181"/>
      <c r="O262" s="181"/>
      <c r="P262" s="181"/>
      <c r="Q262" s="181"/>
      <c r="R262" s="181"/>
      <c r="S262" s="181"/>
      <c r="T262" s="182"/>
      <c r="AT262" s="178" t="s">
        <v>167</v>
      </c>
      <c r="AU262" s="178" t="s">
        <v>85</v>
      </c>
      <c r="AV262" s="15" t="s">
        <v>83</v>
      </c>
      <c r="AW262" s="15" t="s">
        <v>29</v>
      </c>
      <c r="AX262" s="15" t="s">
        <v>75</v>
      </c>
      <c r="AY262" s="178" t="s">
        <v>148</v>
      </c>
    </row>
    <row r="263" spans="1:65" s="13" customFormat="1">
      <c r="B263" s="162"/>
      <c r="D263" s="163" t="s">
        <v>167</v>
      </c>
      <c r="E263" s="169" t="s">
        <v>1</v>
      </c>
      <c r="F263" s="164" t="s">
        <v>403</v>
      </c>
      <c r="H263" s="165">
        <v>4.8</v>
      </c>
      <c r="L263" s="162"/>
      <c r="M263" s="166"/>
      <c r="N263" s="167"/>
      <c r="O263" s="167"/>
      <c r="P263" s="167"/>
      <c r="Q263" s="167"/>
      <c r="R263" s="167"/>
      <c r="S263" s="167"/>
      <c r="T263" s="168"/>
      <c r="AT263" s="169" t="s">
        <v>167</v>
      </c>
      <c r="AU263" s="169" t="s">
        <v>85</v>
      </c>
      <c r="AV263" s="13" t="s">
        <v>85</v>
      </c>
      <c r="AW263" s="13" t="s">
        <v>29</v>
      </c>
      <c r="AX263" s="13" t="s">
        <v>75</v>
      </c>
      <c r="AY263" s="169" t="s">
        <v>148</v>
      </c>
    </row>
    <row r="264" spans="1:65" s="14" customFormat="1">
      <c r="B264" s="170"/>
      <c r="D264" s="163" t="s">
        <v>167</v>
      </c>
      <c r="E264" s="171" t="s">
        <v>1</v>
      </c>
      <c r="F264" s="172" t="s">
        <v>176</v>
      </c>
      <c r="H264" s="173">
        <v>4.8</v>
      </c>
      <c r="L264" s="170"/>
      <c r="M264" s="174"/>
      <c r="N264" s="175"/>
      <c r="O264" s="175"/>
      <c r="P264" s="175"/>
      <c r="Q264" s="175"/>
      <c r="R264" s="175"/>
      <c r="S264" s="175"/>
      <c r="T264" s="176"/>
      <c r="AT264" s="171" t="s">
        <v>167</v>
      </c>
      <c r="AU264" s="171" t="s">
        <v>85</v>
      </c>
      <c r="AV264" s="14" t="s">
        <v>155</v>
      </c>
      <c r="AW264" s="14" t="s">
        <v>29</v>
      </c>
      <c r="AX264" s="14" t="s">
        <v>83</v>
      </c>
      <c r="AY264" s="171" t="s">
        <v>148</v>
      </c>
    </row>
    <row r="265" spans="1:65" s="2" customFormat="1" ht="24.15" customHeight="1">
      <c r="A265" s="29"/>
      <c r="B265" s="140"/>
      <c r="C265" s="141" t="s">
        <v>404</v>
      </c>
      <c r="D265" s="141" t="s">
        <v>150</v>
      </c>
      <c r="E265" s="142" t="s">
        <v>405</v>
      </c>
      <c r="F265" s="143" t="s">
        <v>406</v>
      </c>
      <c r="G265" s="144" t="s">
        <v>269</v>
      </c>
      <c r="H265" s="145">
        <v>9.1959999999999997</v>
      </c>
      <c r="I265" s="146">
        <v>0</v>
      </c>
      <c r="J265" s="146">
        <f>ROUND(I265*H265,2)</f>
        <v>0</v>
      </c>
      <c r="K265" s="143" t="s">
        <v>154</v>
      </c>
      <c r="L265" s="30"/>
      <c r="M265" s="147" t="s">
        <v>1</v>
      </c>
      <c r="N265" s="148" t="s">
        <v>40</v>
      </c>
      <c r="O265" s="149">
        <v>4.2889999999999997</v>
      </c>
      <c r="P265" s="149">
        <f>O265*H265</f>
        <v>39.441643999999997</v>
      </c>
      <c r="Q265" s="149">
        <v>0</v>
      </c>
      <c r="R265" s="149">
        <f>Q265*H265</f>
        <v>0</v>
      </c>
      <c r="S265" s="149">
        <v>1.6</v>
      </c>
      <c r="T265" s="150">
        <f>S265*H265</f>
        <v>14.7136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51" t="s">
        <v>155</v>
      </c>
      <c r="AT265" s="151" t="s">
        <v>150</v>
      </c>
      <c r="AU265" s="151" t="s">
        <v>85</v>
      </c>
      <c r="AY265" s="17" t="s">
        <v>148</v>
      </c>
      <c r="BE265" s="152">
        <f>IF(N265="základní",J265,0)</f>
        <v>0</v>
      </c>
      <c r="BF265" s="152">
        <f>IF(N265="snížená",J265,0)</f>
        <v>0</v>
      </c>
      <c r="BG265" s="152">
        <f>IF(N265="zákl. přenesená",J265,0)</f>
        <v>0</v>
      </c>
      <c r="BH265" s="152">
        <f>IF(N265="sníž. přenesená",J265,0)</f>
        <v>0</v>
      </c>
      <c r="BI265" s="152">
        <f>IF(N265="nulová",J265,0)</f>
        <v>0</v>
      </c>
      <c r="BJ265" s="17" t="s">
        <v>83</v>
      </c>
      <c r="BK265" s="152">
        <f>ROUND(I265*H265,2)</f>
        <v>0</v>
      </c>
      <c r="BL265" s="17" t="s">
        <v>155</v>
      </c>
      <c r="BM265" s="151" t="s">
        <v>407</v>
      </c>
    </row>
    <row r="266" spans="1:65" s="15" customFormat="1">
      <c r="B266" s="177"/>
      <c r="D266" s="163" t="s">
        <v>167</v>
      </c>
      <c r="E266" s="178" t="s">
        <v>1</v>
      </c>
      <c r="F266" s="179" t="s">
        <v>408</v>
      </c>
      <c r="H266" s="178" t="s">
        <v>1</v>
      </c>
      <c r="L266" s="177"/>
      <c r="M266" s="180"/>
      <c r="N266" s="181"/>
      <c r="O266" s="181"/>
      <c r="P266" s="181"/>
      <c r="Q266" s="181"/>
      <c r="R266" s="181"/>
      <c r="S266" s="181"/>
      <c r="T266" s="182"/>
      <c r="AT266" s="178" t="s">
        <v>167</v>
      </c>
      <c r="AU266" s="178" t="s">
        <v>85</v>
      </c>
      <c r="AV266" s="15" t="s">
        <v>83</v>
      </c>
      <c r="AW266" s="15" t="s">
        <v>29</v>
      </c>
      <c r="AX266" s="15" t="s">
        <v>75</v>
      </c>
      <c r="AY266" s="178" t="s">
        <v>148</v>
      </c>
    </row>
    <row r="267" spans="1:65" s="13" customFormat="1">
      <c r="B267" s="162"/>
      <c r="D267" s="163" t="s">
        <v>167</v>
      </c>
      <c r="E267" s="169" t="s">
        <v>1</v>
      </c>
      <c r="F267" s="164" t="s">
        <v>272</v>
      </c>
      <c r="H267" s="165">
        <v>9.1959999999999997</v>
      </c>
      <c r="L267" s="162"/>
      <c r="M267" s="166"/>
      <c r="N267" s="167"/>
      <c r="O267" s="167"/>
      <c r="P267" s="167"/>
      <c r="Q267" s="167"/>
      <c r="R267" s="167"/>
      <c r="S267" s="167"/>
      <c r="T267" s="168"/>
      <c r="AT267" s="169" t="s">
        <v>167</v>
      </c>
      <c r="AU267" s="169" t="s">
        <v>85</v>
      </c>
      <c r="AV267" s="13" t="s">
        <v>85</v>
      </c>
      <c r="AW267" s="13" t="s">
        <v>29</v>
      </c>
      <c r="AX267" s="13" t="s">
        <v>75</v>
      </c>
      <c r="AY267" s="169" t="s">
        <v>148</v>
      </c>
    </row>
    <row r="268" spans="1:65" s="14" customFormat="1">
      <c r="B268" s="170"/>
      <c r="D268" s="163" t="s">
        <v>167</v>
      </c>
      <c r="E268" s="171" t="s">
        <v>1</v>
      </c>
      <c r="F268" s="172" t="s">
        <v>176</v>
      </c>
      <c r="H268" s="173">
        <v>9.1959999999999997</v>
      </c>
      <c r="L268" s="170"/>
      <c r="M268" s="174"/>
      <c r="N268" s="175"/>
      <c r="O268" s="175"/>
      <c r="P268" s="175"/>
      <c r="Q268" s="175"/>
      <c r="R268" s="175"/>
      <c r="S268" s="175"/>
      <c r="T268" s="176"/>
      <c r="AT268" s="171" t="s">
        <v>167</v>
      </c>
      <c r="AU268" s="171" t="s">
        <v>85</v>
      </c>
      <c r="AV268" s="14" t="s">
        <v>155</v>
      </c>
      <c r="AW268" s="14" t="s">
        <v>29</v>
      </c>
      <c r="AX268" s="14" t="s">
        <v>83</v>
      </c>
      <c r="AY268" s="171" t="s">
        <v>148</v>
      </c>
    </row>
    <row r="269" spans="1:65" s="2" customFormat="1" ht="33" customHeight="1">
      <c r="A269" s="29"/>
      <c r="B269" s="140"/>
      <c r="C269" s="141" t="s">
        <v>409</v>
      </c>
      <c r="D269" s="141" t="s">
        <v>150</v>
      </c>
      <c r="E269" s="142" t="s">
        <v>410</v>
      </c>
      <c r="F269" s="143" t="s">
        <v>411</v>
      </c>
      <c r="G269" s="144" t="s">
        <v>269</v>
      </c>
      <c r="H269" s="145">
        <v>9.1959999999999997</v>
      </c>
      <c r="I269" s="146">
        <v>0</v>
      </c>
      <c r="J269" s="146">
        <f>ROUND(I269*H269,2)</f>
        <v>0</v>
      </c>
      <c r="K269" s="143" t="s">
        <v>154</v>
      </c>
      <c r="L269" s="30"/>
      <c r="M269" s="147" t="s">
        <v>1</v>
      </c>
      <c r="N269" s="148" t="s">
        <v>40</v>
      </c>
      <c r="O269" s="149">
        <v>4.8280000000000003</v>
      </c>
      <c r="P269" s="149">
        <f>O269*H269</f>
        <v>44.398288000000001</v>
      </c>
      <c r="Q269" s="149">
        <v>0</v>
      </c>
      <c r="R269" s="149">
        <f>Q269*H269</f>
        <v>0</v>
      </c>
      <c r="S269" s="149">
        <v>4.3999999999999997E-2</v>
      </c>
      <c r="T269" s="150">
        <f>S269*H269</f>
        <v>0.40462399999999998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1" t="s">
        <v>155</v>
      </c>
      <c r="AT269" s="151" t="s">
        <v>150</v>
      </c>
      <c r="AU269" s="151" t="s">
        <v>85</v>
      </c>
      <c r="AY269" s="17" t="s">
        <v>148</v>
      </c>
      <c r="BE269" s="152">
        <f>IF(N269="základní",J269,0)</f>
        <v>0</v>
      </c>
      <c r="BF269" s="152">
        <f>IF(N269="snížená",J269,0)</f>
        <v>0</v>
      </c>
      <c r="BG269" s="152">
        <f>IF(N269="zákl. přenesená",J269,0)</f>
        <v>0</v>
      </c>
      <c r="BH269" s="152">
        <f>IF(N269="sníž. přenesená",J269,0)</f>
        <v>0</v>
      </c>
      <c r="BI269" s="152">
        <f>IF(N269="nulová",J269,0)</f>
        <v>0</v>
      </c>
      <c r="BJ269" s="17" t="s">
        <v>83</v>
      </c>
      <c r="BK269" s="152">
        <f>ROUND(I269*H269,2)</f>
        <v>0</v>
      </c>
      <c r="BL269" s="17" t="s">
        <v>155</v>
      </c>
      <c r="BM269" s="151" t="s">
        <v>412</v>
      </c>
    </row>
    <row r="270" spans="1:65" s="2" customFormat="1" ht="24.15" customHeight="1">
      <c r="A270" s="29"/>
      <c r="B270" s="140"/>
      <c r="C270" s="141" t="s">
        <v>413</v>
      </c>
      <c r="D270" s="141" t="s">
        <v>150</v>
      </c>
      <c r="E270" s="142" t="s">
        <v>414</v>
      </c>
      <c r="F270" s="143" t="s">
        <v>415</v>
      </c>
      <c r="G270" s="144" t="s">
        <v>153</v>
      </c>
      <c r="H270" s="145">
        <v>369.19</v>
      </c>
      <c r="I270" s="146">
        <v>0</v>
      </c>
      <c r="J270" s="146">
        <f>ROUND(I270*H270,2)</f>
        <v>0</v>
      </c>
      <c r="K270" s="143" t="s">
        <v>154</v>
      </c>
      <c r="L270" s="30"/>
      <c r="M270" s="147" t="s">
        <v>1</v>
      </c>
      <c r="N270" s="148" t="s">
        <v>40</v>
      </c>
      <c r="O270" s="149">
        <v>0.16200000000000001</v>
      </c>
      <c r="P270" s="149">
        <f>O270*H270</f>
        <v>59.808779999999999</v>
      </c>
      <c r="Q270" s="149">
        <v>0</v>
      </c>
      <c r="R270" s="149">
        <f>Q270*H270</f>
        <v>0</v>
      </c>
      <c r="S270" s="149">
        <v>3.5000000000000003E-2</v>
      </c>
      <c r="T270" s="150">
        <f>S270*H270</f>
        <v>12.921650000000001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1" t="s">
        <v>155</v>
      </c>
      <c r="AT270" s="151" t="s">
        <v>150</v>
      </c>
      <c r="AU270" s="151" t="s">
        <v>85</v>
      </c>
      <c r="AY270" s="17" t="s">
        <v>148</v>
      </c>
      <c r="BE270" s="152">
        <f>IF(N270="základní",J270,0)</f>
        <v>0</v>
      </c>
      <c r="BF270" s="152">
        <f>IF(N270="snížená",J270,0)</f>
        <v>0</v>
      </c>
      <c r="BG270" s="152">
        <f>IF(N270="zákl. přenesená",J270,0)</f>
        <v>0</v>
      </c>
      <c r="BH270" s="152">
        <f>IF(N270="sníž. přenesená",J270,0)</f>
        <v>0</v>
      </c>
      <c r="BI270" s="152">
        <f>IF(N270="nulová",J270,0)</f>
        <v>0</v>
      </c>
      <c r="BJ270" s="17" t="s">
        <v>83</v>
      </c>
      <c r="BK270" s="152">
        <f>ROUND(I270*H270,2)</f>
        <v>0</v>
      </c>
      <c r="BL270" s="17" t="s">
        <v>155</v>
      </c>
      <c r="BM270" s="151" t="s">
        <v>416</v>
      </c>
    </row>
    <row r="271" spans="1:65" s="15" customFormat="1">
      <c r="B271" s="177"/>
      <c r="D271" s="163" t="s">
        <v>167</v>
      </c>
      <c r="E271" s="178" t="s">
        <v>1</v>
      </c>
      <c r="F271" s="179" t="s">
        <v>417</v>
      </c>
      <c r="H271" s="178" t="s">
        <v>1</v>
      </c>
      <c r="L271" s="177"/>
      <c r="M271" s="180"/>
      <c r="N271" s="181"/>
      <c r="O271" s="181"/>
      <c r="P271" s="181"/>
      <c r="Q271" s="181"/>
      <c r="R271" s="181"/>
      <c r="S271" s="181"/>
      <c r="T271" s="182"/>
      <c r="AT271" s="178" t="s">
        <v>167</v>
      </c>
      <c r="AU271" s="178" t="s">
        <v>85</v>
      </c>
      <c r="AV271" s="15" t="s">
        <v>83</v>
      </c>
      <c r="AW271" s="15" t="s">
        <v>29</v>
      </c>
      <c r="AX271" s="15" t="s">
        <v>75</v>
      </c>
      <c r="AY271" s="178" t="s">
        <v>148</v>
      </c>
    </row>
    <row r="272" spans="1:65" s="15" customFormat="1">
      <c r="B272" s="177"/>
      <c r="D272" s="163" t="s">
        <v>167</v>
      </c>
      <c r="E272" s="178" t="s">
        <v>1</v>
      </c>
      <c r="F272" s="179" t="s">
        <v>374</v>
      </c>
      <c r="H272" s="178" t="s">
        <v>1</v>
      </c>
      <c r="L272" s="177"/>
      <c r="M272" s="180"/>
      <c r="N272" s="181"/>
      <c r="O272" s="181"/>
      <c r="P272" s="181"/>
      <c r="Q272" s="181"/>
      <c r="R272" s="181"/>
      <c r="S272" s="181"/>
      <c r="T272" s="182"/>
      <c r="AT272" s="178" t="s">
        <v>167</v>
      </c>
      <c r="AU272" s="178" t="s">
        <v>85</v>
      </c>
      <c r="AV272" s="15" t="s">
        <v>83</v>
      </c>
      <c r="AW272" s="15" t="s">
        <v>29</v>
      </c>
      <c r="AX272" s="15" t="s">
        <v>75</v>
      </c>
      <c r="AY272" s="178" t="s">
        <v>148</v>
      </c>
    </row>
    <row r="273" spans="1:65" s="13" customFormat="1" ht="30.6">
      <c r="B273" s="162"/>
      <c r="D273" s="163" t="s">
        <v>167</v>
      </c>
      <c r="E273" s="169" t="s">
        <v>1</v>
      </c>
      <c r="F273" s="164" t="s">
        <v>418</v>
      </c>
      <c r="H273" s="165">
        <v>241.15</v>
      </c>
      <c r="L273" s="162"/>
      <c r="M273" s="166"/>
      <c r="N273" s="167"/>
      <c r="O273" s="167"/>
      <c r="P273" s="167"/>
      <c r="Q273" s="167"/>
      <c r="R273" s="167"/>
      <c r="S273" s="167"/>
      <c r="T273" s="168"/>
      <c r="AT273" s="169" t="s">
        <v>167</v>
      </c>
      <c r="AU273" s="169" t="s">
        <v>85</v>
      </c>
      <c r="AV273" s="13" t="s">
        <v>85</v>
      </c>
      <c r="AW273" s="13" t="s">
        <v>29</v>
      </c>
      <c r="AX273" s="13" t="s">
        <v>75</v>
      </c>
      <c r="AY273" s="169" t="s">
        <v>148</v>
      </c>
    </row>
    <row r="274" spans="1:65" s="13" customFormat="1" ht="20.399999999999999">
      <c r="B274" s="162"/>
      <c r="D274" s="163" t="s">
        <v>167</v>
      </c>
      <c r="E274" s="169" t="s">
        <v>1</v>
      </c>
      <c r="F274" s="164" t="s">
        <v>419</v>
      </c>
      <c r="H274" s="165">
        <v>71.33</v>
      </c>
      <c r="L274" s="162"/>
      <c r="M274" s="166"/>
      <c r="N274" s="167"/>
      <c r="O274" s="167"/>
      <c r="P274" s="167"/>
      <c r="Q274" s="167"/>
      <c r="R274" s="167"/>
      <c r="S274" s="167"/>
      <c r="T274" s="168"/>
      <c r="AT274" s="169" t="s">
        <v>167</v>
      </c>
      <c r="AU274" s="169" t="s">
        <v>85</v>
      </c>
      <c r="AV274" s="13" t="s">
        <v>85</v>
      </c>
      <c r="AW274" s="13" t="s">
        <v>29</v>
      </c>
      <c r="AX274" s="13" t="s">
        <v>75</v>
      </c>
      <c r="AY274" s="169" t="s">
        <v>148</v>
      </c>
    </row>
    <row r="275" spans="1:65" s="15" customFormat="1">
      <c r="B275" s="177"/>
      <c r="D275" s="163" t="s">
        <v>167</v>
      </c>
      <c r="E275" s="178" t="s">
        <v>1</v>
      </c>
      <c r="F275" s="179" t="s">
        <v>380</v>
      </c>
      <c r="H275" s="178" t="s">
        <v>1</v>
      </c>
      <c r="L275" s="177"/>
      <c r="M275" s="180"/>
      <c r="N275" s="181"/>
      <c r="O275" s="181"/>
      <c r="P275" s="181"/>
      <c r="Q275" s="181"/>
      <c r="R275" s="181"/>
      <c r="S275" s="181"/>
      <c r="T275" s="182"/>
      <c r="AT275" s="178" t="s">
        <v>167</v>
      </c>
      <c r="AU275" s="178" t="s">
        <v>85</v>
      </c>
      <c r="AV275" s="15" t="s">
        <v>83</v>
      </c>
      <c r="AW275" s="15" t="s">
        <v>29</v>
      </c>
      <c r="AX275" s="15" t="s">
        <v>75</v>
      </c>
      <c r="AY275" s="178" t="s">
        <v>148</v>
      </c>
    </row>
    <row r="276" spans="1:65" s="13" customFormat="1">
      <c r="B276" s="162"/>
      <c r="D276" s="163" t="s">
        <v>167</v>
      </c>
      <c r="E276" s="169" t="s">
        <v>1</v>
      </c>
      <c r="F276" s="164" t="s">
        <v>420</v>
      </c>
      <c r="H276" s="165">
        <v>56.71</v>
      </c>
      <c r="L276" s="162"/>
      <c r="M276" s="166"/>
      <c r="N276" s="167"/>
      <c r="O276" s="167"/>
      <c r="P276" s="167"/>
      <c r="Q276" s="167"/>
      <c r="R276" s="167"/>
      <c r="S276" s="167"/>
      <c r="T276" s="168"/>
      <c r="AT276" s="169" t="s">
        <v>167</v>
      </c>
      <c r="AU276" s="169" t="s">
        <v>85</v>
      </c>
      <c r="AV276" s="13" t="s">
        <v>85</v>
      </c>
      <c r="AW276" s="13" t="s">
        <v>29</v>
      </c>
      <c r="AX276" s="13" t="s">
        <v>75</v>
      </c>
      <c r="AY276" s="169" t="s">
        <v>148</v>
      </c>
    </row>
    <row r="277" spans="1:65" s="14" customFormat="1">
      <c r="B277" s="170"/>
      <c r="D277" s="163" t="s">
        <v>167</v>
      </c>
      <c r="E277" s="171" t="s">
        <v>1</v>
      </c>
      <c r="F277" s="172" t="s">
        <v>176</v>
      </c>
      <c r="H277" s="173">
        <v>369.19</v>
      </c>
      <c r="L277" s="170"/>
      <c r="M277" s="174"/>
      <c r="N277" s="175"/>
      <c r="O277" s="175"/>
      <c r="P277" s="175"/>
      <c r="Q277" s="175"/>
      <c r="R277" s="175"/>
      <c r="S277" s="175"/>
      <c r="T277" s="176"/>
      <c r="AT277" s="171" t="s">
        <v>167</v>
      </c>
      <c r="AU277" s="171" t="s">
        <v>85</v>
      </c>
      <c r="AV277" s="14" t="s">
        <v>155</v>
      </c>
      <c r="AW277" s="14" t="s">
        <v>29</v>
      </c>
      <c r="AX277" s="14" t="s">
        <v>83</v>
      </c>
      <c r="AY277" s="171" t="s">
        <v>148</v>
      </c>
    </row>
    <row r="278" spans="1:65" s="2" customFormat="1" ht="16.5" customHeight="1">
      <c r="A278" s="29"/>
      <c r="B278" s="140"/>
      <c r="C278" s="141" t="s">
        <v>421</v>
      </c>
      <c r="D278" s="141" t="s">
        <v>150</v>
      </c>
      <c r="E278" s="142" t="s">
        <v>422</v>
      </c>
      <c r="F278" s="143" t="s">
        <v>423</v>
      </c>
      <c r="G278" s="144" t="s">
        <v>210</v>
      </c>
      <c r="H278" s="145">
        <v>89</v>
      </c>
      <c r="I278" s="146">
        <v>0</v>
      </c>
      <c r="J278" s="146">
        <f>ROUND(I278*H278,2)</f>
        <v>0</v>
      </c>
      <c r="K278" s="143" t="s">
        <v>154</v>
      </c>
      <c r="L278" s="30"/>
      <c r="M278" s="147" t="s">
        <v>1</v>
      </c>
      <c r="N278" s="148" t="s">
        <v>40</v>
      </c>
      <c r="O278" s="149">
        <v>9.8000000000000004E-2</v>
      </c>
      <c r="P278" s="149">
        <f>O278*H278</f>
        <v>8.7219999999999995</v>
      </c>
      <c r="Q278" s="149">
        <v>0</v>
      </c>
      <c r="R278" s="149">
        <f>Q278*H278</f>
        <v>0</v>
      </c>
      <c r="S278" s="149">
        <v>8.9999999999999993E-3</v>
      </c>
      <c r="T278" s="150">
        <f>S278*H278</f>
        <v>0.80099999999999993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1" t="s">
        <v>155</v>
      </c>
      <c r="AT278" s="151" t="s">
        <v>150</v>
      </c>
      <c r="AU278" s="151" t="s">
        <v>85</v>
      </c>
      <c r="AY278" s="17" t="s">
        <v>148</v>
      </c>
      <c r="BE278" s="152">
        <f>IF(N278="základní",J278,0)</f>
        <v>0</v>
      </c>
      <c r="BF278" s="152">
        <f>IF(N278="snížená",J278,0)</f>
        <v>0</v>
      </c>
      <c r="BG278" s="152">
        <f>IF(N278="zákl. přenesená",J278,0)</f>
        <v>0</v>
      </c>
      <c r="BH278" s="152">
        <f>IF(N278="sníž. přenesená",J278,0)</f>
        <v>0</v>
      </c>
      <c r="BI278" s="152">
        <f>IF(N278="nulová",J278,0)</f>
        <v>0</v>
      </c>
      <c r="BJ278" s="17" t="s">
        <v>83</v>
      </c>
      <c r="BK278" s="152">
        <f>ROUND(I278*H278,2)</f>
        <v>0</v>
      </c>
      <c r="BL278" s="17" t="s">
        <v>155</v>
      </c>
      <c r="BM278" s="151" t="s">
        <v>424</v>
      </c>
    </row>
    <row r="279" spans="1:65" s="2" customFormat="1" ht="24.15" customHeight="1">
      <c r="A279" s="29"/>
      <c r="B279" s="140"/>
      <c r="C279" s="141" t="s">
        <v>425</v>
      </c>
      <c r="D279" s="141" t="s">
        <v>150</v>
      </c>
      <c r="E279" s="142" t="s">
        <v>426</v>
      </c>
      <c r="F279" s="143" t="s">
        <v>427</v>
      </c>
      <c r="G279" s="144" t="s">
        <v>153</v>
      </c>
      <c r="H279" s="145">
        <v>2.52</v>
      </c>
      <c r="I279" s="146">
        <v>0</v>
      </c>
      <c r="J279" s="146">
        <f>ROUND(I279*H279,2)</f>
        <v>0</v>
      </c>
      <c r="K279" s="143" t="s">
        <v>154</v>
      </c>
      <c r="L279" s="30"/>
      <c r="M279" s="147" t="s">
        <v>1</v>
      </c>
      <c r="N279" s="148" t="s">
        <v>40</v>
      </c>
      <c r="O279" s="149">
        <v>0.39100000000000001</v>
      </c>
      <c r="P279" s="149">
        <f>O279*H279</f>
        <v>0.98532000000000008</v>
      </c>
      <c r="Q279" s="149">
        <v>0</v>
      </c>
      <c r="R279" s="149">
        <f>Q279*H279</f>
        <v>0</v>
      </c>
      <c r="S279" s="149">
        <v>3.1E-2</v>
      </c>
      <c r="T279" s="150">
        <f>S279*H279</f>
        <v>7.8119999999999995E-2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1" t="s">
        <v>155</v>
      </c>
      <c r="AT279" s="151" t="s">
        <v>150</v>
      </c>
      <c r="AU279" s="151" t="s">
        <v>85</v>
      </c>
      <c r="AY279" s="17" t="s">
        <v>148</v>
      </c>
      <c r="BE279" s="152">
        <f>IF(N279="základní",J279,0)</f>
        <v>0</v>
      </c>
      <c r="BF279" s="152">
        <f>IF(N279="snížená",J279,0)</f>
        <v>0</v>
      </c>
      <c r="BG279" s="152">
        <f>IF(N279="zákl. přenesená",J279,0)</f>
        <v>0</v>
      </c>
      <c r="BH279" s="152">
        <f>IF(N279="sníž. přenesená",J279,0)</f>
        <v>0</v>
      </c>
      <c r="BI279" s="152">
        <f>IF(N279="nulová",J279,0)</f>
        <v>0</v>
      </c>
      <c r="BJ279" s="17" t="s">
        <v>83</v>
      </c>
      <c r="BK279" s="152">
        <f>ROUND(I279*H279,2)</f>
        <v>0</v>
      </c>
      <c r="BL279" s="17" t="s">
        <v>155</v>
      </c>
      <c r="BM279" s="151" t="s">
        <v>428</v>
      </c>
    </row>
    <row r="280" spans="1:65" s="13" customFormat="1">
      <c r="B280" s="162"/>
      <c r="D280" s="163" t="s">
        <v>167</v>
      </c>
      <c r="E280" s="169" t="s">
        <v>1</v>
      </c>
      <c r="F280" s="164" t="s">
        <v>429</v>
      </c>
      <c r="H280" s="165">
        <v>1.08</v>
      </c>
      <c r="L280" s="162"/>
      <c r="M280" s="166"/>
      <c r="N280" s="167"/>
      <c r="O280" s="167"/>
      <c r="P280" s="167"/>
      <c r="Q280" s="167"/>
      <c r="R280" s="167"/>
      <c r="S280" s="167"/>
      <c r="T280" s="168"/>
      <c r="AT280" s="169" t="s">
        <v>167</v>
      </c>
      <c r="AU280" s="169" t="s">
        <v>85</v>
      </c>
      <c r="AV280" s="13" t="s">
        <v>85</v>
      </c>
      <c r="AW280" s="13" t="s">
        <v>29</v>
      </c>
      <c r="AX280" s="13" t="s">
        <v>75</v>
      </c>
      <c r="AY280" s="169" t="s">
        <v>148</v>
      </c>
    </row>
    <row r="281" spans="1:65" s="13" customFormat="1">
      <c r="B281" s="162"/>
      <c r="D281" s="163" t="s">
        <v>167</v>
      </c>
      <c r="E281" s="169" t="s">
        <v>1</v>
      </c>
      <c r="F281" s="164" t="s">
        <v>430</v>
      </c>
      <c r="H281" s="165">
        <v>1.44</v>
      </c>
      <c r="L281" s="162"/>
      <c r="M281" s="166"/>
      <c r="N281" s="167"/>
      <c r="O281" s="167"/>
      <c r="P281" s="167"/>
      <c r="Q281" s="167"/>
      <c r="R281" s="167"/>
      <c r="S281" s="167"/>
      <c r="T281" s="168"/>
      <c r="AT281" s="169" t="s">
        <v>167</v>
      </c>
      <c r="AU281" s="169" t="s">
        <v>85</v>
      </c>
      <c r="AV281" s="13" t="s">
        <v>85</v>
      </c>
      <c r="AW281" s="13" t="s">
        <v>29</v>
      </c>
      <c r="AX281" s="13" t="s">
        <v>75</v>
      </c>
      <c r="AY281" s="169" t="s">
        <v>148</v>
      </c>
    </row>
    <row r="282" spans="1:65" s="14" customFormat="1">
      <c r="B282" s="170"/>
      <c r="D282" s="163" t="s">
        <v>167</v>
      </c>
      <c r="E282" s="171" t="s">
        <v>1</v>
      </c>
      <c r="F282" s="172" t="s">
        <v>176</v>
      </c>
      <c r="H282" s="173">
        <v>2.52</v>
      </c>
      <c r="L282" s="170"/>
      <c r="M282" s="174"/>
      <c r="N282" s="175"/>
      <c r="O282" s="175"/>
      <c r="P282" s="175"/>
      <c r="Q282" s="175"/>
      <c r="R282" s="175"/>
      <c r="S282" s="175"/>
      <c r="T282" s="176"/>
      <c r="AT282" s="171" t="s">
        <v>167</v>
      </c>
      <c r="AU282" s="171" t="s">
        <v>85</v>
      </c>
      <c r="AV282" s="14" t="s">
        <v>155</v>
      </c>
      <c r="AW282" s="14" t="s">
        <v>29</v>
      </c>
      <c r="AX282" s="14" t="s">
        <v>83</v>
      </c>
      <c r="AY282" s="171" t="s">
        <v>148</v>
      </c>
    </row>
    <row r="283" spans="1:65" s="2" customFormat="1" ht="21.75" customHeight="1">
      <c r="A283" s="29"/>
      <c r="B283" s="140"/>
      <c r="C283" s="141" t="s">
        <v>431</v>
      </c>
      <c r="D283" s="141" t="s">
        <v>150</v>
      </c>
      <c r="E283" s="142" t="s">
        <v>432</v>
      </c>
      <c r="F283" s="143" t="s">
        <v>433</v>
      </c>
      <c r="G283" s="144" t="s">
        <v>153</v>
      </c>
      <c r="H283" s="145">
        <v>36.642000000000003</v>
      </c>
      <c r="I283" s="146">
        <v>0</v>
      </c>
      <c r="J283" s="146">
        <f>ROUND(I283*H283,2)</f>
        <v>0</v>
      </c>
      <c r="K283" s="143" t="s">
        <v>154</v>
      </c>
      <c r="L283" s="30"/>
      <c r="M283" s="147" t="s">
        <v>1</v>
      </c>
      <c r="N283" s="148" t="s">
        <v>40</v>
      </c>
      <c r="O283" s="149">
        <v>0.93899999999999995</v>
      </c>
      <c r="P283" s="149">
        <f>O283*H283</f>
        <v>34.406838</v>
      </c>
      <c r="Q283" s="149">
        <v>0</v>
      </c>
      <c r="R283" s="149">
        <f>Q283*H283</f>
        <v>0</v>
      </c>
      <c r="S283" s="149">
        <v>7.5999999999999998E-2</v>
      </c>
      <c r="T283" s="150">
        <f>S283*H283</f>
        <v>2.7847920000000004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51" t="s">
        <v>155</v>
      </c>
      <c r="AT283" s="151" t="s">
        <v>150</v>
      </c>
      <c r="AU283" s="151" t="s">
        <v>85</v>
      </c>
      <c r="AY283" s="17" t="s">
        <v>148</v>
      </c>
      <c r="BE283" s="152">
        <f>IF(N283="základní",J283,0)</f>
        <v>0</v>
      </c>
      <c r="BF283" s="152">
        <f>IF(N283="snížená",J283,0)</f>
        <v>0</v>
      </c>
      <c r="BG283" s="152">
        <f>IF(N283="zákl. přenesená",J283,0)</f>
        <v>0</v>
      </c>
      <c r="BH283" s="152">
        <f>IF(N283="sníž. přenesená",J283,0)</f>
        <v>0</v>
      </c>
      <c r="BI283" s="152">
        <f>IF(N283="nulová",J283,0)</f>
        <v>0</v>
      </c>
      <c r="BJ283" s="17" t="s">
        <v>83</v>
      </c>
      <c r="BK283" s="152">
        <f>ROUND(I283*H283,2)</f>
        <v>0</v>
      </c>
      <c r="BL283" s="17" t="s">
        <v>155</v>
      </c>
      <c r="BM283" s="151" t="s">
        <v>434</v>
      </c>
    </row>
    <row r="284" spans="1:65" s="13" customFormat="1">
      <c r="B284" s="162"/>
      <c r="D284" s="163" t="s">
        <v>167</v>
      </c>
      <c r="E284" s="169" t="s">
        <v>1</v>
      </c>
      <c r="F284" s="164" t="s">
        <v>435</v>
      </c>
      <c r="H284" s="165">
        <v>8.2739999999999991</v>
      </c>
      <c r="L284" s="162"/>
      <c r="M284" s="166"/>
      <c r="N284" s="167"/>
      <c r="O284" s="167"/>
      <c r="P284" s="167"/>
      <c r="Q284" s="167"/>
      <c r="R284" s="167"/>
      <c r="S284" s="167"/>
      <c r="T284" s="168"/>
      <c r="AT284" s="169" t="s">
        <v>167</v>
      </c>
      <c r="AU284" s="169" t="s">
        <v>85</v>
      </c>
      <c r="AV284" s="13" t="s">
        <v>85</v>
      </c>
      <c r="AW284" s="13" t="s">
        <v>29</v>
      </c>
      <c r="AX284" s="13" t="s">
        <v>75</v>
      </c>
      <c r="AY284" s="169" t="s">
        <v>148</v>
      </c>
    </row>
    <row r="285" spans="1:65" s="13" customFormat="1">
      <c r="B285" s="162"/>
      <c r="D285" s="163" t="s">
        <v>167</v>
      </c>
      <c r="E285" s="169" t="s">
        <v>1</v>
      </c>
      <c r="F285" s="164" t="s">
        <v>436</v>
      </c>
      <c r="H285" s="165">
        <v>28.367999999999999</v>
      </c>
      <c r="L285" s="162"/>
      <c r="M285" s="166"/>
      <c r="N285" s="167"/>
      <c r="O285" s="167"/>
      <c r="P285" s="167"/>
      <c r="Q285" s="167"/>
      <c r="R285" s="167"/>
      <c r="S285" s="167"/>
      <c r="T285" s="168"/>
      <c r="AT285" s="169" t="s">
        <v>167</v>
      </c>
      <c r="AU285" s="169" t="s">
        <v>85</v>
      </c>
      <c r="AV285" s="13" t="s">
        <v>85</v>
      </c>
      <c r="AW285" s="13" t="s">
        <v>29</v>
      </c>
      <c r="AX285" s="13" t="s">
        <v>75</v>
      </c>
      <c r="AY285" s="169" t="s">
        <v>148</v>
      </c>
    </row>
    <row r="286" spans="1:65" s="14" customFormat="1">
      <c r="B286" s="170"/>
      <c r="D286" s="163" t="s">
        <v>167</v>
      </c>
      <c r="E286" s="171" t="s">
        <v>1</v>
      </c>
      <c r="F286" s="172" t="s">
        <v>176</v>
      </c>
      <c r="H286" s="173">
        <v>36.641999999999996</v>
      </c>
      <c r="L286" s="170"/>
      <c r="M286" s="174"/>
      <c r="N286" s="175"/>
      <c r="O286" s="175"/>
      <c r="P286" s="175"/>
      <c r="Q286" s="175"/>
      <c r="R286" s="175"/>
      <c r="S286" s="175"/>
      <c r="T286" s="176"/>
      <c r="AT286" s="171" t="s">
        <v>167</v>
      </c>
      <c r="AU286" s="171" t="s">
        <v>85</v>
      </c>
      <c r="AV286" s="14" t="s">
        <v>155</v>
      </c>
      <c r="AW286" s="14" t="s">
        <v>29</v>
      </c>
      <c r="AX286" s="14" t="s">
        <v>83</v>
      </c>
      <c r="AY286" s="171" t="s">
        <v>148</v>
      </c>
    </row>
    <row r="287" spans="1:65" s="2" customFormat="1" ht="24.15" customHeight="1">
      <c r="A287" s="29"/>
      <c r="B287" s="140"/>
      <c r="C287" s="141" t="s">
        <v>437</v>
      </c>
      <c r="D287" s="141" t="s">
        <v>150</v>
      </c>
      <c r="E287" s="142" t="s">
        <v>438</v>
      </c>
      <c r="F287" s="143" t="s">
        <v>439</v>
      </c>
      <c r="G287" s="144" t="s">
        <v>153</v>
      </c>
      <c r="H287" s="145">
        <v>3.4340000000000002</v>
      </c>
      <c r="I287" s="146">
        <v>0</v>
      </c>
      <c r="J287" s="146">
        <f>ROUND(I287*H287,2)</f>
        <v>0</v>
      </c>
      <c r="K287" s="143" t="s">
        <v>154</v>
      </c>
      <c r="L287" s="30"/>
      <c r="M287" s="147" t="s">
        <v>1</v>
      </c>
      <c r="N287" s="148" t="s">
        <v>40</v>
      </c>
      <c r="O287" s="149">
        <v>0.43</v>
      </c>
      <c r="P287" s="149">
        <f>O287*H287</f>
        <v>1.47662</v>
      </c>
      <c r="Q287" s="149">
        <v>0</v>
      </c>
      <c r="R287" s="149">
        <f>Q287*H287</f>
        <v>0</v>
      </c>
      <c r="S287" s="149">
        <v>0.27</v>
      </c>
      <c r="T287" s="150">
        <f>S287*H287</f>
        <v>0.92718000000000012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51" t="s">
        <v>155</v>
      </c>
      <c r="AT287" s="151" t="s">
        <v>150</v>
      </c>
      <c r="AU287" s="151" t="s">
        <v>85</v>
      </c>
      <c r="AY287" s="17" t="s">
        <v>148</v>
      </c>
      <c r="BE287" s="152">
        <f>IF(N287="základní",J287,0)</f>
        <v>0</v>
      </c>
      <c r="BF287" s="152">
        <f>IF(N287="snížená",J287,0)</f>
        <v>0</v>
      </c>
      <c r="BG287" s="152">
        <f>IF(N287="zákl. přenesená",J287,0)</f>
        <v>0</v>
      </c>
      <c r="BH287" s="152">
        <f>IF(N287="sníž. přenesená",J287,0)</f>
        <v>0</v>
      </c>
      <c r="BI287" s="152">
        <f>IF(N287="nulová",J287,0)</f>
        <v>0</v>
      </c>
      <c r="BJ287" s="17" t="s">
        <v>83</v>
      </c>
      <c r="BK287" s="152">
        <f>ROUND(I287*H287,2)</f>
        <v>0</v>
      </c>
      <c r="BL287" s="17" t="s">
        <v>155</v>
      </c>
      <c r="BM287" s="151" t="s">
        <v>440</v>
      </c>
    </row>
    <row r="288" spans="1:65" s="13" customFormat="1">
      <c r="B288" s="162"/>
      <c r="D288" s="163" t="s">
        <v>167</v>
      </c>
      <c r="E288" s="169" t="s">
        <v>1</v>
      </c>
      <c r="F288" s="164" t="s">
        <v>441</v>
      </c>
      <c r="H288" s="165">
        <v>1.6160000000000001</v>
      </c>
      <c r="L288" s="162"/>
      <c r="M288" s="166"/>
      <c r="N288" s="167"/>
      <c r="O288" s="167"/>
      <c r="P288" s="167"/>
      <c r="Q288" s="167"/>
      <c r="R288" s="167"/>
      <c r="S288" s="167"/>
      <c r="T288" s="168"/>
      <c r="AT288" s="169" t="s">
        <v>167</v>
      </c>
      <c r="AU288" s="169" t="s">
        <v>85</v>
      </c>
      <c r="AV288" s="13" t="s">
        <v>85</v>
      </c>
      <c r="AW288" s="13" t="s">
        <v>29</v>
      </c>
      <c r="AX288" s="13" t="s">
        <v>75</v>
      </c>
      <c r="AY288" s="169" t="s">
        <v>148</v>
      </c>
    </row>
    <row r="289" spans="1:65" s="13" customFormat="1">
      <c r="B289" s="162"/>
      <c r="D289" s="163" t="s">
        <v>167</v>
      </c>
      <c r="E289" s="169" t="s">
        <v>1</v>
      </c>
      <c r="F289" s="164" t="s">
        <v>442</v>
      </c>
      <c r="H289" s="165">
        <v>1.8180000000000001</v>
      </c>
      <c r="L289" s="162"/>
      <c r="M289" s="166"/>
      <c r="N289" s="167"/>
      <c r="O289" s="167"/>
      <c r="P289" s="167"/>
      <c r="Q289" s="167"/>
      <c r="R289" s="167"/>
      <c r="S289" s="167"/>
      <c r="T289" s="168"/>
      <c r="AT289" s="169" t="s">
        <v>167</v>
      </c>
      <c r="AU289" s="169" t="s">
        <v>85</v>
      </c>
      <c r="AV289" s="13" t="s">
        <v>85</v>
      </c>
      <c r="AW289" s="13" t="s">
        <v>29</v>
      </c>
      <c r="AX289" s="13" t="s">
        <v>75</v>
      </c>
      <c r="AY289" s="169" t="s">
        <v>148</v>
      </c>
    </row>
    <row r="290" spans="1:65" s="14" customFormat="1">
      <c r="B290" s="170"/>
      <c r="D290" s="163" t="s">
        <v>167</v>
      </c>
      <c r="E290" s="171" t="s">
        <v>1</v>
      </c>
      <c r="F290" s="172" t="s">
        <v>176</v>
      </c>
      <c r="H290" s="173">
        <v>3.4340000000000002</v>
      </c>
      <c r="L290" s="170"/>
      <c r="M290" s="174"/>
      <c r="N290" s="175"/>
      <c r="O290" s="175"/>
      <c r="P290" s="175"/>
      <c r="Q290" s="175"/>
      <c r="R290" s="175"/>
      <c r="S290" s="175"/>
      <c r="T290" s="176"/>
      <c r="AT290" s="171" t="s">
        <v>167</v>
      </c>
      <c r="AU290" s="171" t="s">
        <v>85</v>
      </c>
      <c r="AV290" s="14" t="s">
        <v>155</v>
      </c>
      <c r="AW290" s="14" t="s">
        <v>29</v>
      </c>
      <c r="AX290" s="14" t="s">
        <v>83</v>
      </c>
      <c r="AY290" s="171" t="s">
        <v>148</v>
      </c>
    </row>
    <row r="291" spans="1:65" s="2" customFormat="1" ht="37.950000000000003" customHeight="1">
      <c r="A291" s="29"/>
      <c r="B291" s="140"/>
      <c r="C291" s="141" t="s">
        <v>443</v>
      </c>
      <c r="D291" s="141" t="s">
        <v>150</v>
      </c>
      <c r="E291" s="142" t="s">
        <v>444</v>
      </c>
      <c r="F291" s="143" t="s">
        <v>445</v>
      </c>
      <c r="G291" s="144" t="s">
        <v>153</v>
      </c>
      <c r="H291" s="145">
        <v>3700</v>
      </c>
      <c r="I291" s="146">
        <v>0</v>
      </c>
      <c r="J291" s="146">
        <f>ROUND(I291*H291,2)</f>
        <v>0</v>
      </c>
      <c r="K291" s="143" t="s">
        <v>154</v>
      </c>
      <c r="L291" s="30"/>
      <c r="M291" s="147" t="s">
        <v>1</v>
      </c>
      <c r="N291" s="148" t="s">
        <v>40</v>
      </c>
      <c r="O291" s="149">
        <v>0.03</v>
      </c>
      <c r="P291" s="149">
        <f>O291*H291</f>
        <v>111</v>
      </c>
      <c r="Q291" s="149">
        <v>0</v>
      </c>
      <c r="R291" s="149">
        <f>Q291*H291</f>
        <v>0</v>
      </c>
      <c r="S291" s="149">
        <v>4.0000000000000001E-3</v>
      </c>
      <c r="T291" s="150">
        <f>S291*H291</f>
        <v>14.8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51" t="s">
        <v>155</v>
      </c>
      <c r="AT291" s="151" t="s">
        <v>150</v>
      </c>
      <c r="AU291" s="151" t="s">
        <v>85</v>
      </c>
      <c r="AY291" s="17" t="s">
        <v>148</v>
      </c>
      <c r="BE291" s="152">
        <f>IF(N291="základní",J291,0)</f>
        <v>0</v>
      </c>
      <c r="BF291" s="152">
        <f>IF(N291="snížená",J291,0)</f>
        <v>0</v>
      </c>
      <c r="BG291" s="152">
        <f>IF(N291="zákl. přenesená",J291,0)</f>
        <v>0</v>
      </c>
      <c r="BH291" s="152">
        <f>IF(N291="sníž. přenesená",J291,0)</f>
        <v>0</v>
      </c>
      <c r="BI291" s="152">
        <f>IF(N291="nulová",J291,0)</f>
        <v>0</v>
      </c>
      <c r="BJ291" s="17" t="s">
        <v>83</v>
      </c>
      <c r="BK291" s="152">
        <f>ROUND(I291*H291,2)</f>
        <v>0</v>
      </c>
      <c r="BL291" s="17" t="s">
        <v>155</v>
      </c>
      <c r="BM291" s="151" t="s">
        <v>446</v>
      </c>
    </row>
    <row r="292" spans="1:65" s="12" customFormat="1" ht="22.95" customHeight="1">
      <c r="B292" s="128"/>
      <c r="D292" s="129" t="s">
        <v>74</v>
      </c>
      <c r="E292" s="138" t="s">
        <v>447</v>
      </c>
      <c r="F292" s="138" t="s">
        <v>448</v>
      </c>
      <c r="J292" s="139">
        <f>BK292</f>
        <v>0</v>
      </c>
      <c r="L292" s="128"/>
      <c r="M292" s="132"/>
      <c r="N292" s="133"/>
      <c r="O292" s="133"/>
      <c r="P292" s="134">
        <f>SUM(P293:P297)</f>
        <v>279.09871500000003</v>
      </c>
      <c r="Q292" s="133"/>
      <c r="R292" s="134">
        <f>SUM(R293:R297)</f>
        <v>0</v>
      </c>
      <c r="S292" s="133"/>
      <c r="T292" s="135">
        <f>SUM(T293:T297)</f>
        <v>0</v>
      </c>
      <c r="AR292" s="129" t="s">
        <v>83</v>
      </c>
      <c r="AT292" s="136" t="s">
        <v>74</v>
      </c>
      <c r="AU292" s="136" t="s">
        <v>83</v>
      </c>
      <c r="AY292" s="129" t="s">
        <v>148</v>
      </c>
      <c r="BK292" s="137">
        <f>SUM(BK293:BK297)</f>
        <v>0</v>
      </c>
    </row>
    <row r="293" spans="1:65" s="2" customFormat="1" ht="33" customHeight="1">
      <c r="A293" s="29"/>
      <c r="B293" s="140"/>
      <c r="C293" s="141" t="s">
        <v>449</v>
      </c>
      <c r="D293" s="141" t="s">
        <v>150</v>
      </c>
      <c r="E293" s="142" t="s">
        <v>450</v>
      </c>
      <c r="F293" s="143" t="s">
        <v>451</v>
      </c>
      <c r="G293" s="144" t="s">
        <v>280</v>
      </c>
      <c r="H293" s="145">
        <v>120.56100000000001</v>
      </c>
      <c r="I293" s="146">
        <v>0</v>
      </c>
      <c r="J293" s="146">
        <f>ROUND(I293*H293,2)</f>
        <v>0</v>
      </c>
      <c r="K293" s="143" t="s">
        <v>154</v>
      </c>
      <c r="L293" s="310"/>
      <c r="M293" s="147" t="s">
        <v>1</v>
      </c>
      <c r="N293" s="148" t="s">
        <v>40</v>
      </c>
      <c r="O293" s="149">
        <v>1.88</v>
      </c>
      <c r="P293" s="149">
        <f>O293*H293</f>
        <v>226.65468000000001</v>
      </c>
      <c r="Q293" s="149">
        <v>0</v>
      </c>
      <c r="R293" s="149">
        <f>Q293*H293</f>
        <v>0</v>
      </c>
      <c r="S293" s="149">
        <v>0</v>
      </c>
      <c r="T293" s="150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51" t="s">
        <v>155</v>
      </c>
      <c r="AT293" s="151" t="s">
        <v>150</v>
      </c>
      <c r="AU293" s="151" t="s">
        <v>85</v>
      </c>
      <c r="AY293" s="17" t="s">
        <v>148</v>
      </c>
      <c r="BE293" s="152">
        <f>IF(N293="základní",J293,0)</f>
        <v>0</v>
      </c>
      <c r="BF293" s="152">
        <f>IF(N293="snížená",J293,0)</f>
        <v>0</v>
      </c>
      <c r="BG293" s="152">
        <f>IF(N293="zákl. přenesená",J293,0)</f>
        <v>0</v>
      </c>
      <c r="BH293" s="152">
        <f>IF(N293="sníž. přenesená",J293,0)</f>
        <v>0</v>
      </c>
      <c r="BI293" s="152">
        <f>IF(N293="nulová",J293,0)</f>
        <v>0</v>
      </c>
      <c r="BJ293" s="17" t="s">
        <v>83</v>
      </c>
      <c r="BK293" s="152">
        <f>ROUND(I293*H293,2)</f>
        <v>0</v>
      </c>
      <c r="BL293" s="17" t="s">
        <v>155</v>
      </c>
      <c r="BM293" s="151" t="s">
        <v>452</v>
      </c>
    </row>
    <row r="294" spans="1:65" s="2" customFormat="1" ht="24.15" customHeight="1">
      <c r="A294" s="29"/>
      <c r="B294" s="140"/>
      <c r="C294" s="141" t="s">
        <v>453</v>
      </c>
      <c r="D294" s="141" t="s">
        <v>150</v>
      </c>
      <c r="E294" s="142" t="s">
        <v>454</v>
      </c>
      <c r="F294" s="143" t="s">
        <v>455</v>
      </c>
      <c r="G294" s="144" t="s">
        <v>280</v>
      </c>
      <c r="H294" s="145">
        <v>3616.83</v>
      </c>
      <c r="I294" s="146">
        <v>0</v>
      </c>
      <c r="J294" s="146">
        <f>ROUND(I294*H294,2)</f>
        <v>0</v>
      </c>
      <c r="K294" s="143" t="s">
        <v>154</v>
      </c>
      <c r="L294" s="30"/>
      <c r="M294" s="147" t="s">
        <v>1</v>
      </c>
      <c r="N294" s="148" t="s">
        <v>40</v>
      </c>
      <c r="O294" s="149">
        <v>6.0000000000000001E-3</v>
      </c>
      <c r="P294" s="149">
        <f>O294*H294</f>
        <v>21.700980000000001</v>
      </c>
      <c r="Q294" s="149">
        <v>0</v>
      </c>
      <c r="R294" s="149">
        <f>Q294*H294</f>
        <v>0</v>
      </c>
      <c r="S294" s="149">
        <v>0</v>
      </c>
      <c r="T294" s="150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51" t="s">
        <v>155</v>
      </c>
      <c r="AT294" s="151" t="s">
        <v>150</v>
      </c>
      <c r="AU294" s="151" t="s">
        <v>85</v>
      </c>
      <c r="AY294" s="17" t="s">
        <v>148</v>
      </c>
      <c r="BE294" s="152">
        <f>IF(N294="základní",J294,0)</f>
        <v>0</v>
      </c>
      <c r="BF294" s="152">
        <f>IF(N294="snížená",J294,0)</f>
        <v>0</v>
      </c>
      <c r="BG294" s="152">
        <f>IF(N294="zákl. přenesená",J294,0)</f>
        <v>0</v>
      </c>
      <c r="BH294" s="152">
        <f>IF(N294="sníž. přenesená",J294,0)</f>
        <v>0</v>
      </c>
      <c r="BI294" s="152">
        <f>IF(N294="nulová",J294,0)</f>
        <v>0</v>
      </c>
      <c r="BJ294" s="17" t="s">
        <v>83</v>
      </c>
      <c r="BK294" s="152">
        <f>ROUND(I294*H294,2)</f>
        <v>0</v>
      </c>
      <c r="BL294" s="17" t="s">
        <v>155</v>
      </c>
      <c r="BM294" s="151" t="s">
        <v>456</v>
      </c>
    </row>
    <row r="295" spans="1:65" s="13" customFormat="1">
      <c r="B295" s="162"/>
      <c r="D295" s="163" t="s">
        <v>167</v>
      </c>
      <c r="F295" s="164" t="s">
        <v>457</v>
      </c>
      <c r="H295" s="165">
        <v>3616.83</v>
      </c>
      <c r="L295" s="162"/>
      <c r="M295" s="166"/>
      <c r="N295" s="167"/>
      <c r="O295" s="167"/>
      <c r="P295" s="167"/>
      <c r="Q295" s="167"/>
      <c r="R295" s="167"/>
      <c r="S295" s="167"/>
      <c r="T295" s="168"/>
      <c r="AT295" s="169" t="s">
        <v>167</v>
      </c>
      <c r="AU295" s="169" t="s">
        <v>85</v>
      </c>
      <c r="AV295" s="13" t="s">
        <v>85</v>
      </c>
      <c r="AW295" s="13" t="s">
        <v>3</v>
      </c>
      <c r="AX295" s="13" t="s">
        <v>83</v>
      </c>
      <c r="AY295" s="169" t="s">
        <v>148</v>
      </c>
    </row>
    <row r="296" spans="1:65" s="2" customFormat="1" ht="33" customHeight="1">
      <c r="A296" s="29"/>
      <c r="B296" s="140"/>
      <c r="C296" s="141" t="s">
        <v>458</v>
      </c>
      <c r="D296" s="141" t="s">
        <v>150</v>
      </c>
      <c r="E296" s="142" t="s">
        <v>459</v>
      </c>
      <c r="F296" s="143" t="s">
        <v>460</v>
      </c>
      <c r="G296" s="144" t="s">
        <v>280</v>
      </c>
      <c r="H296" s="145">
        <v>120.56100000000001</v>
      </c>
      <c r="I296" s="146">
        <v>0</v>
      </c>
      <c r="J296" s="146">
        <f>ROUND(I296*H296,2)</f>
        <v>0</v>
      </c>
      <c r="K296" s="143" t="s">
        <v>154</v>
      </c>
      <c r="L296" s="30"/>
      <c r="M296" s="147" t="s">
        <v>1</v>
      </c>
      <c r="N296" s="148" t="s">
        <v>40</v>
      </c>
      <c r="O296" s="149">
        <v>0.255</v>
      </c>
      <c r="P296" s="149">
        <f>O296*H296</f>
        <v>30.743055000000002</v>
      </c>
      <c r="Q296" s="149">
        <v>0</v>
      </c>
      <c r="R296" s="149">
        <f>Q296*H296</f>
        <v>0</v>
      </c>
      <c r="S296" s="149">
        <v>0</v>
      </c>
      <c r="T296" s="150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51" t="s">
        <v>155</v>
      </c>
      <c r="AT296" s="151" t="s">
        <v>150</v>
      </c>
      <c r="AU296" s="151" t="s">
        <v>85</v>
      </c>
      <c r="AY296" s="17" t="s">
        <v>148</v>
      </c>
      <c r="BE296" s="152">
        <f>IF(N296="základní",J296,0)</f>
        <v>0</v>
      </c>
      <c r="BF296" s="152">
        <f>IF(N296="snížená",J296,0)</f>
        <v>0</v>
      </c>
      <c r="BG296" s="152">
        <f>IF(N296="zákl. přenesená",J296,0)</f>
        <v>0</v>
      </c>
      <c r="BH296" s="152">
        <f>IF(N296="sníž. přenesená",J296,0)</f>
        <v>0</v>
      </c>
      <c r="BI296" s="152">
        <f>IF(N296="nulová",J296,0)</f>
        <v>0</v>
      </c>
      <c r="BJ296" s="17" t="s">
        <v>83</v>
      </c>
      <c r="BK296" s="152">
        <f>ROUND(I296*H296,2)</f>
        <v>0</v>
      </c>
      <c r="BL296" s="17" t="s">
        <v>155</v>
      </c>
      <c r="BM296" s="151" t="s">
        <v>461</v>
      </c>
    </row>
    <row r="297" spans="1:65" s="2" customFormat="1" ht="33" customHeight="1">
      <c r="A297" s="29"/>
      <c r="B297" s="140"/>
      <c r="C297" s="141" t="s">
        <v>462</v>
      </c>
      <c r="D297" s="141" t="s">
        <v>150</v>
      </c>
      <c r="E297" s="142" t="s">
        <v>463</v>
      </c>
      <c r="F297" s="143" t="s">
        <v>464</v>
      </c>
      <c r="G297" s="144" t="s">
        <v>280</v>
      </c>
      <c r="H297" s="145">
        <v>120.56100000000001</v>
      </c>
      <c r="I297" s="146">
        <v>0</v>
      </c>
      <c r="J297" s="146">
        <f>ROUND(I297*H297,2)</f>
        <v>0</v>
      </c>
      <c r="K297" s="143" t="s">
        <v>154</v>
      </c>
      <c r="L297" s="30"/>
      <c r="M297" s="147" t="s">
        <v>1</v>
      </c>
      <c r="N297" s="148" t="s">
        <v>40</v>
      </c>
      <c r="O297" s="149">
        <v>0</v>
      </c>
      <c r="P297" s="149">
        <f>O297*H297</f>
        <v>0</v>
      </c>
      <c r="Q297" s="149">
        <v>0</v>
      </c>
      <c r="R297" s="149">
        <f>Q297*H297</f>
        <v>0</v>
      </c>
      <c r="S297" s="149">
        <v>0</v>
      </c>
      <c r="T297" s="150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51" t="s">
        <v>155</v>
      </c>
      <c r="AT297" s="151" t="s">
        <v>150</v>
      </c>
      <c r="AU297" s="151" t="s">
        <v>85</v>
      </c>
      <c r="AY297" s="17" t="s">
        <v>148</v>
      </c>
      <c r="BE297" s="152">
        <f>IF(N297="základní",J297,0)</f>
        <v>0</v>
      </c>
      <c r="BF297" s="152">
        <f>IF(N297="snížená",J297,0)</f>
        <v>0</v>
      </c>
      <c r="BG297" s="152">
        <f>IF(N297="zákl. přenesená",J297,0)</f>
        <v>0</v>
      </c>
      <c r="BH297" s="152">
        <f>IF(N297="sníž. přenesená",J297,0)</f>
        <v>0</v>
      </c>
      <c r="BI297" s="152">
        <f>IF(N297="nulová",J297,0)</f>
        <v>0</v>
      </c>
      <c r="BJ297" s="17" t="s">
        <v>83</v>
      </c>
      <c r="BK297" s="152">
        <f>ROUND(I297*H297,2)</f>
        <v>0</v>
      </c>
      <c r="BL297" s="17" t="s">
        <v>155</v>
      </c>
      <c r="BM297" s="151" t="s">
        <v>465</v>
      </c>
    </row>
    <row r="298" spans="1:65" s="12" customFormat="1" ht="22.95" customHeight="1">
      <c r="B298" s="128"/>
      <c r="D298" s="129" t="s">
        <v>74</v>
      </c>
      <c r="E298" s="138" t="s">
        <v>466</v>
      </c>
      <c r="F298" s="138" t="s">
        <v>467</v>
      </c>
      <c r="J298" s="139">
        <f>BK298</f>
        <v>0</v>
      </c>
      <c r="L298" s="128"/>
      <c r="M298" s="132"/>
      <c r="N298" s="133"/>
      <c r="O298" s="133"/>
      <c r="P298" s="134">
        <f>P299</f>
        <v>216.02068599999998</v>
      </c>
      <c r="Q298" s="133"/>
      <c r="R298" s="134">
        <f>R299</f>
        <v>0</v>
      </c>
      <c r="S298" s="133"/>
      <c r="T298" s="135">
        <f>T299</f>
        <v>0</v>
      </c>
      <c r="AR298" s="129" t="s">
        <v>83</v>
      </c>
      <c r="AT298" s="136" t="s">
        <v>74</v>
      </c>
      <c r="AU298" s="136" t="s">
        <v>83</v>
      </c>
      <c r="AY298" s="129" t="s">
        <v>148</v>
      </c>
      <c r="BK298" s="137">
        <f>BK299</f>
        <v>0</v>
      </c>
    </row>
    <row r="299" spans="1:65" s="2" customFormat="1" ht="24.15" customHeight="1">
      <c r="A299" s="29"/>
      <c r="B299" s="140"/>
      <c r="C299" s="141" t="s">
        <v>468</v>
      </c>
      <c r="D299" s="141" t="s">
        <v>150</v>
      </c>
      <c r="E299" s="142" t="s">
        <v>469</v>
      </c>
      <c r="F299" s="143" t="s">
        <v>470</v>
      </c>
      <c r="G299" s="144" t="s">
        <v>280</v>
      </c>
      <c r="H299" s="145">
        <v>88.933999999999997</v>
      </c>
      <c r="I299" s="146">
        <v>0</v>
      </c>
      <c r="J299" s="146">
        <f>ROUND(I299*H299,2)</f>
        <v>0</v>
      </c>
      <c r="K299" s="143" t="s">
        <v>154</v>
      </c>
      <c r="L299" s="310"/>
      <c r="M299" s="147" t="s">
        <v>1</v>
      </c>
      <c r="N299" s="148" t="s">
        <v>40</v>
      </c>
      <c r="O299" s="149">
        <v>2.4289999999999998</v>
      </c>
      <c r="P299" s="149">
        <f>O299*H299</f>
        <v>216.02068599999998</v>
      </c>
      <c r="Q299" s="149">
        <v>0</v>
      </c>
      <c r="R299" s="149">
        <f>Q299*H299</f>
        <v>0</v>
      </c>
      <c r="S299" s="149">
        <v>0</v>
      </c>
      <c r="T299" s="150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1" t="s">
        <v>155</v>
      </c>
      <c r="AT299" s="151" t="s">
        <v>150</v>
      </c>
      <c r="AU299" s="151" t="s">
        <v>85</v>
      </c>
      <c r="AY299" s="17" t="s">
        <v>148</v>
      </c>
      <c r="BE299" s="152">
        <f>IF(N299="základní",J299,0)</f>
        <v>0</v>
      </c>
      <c r="BF299" s="152">
        <f>IF(N299="snížená",J299,0)</f>
        <v>0</v>
      </c>
      <c r="BG299" s="152">
        <f>IF(N299="zákl. přenesená",J299,0)</f>
        <v>0</v>
      </c>
      <c r="BH299" s="152">
        <f>IF(N299="sníž. přenesená",J299,0)</f>
        <v>0</v>
      </c>
      <c r="BI299" s="152">
        <f>IF(N299="nulová",J299,0)</f>
        <v>0</v>
      </c>
      <c r="BJ299" s="17" t="s">
        <v>83</v>
      </c>
      <c r="BK299" s="152">
        <f>ROUND(I299*H299,2)</f>
        <v>0</v>
      </c>
      <c r="BL299" s="17" t="s">
        <v>155</v>
      </c>
      <c r="BM299" s="151" t="s">
        <v>471</v>
      </c>
    </row>
    <row r="300" spans="1:65" s="12" customFormat="1" ht="25.95" customHeight="1">
      <c r="B300" s="128"/>
      <c r="D300" s="129" t="s">
        <v>74</v>
      </c>
      <c r="E300" s="130" t="s">
        <v>472</v>
      </c>
      <c r="F300" s="130" t="s">
        <v>473</v>
      </c>
      <c r="J300" s="131">
        <f>SUM(J301+J334+J370+J406+J431+J478+J503+J579+J604,J316,J554)</f>
        <v>0</v>
      </c>
      <c r="L300" s="128"/>
      <c r="M300" s="132"/>
      <c r="N300" s="133"/>
      <c r="O300" s="133"/>
      <c r="P300" s="134">
        <f>P301+P316+P334+P370+P406+P414+P462+P487+P538+P563+P587</f>
        <v>3691.3465120000001</v>
      </c>
      <c r="Q300" s="133"/>
      <c r="R300" s="134">
        <f>R301+R316+R334+R370+R406+R414+R462+R487+R538+R563+R587</f>
        <v>51.960817079999998</v>
      </c>
      <c r="S300" s="133"/>
      <c r="T300" s="135">
        <f>T301+T316+T334+T370+T406+T414+T462+T487+T538+T563+T587</f>
        <v>13.466800000000001</v>
      </c>
      <c r="AR300" s="129" t="s">
        <v>85</v>
      </c>
      <c r="AT300" s="136" t="s">
        <v>74</v>
      </c>
      <c r="AU300" s="136" t="s">
        <v>75</v>
      </c>
      <c r="AY300" s="129" t="s">
        <v>148</v>
      </c>
      <c r="BK300" s="137">
        <f>BK301+BK316+BK334+BK370+BK406+BK414+BK462+BK487+BK538+BK563+BK587</f>
        <v>0</v>
      </c>
    </row>
    <row r="301" spans="1:65" s="12" customFormat="1" ht="22.95" customHeight="1">
      <c r="B301" s="128"/>
      <c r="D301" s="129" t="s">
        <v>74</v>
      </c>
      <c r="E301" s="138" t="s">
        <v>474</v>
      </c>
      <c r="F301" s="138" t="s">
        <v>475</v>
      </c>
      <c r="J301" s="139">
        <f>BK301</f>
        <v>0</v>
      </c>
      <c r="L301" s="128"/>
      <c r="M301" s="132"/>
      <c r="N301" s="133"/>
      <c r="O301" s="133"/>
      <c r="P301" s="134">
        <f>SUM(P302:P315)</f>
        <v>9.563839999999999</v>
      </c>
      <c r="Q301" s="133"/>
      <c r="R301" s="134">
        <f>SUM(R302:R315)</f>
        <v>6.0999999999999999E-2</v>
      </c>
      <c r="S301" s="133"/>
      <c r="T301" s="135">
        <f>SUM(T302:T315)</f>
        <v>0.36784</v>
      </c>
      <c r="AR301" s="129" t="s">
        <v>85</v>
      </c>
      <c r="AT301" s="136" t="s">
        <v>74</v>
      </c>
      <c r="AU301" s="136" t="s">
        <v>83</v>
      </c>
      <c r="AY301" s="129" t="s">
        <v>148</v>
      </c>
      <c r="BK301" s="137">
        <f>SUM(BK302:BK315)</f>
        <v>0</v>
      </c>
    </row>
    <row r="302" spans="1:65" s="2" customFormat="1" ht="24.15" customHeight="1">
      <c r="A302" s="29"/>
      <c r="B302" s="140"/>
      <c r="C302" s="141" t="s">
        <v>476</v>
      </c>
      <c r="D302" s="141" t="s">
        <v>150</v>
      </c>
      <c r="E302" s="142" t="s">
        <v>477</v>
      </c>
      <c r="F302" s="143" t="s">
        <v>478</v>
      </c>
      <c r="G302" s="144" t="s">
        <v>153</v>
      </c>
      <c r="H302" s="145">
        <v>183.92</v>
      </c>
      <c r="I302" s="146">
        <v>0</v>
      </c>
      <c r="J302" s="146">
        <f>ROUND(I302*H302,2)</f>
        <v>0</v>
      </c>
      <c r="K302" s="143" t="s">
        <v>154</v>
      </c>
      <c r="L302" s="310"/>
      <c r="M302" s="147" t="s">
        <v>1</v>
      </c>
      <c r="N302" s="148" t="s">
        <v>40</v>
      </c>
      <c r="O302" s="149">
        <v>2.4E-2</v>
      </c>
      <c r="P302" s="149">
        <f>O302*H302</f>
        <v>4.4140800000000002</v>
      </c>
      <c r="Q302" s="149">
        <v>0</v>
      </c>
      <c r="R302" s="149">
        <f>Q302*H302</f>
        <v>0</v>
      </c>
      <c r="S302" s="149">
        <v>0</v>
      </c>
      <c r="T302" s="150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51" t="s">
        <v>235</v>
      </c>
      <c r="AT302" s="151" t="s">
        <v>150</v>
      </c>
      <c r="AU302" s="151" t="s">
        <v>85</v>
      </c>
      <c r="AY302" s="17" t="s">
        <v>148</v>
      </c>
      <c r="BE302" s="152">
        <f>IF(N302="základní",J302,0)</f>
        <v>0</v>
      </c>
      <c r="BF302" s="152">
        <f>IF(N302="snížená",J302,0)</f>
        <v>0</v>
      </c>
      <c r="BG302" s="152">
        <f>IF(N302="zákl. přenesená",J302,0)</f>
        <v>0</v>
      </c>
      <c r="BH302" s="152">
        <f>IF(N302="sníž. přenesená",J302,0)</f>
        <v>0</v>
      </c>
      <c r="BI302" s="152">
        <f>IF(N302="nulová",J302,0)</f>
        <v>0</v>
      </c>
      <c r="BJ302" s="17" t="s">
        <v>83</v>
      </c>
      <c r="BK302" s="152">
        <f>ROUND(I302*H302,2)</f>
        <v>0</v>
      </c>
      <c r="BL302" s="17" t="s">
        <v>235</v>
      </c>
      <c r="BM302" s="151" t="s">
        <v>479</v>
      </c>
    </row>
    <row r="303" spans="1:65" s="15" customFormat="1">
      <c r="B303" s="177"/>
      <c r="D303" s="163" t="s">
        <v>167</v>
      </c>
      <c r="E303" s="178" t="s">
        <v>1</v>
      </c>
      <c r="F303" s="179" t="s">
        <v>480</v>
      </c>
      <c r="H303" s="178" t="s">
        <v>1</v>
      </c>
      <c r="L303" s="177"/>
      <c r="M303" s="180"/>
      <c r="N303" s="181"/>
      <c r="O303" s="181"/>
      <c r="P303" s="181"/>
      <c r="Q303" s="181"/>
      <c r="R303" s="181"/>
      <c r="S303" s="181"/>
      <c r="T303" s="182"/>
      <c r="AT303" s="178" t="s">
        <v>167</v>
      </c>
      <c r="AU303" s="178" t="s">
        <v>85</v>
      </c>
      <c r="AV303" s="15" t="s">
        <v>83</v>
      </c>
      <c r="AW303" s="15" t="s">
        <v>29</v>
      </c>
      <c r="AX303" s="15" t="s">
        <v>75</v>
      </c>
      <c r="AY303" s="178" t="s">
        <v>148</v>
      </c>
    </row>
    <row r="304" spans="1:65" s="13" customFormat="1">
      <c r="B304" s="162"/>
      <c r="D304" s="163" t="s">
        <v>167</v>
      </c>
      <c r="E304" s="169" t="s">
        <v>1</v>
      </c>
      <c r="F304" s="164" t="s">
        <v>397</v>
      </c>
      <c r="H304" s="165">
        <v>183.92</v>
      </c>
      <c r="L304" s="162"/>
      <c r="M304" s="166"/>
      <c r="N304" s="167"/>
      <c r="O304" s="167"/>
      <c r="P304" s="167"/>
      <c r="Q304" s="167"/>
      <c r="R304" s="167"/>
      <c r="S304" s="167"/>
      <c r="T304" s="168"/>
      <c r="AT304" s="169" t="s">
        <v>167</v>
      </c>
      <c r="AU304" s="169" t="s">
        <v>85</v>
      </c>
      <c r="AV304" s="13" t="s">
        <v>85</v>
      </c>
      <c r="AW304" s="13" t="s">
        <v>29</v>
      </c>
      <c r="AX304" s="13" t="s">
        <v>75</v>
      </c>
      <c r="AY304" s="169" t="s">
        <v>148</v>
      </c>
    </row>
    <row r="305" spans="1:65" s="14" customFormat="1">
      <c r="B305" s="170"/>
      <c r="D305" s="163" t="s">
        <v>167</v>
      </c>
      <c r="E305" s="171" t="s">
        <v>1</v>
      </c>
      <c r="F305" s="172" t="s">
        <v>176</v>
      </c>
      <c r="H305" s="173">
        <v>183.92</v>
      </c>
      <c r="L305" s="170"/>
      <c r="M305" s="174"/>
      <c r="N305" s="175"/>
      <c r="O305" s="175"/>
      <c r="P305" s="175"/>
      <c r="Q305" s="175"/>
      <c r="R305" s="175"/>
      <c r="S305" s="175"/>
      <c r="T305" s="176"/>
      <c r="AT305" s="171" t="s">
        <v>167</v>
      </c>
      <c r="AU305" s="171" t="s">
        <v>85</v>
      </c>
      <c r="AV305" s="14" t="s">
        <v>155</v>
      </c>
      <c r="AW305" s="14" t="s">
        <v>29</v>
      </c>
      <c r="AX305" s="14" t="s">
        <v>83</v>
      </c>
      <c r="AY305" s="171" t="s">
        <v>148</v>
      </c>
    </row>
    <row r="306" spans="1:65" s="2" customFormat="1" ht="16.5" customHeight="1">
      <c r="A306" s="29"/>
      <c r="B306" s="140"/>
      <c r="C306" s="153" t="s">
        <v>481</v>
      </c>
      <c r="D306" s="153" t="s">
        <v>161</v>
      </c>
      <c r="E306" s="154" t="s">
        <v>482</v>
      </c>
      <c r="F306" s="155" t="s">
        <v>483</v>
      </c>
      <c r="G306" s="156" t="s">
        <v>280</v>
      </c>
      <c r="H306" s="157">
        <v>6.0999999999999999E-2</v>
      </c>
      <c r="I306" s="158">
        <v>0</v>
      </c>
      <c r="J306" s="158">
        <f>ROUND(I306*H306,2)</f>
        <v>0</v>
      </c>
      <c r="K306" s="155" t="s">
        <v>154</v>
      </c>
      <c r="L306" s="159"/>
      <c r="M306" s="160" t="s">
        <v>1</v>
      </c>
      <c r="N306" s="161" t="s">
        <v>40</v>
      </c>
      <c r="O306" s="149">
        <v>0</v>
      </c>
      <c r="P306" s="149">
        <f>O306*H306</f>
        <v>0</v>
      </c>
      <c r="Q306" s="149">
        <v>1</v>
      </c>
      <c r="R306" s="149">
        <f>Q306*H306</f>
        <v>6.0999999999999999E-2</v>
      </c>
      <c r="S306" s="149">
        <v>0</v>
      </c>
      <c r="T306" s="150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51" t="s">
        <v>311</v>
      </c>
      <c r="AT306" s="151" t="s">
        <v>161</v>
      </c>
      <c r="AU306" s="151" t="s">
        <v>85</v>
      </c>
      <c r="AY306" s="17" t="s">
        <v>148</v>
      </c>
      <c r="BE306" s="152">
        <f>IF(N306="základní",J306,0)</f>
        <v>0</v>
      </c>
      <c r="BF306" s="152">
        <f>IF(N306="snížená",J306,0)</f>
        <v>0</v>
      </c>
      <c r="BG306" s="152">
        <f>IF(N306="zákl. přenesená",J306,0)</f>
        <v>0</v>
      </c>
      <c r="BH306" s="152">
        <f>IF(N306="sníž. přenesená",J306,0)</f>
        <v>0</v>
      </c>
      <c r="BI306" s="152">
        <f>IF(N306="nulová",J306,0)</f>
        <v>0</v>
      </c>
      <c r="BJ306" s="17" t="s">
        <v>83</v>
      </c>
      <c r="BK306" s="152">
        <f>ROUND(I306*H306,2)</f>
        <v>0</v>
      </c>
      <c r="BL306" s="17" t="s">
        <v>235</v>
      </c>
      <c r="BM306" s="151" t="s">
        <v>484</v>
      </c>
    </row>
    <row r="307" spans="1:65" s="13" customFormat="1">
      <c r="B307" s="162"/>
      <c r="D307" s="163" t="s">
        <v>167</v>
      </c>
      <c r="F307" s="164" t="s">
        <v>485</v>
      </c>
      <c r="H307" s="165">
        <v>6.0999999999999999E-2</v>
      </c>
      <c r="L307" s="162"/>
      <c r="M307" s="166"/>
      <c r="N307" s="167"/>
      <c r="O307" s="167"/>
      <c r="P307" s="167"/>
      <c r="Q307" s="167"/>
      <c r="R307" s="167"/>
      <c r="S307" s="167"/>
      <c r="T307" s="168"/>
      <c r="AT307" s="169" t="s">
        <v>167</v>
      </c>
      <c r="AU307" s="169" t="s">
        <v>85</v>
      </c>
      <c r="AV307" s="13" t="s">
        <v>85</v>
      </c>
      <c r="AW307" s="13" t="s">
        <v>3</v>
      </c>
      <c r="AX307" s="13" t="s">
        <v>83</v>
      </c>
      <c r="AY307" s="169" t="s">
        <v>148</v>
      </c>
    </row>
    <row r="308" spans="1:65" s="2" customFormat="1" ht="16.5" customHeight="1">
      <c r="A308" s="29"/>
      <c r="B308" s="140"/>
      <c r="C308" s="141" t="s">
        <v>486</v>
      </c>
      <c r="D308" s="141" t="s">
        <v>150</v>
      </c>
      <c r="E308" s="142" t="s">
        <v>487</v>
      </c>
      <c r="F308" s="143" t="s">
        <v>488</v>
      </c>
      <c r="G308" s="144" t="s">
        <v>153</v>
      </c>
      <c r="H308" s="145">
        <v>91.96</v>
      </c>
      <c r="I308" s="146">
        <v>0</v>
      </c>
      <c r="J308" s="146">
        <f>ROUND(I308*H308,2)</f>
        <v>0</v>
      </c>
      <c r="K308" s="143" t="s">
        <v>154</v>
      </c>
      <c r="L308" s="30"/>
      <c r="M308" s="147" t="s">
        <v>1</v>
      </c>
      <c r="N308" s="148" t="s">
        <v>40</v>
      </c>
      <c r="O308" s="149">
        <v>5.6000000000000001E-2</v>
      </c>
      <c r="P308" s="149">
        <f>O308*H308</f>
        <v>5.1497599999999997</v>
      </c>
      <c r="Q308" s="149">
        <v>0</v>
      </c>
      <c r="R308" s="149">
        <f>Q308*H308</f>
        <v>0</v>
      </c>
      <c r="S308" s="149">
        <v>4.0000000000000001E-3</v>
      </c>
      <c r="T308" s="150">
        <f>S308*H308</f>
        <v>0.36784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51" t="s">
        <v>235</v>
      </c>
      <c r="AT308" s="151" t="s">
        <v>150</v>
      </c>
      <c r="AU308" s="151" t="s">
        <v>85</v>
      </c>
      <c r="AY308" s="17" t="s">
        <v>148</v>
      </c>
      <c r="BE308" s="152">
        <f>IF(N308="základní",J308,0)</f>
        <v>0</v>
      </c>
      <c r="BF308" s="152">
        <f>IF(N308="snížená",J308,0)</f>
        <v>0</v>
      </c>
      <c r="BG308" s="152">
        <f>IF(N308="zákl. přenesená",J308,0)</f>
        <v>0</v>
      </c>
      <c r="BH308" s="152">
        <f>IF(N308="sníž. přenesená",J308,0)</f>
        <v>0</v>
      </c>
      <c r="BI308" s="152">
        <f>IF(N308="nulová",J308,0)</f>
        <v>0</v>
      </c>
      <c r="BJ308" s="17" t="s">
        <v>83</v>
      </c>
      <c r="BK308" s="152">
        <f>ROUND(I308*H308,2)</f>
        <v>0</v>
      </c>
      <c r="BL308" s="17" t="s">
        <v>235</v>
      </c>
      <c r="BM308" s="151" t="s">
        <v>489</v>
      </c>
    </row>
    <row r="309" spans="1:65" s="15" customFormat="1">
      <c r="B309" s="177"/>
      <c r="D309" s="163" t="s">
        <v>167</v>
      </c>
      <c r="E309" s="178" t="s">
        <v>1</v>
      </c>
      <c r="F309" s="179" t="s">
        <v>396</v>
      </c>
      <c r="H309" s="178" t="s">
        <v>1</v>
      </c>
      <c r="L309" s="177"/>
      <c r="M309" s="180"/>
      <c r="N309" s="181"/>
      <c r="O309" s="181"/>
      <c r="P309" s="181"/>
      <c r="Q309" s="181"/>
      <c r="R309" s="181"/>
      <c r="S309" s="181"/>
      <c r="T309" s="182"/>
      <c r="AT309" s="178" t="s">
        <v>167</v>
      </c>
      <c r="AU309" s="178" t="s">
        <v>85</v>
      </c>
      <c r="AV309" s="15" t="s">
        <v>83</v>
      </c>
      <c r="AW309" s="15" t="s">
        <v>29</v>
      </c>
      <c r="AX309" s="15" t="s">
        <v>75</v>
      </c>
      <c r="AY309" s="178" t="s">
        <v>148</v>
      </c>
    </row>
    <row r="310" spans="1:65" s="13" customFormat="1">
      <c r="B310" s="162"/>
      <c r="D310" s="163" t="s">
        <v>167</v>
      </c>
      <c r="E310" s="169" t="s">
        <v>1</v>
      </c>
      <c r="F310" s="164" t="s">
        <v>187</v>
      </c>
      <c r="H310" s="165">
        <v>91.96</v>
      </c>
      <c r="L310" s="162"/>
      <c r="M310" s="166"/>
      <c r="N310" s="167"/>
      <c r="O310" s="167"/>
      <c r="P310" s="167"/>
      <c r="Q310" s="167"/>
      <c r="R310" s="167"/>
      <c r="S310" s="167"/>
      <c r="T310" s="168"/>
      <c r="AT310" s="169" t="s">
        <v>167</v>
      </c>
      <c r="AU310" s="169" t="s">
        <v>85</v>
      </c>
      <c r="AV310" s="13" t="s">
        <v>85</v>
      </c>
      <c r="AW310" s="13" t="s">
        <v>29</v>
      </c>
      <c r="AX310" s="13" t="s">
        <v>75</v>
      </c>
      <c r="AY310" s="169" t="s">
        <v>148</v>
      </c>
    </row>
    <row r="311" spans="1:65" s="14" customFormat="1">
      <c r="B311" s="170"/>
      <c r="D311" s="163" t="s">
        <v>167</v>
      </c>
      <c r="E311" s="171" t="s">
        <v>1</v>
      </c>
      <c r="F311" s="172" t="s">
        <v>176</v>
      </c>
      <c r="H311" s="173">
        <v>91.96</v>
      </c>
      <c r="L311" s="170"/>
      <c r="M311" s="174"/>
      <c r="N311" s="175"/>
      <c r="O311" s="175"/>
      <c r="P311" s="175"/>
      <c r="Q311" s="175"/>
      <c r="R311" s="175"/>
      <c r="S311" s="175"/>
      <c r="T311" s="176"/>
      <c r="AT311" s="171" t="s">
        <v>167</v>
      </c>
      <c r="AU311" s="171" t="s">
        <v>85</v>
      </c>
      <c r="AV311" s="14" t="s">
        <v>155</v>
      </c>
      <c r="AW311" s="14" t="s">
        <v>29</v>
      </c>
      <c r="AX311" s="14" t="s">
        <v>83</v>
      </c>
      <c r="AY311" s="171" t="s">
        <v>148</v>
      </c>
    </row>
    <row r="312" spans="1:65" s="2" customFormat="1" ht="24.15" customHeight="1">
      <c r="A312" s="29"/>
      <c r="B312" s="140"/>
      <c r="C312" s="141" t="s">
        <v>490</v>
      </c>
      <c r="D312" s="141" t="s">
        <v>150</v>
      </c>
      <c r="E312" s="142" t="s">
        <v>491</v>
      </c>
      <c r="F312" s="143" t="s">
        <v>492</v>
      </c>
      <c r="G312" s="144" t="s">
        <v>153</v>
      </c>
      <c r="H312" s="145">
        <v>183.92</v>
      </c>
      <c r="I312" s="146">
        <v>0</v>
      </c>
      <c r="J312" s="146">
        <f>ROUND(I312*H312,2)</f>
        <v>0</v>
      </c>
      <c r="K312" s="143" t="s">
        <v>154</v>
      </c>
      <c r="L312" s="30"/>
      <c r="M312" s="147"/>
      <c r="N312" s="148"/>
      <c r="O312" s="149"/>
      <c r="P312" s="149"/>
      <c r="Q312" s="149"/>
      <c r="R312" s="149"/>
      <c r="S312" s="149"/>
      <c r="T312" s="150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51" t="s">
        <v>235</v>
      </c>
      <c r="AT312" s="151" t="s">
        <v>150</v>
      </c>
      <c r="AU312" s="151" t="s">
        <v>85</v>
      </c>
      <c r="AY312" s="17" t="s">
        <v>148</v>
      </c>
      <c r="BE312" s="152">
        <f>IF(N312="základní",J312,0)</f>
        <v>0</v>
      </c>
      <c r="BF312" s="152">
        <f>IF(N312="snížená",J312,0)</f>
        <v>0</v>
      </c>
      <c r="BG312" s="152">
        <f>IF(N312="zákl. přenesená",J312,0)</f>
        <v>0</v>
      </c>
      <c r="BH312" s="152">
        <f>IF(N312="sníž. přenesená",J312,0)</f>
        <v>0</v>
      </c>
      <c r="BI312" s="152">
        <f>IF(N312="nulová",J312,0)</f>
        <v>0</v>
      </c>
      <c r="BJ312" s="17" t="s">
        <v>83</v>
      </c>
      <c r="BK312" s="152">
        <f>ROUND(I312*H312,2)</f>
        <v>0</v>
      </c>
      <c r="BL312" s="17" t="s">
        <v>235</v>
      </c>
      <c r="BM312" s="151" t="s">
        <v>493</v>
      </c>
    </row>
    <row r="313" spans="1:65" s="2" customFormat="1" ht="44.25" customHeight="1">
      <c r="A313" s="29"/>
      <c r="B313" s="140"/>
      <c r="C313" s="153" t="s">
        <v>494</v>
      </c>
      <c r="D313" s="153" t="s">
        <v>161</v>
      </c>
      <c r="E313" s="154" t="s">
        <v>495</v>
      </c>
      <c r="F313" s="155" t="s">
        <v>496</v>
      </c>
      <c r="G313" s="156" t="s">
        <v>153</v>
      </c>
      <c r="H313" s="157">
        <v>214.35900000000001</v>
      </c>
      <c r="I313" s="158">
        <v>0</v>
      </c>
      <c r="J313" s="158">
        <f>ROUND(I313*H313,2)</f>
        <v>0</v>
      </c>
      <c r="K313" s="155" t="s">
        <v>154</v>
      </c>
      <c r="L313" s="159"/>
      <c r="M313" s="160"/>
      <c r="N313" s="161"/>
      <c r="O313" s="149"/>
      <c r="P313" s="149"/>
      <c r="Q313" s="149"/>
      <c r="R313" s="149"/>
      <c r="S313" s="149"/>
      <c r="T313" s="150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51" t="s">
        <v>311</v>
      </c>
      <c r="AT313" s="151" t="s">
        <v>161</v>
      </c>
      <c r="AU313" s="151" t="s">
        <v>85</v>
      </c>
      <c r="AY313" s="17" t="s">
        <v>148</v>
      </c>
      <c r="BE313" s="152">
        <f>IF(N313="základní",J313,0)</f>
        <v>0</v>
      </c>
      <c r="BF313" s="152">
        <f>IF(N313="snížená",J313,0)</f>
        <v>0</v>
      </c>
      <c r="BG313" s="152">
        <f>IF(N313="zákl. přenesená",J313,0)</f>
        <v>0</v>
      </c>
      <c r="BH313" s="152">
        <f>IF(N313="sníž. přenesená",J313,0)</f>
        <v>0</v>
      </c>
      <c r="BI313" s="152">
        <f>IF(N313="nulová",J313,0)</f>
        <v>0</v>
      </c>
      <c r="BJ313" s="17" t="s">
        <v>83</v>
      </c>
      <c r="BK313" s="152">
        <f>ROUND(I313*H313,2)</f>
        <v>0</v>
      </c>
      <c r="BL313" s="17" t="s">
        <v>235</v>
      </c>
      <c r="BM313" s="151" t="s">
        <v>497</v>
      </c>
    </row>
    <row r="314" spans="1:65" s="13" customFormat="1">
      <c r="B314" s="162"/>
      <c r="D314" s="163" t="s">
        <v>167</v>
      </c>
      <c r="F314" s="164" t="s">
        <v>498</v>
      </c>
      <c r="H314" s="165">
        <v>214.35900000000001</v>
      </c>
      <c r="L314" s="162"/>
      <c r="M314" s="166"/>
      <c r="N314" s="167"/>
      <c r="O314" s="167"/>
      <c r="P314" s="167"/>
      <c r="Q314" s="167"/>
      <c r="R314" s="167"/>
      <c r="S314" s="167"/>
      <c r="T314" s="168"/>
      <c r="AT314" s="169" t="s">
        <v>167</v>
      </c>
      <c r="AU314" s="169" t="s">
        <v>85</v>
      </c>
      <c r="AV314" s="13" t="s">
        <v>85</v>
      </c>
      <c r="AW314" s="13" t="s">
        <v>3</v>
      </c>
      <c r="AX314" s="13" t="s">
        <v>83</v>
      </c>
      <c r="AY314" s="169" t="s">
        <v>148</v>
      </c>
    </row>
    <row r="315" spans="1:65" s="2" customFormat="1" ht="24.15" customHeight="1">
      <c r="A315" s="29"/>
      <c r="B315" s="140"/>
      <c r="C315" s="141" t="s">
        <v>499</v>
      </c>
      <c r="D315" s="141" t="s">
        <v>150</v>
      </c>
      <c r="E315" s="142" t="s">
        <v>500</v>
      </c>
      <c r="F315" s="143" t="s">
        <v>501</v>
      </c>
      <c r="G315" s="144" t="s">
        <v>280</v>
      </c>
      <c r="H315" s="145">
        <v>1.292</v>
      </c>
      <c r="I315" s="146">
        <v>0</v>
      </c>
      <c r="J315" s="146">
        <f>ROUND(I315*H315,2)</f>
        <v>0</v>
      </c>
      <c r="K315" s="143" t="s">
        <v>154</v>
      </c>
      <c r="L315" s="30"/>
      <c r="M315" s="147"/>
      <c r="N315" s="148"/>
      <c r="O315" s="149"/>
      <c r="P315" s="149"/>
      <c r="Q315" s="149"/>
      <c r="R315" s="149"/>
      <c r="S315" s="149"/>
      <c r="T315" s="150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51" t="s">
        <v>235</v>
      </c>
      <c r="AT315" s="151" t="s">
        <v>150</v>
      </c>
      <c r="AU315" s="151" t="s">
        <v>85</v>
      </c>
      <c r="AY315" s="17" t="s">
        <v>148</v>
      </c>
      <c r="BE315" s="152">
        <f>IF(N315="základní",J315,0)</f>
        <v>0</v>
      </c>
      <c r="BF315" s="152">
        <f>IF(N315="snížená",J315,0)</f>
        <v>0</v>
      </c>
      <c r="BG315" s="152">
        <f>IF(N315="zákl. přenesená",J315,0)</f>
        <v>0</v>
      </c>
      <c r="BH315" s="152">
        <f>IF(N315="sníž. přenesená",J315,0)</f>
        <v>0</v>
      </c>
      <c r="BI315" s="152">
        <f>IF(N315="nulová",J315,0)</f>
        <v>0</v>
      </c>
      <c r="BJ315" s="17" t="s">
        <v>83</v>
      </c>
      <c r="BK315" s="152">
        <f>ROUND(I315*H315,2)</f>
        <v>0</v>
      </c>
      <c r="BL315" s="17" t="s">
        <v>235</v>
      </c>
      <c r="BM315" s="151" t="s">
        <v>502</v>
      </c>
    </row>
    <row r="316" spans="1:65" s="12" customFormat="1" ht="22.95" customHeight="1">
      <c r="B316" s="128"/>
      <c r="D316" s="129" t="s">
        <v>74</v>
      </c>
      <c r="E316" s="138" t="s">
        <v>503</v>
      </c>
      <c r="F316" s="138" t="s">
        <v>504</v>
      </c>
      <c r="J316" s="139">
        <f>BK316</f>
        <v>0</v>
      </c>
      <c r="L316" s="128"/>
      <c r="M316" s="132"/>
      <c r="N316" s="133"/>
      <c r="O316" s="133"/>
      <c r="P316" s="134"/>
      <c r="Q316" s="133"/>
      <c r="R316" s="134"/>
      <c r="S316" s="133"/>
      <c r="T316" s="135"/>
      <c r="AR316" s="129" t="s">
        <v>85</v>
      </c>
      <c r="AT316" s="136" t="s">
        <v>74</v>
      </c>
      <c r="AU316" s="136" t="s">
        <v>83</v>
      </c>
      <c r="AY316" s="129" t="s">
        <v>148</v>
      </c>
      <c r="BK316" s="137">
        <f>SUM(BK317:BK333)</f>
        <v>0</v>
      </c>
    </row>
    <row r="317" spans="1:65" s="2" customFormat="1" ht="24.15" customHeight="1">
      <c r="A317" s="29"/>
      <c r="B317" s="140"/>
      <c r="C317" s="141" t="s">
        <v>505</v>
      </c>
      <c r="D317" s="141" t="s">
        <v>150</v>
      </c>
      <c r="E317" s="142" t="s">
        <v>506</v>
      </c>
      <c r="F317" s="143" t="s">
        <v>507</v>
      </c>
      <c r="G317" s="144" t="s">
        <v>153</v>
      </c>
      <c r="H317" s="145">
        <v>183.92</v>
      </c>
      <c r="I317" s="146">
        <v>0</v>
      </c>
      <c r="J317" s="146">
        <f>ROUND(I317*H317,2)</f>
        <v>0</v>
      </c>
      <c r="K317" s="143" t="s">
        <v>154</v>
      </c>
      <c r="L317" s="310"/>
      <c r="M317" s="147"/>
      <c r="N317" s="148"/>
      <c r="O317" s="149"/>
      <c r="P317" s="149"/>
      <c r="Q317" s="149"/>
      <c r="R317" s="149"/>
      <c r="S317" s="149"/>
      <c r="T317" s="150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1" t="s">
        <v>235</v>
      </c>
      <c r="AT317" s="151" t="s">
        <v>150</v>
      </c>
      <c r="AU317" s="151" t="s">
        <v>85</v>
      </c>
      <c r="AY317" s="17" t="s">
        <v>148</v>
      </c>
      <c r="BE317" s="152">
        <f>IF(N317="základní",J317,0)</f>
        <v>0</v>
      </c>
      <c r="BF317" s="152">
        <f>IF(N317="snížená",J317,0)</f>
        <v>0</v>
      </c>
      <c r="BG317" s="152">
        <f>IF(N317="zákl. přenesená",J317,0)</f>
        <v>0</v>
      </c>
      <c r="BH317" s="152">
        <f>IF(N317="sníž. přenesená",J317,0)</f>
        <v>0</v>
      </c>
      <c r="BI317" s="152">
        <f>IF(N317="nulová",J317,0)</f>
        <v>0</v>
      </c>
      <c r="BJ317" s="17" t="s">
        <v>83</v>
      </c>
      <c r="BK317" s="152">
        <f>ROUND(I317*H317,2)</f>
        <v>0</v>
      </c>
      <c r="BL317" s="17" t="s">
        <v>235</v>
      </c>
      <c r="BM317" s="151" t="s">
        <v>508</v>
      </c>
    </row>
    <row r="318" spans="1:65" s="15" customFormat="1">
      <c r="B318" s="177"/>
      <c r="D318" s="163" t="s">
        <v>167</v>
      </c>
      <c r="E318" s="178" t="s">
        <v>1</v>
      </c>
      <c r="F318" s="179" t="s">
        <v>396</v>
      </c>
      <c r="H318" s="178" t="s">
        <v>1</v>
      </c>
      <c r="L318" s="177"/>
      <c r="M318" s="180"/>
      <c r="N318" s="181"/>
      <c r="O318" s="181"/>
      <c r="P318" s="181"/>
      <c r="Q318" s="181"/>
      <c r="R318" s="181"/>
      <c r="S318" s="181"/>
      <c r="T318" s="182"/>
      <c r="AT318" s="178" t="s">
        <v>167</v>
      </c>
      <c r="AU318" s="178" t="s">
        <v>85</v>
      </c>
      <c r="AV318" s="15" t="s">
        <v>83</v>
      </c>
      <c r="AW318" s="15" t="s">
        <v>29</v>
      </c>
      <c r="AX318" s="15" t="s">
        <v>75</v>
      </c>
      <c r="AY318" s="178" t="s">
        <v>148</v>
      </c>
    </row>
    <row r="319" spans="1:65" s="13" customFormat="1">
      <c r="B319" s="162"/>
      <c r="D319" s="163" t="s">
        <v>167</v>
      </c>
      <c r="E319" s="169" t="s">
        <v>1</v>
      </c>
      <c r="F319" s="164" t="s">
        <v>397</v>
      </c>
      <c r="H319" s="165">
        <v>183.92</v>
      </c>
      <c r="L319" s="162"/>
      <c r="M319" s="166"/>
      <c r="N319" s="167"/>
      <c r="O319" s="167"/>
      <c r="P319" s="167"/>
      <c r="Q319" s="167"/>
      <c r="R319" s="167"/>
      <c r="S319" s="167"/>
      <c r="T319" s="168"/>
      <c r="AT319" s="169" t="s">
        <v>167</v>
      </c>
      <c r="AU319" s="169" t="s">
        <v>85</v>
      </c>
      <c r="AV319" s="13" t="s">
        <v>85</v>
      </c>
      <c r="AW319" s="13" t="s">
        <v>29</v>
      </c>
      <c r="AX319" s="13" t="s">
        <v>75</v>
      </c>
      <c r="AY319" s="169" t="s">
        <v>148</v>
      </c>
    </row>
    <row r="320" spans="1:65" s="14" customFormat="1">
      <c r="B320" s="170"/>
      <c r="D320" s="163" t="s">
        <v>167</v>
      </c>
      <c r="E320" s="171" t="s">
        <v>1</v>
      </c>
      <c r="F320" s="172" t="s">
        <v>176</v>
      </c>
      <c r="H320" s="173">
        <v>183.92</v>
      </c>
      <c r="L320" s="170"/>
      <c r="M320" s="174"/>
      <c r="N320" s="175"/>
      <c r="O320" s="175"/>
      <c r="P320" s="175"/>
      <c r="Q320" s="175"/>
      <c r="R320" s="175"/>
      <c r="S320" s="175"/>
      <c r="T320" s="176"/>
      <c r="AT320" s="171" t="s">
        <v>167</v>
      </c>
      <c r="AU320" s="171" t="s">
        <v>85</v>
      </c>
      <c r="AV320" s="14" t="s">
        <v>155</v>
      </c>
      <c r="AW320" s="14" t="s">
        <v>29</v>
      </c>
      <c r="AX320" s="14" t="s">
        <v>83</v>
      </c>
      <c r="AY320" s="171" t="s">
        <v>148</v>
      </c>
    </row>
    <row r="321" spans="1:65" s="2" customFormat="1" ht="24.15" customHeight="1">
      <c r="A321" s="29"/>
      <c r="B321" s="140"/>
      <c r="C321" s="141" t="s">
        <v>509</v>
      </c>
      <c r="D321" s="141" t="s">
        <v>150</v>
      </c>
      <c r="E321" s="142" t="s">
        <v>510</v>
      </c>
      <c r="F321" s="143" t="s">
        <v>511</v>
      </c>
      <c r="G321" s="144" t="s">
        <v>153</v>
      </c>
      <c r="H321" s="145">
        <v>183.92</v>
      </c>
      <c r="I321" s="146">
        <v>0</v>
      </c>
      <c r="J321" s="146">
        <f>ROUND(I321*H321,2)</f>
        <v>0</v>
      </c>
      <c r="K321" s="143" t="s">
        <v>154</v>
      </c>
      <c r="L321" s="30"/>
      <c r="M321" s="147"/>
      <c r="N321" s="148"/>
      <c r="O321" s="149"/>
      <c r="P321" s="149"/>
      <c r="Q321" s="149"/>
      <c r="R321" s="149"/>
      <c r="S321" s="149"/>
      <c r="T321" s="150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51" t="s">
        <v>235</v>
      </c>
      <c r="AT321" s="151" t="s">
        <v>150</v>
      </c>
      <c r="AU321" s="151" t="s">
        <v>85</v>
      </c>
      <c r="AY321" s="17" t="s">
        <v>148</v>
      </c>
      <c r="BE321" s="152">
        <f>IF(N321="základní",J321,0)</f>
        <v>0</v>
      </c>
      <c r="BF321" s="152">
        <f>IF(N321="snížená",J321,0)</f>
        <v>0</v>
      </c>
      <c r="BG321" s="152">
        <f>IF(N321="zákl. přenesená",J321,0)</f>
        <v>0</v>
      </c>
      <c r="BH321" s="152">
        <f>IF(N321="sníž. přenesená",J321,0)</f>
        <v>0</v>
      </c>
      <c r="BI321" s="152">
        <f>IF(N321="nulová",J321,0)</f>
        <v>0</v>
      </c>
      <c r="BJ321" s="17" t="s">
        <v>83</v>
      </c>
      <c r="BK321" s="152">
        <f>ROUND(I321*H321,2)</f>
        <v>0</v>
      </c>
      <c r="BL321" s="17" t="s">
        <v>235</v>
      </c>
      <c r="BM321" s="151" t="s">
        <v>512</v>
      </c>
    </row>
    <row r="322" spans="1:65" s="15" customFormat="1">
      <c r="B322" s="177"/>
      <c r="D322" s="163" t="s">
        <v>167</v>
      </c>
      <c r="E322" s="178" t="s">
        <v>1</v>
      </c>
      <c r="F322" s="179" t="s">
        <v>480</v>
      </c>
      <c r="H322" s="178" t="s">
        <v>1</v>
      </c>
      <c r="L322" s="177"/>
      <c r="M322" s="180"/>
      <c r="N322" s="181"/>
      <c r="O322" s="181"/>
      <c r="P322" s="181"/>
      <c r="Q322" s="181"/>
      <c r="R322" s="181"/>
      <c r="S322" s="181"/>
      <c r="T322" s="182"/>
      <c r="AT322" s="178" t="s">
        <v>167</v>
      </c>
      <c r="AU322" s="178" t="s">
        <v>85</v>
      </c>
      <c r="AV322" s="15" t="s">
        <v>83</v>
      </c>
      <c r="AW322" s="15" t="s">
        <v>29</v>
      </c>
      <c r="AX322" s="15" t="s">
        <v>75</v>
      </c>
      <c r="AY322" s="178" t="s">
        <v>148</v>
      </c>
    </row>
    <row r="323" spans="1:65" s="13" customFormat="1">
      <c r="B323" s="162"/>
      <c r="D323" s="163" t="s">
        <v>167</v>
      </c>
      <c r="E323" s="169" t="s">
        <v>1</v>
      </c>
      <c r="F323" s="164" t="s">
        <v>397</v>
      </c>
      <c r="H323" s="165">
        <v>183.92</v>
      </c>
      <c r="L323" s="162"/>
      <c r="M323" s="166"/>
      <c r="N323" s="167"/>
      <c r="O323" s="167"/>
      <c r="P323" s="167"/>
      <c r="Q323" s="167"/>
      <c r="R323" s="167"/>
      <c r="S323" s="167"/>
      <c r="T323" s="168"/>
      <c r="AT323" s="169" t="s">
        <v>167</v>
      </c>
      <c r="AU323" s="169" t="s">
        <v>85</v>
      </c>
      <c r="AV323" s="13" t="s">
        <v>85</v>
      </c>
      <c r="AW323" s="13" t="s">
        <v>29</v>
      </c>
      <c r="AX323" s="13" t="s">
        <v>75</v>
      </c>
      <c r="AY323" s="169" t="s">
        <v>148</v>
      </c>
    </row>
    <row r="324" spans="1:65" s="14" customFormat="1">
      <c r="B324" s="170"/>
      <c r="D324" s="163" t="s">
        <v>167</v>
      </c>
      <c r="E324" s="171" t="s">
        <v>1</v>
      </c>
      <c r="F324" s="172" t="s">
        <v>176</v>
      </c>
      <c r="H324" s="173">
        <v>183.92</v>
      </c>
      <c r="L324" s="170"/>
      <c r="M324" s="174"/>
      <c r="N324" s="175"/>
      <c r="O324" s="175"/>
      <c r="P324" s="175"/>
      <c r="Q324" s="175"/>
      <c r="R324" s="175"/>
      <c r="S324" s="175"/>
      <c r="T324" s="176"/>
      <c r="AT324" s="171" t="s">
        <v>167</v>
      </c>
      <c r="AU324" s="171" t="s">
        <v>85</v>
      </c>
      <c r="AV324" s="14" t="s">
        <v>155</v>
      </c>
      <c r="AW324" s="14" t="s">
        <v>29</v>
      </c>
      <c r="AX324" s="14" t="s">
        <v>83</v>
      </c>
      <c r="AY324" s="171" t="s">
        <v>148</v>
      </c>
    </row>
    <row r="325" spans="1:65" s="2" customFormat="1" ht="24.15" customHeight="1">
      <c r="A325" s="29"/>
      <c r="B325" s="140"/>
      <c r="C325" s="153" t="s">
        <v>513</v>
      </c>
      <c r="D325" s="153" t="s">
        <v>161</v>
      </c>
      <c r="E325" s="154" t="s">
        <v>514</v>
      </c>
      <c r="F325" s="155" t="s">
        <v>515</v>
      </c>
      <c r="G325" s="156" t="s">
        <v>153</v>
      </c>
      <c r="H325" s="157">
        <v>187.59800000000001</v>
      </c>
      <c r="I325" s="158">
        <v>0</v>
      </c>
      <c r="J325" s="158">
        <f>ROUND(I325*H325,2)</f>
        <v>0</v>
      </c>
      <c r="K325" s="155" t="s">
        <v>154</v>
      </c>
      <c r="L325" s="159"/>
      <c r="M325" s="160" t="s">
        <v>1</v>
      </c>
      <c r="N325" s="161" t="s">
        <v>40</v>
      </c>
      <c r="O325" s="149">
        <v>0</v>
      </c>
      <c r="P325" s="149">
        <f>O325*H325</f>
        <v>0</v>
      </c>
      <c r="Q325" s="149">
        <v>1.75E-3</v>
      </c>
      <c r="R325" s="149">
        <f>Q325*H325</f>
        <v>0.32829650000000005</v>
      </c>
      <c r="S325" s="149">
        <v>0</v>
      </c>
      <c r="T325" s="150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51" t="s">
        <v>311</v>
      </c>
      <c r="AT325" s="151" t="s">
        <v>161</v>
      </c>
      <c r="AU325" s="151" t="s">
        <v>85</v>
      </c>
      <c r="AY325" s="17" t="s">
        <v>148</v>
      </c>
      <c r="BE325" s="152">
        <f>IF(N325="základní",J325,0)</f>
        <v>0</v>
      </c>
      <c r="BF325" s="152">
        <f>IF(N325="snížená",J325,0)</f>
        <v>0</v>
      </c>
      <c r="BG325" s="152">
        <f>IF(N325="zákl. přenesená",J325,0)</f>
        <v>0</v>
      </c>
      <c r="BH325" s="152">
        <f>IF(N325="sníž. přenesená",J325,0)</f>
        <v>0</v>
      </c>
      <c r="BI325" s="152">
        <f>IF(N325="nulová",J325,0)</f>
        <v>0</v>
      </c>
      <c r="BJ325" s="17" t="s">
        <v>83</v>
      </c>
      <c r="BK325" s="152">
        <f>ROUND(I325*H325,2)</f>
        <v>0</v>
      </c>
      <c r="BL325" s="17" t="s">
        <v>235</v>
      </c>
      <c r="BM325" s="151" t="s">
        <v>516</v>
      </c>
    </row>
    <row r="326" spans="1:65" s="13" customFormat="1">
      <c r="B326" s="162"/>
      <c r="D326" s="163" t="s">
        <v>167</v>
      </c>
      <c r="F326" s="164" t="s">
        <v>517</v>
      </c>
      <c r="H326" s="165">
        <v>187.59800000000001</v>
      </c>
      <c r="L326" s="162"/>
      <c r="M326" s="166"/>
      <c r="N326" s="167"/>
      <c r="O326" s="167"/>
      <c r="P326" s="167"/>
      <c r="Q326" s="167"/>
      <c r="R326" s="167"/>
      <c r="S326" s="167"/>
      <c r="T326" s="168"/>
      <c r="AT326" s="169" t="s">
        <v>167</v>
      </c>
      <c r="AU326" s="169" t="s">
        <v>85</v>
      </c>
      <c r="AV326" s="13" t="s">
        <v>85</v>
      </c>
      <c r="AW326" s="13" t="s">
        <v>3</v>
      </c>
      <c r="AX326" s="13" t="s">
        <v>83</v>
      </c>
      <c r="AY326" s="169" t="s">
        <v>148</v>
      </c>
    </row>
    <row r="327" spans="1:65" s="2" customFormat="1" ht="37.950000000000003" customHeight="1">
      <c r="A327" s="29"/>
      <c r="B327" s="140"/>
      <c r="C327" s="141" t="s">
        <v>518</v>
      </c>
      <c r="D327" s="141" t="s">
        <v>150</v>
      </c>
      <c r="E327" s="142" t="s">
        <v>519</v>
      </c>
      <c r="F327" s="143" t="s">
        <v>520</v>
      </c>
      <c r="G327" s="144" t="s">
        <v>153</v>
      </c>
      <c r="H327" s="145">
        <v>90</v>
      </c>
      <c r="I327" s="146">
        <v>0</v>
      </c>
      <c r="J327" s="146">
        <f>ROUND(I327*H327,2)</f>
        <v>0</v>
      </c>
      <c r="K327" s="143" t="s">
        <v>154</v>
      </c>
      <c r="L327" s="30"/>
      <c r="M327" s="147" t="s">
        <v>1</v>
      </c>
      <c r="N327" s="148" t="s">
        <v>40</v>
      </c>
      <c r="O327" s="149">
        <v>0.28100000000000003</v>
      </c>
      <c r="P327" s="149">
        <f>O327*H327</f>
        <v>25.290000000000003</v>
      </c>
      <c r="Q327" s="149">
        <v>6.0600000000000003E-3</v>
      </c>
      <c r="R327" s="149">
        <f>Q327*H327</f>
        <v>0.5454</v>
      </c>
      <c r="S327" s="149">
        <v>0</v>
      </c>
      <c r="T327" s="150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51" t="s">
        <v>155</v>
      </c>
      <c r="AT327" s="151" t="s">
        <v>150</v>
      </c>
      <c r="AU327" s="151" t="s">
        <v>85</v>
      </c>
      <c r="AY327" s="17" t="s">
        <v>148</v>
      </c>
      <c r="BE327" s="152">
        <f>IF(N327="základní",J327,0)</f>
        <v>0</v>
      </c>
      <c r="BF327" s="152">
        <f>IF(N327="snížená",J327,0)</f>
        <v>0</v>
      </c>
      <c r="BG327" s="152">
        <f>IF(N327="zákl. přenesená",J327,0)</f>
        <v>0</v>
      </c>
      <c r="BH327" s="152">
        <f>IF(N327="sníž. přenesená",J327,0)</f>
        <v>0</v>
      </c>
      <c r="BI327" s="152">
        <f>IF(N327="nulová",J327,0)</f>
        <v>0</v>
      </c>
      <c r="BJ327" s="17" t="s">
        <v>83</v>
      </c>
      <c r="BK327" s="152">
        <f>ROUND(I327*H327,2)</f>
        <v>0</v>
      </c>
      <c r="BL327" s="17" t="s">
        <v>155</v>
      </c>
      <c r="BM327" s="151" t="s">
        <v>521</v>
      </c>
    </row>
    <row r="328" spans="1:65" s="2" customFormat="1" ht="24.15" customHeight="1">
      <c r="A328" s="29"/>
      <c r="B328" s="140"/>
      <c r="C328" s="153" t="s">
        <v>522</v>
      </c>
      <c r="D328" s="153" t="s">
        <v>161</v>
      </c>
      <c r="E328" s="154" t="s">
        <v>523</v>
      </c>
      <c r="F328" s="155" t="s">
        <v>524</v>
      </c>
      <c r="G328" s="156" t="s">
        <v>153</v>
      </c>
      <c r="H328" s="157">
        <v>94.5</v>
      </c>
      <c r="I328" s="158">
        <v>0</v>
      </c>
      <c r="J328" s="158">
        <f>ROUND(I328*H328,2)</f>
        <v>0</v>
      </c>
      <c r="K328" s="155" t="s">
        <v>154</v>
      </c>
      <c r="L328" s="159"/>
      <c r="M328" s="160" t="s">
        <v>1</v>
      </c>
      <c r="N328" s="161" t="s">
        <v>40</v>
      </c>
      <c r="O328" s="149">
        <v>0</v>
      </c>
      <c r="P328" s="149">
        <f>O328*H328</f>
        <v>0</v>
      </c>
      <c r="Q328" s="149">
        <v>3.0000000000000001E-3</v>
      </c>
      <c r="R328" s="149">
        <f>Q328*H328</f>
        <v>0.28350000000000003</v>
      </c>
      <c r="S328" s="149">
        <v>0</v>
      </c>
      <c r="T328" s="150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51" t="s">
        <v>165</v>
      </c>
      <c r="AT328" s="151" t="s">
        <v>161</v>
      </c>
      <c r="AU328" s="151" t="s">
        <v>85</v>
      </c>
      <c r="AY328" s="17" t="s">
        <v>148</v>
      </c>
      <c r="BE328" s="152">
        <f>IF(N328="základní",J328,0)</f>
        <v>0</v>
      </c>
      <c r="BF328" s="152">
        <f>IF(N328="snížená",J328,0)</f>
        <v>0</v>
      </c>
      <c r="BG328" s="152">
        <f>IF(N328="zákl. přenesená",J328,0)</f>
        <v>0</v>
      </c>
      <c r="BH328" s="152">
        <f>IF(N328="sníž. přenesená",J328,0)</f>
        <v>0</v>
      </c>
      <c r="BI328" s="152">
        <f>IF(N328="nulová",J328,0)</f>
        <v>0</v>
      </c>
      <c r="BJ328" s="17" t="s">
        <v>83</v>
      </c>
      <c r="BK328" s="152">
        <f>ROUND(I328*H328,2)</f>
        <v>0</v>
      </c>
      <c r="BL328" s="17" t="s">
        <v>155</v>
      </c>
      <c r="BM328" s="151" t="s">
        <v>525</v>
      </c>
    </row>
    <row r="329" spans="1:65" s="13" customFormat="1">
      <c r="B329" s="162"/>
      <c r="D329" s="163" t="s">
        <v>167</v>
      </c>
      <c r="F329" s="164" t="s">
        <v>526</v>
      </c>
      <c r="H329" s="165">
        <v>94.5</v>
      </c>
      <c r="L329" s="162"/>
      <c r="M329" s="166"/>
      <c r="N329" s="167"/>
      <c r="O329" s="167"/>
      <c r="P329" s="167"/>
      <c r="Q329" s="167"/>
      <c r="R329" s="167"/>
      <c r="S329" s="167"/>
      <c r="T329" s="168"/>
      <c r="AT329" s="169" t="s">
        <v>167</v>
      </c>
      <c r="AU329" s="169" t="s">
        <v>85</v>
      </c>
      <c r="AV329" s="13" t="s">
        <v>85</v>
      </c>
      <c r="AW329" s="13" t="s">
        <v>3</v>
      </c>
      <c r="AX329" s="13" t="s">
        <v>83</v>
      </c>
      <c r="AY329" s="169" t="s">
        <v>148</v>
      </c>
    </row>
    <row r="330" spans="1:65" s="2" customFormat="1" ht="24.15" customHeight="1">
      <c r="A330" s="29"/>
      <c r="B330" s="140"/>
      <c r="C330" s="141" t="s">
        <v>527</v>
      </c>
      <c r="D330" s="141" t="s">
        <v>150</v>
      </c>
      <c r="E330" s="142" t="s">
        <v>528</v>
      </c>
      <c r="F330" s="143" t="s">
        <v>529</v>
      </c>
      <c r="G330" s="144" t="s">
        <v>153</v>
      </c>
      <c r="H330" s="145">
        <v>183.92</v>
      </c>
      <c r="I330" s="146">
        <v>0</v>
      </c>
      <c r="J330" s="146">
        <f>ROUND(I330*H330,2)</f>
        <v>0</v>
      </c>
      <c r="K330" s="143" t="s">
        <v>154</v>
      </c>
      <c r="L330" s="30"/>
      <c r="M330" s="147" t="s">
        <v>1</v>
      </c>
      <c r="N330" s="148" t="s">
        <v>40</v>
      </c>
      <c r="O330" s="149">
        <v>2.5000000000000001E-2</v>
      </c>
      <c r="P330" s="149">
        <f>O330*H330</f>
        <v>4.5979999999999999</v>
      </c>
      <c r="Q330" s="149">
        <v>0</v>
      </c>
      <c r="R330" s="149">
        <f>Q330*H330</f>
        <v>0</v>
      </c>
      <c r="S330" s="149">
        <v>0</v>
      </c>
      <c r="T330" s="150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51" t="s">
        <v>235</v>
      </c>
      <c r="AT330" s="151" t="s">
        <v>150</v>
      </c>
      <c r="AU330" s="151" t="s">
        <v>85</v>
      </c>
      <c r="AY330" s="17" t="s">
        <v>148</v>
      </c>
      <c r="BE330" s="152">
        <f>IF(N330="základní",J330,0)</f>
        <v>0</v>
      </c>
      <c r="BF330" s="152">
        <f>IF(N330="snížená",J330,0)</f>
        <v>0</v>
      </c>
      <c r="BG330" s="152">
        <f>IF(N330="zákl. přenesená",J330,0)</f>
        <v>0</v>
      </c>
      <c r="BH330" s="152">
        <f>IF(N330="sníž. přenesená",J330,0)</f>
        <v>0</v>
      </c>
      <c r="BI330" s="152">
        <f>IF(N330="nulová",J330,0)</f>
        <v>0</v>
      </c>
      <c r="BJ330" s="17" t="s">
        <v>83</v>
      </c>
      <c r="BK330" s="152">
        <f>ROUND(I330*H330,2)</f>
        <v>0</v>
      </c>
      <c r="BL330" s="17" t="s">
        <v>235</v>
      </c>
      <c r="BM330" s="151" t="s">
        <v>530</v>
      </c>
    </row>
    <row r="331" spans="1:65" s="2" customFormat="1" ht="24.15" customHeight="1">
      <c r="A331" s="29"/>
      <c r="B331" s="140"/>
      <c r="C331" s="153" t="s">
        <v>531</v>
      </c>
      <c r="D331" s="153" t="s">
        <v>161</v>
      </c>
      <c r="E331" s="154" t="s">
        <v>532</v>
      </c>
      <c r="F331" s="155" t="s">
        <v>533</v>
      </c>
      <c r="G331" s="156" t="s">
        <v>153</v>
      </c>
      <c r="H331" s="157">
        <v>214.35900000000001</v>
      </c>
      <c r="I331" s="158">
        <v>0</v>
      </c>
      <c r="J331" s="158">
        <f>ROUND(I331*H331,2)</f>
        <v>0</v>
      </c>
      <c r="K331" s="155" t="s">
        <v>154</v>
      </c>
      <c r="L331" s="159"/>
      <c r="M331" s="160"/>
      <c r="N331" s="161"/>
      <c r="O331" s="149"/>
      <c r="P331" s="149"/>
      <c r="Q331" s="149"/>
      <c r="R331" s="149"/>
      <c r="S331" s="149"/>
      <c r="T331" s="150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51" t="s">
        <v>311</v>
      </c>
      <c r="AT331" s="151" t="s">
        <v>161</v>
      </c>
      <c r="AU331" s="151" t="s">
        <v>85</v>
      </c>
      <c r="AY331" s="17" t="s">
        <v>148</v>
      </c>
      <c r="BE331" s="152">
        <f>IF(N331="základní",J331,0)</f>
        <v>0</v>
      </c>
      <c r="BF331" s="152">
        <f>IF(N331="snížená",J331,0)</f>
        <v>0</v>
      </c>
      <c r="BG331" s="152">
        <f>IF(N331="zákl. přenesená",J331,0)</f>
        <v>0</v>
      </c>
      <c r="BH331" s="152">
        <f>IF(N331="sníž. přenesená",J331,0)</f>
        <v>0</v>
      </c>
      <c r="BI331" s="152">
        <f>IF(N331="nulová",J331,0)</f>
        <v>0</v>
      </c>
      <c r="BJ331" s="17" t="s">
        <v>83</v>
      </c>
      <c r="BK331" s="152">
        <f>ROUND(I331*H331,2)</f>
        <v>0</v>
      </c>
      <c r="BL331" s="17" t="s">
        <v>235</v>
      </c>
      <c r="BM331" s="151" t="s">
        <v>534</v>
      </c>
    </row>
    <row r="332" spans="1:65" s="13" customFormat="1">
      <c r="B332" s="162"/>
      <c r="D332" s="163" t="s">
        <v>167</v>
      </c>
      <c r="F332" s="164" t="s">
        <v>498</v>
      </c>
      <c r="H332" s="165">
        <v>214.35900000000001</v>
      </c>
      <c r="L332" s="162"/>
      <c r="M332" s="166"/>
      <c r="N332" s="167"/>
      <c r="O332" s="167"/>
      <c r="P332" s="167"/>
      <c r="Q332" s="167"/>
      <c r="R332" s="167"/>
      <c r="S332" s="167"/>
      <c r="T332" s="168"/>
      <c r="AT332" s="169" t="s">
        <v>167</v>
      </c>
      <c r="AU332" s="169" t="s">
        <v>85</v>
      </c>
      <c r="AV332" s="13" t="s">
        <v>85</v>
      </c>
      <c r="AW332" s="13" t="s">
        <v>3</v>
      </c>
      <c r="AX332" s="13" t="s">
        <v>83</v>
      </c>
      <c r="AY332" s="169" t="s">
        <v>148</v>
      </c>
    </row>
    <row r="333" spans="1:65" s="2" customFormat="1" ht="24.15" customHeight="1">
      <c r="A333" s="29"/>
      <c r="B333" s="140"/>
      <c r="C333" s="141" t="s">
        <v>535</v>
      </c>
      <c r="D333" s="141" t="s">
        <v>150</v>
      </c>
      <c r="E333" s="142" t="s">
        <v>536</v>
      </c>
      <c r="F333" s="143" t="s">
        <v>537</v>
      </c>
      <c r="G333" s="144" t="s">
        <v>280</v>
      </c>
      <c r="H333" s="145">
        <v>0.435</v>
      </c>
      <c r="I333" s="146">
        <v>0</v>
      </c>
      <c r="J333" s="146">
        <f>ROUND(I333*H333,2)</f>
        <v>0</v>
      </c>
      <c r="K333" s="143" t="s">
        <v>154</v>
      </c>
      <c r="L333" s="30"/>
      <c r="M333" s="147"/>
      <c r="N333" s="148"/>
      <c r="O333" s="149"/>
      <c r="P333" s="149"/>
      <c r="Q333" s="149"/>
      <c r="R333" s="149"/>
      <c r="S333" s="149"/>
      <c r="T333" s="150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51" t="s">
        <v>235</v>
      </c>
      <c r="AT333" s="151" t="s">
        <v>150</v>
      </c>
      <c r="AU333" s="151" t="s">
        <v>85</v>
      </c>
      <c r="AY333" s="17" t="s">
        <v>148</v>
      </c>
      <c r="BE333" s="152">
        <f>IF(N333="základní",J333,0)</f>
        <v>0</v>
      </c>
      <c r="BF333" s="152">
        <f>IF(N333="snížená",J333,0)</f>
        <v>0</v>
      </c>
      <c r="BG333" s="152">
        <f>IF(N333="zákl. přenesená",J333,0)</f>
        <v>0</v>
      </c>
      <c r="BH333" s="152">
        <f>IF(N333="sníž. přenesená",J333,0)</f>
        <v>0</v>
      </c>
      <c r="BI333" s="152">
        <f>IF(N333="nulová",J333,0)</f>
        <v>0</v>
      </c>
      <c r="BJ333" s="17" t="s">
        <v>83</v>
      </c>
      <c r="BK333" s="152">
        <f>ROUND(I333*H333,2)</f>
        <v>0</v>
      </c>
      <c r="BL333" s="17" t="s">
        <v>235</v>
      </c>
      <c r="BM333" s="151" t="s">
        <v>538</v>
      </c>
    </row>
    <row r="334" spans="1:65" s="12" customFormat="1" ht="22.95" customHeight="1">
      <c r="B334" s="128"/>
      <c r="D334" s="129" t="s">
        <v>74</v>
      </c>
      <c r="E334" s="138" t="s">
        <v>539</v>
      </c>
      <c r="F334" s="138" t="s">
        <v>540</v>
      </c>
      <c r="J334" s="139">
        <f>BK334</f>
        <v>0</v>
      </c>
      <c r="L334" s="128"/>
      <c r="M334" s="132"/>
      <c r="N334" s="133"/>
      <c r="O334" s="133"/>
      <c r="P334" s="134"/>
      <c r="Q334" s="133"/>
      <c r="R334" s="134"/>
      <c r="S334" s="133"/>
      <c r="T334" s="135"/>
      <c r="AR334" s="129" t="s">
        <v>85</v>
      </c>
      <c r="AT334" s="136" t="s">
        <v>74</v>
      </c>
      <c r="AU334" s="136" t="s">
        <v>83</v>
      </c>
      <c r="AY334" s="129" t="s">
        <v>148</v>
      </c>
      <c r="BK334" s="137">
        <f>SUM(BK335:BK369)</f>
        <v>0</v>
      </c>
    </row>
    <row r="335" spans="1:65" s="2" customFormat="1" ht="16.5" customHeight="1">
      <c r="A335" s="29"/>
      <c r="B335" s="140"/>
      <c r="C335" s="141" t="s">
        <v>541</v>
      </c>
      <c r="D335" s="141" t="s">
        <v>150</v>
      </c>
      <c r="E335" s="142" t="s">
        <v>542</v>
      </c>
      <c r="F335" s="143" t="s">
        <v>543</v>
      </c>
      <c r="G335" s="144" t="s">
        <v>544</v>
      </c>
      <c r="H335" s="145">
        <v>24</v>
      </c>
      <c r="I335" s="146">
        <v>0</v>
      </c>
      <c r="J335" s="146">
        <f>ROUND(I335*H335,2)</f>
        <v>0</v>
      </c>
      <c r="K335" s="143" t="s">
        <v>154</v>
      </c>
      <c r="L335" s="310"/>
      <c r="M335" s="147"/>
      <c r="N335" s="148"/>
      <c r="O335" s="149"/>
      <c r="P335" s="149"/>
      <c r="Q335" s="149"/>
      <c r="R335" s="149"/>
      <c r="S335" s="149"/>
      <c r="T335" s="150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51" t="s">
        <v>235</v>
      </c>
      <c r="AT335" s="151" t="s">
        <v>150</v>
      </c>
      <c r="AU335" s="151" t="s">
        <v>85</v>
      </c>
      <c r="AY335" s="17" t="s">
        <v>148</v>
      </c>
      <c r="BE335" s="152">
        <f>IF(N335="základní",J335,0)</f>
        <v>0</v>
      </c>
      <c r="BF335" s="152">
        <f>IF(N335="snížená",J335,0)</f>
        <v>0</v>
      </c>
      <c r="BG335" s="152">
        <f>IF(N335="zákl. přenesená",J335,0)</f>
        <v>0</v>
      </c>
      <c r="BH335" s="152">
        <f>IF(N335="sníž. přenesená",J335,0)</f>
        <v>0</v>
      </c>
      <c r="BI335" s="152">
        <f>IF(N335="nulová",J335,0)</f>
        <v>0</v>
      </c>
      <c r="BJ335" s="17" t="s">
        <v>83</v>
      </c>
      <c r="BK335" s="152">
        <f>ROUND(I335*H335,2)</f>
        <v>0</v>
      </c>
      <c r="BL335" s="17" t="s">
        <v>235</v>
      </c>
      <c r="BM335" s="151" t="s">
        <v>545</v>
      </c>
    </row>
    <row r="336" spans="1:65" s="15" customFormat="1">
      <c r="B336" s="177"/>
      <c r="D336" s="163" t="s">
        <v>167</v>
      </c>
      <c r="E336" s="178" t="s">
        <v>1</v>
      </c>
      <c r="F336" s="179" t="s">
        <v>546</v>
      </c>
      <c r="H336" s="178" t="s">
        <v>1</v>
      </c>
      <c r="L336" s="177"/>
      <c r="M336" s="180"/>
      <c r="N336" s="181"/>
      <c r="O336" s="181"/>
      <c r="P336" s="181"/>
      <c r="Q336" s="181"/>
      <c r="R336" s="181"/>
      <c r="S336" s="181"/>
      <c r="T336" s="182"/>
      <c r="AT336" s="178" t="s">
        <v>167</v>
      </c>
      <c r="AU336" s="178" t="s">
        <v>85</v>
      </c>
      <c r="AV336" s="15" t="s">
        <v>83</v>
      </c>
      <c r="AW336" s="15" t="s">
        <v>29</v>
      </c>
      <c r="AX336" s="15" t="s">
        <v>75</v>
      </c>
      <c r="AY336" s="178" t="s">
        <v>148</v>
      </c>
    </row>
    <row r="337" spans="1:65" s="13" customFormat="1">
      <c r="B337" s="162"/>
      <c r="D337" s="163" t="s">
        <v>167</v>
      </c>
      <c r="E337" s="169" t="s">
        <v>1</v>
      </c>
      <c r="F337" s="164" t="s">
        <v>547</v>
      </c>
      <c r="H337" s="165">
        <v>24</v>
      </c>
      <c r="L337" s="162"/>
      <c r="M337" s="166"/>
      <c r="N337" s="167"/>
      <c r="O337" s="167"/>
      <c r="P337" s="167"/>
      <c r="Q337" s="167"/>
      <c r="R337" s="167"/>
      <c r="S337" s="167"/>
      <c r="T337" s="168"/>
      <c r="AT337" s="169" t="s">
        <v>167</v>
      </c>
      <c r="AU337" s="169" t="s">
        <v>85</v>
      </c>
      <c r="AV337" s="13" t="s">
        <v>85</v>
      </c>
      <c r="AW337" s="13" t="s">
        <v>29</v>
      </c>
      <c r="AX337" s="13" t="s">
        <v>75</v>
      </c>
      <c r="AY337" s="169" t="s">
        <v>148</v>
      </c>
    </row>
    <row r="338" spans="1:65" s="14" customFormat="1">
      <c r="B338" s="170"/>
      <c r="D338" s="163" t="s">
        <v>167</v>
      </c>
      <c r="E338" s="171" t="s">
        <v>1</v>
      </c>
      <c r="F338" s="172" t="s">
        <v>176</v>
      </c>
      <c r="H338" s="173">
        <v>24</v>
      </c>
      <c r="L338" s="170"/>
      <c r="M338" s="174"/>
      <c r="N338" s="175"/>
      <c r="O338" s="175"/>
      <c r="P338" s="175"/>
      <c r="Q338" s="175"/>
      <c r="R338" s="175"/>
      <c r="S338" s="175"/>
      <c r="T338" s="176"/>
      <c r="AT338" s="171" t="s">
        <v>167</v>
      </c>
      <c r="AU338" s="171" t="s">
        <v>85</v>
      </c>
      <c r="AV338" s="14" t="s">
        <v>155</v>
      </c>
      <c r="AW338" s="14" t="s">
        <v>29</v>
      </c>
      <c r="AX338" s="14" t="s">
        <v>83</v>
      </c>
      <c r="AY338" s="171" t="s">
        <v>148</v>
      </c>
    </row>
    <row r="339" spans="1:65" s="2" customFormat="1" ht="24.15" customHeight="1">
      <c r="A339" s="29"/>
      <c r="B339" s="140"/>
      <c r="C339" s="141" t="s">
        <v>548</v>
      </c>
      <c r="D339" s="141" t="s">
        <v>150</v>
      </c>
      <c r="E339" s="142" t="s">
        <v>549</v>
      </c>
      <c r="F339" s="143" t="s">
        <v>550</v>
      </c>
      <c r="G339" s="144" t="s">
        <v>544</v>
      </c>
      <c r="H339" s="145">
        <v>2</v>
      </c>
      <c r="I339" s="146">
        <v>0</v>
      </c>
      <c r="J339" s="146">
        <f>ROUND(I339*H339,2)</f>
        <v>0</v>
      </c>
      <c r="K339" s="143" t="s">
        <v>154</v>
      </c>
      <c r="L339" s="30"/>
      <c r="M339" s="147"/>
      <c r="N339" s="148"/>
      <c r="O339" s="149"/>
      <c r="P339" s="149"/>
      <c r="Q339" s="149"/>
      <c r="R339" s="149"/>
      <c r="S339" s="149"/>
      <c r="T339" s="150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51" t="s">
        <v>235</v>
      </c>
      <c r="AT339" s="151" t="s">
        <v>150</v>
      </c>
      <c r="AU339" s="151" t="s">
        <v>85</v>
      </c>
      <c r="AY339" s="17" t="s">
        <v>148</v>
      </c>
      <c r="BE339" s="152">
        <f>IF(N339="základní",J339,0)</f>
        <v>0</v>
      </c>
      <c r="BF339" s="152">
        <f>IF(N339="snížená",J339,0)</f>
        <v>0</v>
      </c>
      <c r="BG339" s="152">
        <f>IF(N339="zákl. přenesená",J339,0)</f>
        <v>0</v>
      </c>
      <c r="BH339" s="152">
        <f>IF(N339="sníž. přenesená",J339,0)</f>
        <v>0</v>
      </c>
      <c r="BI339" s="152">
        <f>IF(N339="nulová",J339,0)</f>
        <v>0</v>
      </c>
      <c r="BJ339" s="17" t="s">
        <v>83</v>
      </c>
      <c r="BK339" s="152">
        <f>ROUND(I339*H339,2)</f>
        <v>0</v>
      </c>
      <c r="BL339" s="17" t="s">
        <v>235</v>
      </c>
      <c r="BM339" s="151" t="s">
        <v>551</v>
      </c>
    </row>
    <row r="340" spans="1:65" s="15" customFormat="1">
      <c r="B340" s="177"/>
      <c r="D340" s="163" t="s">
        <v>167</v>
      </c>
      <c r="E340" s="178" t="s">
        <v>1</v>
      </c>
      <c r="F340" s="179" t="s">
        <v>552</v>
      </c>
      <c r="H340" s="178" t="s">
        <v>1</v>
      </c>
      <c r="L340" s="177"/>
      <c r="M340" s="180"/>
      <c r="N340" s="181"/>
      <c r="O340" s="181"/>
      <c r="P340" s="181"/>
      <c r="Q340" s="181"/>
      <c r="R340" s="181"/>
      <c r="S340" s="181"/>
      <c r="T340" s="182"/>
      <c r="AT340" s="178" t="s">
        <v>167</v>
      </c>
      <c r="AU340" s="178" t="s">
        <v>85</v>
      </c>
      <c r="AV340" s="15" t="s">
        <v>83</v>
      </c>
      <c r="AW340" s="15" t="s">
        <v>29</v>
      </c>
      <c r="AX340" s="15" t="s">
        <v>75</v>
      </c>
      <c r="AY340" s="178" t="s">
        <v>148</v>
      </c>
    </row>
    <row r="341" spans="1:65" s="13" customFormat="1">
      <c r="B341" s="162"/>
      <c r="D341" s="163" t="s">
        <v>167</v>
      </c>
      <c r="E341" s="169" t="s">
        <v>1</v>
      </c>
      <c r="F341" s="164" t="s">
        <v>553</v>
      </c>
      <c r="H341" s="165">
        <v>2</v>
      </c>
      <c r="L341" s="162"/>
      <c r="M341" s="166"/>
      <c r="N341" s="167"/>
      <c r="O341" s="167"/>
      <c r="P341" s="167"/>
      <c r="Q341" s="167"/>
      <c r="R341" s="167"/>
      <c r="S341" s="167"/>
      <c r="T341" s="168"/>
      <c r="AT341" s="169" t="s">
        <v>167</v>
      </c>
      <c r="AU341" s="169" t="s">
        <v>85</v>
      </c>
      <c r="AV341" s="13" t="s">
        <v>85</v>
      </c>
      <c r="AW341" s="13" t="s">
        <v>29</v>
      </c>
      <c r="AX341" s="13" t="s">
        <v>75</v>
      </c>
      <c r="AY341" s="169" t="s">
        <v>148</v>
      </c>
    </row>
    <row r="342" spans="1:65" s="14" customFormat="1">
      <c r="B342" s="170"/>
      <c r="D342" s="163" t="s">
        <v>167</v>
      </c>
      <c r="E342" s="171" t="s">
        <v>1</v>
      </c>
      <c r="F342" s="172" t="s">
        <v>176</v>
      </c>
      <c r="H342" s="173">
        <v>2</v>
      </c>
      <c r="L342" s="170"/>
      <c r="M342" s="174"/>
      <c r="N342" s="175"/>
      <c r="O342" s="175"/>
      <c r="P342" s="175"/>
      <c r="Q342" s="175"/>
      <c r="R342" s="175"/>
      <c r="S342" s="175"/>
      <c r="T342" s="176"/>
      <c r="AT342" s="171" t="s">
        <v>167</v>
      </c>
      <c r="AU342" s="171" t="s">
        <v>85</v>
      </c>
      <c r="AV342" s="14" t="s">
        <v>155</v>
      </c>
      <c r="AW342" s="14" t="s">
        <v>29</v>
      </c>
      <c r="AX342" s="14" t="s">
        <v>83</v>
      </c>
      <c r="AY342" s="171" t="s">
        <v>148</v>
      </c>
    </row>
    <row r="343" spans="1:65" s="2" customFormat="1" ht="16.5" customHeight="1">
      <c r="A343" s="29"/>
      <c r="B343" s="140"/>
      <c r="C343" s="141" t="s">
        <v>554</v>
      </c>
      <c r="D343" s="141" t="s">
        <v>150</v>
      </c>
      <c r="E343" s="142" t="s">
        <v>555</v>
      </c>
      <c r="F343" s="143" t="s">
        <v>556</v>
      </c>
      <c r="G343" s="144" t="s">
        <v>544</v>
      </c>
      <c r="H343" s="145">
        <v>28</v>
      </c>
      <c r="I343" s="146">
        <v>0</v>
      </c>
      <c r="J343" s="146">
        <f>ROUND(I343*H343,2)</f>
        <v>0</v>
      </c>
      <c r="K343" s="143" t="s">
        <v>154</v>
      </c>
      <c r="L343" s="30"/>
      <c r="M343" s="147" t="s">
        <v>1</v>
      </c>
      <c r="N343" s="148" t="s">
        <v>40</v>
      </c>
      <c r="O343" s="149">
        <v>0.36199999999999999</v>
      </c>
      <c r="P343" s="149">
        <f>O343*H343</f>
        <v>10.135999999999999</v>
      </c>
      <c r="Q343" s="149">
        <v>0</v>
      </c>
      <c r="R343" s="149">
        <f>Q343*H343</f>
        <v>0</v>
      </c>
      <c r="S343" s="149">
        <v>1.9460000000000002E-2</v>
      </c>
      <c r="T343" s="150">
        <f>S343*H343</f>
        <v>0.54488000000000003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51" t="s">
        <v>235</v>
      </c>
      <c r="AT343" s="151" t="s">
        <v>150</v>
      </c>
      <c r="AU343" s="151" t="s">
        <v>85</v>
      </c>
      <c r="AY343" s="17" t="s">
        <v>148</v>
      </c>
      <c r="BE343" s="152">
        <f>IF(N343="základní",J343,0)</f>
        <v>0</v>
      </c>
      <c r="BF343" s="152">
        <f>IF(N343="snížená",J343,0)</f>
        <v>0</v>
      </c>
      <c r="BG343" s="152">
        <f>IF(N343="zákl. přenesená",J343,0)</f>
        <v>0</v>
      </c>
      <c r="BH343" s="152">
        <f>IF(N343="sníž. přenesená",J343,0)</f>
        <v>0</v>
      </c>
      <c r="BI343" s="152">
        <f>IF(N343="nulová",J343,0)</f>
        <v>0</v>
      </c>
      <c r="BJ343" s="17" t="s">
        <v>83</v>
      </c>
      <c r="BK343" s="152">
        <f>ROUND(I343*H343,2)</f>
        <v>0</v>
      </c>
      <c r="BL343" s="17" t="s">
        <v>235</v>
      </c>
      <c r="BM343" s="151" t="s">
        <v>557</v>
      </c>
    </row>
    <row r="344" spans="1:65" s="15" customFormat="1">
      <c r="B344" s="177"/>
      <c r="D344" s="163" t="s">
        <v>167</v>
      </c>
      <c r="E344" s="178" t="s">
        <v>1</v>
      </c>
      <c r="F344" s="179" t="s">
        <v>558</v>
      </c>
      <c r="H344" s="178" t="s">
        <v>1</v>
      </c>
      <c r="L344" s="177"/>
      <c r="M344" s="180"/>
      <c r="N344" s="181"/>
      <c r="O344" s="181"/>
      <c r="P344" s="181"/>
      <c r="Q344" s="181"/>
      <c r="R344" s="181"/>
      <c r="S344" s="181"/>
      <c r="T344" s="182"/>
      <c r="AT344" s="178" t="s">
        <v>167</v>
      </c>
      <c r="AU344" s="178" t="s">
        <v>85</v>
      </c>
      <c r="AV344" s="15" t="s">
        <v>83</v>
      </c>
      <c r="AW344" s="15" t="s">
        <v>29</v>
      </c>
      <c r="AX344" s="15" t="s">
        <v>75</v>
      </c>
      <c r="AY344" s="178" t="s">
        <v>148</v>
      </c>
    </row>
    <row r="345" spans="1:65" s="13" customFormat="1">
      <c r="B345" s="162"/>
      <c r="D345" s="163" t="s">
        <v>167</v>
      </c>
      <c r="E345" s="169" t="s">
        <v>1</v>
      </c>
      <c r="F345" s="164" t="s">
        <v>559</v>
      </c>
      <c r="H345" s="165">
        <v>28</v>
      </c>
      <c r="L345" s="162"/>
      <c r="M345" s="166"/>
      <c r="N345" s="167"/>
      <c r="O345" s="167"/>
      <c r="P345" s="167"/>
      <c r="Q345" s="167"/>
      <c r="R345" s="167"/>
      <c r="S345" s="167"/>
      <c r="T345" s="168"/>
      <c r="AT345" s="169" t="s">
        <v>167</v>
      </c>
      <c r="AU345" s="169" t="s">
        <v>85</v>
      </c>
      <c r="AV345" s="13" t="s">
        <v>85</v>
      </c>
      <c r="AW345" s="13" t="s">
        <v>29</v>
      </c>
      <c r="AX345" s="13" t="s">
        <v>75</v>
      </c>
      <c r="AY345" s="169" t="s">
        <v>148</v>
      </c>
    </row>
    <row r="346" spans="1:65" s="14" customFormat="1">
      <c r="B346" s="170"/>
      <c r="D346" s="163" t="s">
        <v>167</v>
      </c>
      <c r="E346" s="171" t="s">
        <v>1</v>
      </c>
      <c r="F346" s="172" t="s">
        <v>176</v>
      </c>
      <c r="H346" s="173">
        <v>28</v>
      </c>
      <c r="L346" s="170"/>
      <c r="M346" s="174"/>
      <c r="N346" s="175"/>
      <c r="O346" s="175"/>
      <c r="P346" s="175"/>
      <c r="Q346" s="175"/>
      <c r="R346" s="175"/>
      <c r="S346" s="175"/>
      <c r="T346" s="176"/>
      <c r="AT346" s="171" t="s">
        <v>167</v>
      </c>
      <c r="AU346" s="171" t="s">
        <v>85</v>
      </c>
      <c r="AV346" s="14" t="s">
        <v>155</v>
      </c>
      <c r="AW346" s="14" t="s">
        <v>29</v>
      </c>
      <c r="AX346" s="14" t="s">
        <v>83</v>
      </c>
      <c r="AY346" s="171" t="s">
        <v>148</v>
      </c>
    </row>
    <row r="347" spans="1:65" s="2" customFormat="1" ht="21.75" customHeight="1">
      <c r="A347" s="29"/>
      <c r="B347" s="140"/>
      <c r="C347" s="141" t="s">
        <v>560</v>
      </c>
      <c r="D347" s="141" t="s">
        <v>150</v>
      </c>
      <c r="E347" s="142" t="s">
        <v>561</v>
      </c>
      <c r="F347" s="143" t="s">
        <v>562</v>
      </c>
      <c r="G347" s="144" t="s">
        <v>544</v>
      </c>
      <c r="H347" s="145">
        <v>6</v>
      </c>
      <c r="I347" s="146">
        <v>0</v>
      </c>
      <c r="J347" s="146">
        <f>ROUND(I347*H347,2)</f>
        <v>0</v>
      </c>
      <c r="K347" s="143" t="s">
        <v>154</v>
      </c>
      <c r="L347" s="30"/>
      <c r="M347" s="147" t="s">
        <v>1</v>
      </c>
      <c r="N347" s="148" t="s">
        <v>40</v>
      </c>
      <c r="O347" s="149">
        <v>0.69299999999999995</v>
      </c>
      <c r="P347" s="149">
        <f>O347*H347</f>
        <v>4.1579999999999995</v>
      </c>
      <c r="Q347" s="149">
        <v>0</v>
      </c>
      <c r="R347" s="149">
        <f>Q347*H347</f>
        <v>0</v>
      </c>
      <c r="S347" s="149">
        <v>8.7999999999999995E-2</v>
      </c>
      <c r="T347" s="150">
        <f>S347*H347</f>
        <v>0.52800000000000002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51" t="s">
        <v>235</v>
      </c>
      <c r="AT347" s="151" t="s">
        <v>150</v>
      </c>
      <c r="AU347" s="151" t="s">
        <v>85</v>
      </c>
      <c r="AY347" s="17" t="s">
        <v>148</v>
      </c>
      <c r="BE347" s="152">
        <f>IF(N347="základní",J347,0)</f>
        <v>0</v>
      </c>
      <c r="BF347" s="152">
        <f>IF(N347="snížená",J347,0)</f>
        <v>0</v>
      </c>
      <c r="BG347" s="152">
        <f>IF(N347="zákl. přenesená",J347,0)</f>
        <v>0</v>
      </c>
      <c r="BH347" s="152">
        <f>IF(N347="sníž. přenesená",J347,0)</f>
        <v>0</v>
      </c>
      <c r="BI347" s="152">
        <f>IF(N347="nulová",J347,0)</f>
        <v>0</v>
      </c>
      <c r="BJ347" s="17" t="s">
        <v>83</v>
      </c>
      <c r="BK347" s="152">
        <f>ROUND(I347*H347,2)</f>
        <v>0</v>
      </c>
      <c r="BL347" s="17" t="s">
        <v>235</v>
      </c>
      <c r="BM347" s="151" t="s">
        <v>563</v>
      </c>
    </row>
    <row r="348" spans="1:65" s="15" customFormat="1">
      <c r="B348" s="177"/>
      <c r="D348" s="163" t="s">
        <v>167</v>
      </c>
      <c r="E348" s="178" t="s">
        <v>1</v>
      </c>
      <c r="F348" s="179" t="s">
        <v>564</v>
      </c>
      <c r="H348" s="178" t="s">
        <v>1</v>
      </c>
      <c r="L348" s="177"/>
      <c r="M348" s="180"/>
      <c r="N348" s="181"/>
      <c r="O348" s="181"/>
      <c r="P348" s="181"/>
      <c r="Q348" s="181"/>
      <c r="R348" s="181"/>
      <c r="S348" s="181"/>
      <c r="T348" s="182"/>
      <c r="AT348" s="178" t="s">
        <v>167</v>
      </c>
      <c r="AU348" s="178" t="s">
        <v>85</v>
      </c>
      <c r="AV348" s="15" t="s">
        <v>83</v>
      </c>
      <c r="AW348" s="15" t="s">
        <v>29</v>
      </c>
      <c r="AX348" s="15" t="s">
        <v>75</v>
      </c>
      <c r="AY348" s="178" t="s">
        <v>148</v>
      </c>
    </row>
    <row r="349" spans="1:65" s="13" customFormat="1">
      <c r="B349" s="162"/>
      <c r="D349" s="163" t="s">
        <v>167</v>
      </c>
      <c r="E349" s="169" t="s">
        <v>1</v>
      </c>
      <c r="F349" s="164" t="s">
        <v>565</v>
      </c>
      <c r="H349" s="165">
        <v>6</v>
      </c>
      <c r="L349" s="162"/>
      <c r="M349" s="166"/>
      <c r="N349" s="167"/>
      <c r="O349" s="167"/>
      <c r="P349" s="167"/>
      <c r="Q349" s="167"/>
      <c r="R349" s="167"/>
      <c r="S349" s="167"/>
      <c r="T349" s="168"/>
      <c r="AT349" s="169" t="s">
        <v>167</v>
      </c>
      <c r="AU349" s="169" t="s">
        <v>85</v>
      </c>
      <c r="AV349" s="13" t="s">
        <v>85</v>
      </c>
      <c r="AW349" s="13" t="s">
        <v>29</v>
      </c>
      <c r="AX349" s="13" t="s">
        <v>75</v>
      </c>
      <c r="AY349" s="169" t="s">
        <v>148</v>
      </c>
    </row>
    <row r="350" spans="1:65" s="14" customFormat="1">
      <c r="B350" s="170"/>
      <c r="D350" s="163" t="s">
        <v>167</v>
      </c>
      <c r="E350" s="171" t="s">
        <v>1</v>
      </c>
      <c r="F350" s="172" t="s">
        <v>176</v>
      </c>
      <c r="H350" s="173">
        <v>6</v>
      </c>
      <c r="L350" s="170"/>
      <c r="M350" s="174"/>
      <c r="N350" s="175"/>
      <c r="O350" s="175"/>
      <c r="P350" s="175"/>
      <c r="Q350" s="175"/>
      <c r="R350" s="175"/>
      <c r="S350" s="175"/>
      <c r="T350" s="176"/>
      <c r="AT350" s="171" t="s">
        <v>167</v>
      </c>
      <c r="AU350" s="171" t="s">
        <v>85</v>
      </c>
      <c r="AV350" s="14" t="s">
        <v>155</v>
      </c>
      <c r="AW350" s="14" t="s">
        <v>29</v>
      </c>
      <c r="AX350" s="14" t="s">
        <v>83</v>
      </c>
      <c r="AY350" s="171" t="s">
        <v>148</v>
      </c>
    </row>
    <row r="351" spans="1:65" s="2" customFormat="1" ht="21.75" customHeight="1">
      <c r="A351" s="29"/>
      <c r="B351" s="140"/>
      <c r="C351" s="141" t="s">
        <v>566</v>
      </c>
      <c r="D351" s="141" t="s">
        <v>150</v>
      </c>
      <c r="E351" s="142" t="s">
        <v>567</v>
      </c>
      <c r="F351" s="143" t="s">
        <v>568</v>
      </c>
      <c r="G351" s="144" t="s">
        <v>544</v>
      </c>
      <c r="H351" s="145">
        <v>6</v>
      </c>
      <c r="I351" s="146">
        <v>0</v>
      </c>
      <c r="J351" s="146">
        <f>ROUND(I351*H351,2)</f>
        <v>0</v>
      </c>
      <c r="K351" s="143" t="s">
        <v>154</v>
      </c>
      <c r="L351" s="30"/>
      <c r="M351" s="147" t="s">
        <v>1</v>
      </c>
      <c r="N351" s="148" t="s">
        <v>40</v>
      </c>
      <c r="O351" s="149">
        <v>0.38300000000000001</v>
      </c>
      <c r="P351" s="149">
        <f>O351*H351</f>
        <v>2.298</v>
      </c>
      <c r="Q351" s="149">
        <v>0</v>
      </c>
      <c r="R351" s="149">
        <f>Q351*H351</f>
        <v>0</v>
      </c>
      <c r="S351" s="149">
        <v>2.4500000000000001E-2</v>
      </c>
      <c r="T351" s="150">
        <f>S351*H351</f>
        <v>0.14700000000000002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51" t="s">
        <v>235</v>
      </c>
      <c r="AT351" s="151" t="s">
        <v>150</v>
      </c>
      <c r="AU351" s="151" t="s">
        <v>85</v>
      </c>
      <c r="AY351" s="17" t="s">
        <v>148</v>
      </c>
      <c r="BE351" s="152">
        <f>IF(N351="základní",J351,0)</f>
        <v>0</v>
      </c>
      <c r="BF351" s="152">
        <f>IF(N351="snížená",J351,0)</f>
        <v>0</v>
      </c>
      <c r="BG351" s="152">
        <f>IF(N351="zákl. přenesená",J351,0)</f>
        <v>0</v>
      </c>
      <c r="BH351" s="152">
        <f>IF(N351="sníž. přenesená",J351,0)</f>
        <v>0</v>
      </c>
      <c r="BI351" s="152">
        <f>IF(N351="nulová",J351,0)</f>
        <v>0</v>
      </c>
      <c r="BJ351" s="17" t="s">
        <v>83</v>
      </c>
      <c r="BK351" s="152">
        <f>ROUND(I351*H351,2)</f>
        <v>0</v>
      </c>
      <c r="BL351" s="17" t="s">
        <v>235</v>
      </c>
      <c r="BM351" s="151" t="s">
        <v>569</v>
      </c>
    </row>
    <row r="352" spans="1:65" s="2" customFormat="1" ht="24.15" customHeight="1">
      <c r="A352" s="29"/>
      <c r="B352" s="140"/>
      <c r="C352" s="141" t="s">
        <v>570</v>
      </c>
      <c r="D352" s="141" t="s">
        <v>150</v>
      </c>
      <c r="E352" s="142" t="s">
        <v>571</v>
      </c>
      <c r="F352" s="143" t="s">
        <v>572</v>
      </c>
      <c r="G352" s="144" t="s">
        <v>544</v>
      </c>
      <c r="H352" s="145">
        <v>2</v>
      </c>
      <c r="I352" s="146">
        <v>0</v>
      </c>
      <c r="J352" s="146">
        <f>ROUND(I352*H352,2)</f>
        <v>0</v>
      </c>
      <c r="K352" s="143" t="s">
        <v>154</v>
      </c>
      <c r="L352" s="30"/>
      <c r="M352" s="147" t="s">
        <v>1</v>
      </c>
      <c r="N352" s="148" t="s">
        <v>40</v>
      </c>
      <c r="O352" s="149">
        <v>0.46500000000000002</v>
      </c>
      <c r="P352" s="149">
        <f>O352*H352</f>
        <v>0.93</v>
      </c>
      <c r="Q352" s="149">
        <v>0</v>
      </c>
      <c r="R352" s="149">
        <f>Q352*H352</f>
        <v>0</v>
      </c>
      <c r="S352" s="149">
        <v>9.1999999999999998E-3</v>
      </c>
      <c r="T352" s="150">
        <f>S352*H352</f>
        <v>1.84E-2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51" t="s">
        <v>235</v>
      </c>
      <c r="AT352" s="151" t="s">
        <v>150</v>
      </c>
      <c r="AU352" s="151" t="s">
        <v>85</v>
      </c>
      <c r="AY352" s="17" t="s">
        <v>148</v>
      </c>
      <c r="BE352" s="152">
        <f>IF(N352="základní",J352,0)</f>
        <v>0</v>
      </c>
      <c r="BF352" s="152">
        <f>IF(N352="snížená",J352,0)</f>
        <v>0</v>
      </c>
      <c r="BG352" s="152">
        <f>IF(N352="zákl. přenesená",J352,0)</f>
        <v>0</v>
      </c>
      <c r="BH352" s="152">
        <f>IF(N352="sníž. přenesená",J352,0)</f>
        <v>0</v>
      </c>
      <c r="BI352" s="152">
        <f>IF(N352="nulová",J352,0)</f>
        <v>0</v>
      </c>
      <c r="BJ352" s="17" t="s">
        <v>83</v>
      </c>
      <c r="BK352" s="152">
        <f>ROUND(I352*H352,2)</f>
        <v>0</v>
      </c>
      <c r="BL352" s="17" t="s">
        <v>235</v>
      </c>
      <c r="BM352" s="151" t="s">
        <v>573</v>
      </c>
    </row>
    <row r="353" spans="1:65" s="2" customFormat="1" ht="16.5" customHeight="1">
      <c r="A353" s="29"/>
      <c r="B353" s="140"/>
      <c r="C353" s="141" t="s">
        <v>574</v>
      </c>
      <c r="D353" s="141" t="s">
        <v>150</v>
      </c>
      <c r="E353" s="142" t="s">
        <v>575</v>
      </c>
      <c r="F353" s="143" t="s">
        <v>576</v>
      </c>
      <c r="G353" s="144" t="s">
        <v>544</v>
      </c>
      <c r="H353" s="145">
        <v>4</v>
      </c>
      <c r="I353" s="146">
        <v>0</v>
      </c>
      <c r="J353" s="146">
        <f>ROUND(I353*H353,2)</f>
        <v>0</v>
      </c>
      <c r="K353" s="143" t="s">
        <v>154</v>
      </c>
      <c r="L353" s="30"/>
      <c r="M353" s="147" t="s">
        <v>1</v>
      </c>
      <c r="N353" s="148" t="s">
        <v>40</v>
      </c>
      <c r="O353" s="149">
        <v>0.56899999999999995</v>
      </c>
      <c r="P353" s="149">
        <f>O353*H353</f>
        <v>2.2759999999999998</v>
      </c>
      <c r="Q353" s="149">
        <v>0</v>
      </c>
      <c r="R353" s="149">
        <f>Q353*H353</f>
        <v>0</v>
      </c>
      <c r="S353" s="149">
        <v>3.4700000000000002E-2</v>
      </c>
      <c r="T353" s="150">
        <f>S353*H353</f>
        <v>0.13880000000000001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51" t="s">
        <v>235</v>
      </c>
      <c r="AT353" s="151" t="s">
        <v>150</v>
      </c>
      <c r="AU353" s="151" t="s">
        <v>85</v>
      </c>
      <c r="AY353" s="17" t="s">
        <v>148</v>
      </c>
      <c r="BE353" s="152">
        <f>IF(N353="základní",J353,0)</f>
        <v>0</v>
      </c>
      <c r="BF353" s="152">
        <f>IF(N353="snížená",J353,0)</f>
        <v>0</v>
      </c>
      <c r="BG353" s="152">
        <f>IF(N353="zákl. přenesená",J353,0)</f>
        <v>0</v>
      </c>
      <c r="BH353" s="152">
        <f>IF(N353="sníž. přenesená",J353,0)</f>
        <v>0</v>
      </c>
      <c r="BI353" s="152">
        <f>IF(N353="nulová",J353,0)</f>
        <v>0</v>
      </c>
      <c r="BJ353" s="17" t="s">
        <v>83</v>
      </c>
      <c r="BK353" s="152">
        <f>ROUND(I353*H353,2)</f>
        <v>0</v>
      </c>
      <c r="BL353" s="17" t="s">
        <v>235</v>
      </c>
      <c r="BM353" s="151" t="s">
        <v>577</v>
      </c>
    </row>
    <row r="354" spans="1:65" s="15" customFormat="1">
      <c r="B354" s="177"/>
      <c r="D354" s="163" t="s">
        <v>167</v>
      </c>
      <c r="E354" s="178" t="s">
        <v>1</v>
      </c>
      <c r="F354" s="179" t="s">
        <v>578</v>
      </c>
      <c r="H354" s="178" t="s">
        <v>1</v>
      </c>
      <c r="L354" s="177"/>
      <c r="M354" s="180"/>
      <c r="N354" s="181"/>
      <c r="O354" s="181"/>
      <c r="P354" s="181"/>
      <c r="Q354" s="181"/>
      <c r="R354" s="181"/>
      <c r="S354" s="181"/>
      <c r="T354" s="182"/>
      <c r="AT354" s="178" t="s">
        <v>167</v>
      </c>
      <c r="AU354" s="178" t="s">
        <v>85</v>
      </c>
      <c r="AV354" s="15" t="s">
        <v>83</v>
      </c>
      <c r="AW354" s="15" t="s">
        <v>29</v>
      </c>
      <c r="AX354" s="15" t="s">
        <v>75</v>
      </c>
      <c r="AY354" s="178" t="s">
        <v>148</v>
      </c>
    </row>
    <row r="355" spans="1:65" s="13" customFormat="1">
      <c r="B355" s="162"/>
      <c r="D355" s="163" t="s">
        <v>167</v>
      </c>
      <c r="E355" s="169" t="s">
        <v>1</v>
      </c>
      <c r="F355" s="164" t="s">
        <v>579</v>
      </c>
      <c r="H355" s="165">
        <v>4</v>
      </c>
      <c r="L355" s="162"/>
      <c r="M355" s="166"/>
      <c r="N355" s="167"/>
      <c r="O355" s="167"/>
      <c r="P355" s="167"/>
      <c r="Q355" s="167"/>
      <c r="R355" s="167"/>
      <c r="S355" s="167"/>
      <c r="T355" s="168"/>
      <c r="AT355" s="169" t="s">
        <v>167</v>
      </c>
      <c r="AU355" s="169" t="s">
        <v>85</v>
      </c>
      <c r="AV355" s="13" t="s">
        <v>85</v>
      </c>
      <c r="AW355" s="13" t="s">
        <v>29</v>
      </c>
      <c r="AX355" s="13" t="s">
        <v>75</v>
      </c>
      <c r="AY355" s="169" t="s">
        <v>148</v>
      </c>
    </row>
    <row r="356" spans="1:65" s="14" customFormat="1">
      <c r="B356" s="170"/>
      <c r="D356" s="163" t="s">
        <v>167</v>
      </c>
      <c r="E356" s="171" t="s">
        <v>1</v>
      </c>
      <c r="F356" s="172" t="s">
        <v>176</v>
      </c>
      <c r="H356" s="173">
        <v>4</v>
      </c>
      <c r="L356" s="170"/>
      <c r="M356" s="174"/>
      <c r="N356" s="175"/>
      <c r="O356" s="175"/>
      <c r="P356" s="175"/>
      <c r="Q356" s="175"/>
      <c r="R356" s="175"/>
      <c r="S356" s="175"/>
      <c r="T356" s="176"/>
      <c r="AT356" s="171" t="s">
        <v>167</v>
      </c>
      <c r="AU356" s="171" t="s">
        <v>85</v>
      </c>
      <c r="AV356" s="14" t="s">
        <v>155</v>
      </c>
      <c r="AW356" s="14" t="s">
        <v>29</v>
      </c>
      <c r="AX356" s="14" t="s">
        <v>83</v>
      </c>
      <c r="AY356" s="171" t="s">
        <v>148</v>
      </c>
    </row>
    <row r="357" spans="1:65" s="2" customFormat="1" ht="16.5" customHeight="1">
      <c r="A357" s="29"/>
      <c r="B357" s="140"/>
      <c r="C357" s="141" t="s">
        <v>580</v>
      </c>
      <c r="D357" s="141" t="s">
        <v>150</v>
      </c>
      <c r="E357" s="142" t="s">
        <v>581</v>
      </c>
      <c r="F357" s="143" t="s">
        <v>582</v>
      </c>
      <c r="G357" s="144" t="s">
        <v>544</v>
      </c>
      <c r="H357" s="145">
        <v>1</v>
      </c>
      <c r="I357" s="146">
        <v>0</v>
      </c>
      <c r="J357" s="146">
        <f>ROUND(I357*H357,2)</f>
        <v>0</v>
      </c>
      <c r="K357" s="143" t="s">
        <v>154</v>
      </c>
      <c r="L357" s="30"/>
      <c r="M357" s="147" t="s">
        <v>1</v>
      </c>
      <c r="N357" s="148" t="s">
        <v>40</v>
      </c>
      <c r="O357" s="149">
        <v>0.31</v>
      </c>
      <c r="P357" s="149">
        <f>O357*H357</f>
        <v>0.31</v>
      </c>
      <c r="Q357" s="149">
        <v>0</v>
      </c>
      <c r="R357" s="149">
        <f>Q357*H357</f>
        <v>0</v>
      </c>
      <c r="S357" s="149">
        <v>6.7000000000000004E-2</v>
      </c>
      <c r="T357" s="150">
        <f>S357*H357</f>
        <v>6.7000000000000004E-2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51" t="s">
        <v>235</v>
      </c>
      <c r="AT357" s="151" t="s">
        <v>150</v>
      </c>
      <c r="AU357" s="151" t="s">
        <v>85</v>
      </c>
      <c r="AY357" s="17" t="s">
        <v>148</v>
      </c>
      <c r="BE357" s="152">
        <f>IF(N357="základní",J357,0)</f>
        <v>0</v>
      </c>
      <c r="BF357" s="152">
        <f>IF(N357="snížená",J357,0)</f>
        <v>0</v>
      </c>
      <c r="BG357" s="152">
        <f>IF(N357="zákl. přenesená",J357,0)</f>
        <v>0</v>
      </c>
      <c r="BH357" s="152">
        <f>IF(N357="sníž. přenesená",J357,0)</f>
        <v>0</v>
      </c>
      <c r="BI357" s="152">
        <f>IF(N357="nulová",J357,0)</f>
        <v>0</v>
      </c>
      <c r="BJ357" s="17" t="s">
        <v>83</v>
      </c>
      <c r="BK357" s="152">
        <f>ROUND(I357*H357,2)</f>
        <v>0</v>
      </c>
      <c r="BL357" s="17" t="s">
        <v>235</v>
      </c>
      <c r="BM357" s="151" t="s">
        <v>583</v>
      </c>
    </row>
    <row r="358" spans="1:65" s="2" customFormat="1" ht="16.5" customHeight="1">
      <c r="A358" s="29"/>
      <c r="B358" s="140"/>
      <c r="C358" s="141" t="s">
        <v>584</v>
      </c>
      <c r="D358" s="141" t="s">
        <v>150</v>
      </c>
      <c r="E358" s="142" t="s">
        <v>585</v>
      </c>
      <c r="F358" s="143" t="s">
        <v>586</v>
      </c>
      <c r="G358" s="144" t="s">
        <v>544</v>
      </c>
      <c r="H358" s="145">
        <v>40</v>
      </c>
      <c r="I358" s="146">
        <v>0</v>
      </c>
      <c r="J358" s="146">
        <f>ROUND(I358*H358,2)</f>
        <v>0</v>
      </c>
      <c r="K358" s="143" t="s">
        <v>154</v>
      </c>
      <c r="L358" s="30"/>
      <c r="M358" s="147" t="s">
        <v>1</v>
      </c>
      <c r="N358" s="148" t="s">
        <v>40</v>
      </c>
      <c r="O358" s="149">
        <v>0.217</v>
      </c>
      <c r="P358" s="149">
        <f>O358*H358</f>
        <v>8.68</v>
      </c>
      <c r="Q358" s="149">
        <v>0</v>
      </c>
      <c r="R358" s="149">
        <f>Q358*H358</f>
        <v>0</v>
      </c>
      <c r="S358" s="149">
        <v>1.56E-3</v>
      </c>
      <c r="T358" s="150">
        <f>S358*H358</f>
        <v>6.2399999999999997E-2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51" t="s">
        <v>235</v>
      </c>
      <c r="AT358" s="151" t="s">
        <v>150</v>
      </c>
      <c r="AU358" s="151" t="s">
        <v>85</v>
      </c>
      <c r="AY358" s="17" t="s">
        <v>148</v>
      </c>
      <c r="BE358" s="152">
        <f>IF(N358="základní",J358,0)</f>
        <v>0</v>
      </c>
      <c r="BF358" s="152">
        <f>IF(N358="snížená",J358,0)</f>
        <v>0</v>
      </c>
      <c r="BG358" s="152">
        <f>IF(N358="zákl. přenesená",J358,0)</f>
        <v>0</v>
      </c>
      <c r="BH358" s="152">
        <f>IF(N358="sníž. přenesená",J358,0)</f>
        <v>0</v>
      </c>
      <c r="BI358" s="152">
        <f>IF(N358="nulová",J358,0)</f>
        <v>0</v>
      </c>
      <c r="BJ358" s="17" t="s">
        <v>83</v>
      </c>
      <c r="BK358" s="152">
        <f>ROUND(I358*H358,2)</f>
        <v>0</v>
      </c>
      <c r="BL358" s="17" t="s">
        <v>235</v>
      </c>
      <c r="BM358" s="151" t="s">
        <v>587</v>
      </c>
    </row>
    <row r="359" spans="1:65" s="13" customFormat="1">
      <c r="B359" s="162"/>
      <c r="D359" s="163" t="s">
        <v>167</v>
      </c>
      <c r="E359" s="169" t="s">
        <v>1</v>
      </c>
      <c r="F359" s="164" t="s">
        <v>588</v>
      </c>
      <c r="H359" s="165">
        <v>4</v>
      </c>
      <c r="L359" s="162"/>
      <c r="M359" s="166"/>
      <c r="N359" s="167"/>
      <c r="O359" s="167"/>
      <c r="P359" s="167"/>
      <c r="Q359" s="167"/>
      <c r="R359" s="167"/>
      <c r="S359" s="167"/>
      <c r="T359" s="168"/>
      <c r="AT359" s="169" t="s">
        <v>167</v>
      </c>
      <c r="AU359" s="169" t="s">
        <v>85</v>
      </c>
      <c r="AV359" s="13" t="s">
        <v>85</v>
      </c>
      <c r="AW359" s="13" t="s">
        <v>29</v>
      </c>
      <c r="AX359" s="13" t="s">
        <v>75</v>
      </c>
      <c r="AY359" s="169" t="s">
        <v>148</v>
      </c>
    </row>
    <row r="360" spans="1:65" s="13" customFormat="1">
      <c r="B360" s="162"/>
      <c r="D360" s="163" t="s">
        <v>167</v>
      </c>
      <c r="E360" s="169" t="s">
        <v>1</v>
      </c>
      <c r="F360" s="164" t="s">
        <v>589</v>
      </c>
      <c r="H360" s="165">
        <v>28</v>
      </c>
      <c r="L360" s="162"/>
      <c r="M360" s="166"/>
      <c r="N360" s="167"/>
      <c r="O360" s="167"/>
      <c r="P360" s="167"/>
      <c r="Q360" s="167"/>
      <c r="R360" s="167"/>
      <c r="S360" s="167"/>
      <c r="T360" s="168"/>
      <c r="AT360" s="169" t="s">
        <v>167</v>
      </c>
      <c r="AU360" s="169" t="s">
        <v>85</v>
      </c>
      <c r="AV360" s="13" t="s">
        <v>85</v>
      </c>
      <c r="AW360" s="13" t="s">
        <v>29</v>
      </c>
      <c r="AX360" s="13" t="s">
        <v>75</v>
      </c>
      <c r="AY360" s="169" t="s">
        <v>148</v>
      </c>
    </row>
    <row r="361" spans="1:65" s="13" customFormat="1">
      <c r="B361" s="162"/>
      <c r="D361" s="163" t="s">
        <v>167</v>
      </c>
      <c r="E361" s="169" t="s">
        <v>1</v>
      </c>
      <c r="F361" s="164" t="s">
        <v>590</v>
      </c>
      <c r="H361" s="165">
        <v>2</v>
      </c>
      <c r="L361" s="162"/>
      <c r="M361" s="166"/>
      <c r="N361" s="167"/>
      <c r="O361" s="167"/>
      <c r="P361" s="167"/>
      <c r="Q361" s="167"/>
      <c r="R361" s="167"/>
      <c r="S361" s="167"/>
      <c r="T361" s="168"/>
      <c r="AT361" s="169" t="s">
        <v>167</v>
      </c>
      <c r="AU361" s="169" t="s">
        <v>85</v>
      </c>
      <c r="AV361" s="13" t="s">
        <v>85</v>
      </c>
      <c r="AW361" s="13" t="s">
        <v>29</v>
      </c>
      <c r="AX361" s="13" t="s">
        <v>75</v>
      </c>
      <c r="AY361" s="169" t="s">
        <v>148</v>
      </c>
    </row>
    <row r="362" spans="1:65" s="13" customFormat="1">
      <c r="B362" s="162"/>
      <c r="D362" s="163" t="s">
        <v>167</v>
      </c>
      <c r="E362" s="169" t="s">
        <v>1</v>
      </c>
      <c r="F362" s="164" t="s">
        <v>591</v>
      </c>
      <c r="H362" s="165">
        <v>6</v>
      </c>
      <c r="L362" s="162"/>
      <c r="M362" s="166"/>
      <c r="N362" s="167"/>
      <c r="O362" s="167"/>
      <c r="P362" s="167"/>
      <c r="Q362" s="167"/>
      <c r="R362" s="167"/>
      <c r="S362" s="167"/>
      <c r="T362" s="168"/>
      <c r="AT362" s="169" t="s">
        <v>167</v>
      </c>
      <c r="AU362" s="169" t="s">
        <v>85</v>
      </c>
      <c r="AV362" s="13" t="s">
        <v>85</v>
      </c>
      <c r="AW362" s="13" t="s">
        <v>29</v>
      </c>
      <c r="AX362" s="13" t="s">
        <v>75</v>
      </c>
      <c r="AY362" s="169" t="s">
        <v>148</v>
      </c>
    </row>
    <row r="363" spans="1:65" s="14" customFormat="1">
      <c r="B363" s="170"/>
      <c r="D363" s="163" t="s">
        <v>167</v>
      </c>
      <c r="E363" s="171" t="s">
        <v>1</v>
      </c>
      <c r="F363" s="172" t="s">
        <v>176</v>
      </c>
      <c r="H363" s="173">
        <v>40</v>
      </c>
      <c r="L363" s="170"/>
      <c r="M363" s="174"/>
      <c r="N363" s="175"/>
      <c r="O363" s="175"/>
      <c r="P363" s="175"/>
      <c r="Q363" s="175"/>
      <c r="R363" s="175"/>
      <c r="S363" s="175"/>
      <c r="T363" s="176"/>
      <c r="AT363" s="171" t="s">
        <v>167</v>
      </c>
      <c r="AU363" s="171" t="s">
        <v>85</v>
      </c>
      <c r="AV363" s="14" t="s">
        <v>155</v>
      </c>
      <c r="AW363" s="14" t="s">
        <v>29</v>
      </c>
      <c r="AX363" s="14" t="s">
        <v>83</v>
      </c>
      <c r="AY363" s="171" t="s">
        <v>148</v>
      </c>
    </row>
    <row r="364" spans="1:65" s="2" customFormat="1" ht="16.5" customHeight="1">
      <c r="A364" s="29"/>
      <c r="B364" s="140"/>
      <c r="C364" s="141" t="s">
        <v>194</v>
      </c>
      <c r="D364" s="141" t="s">
        <v>150</v>
      </c>
      <c r="E364" s="142" t="s">
        <v>592</v>
      </c>
      <c r="F364" s="143" t="s">
        <v>593</v>
      </c>
      <c r="G364" s="144" t="s">
        <v>197</v>
      </c>
      <c r="H364" s="145">
        <v>40</v>
      </c>
      <c r="I364" s="146">
        <v>0</v>
      </c>
      <c r="J364" s="146">
        <f>ROUND(I364*H364,2)</f>
        <v>0</v>
      </c>
      <c r="K364" s="143" t="s">
        <v>154</v>
      </c>
      <c r="L364" s="30"/>
      <c r="M364" s="147" t="s">
        <v>1</v>
      </c>
      <c r="N364" s="148" t="s">
        <v>40</v>
      </c>
      <c r="O364" s="149">
        <v>3.7999999999999999E-2</v>
      </c>
      <c r="P364" s="149">
        <f>O364*H364</f>
        <v>1.52</v>
      </c>
      <c r="Q364" s="149">
        <v>0</v>
      </c>
      <c r="R364" s="149">
        <f>Q364*H364</f>
        <v>0</v>
      </c>
      <c r="S364" s="149">
        <v>8.4999999999999995E-4</v>
      </c>
      <c r="T364" s="150">
        <f>S364*H364</f>
        <v>3.3999999999999996E-2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51" t="s">
        <v>235</v>
      </c>
      <c r="AT364" s="151" t="s">
        <v>150</v>
      </c>
      <c r="AU364" s="151" t="s">
        <v>85</v>
      </c>
      <c r="AY364" s="17" t="s">
        <v>148</v>
      </c>
      <c r="BE364" s="152">
        <f>IF(N364="základní",J364,0)</f>
        <v>0</v>
      </c>
      <c r="BF364" s="152">
        <f>IF(N364="snížená",J364,0)</f>
        <v>0</v>
      </c>
      <c r="BG364" s="152">
        <f>IF(N364="zákl. přenesená",J364,0)</f>
        <v>0</v>
      </c>
      <c r="BH364" s="152">
        <f>IF(N364="sníž. přenesená",J364,0)</f>
        <v>0</v>
      </c>
      <c r="BI364" s="152">
        <f>IF(N364="nulová",J364,0)</f>
        <v>0</v>
      </c>
      <c r="BJ364" s="17" t="s">
        <v>83</v>
      </c>
      <c r="BK364" s="152">
        <f>ROUND(I364*H364,2)</f>
        <v>0</v>
      </c>
      <c r="BL364" s="17" t="s">
        <v>235</v>
      </c>
      <c r="BM364" s="151" t="s">
        <v>594</v>
      </c>
    </row>
    <row r="365" spans="1:65" s="13" customFormat="1">
      <c r="B365" s="162"/>
      <c r="D365" s="163" t="s">
        <v>167</v>
      </c>
      <c r="E365" s="169" t="s">
        <v>1</v>
      </c>
      <c r="F365" s="164" t="s">
        <v>588</v>
      </c>
      <c r="H365" s="165">
        <v>4</v>
      </c>
      <c r="L365" s="162"/>
      <c r="M365" s="166"/>
      <c r="N365" s="167"/>
      <c r="O365" s="167"/>
      <c r="P365" s="167"/>
      <c r="Q365" s="167"/>
      <c r="R365" s="167"/>
      <c r="S365" s="167"/>
      <c r="T365" s="168"/>
      <c r="AT365" s="169" t="s">
        <v>167</v>
      </c>
      <c r="AU365" s="169" t="s">
        <v>85</v>
      </c>
      <c r="AV365" s="13" t="s">
        <v>85</v>
      </c>
      <c r="AW365" s="13" t="s">
        <v>29</v>
      </c>
      <c r="AX365" s="13" t="s">
        <v>75</v>
      </c>
      <c r="AY365" s="169" t="s">
        <v>148</v>
      </c>
    </row>
    <row r="366" spans="1:65" s="13" customFormat="1">
      <c r="B366" s="162"/>
      <c r="D366" s="163" t="s">
        <v>167</v>
      </c>
      <c r="E366" s="169" t="s">
        <v>1</v>
      </c>
      <c r="F366" s="164" t="s">
        <v>589</v>
      </c>
      <c r="H366" s="165">
        <v>28</v>
      </c>
      <c r="L366" s="162"/>
      <c r="M366" s="166"/>
      <c r="N366" s="167"/>
      <c r="O366" s="167"/>
      <c r="P366" s="167"/>
      <c r="Q366" s="167"/>
      <c r="R366" s="167"/>
      <c r="S366" s="167"/>
      <c r="T366" s="168"/>
      <c r="AT366" s="169" t="s">
        <v>167</v>
      </c>
      <c r="AU366" s="169" t="s">
        <v>85</v>
      </c>
      <c r="AV366" s="13" t="s">
        <v>85</v>
      </c>
      <c r="AW366" s="13" t="s">
        <v>29</v>
      </c>
      <c r="AX366" s="13" t="s">
        <v>75</v>
      </c>
      <c r="AY366" s="169" t="s">
        <v>148</v>
      </c>
    </row>
    <row r="367" spans="1:65" s="13" customFormat="1">
      <c r="B367" s="162"/>
      <c r="D367" s="163" t="s">
        <v>167</v>
      </c>
      <c r="E367" s="169" t="s">
        <v>1</v>
      </c>
      <c r="F367" s="164" t="s">
        <v>590</v>
      </c>
      <c r="H367" s="165">
        <v>2</v>
      </c>
      <c r="L367" s="162"/>
      <c r="M367" s="166"/>
      <c r="N367" s="167"/>
      <c r="O367" s="167"/>
      <c r="P367" s="167"/>
      <c r="Q367" s="167"/>
      <c r="R367" s="167"/>
      <c r="S367" s="167"/>
      <c r="T367" s="168"/>
      <c r="AT367" s="169" t="s">
        <v>167</v>
      </c>
      <c r="AU367" s="169" t="s">
        <v>85</v>
      </c>
      <c r="AV367" s="13" t="s">
        <v>85</v>
      </c>
      <c r="AW367" s="13" t="s">
        <v>29</v>
      </c>
      <c r="AX367" s="13" t="s">
        <v>75</v>
      </c>
      <c r="AY367" s="169" t="s">
        <v>148</v>
      </c>
    </row>
    <row r="368" spans="1:65" s="13" customFormat="1">
      <c r="B368" s="162"/>
      <c r="D368" s="163" t="s">
        <v>167</v>
      </c>
      <c r="E368" s="169" t="s">
        <v>1</v>
      </c>
      <c r="F368" s="164" t="s">
        <v>591</v>
      </c>
      <c r="H368" s="165">
        <v>6</v>
      </c>
      <c r="L368" s="162"/>
      <c r="M368" s="166"/>
      <c r="N368" s="167"/>
      <c r="O368" s="167"/>
      <c r="P368" s="167"/>
      <c r="Q368" s="167"/>
      <c r="R368" s="167"/>
      <c r="S368" s="167"/>
      <c r="T368" s="168"/>
      <c r="AT368" s="169" t="s">
        <v>167</v>
      </c>
      <c r="AU368" s="169" t="s">
        <v>85</v>
      </c>
      <c r="AV368" s="13" t="s">
        <v>85</v>
      </c>
      <c r="AW368" s="13" t="s">
        <v>29</v>
      </c>
      <c r="AX368" s="13" t="s">
        <v>75</v>
      </c>
      <c r="AY368" s="169" t="s">
        <v>148</v>
      </c>
    </row>
    <row r="369" spans="1:65" s="14" customFormat="1">
      <c r="B369" s="170"/>
      <c r="D369" s="163" t="s">
        <v>167</v>
      </c>
      <c r="E369" s="171" t="s">
        <v>1</v>
      </c>
      <c r="F369" s="172" t="s">
        <v>176</v>
      </c>
      <c r="H369" s="173">
        <v>40</v>
      </c>
      <c r="L369" s="170"/>
      <c r="M369" s="174"/>
      <c r="N369" s="175"/>
      <c r="O369" s="175"/>
      <c r="P369" s="175"/>
      <c r="Q369" s="175"/>
      <c r="R369" s="175"/>
      <c r="S369" s="175"/>
      <c r="T369" s="176"/>
      <c r="AT369" s="171" t="s">
        <v>167</v>
      </c>
      <c r="AU369" s="171" t="s">
        <v>85</v>
      </c>
      <c r="AV369" s="14" t="s">
        <v>155</v>
      </c>
      <c r="AW369" s="14" t="s">
        <v>29</v>
      </c>
      <c r="AX369" s="14" t="s">
        <v>83</v>
      </c>
      <c r="AY369" s="171" t="s">
        <v>148</v>
      </c>
    </row>
    <row r="370" spans="1:65" s="12" customFormat="1" ht="22.95" customHeight="1">
      <c r="B370" s="128"/>
      <c r="D370" s="129" t="s">
        <v>74</v>
      </c>
      <c r="E370" s="138" t="s">
        <v>595</v>
      </c>
      <c r="F370" s="138" t="s">
        <v>596</v>
      </c>
      <c r="J370" s="139">
        <f>BK370</f>
        <v>0</v>
      </c>
      <c r="L370" s="128"/>
      <c r="M370" s="132"/>
      <c r="N370" s="133"/>
      <c r="O370" s="133"/>
      <c r="P370" s="134"/>
      <c r="Q370" s="133"/>
      <c r="R370" s="134"/>
      <c r="S370" s="133"/>
      <c r="T370" s="135"/>
      <c r="AR370" s="129" t="s">
        <v>85</v>
      </c>
      <c r="AT370" s="136" t="s">
        <v>74</v>
      </c>
      <c r="AU370" s="136" t="s">
        <v>83</v>
      </c>
      <c r="AY370" s="129" t="s">
        <v>148</v>
      </c>
      <c r="BK370" s="137">
        <f>SUM(BK371:BK405)</f>
        <v>0</v>
      </c>
    </row>
    <row r="371" spans="1:65" s="2" customFormat="1" ht="24.15" customHeight="1">
      <c r="A371" s="29"/>
      <c r="B371" s="140"/>
      <c r="C371" s="141" t="s">
        <v>597</v>
      </c>
      <c r="D371" s="141" t="s">
        <v>150</v>
      </c>
      <c r="E371" s="142" t="s">
        <v>598</v>
      </c>
      <c r="F371" s="143" t="s">
        <v>599</v>
      </c>
      <c r="G371" s="144" t="s">
        <v>153</v>
      </c>
      <c r="H371" s="145">
        <v>6.0990000000000002</v>
      </c>
      <c r="I371" s="146">
        <v>0</v>
      </c>
      <c r="J371" s="146">
        <f>ROUND(I371*H371,2)</f>
        <v>0</v>
      </c>
      <c r="K371" s="143" t="s">
        <v>154</v>
      </c>
      <c r="L371" s="310"/>
      <c r="M371" s="147"/>
      <c r="N371" s="148"/>
      <c r="O371" s="149"/>
      <c r="P371" s="149"/>
      <c r="Q371" s="149"/>
      <c r="R371" s="149"/>
      <c r="S371" s="149"/>
      <c r="T371" s="150"/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51" t="s">
        <v>235</v>
      </c>
      <c r="AT371" s="151" t="s">
        <v>150</v>
      </c>
      <c r="AU371" s="151" t="s">
        <v>85</v>
      </c>
      <c r="AY371" s="17" t="s">
        <v>148</v>
      </c>
      <c r="BE371" s="152">
        <f>IF(N371="základní",J371,0)</f>
        <v>0</v>
      </c>
      <c r="BF371" s="152">
        <f>IF(N371="snížená",J371,0)</f>
        <v>0</v>
      </c>
      <c r="BG371" s="152">
        <f>IF(N371="zákl. přenesená",J371,0)</f>
        <v>0</v>
      </c>
      <c r="BH371" s="152">
        <f>IF(N371="sníž. přenesená",J371,0)</f>
        <v>0</v>
      </c>
      <c r="BI371" s="152">
        <f>IF(N371="nulová",J371,0)</f>
        <v>0</v>
      </c>
      <c r="BJ371" s="17" t="s">
        <v>83</v>
      </c>
      <c r="BK371" s="152">
        <f>ROUND(I371*H371,2)</f>
        <v>0</v>
      </c>
      <c r="BL371" s="17" t="s">
        <v>235</v>
      </c>
      <c r="BM371" s="151" t="s">
        <v>600</v>
      </c>
    </row>
    <row r="372" spans="1:65" s="13" customFormat="1">
      <c r="B372" s="162"/>
      <c r="D372" s="163" t="s">
        <v>167</v>
      </c>
      <c r="E372" s="169" t="s">
        <v>1</v>
      </c>
      <c r="F372" s="164" t="s">
        <v>601</v>
      </c>
      <c r="H372" s="165">
        <v>6.0990000000000002</v>
      </c>
      <c r="L372" s="162"/>
      <c r="M372" s="166"/>
      <c r="N372" s="167"/>
      <c r="O372" s="167"/>
      <c r="P372" s="167"/>
      <c r="Q372" s="167"/>
      <c r="R372" s="167"/>
      <c r="S372" s="167"/>
      <c r="T372" s="168"/>
      <c r="AT372" s="169" t="s">
        <v>167</v>
      </c>
      <c r="AU372" s="169" t="s">
        <v>85</v>
      </c>
      <c r="AV372" s="13" t="s">
        <v>85</v>
      </c>
      <c r="AW372" s="13" t="s">
        <v>29</v>
      </c>
      <c r="AX372" s="13" t="s">
        <v>75</v>
      </c>
      <c r="AY372" s="169" t="s">
        <v>148</v>
      </c>
    </row>
    <row r="373" spans="1:65" s="14" customFormat="1">
      <c r="B373" s="170"/>
      <c r="D373" s="163" t="s">
        <v>167</v>
      </c>
      <c r="E373" s="171" t="s">
        <v>1</v>
      </c>
      <c r="F373" s="172" t="s">
        <v>176</v>
      </c>
      <c r="H373" s="173">
        <v>6.0990000000000002</v>
      </c>
      <c r="L373" s="170"/>
      <c r="M373" s="174"/>
      <c r="N373" s="175"/>
      <c r="O373" s="175"/>
      <c r="P373" s="175"/>
      <c r="Q373" s="175"/>
      <c r="R373" s="175"/>
      <c r="S373" s="175"/>
      <c r="T373" s="176"/>
      <c r="AT373" s="171" t="s">
        <v>167</v>
      </c>
      <c r="AU373" s="171" t="s">
        <v>85</v>
      </c>
      <c r="AV373" s="14" t="s">
        <v>155</v>
      </c>
      <c r="AW373" s="14" t="s">
        <v>29</v>
      </c>
      <c r="AX373" s="14" t="s">
        <v>83</v>
      </c>
      <c r="AY373" s="171" t="s">
        <v>148</v>
      </c>
    </row>
    <row r="374" spans="1:65" s="2" customFormat="1" ht="24.15" customHeight="1">
      <c r="A374" s="29"/>
      <c r="B374" s="140"/>
      <c r="C374" s="141" t="s">
        <v>602</v>
      </c>
      <c r="D374" s="141" t="s">
        <v>150</v>
      </c>
      <c r="E374" s="142" t="s">
        <v>603</v>
      </c>
      <c r="F374" s="143" t="s">
        <v>604</v>
      </c>
      <c r="G374" s="144" t="s">
        <v>153</v>
      </c>
      <c r="H374" s="145">
        <v>30.94</v>
      </c>
      <c r="I374" s="146">
        <v>0</v>
      </c>
      <c r="J374" s="146">
        <f>ROUND(I374*H374,2)</f>
        <v>0</v>
      </c>
      <c r="K374" s="143" t="s">
        <v>154</v>
      </c>
      <c r="L374" s="30"/>
      <c r="M374" s="147"/>
      <c r="N374" s="148"/>
      <c r="O374" s="149"/>
      <c r="P374" s="149"/>
      <c r="Q374" s="149"/>
      <c r="R374" s="149"/>
      <c r="S374" s="149"/>
      <c r="T374" s="150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R374" s="151" t="s">
        <v>235</v>
      </c>
      <c r="AT374" s="151" t="s">
        <v>150</v>
      </c>
      <c r="AU374" s="151" t="s">
        <v>85</v>
      </c>
      <c r="AY374" s="17" t="s">
        <v>148</v>
      </c>
      <c r="BE374" s="152">
        <f>IF(N374="základní",J374,0)</f>
        <v>0</v>
      </c>
      <c r="BF374" s="152">
        <f>IF(N374="snížená",J374,0)</f>
        <v>0</v>
      </c>
      <c r="BG374" s="152">
        <f>IF(N374="zákl. přenesená",J374,0)</f>
        <v>0</v>
      </c>
      <c r="BH374" s="152">
        <f>IF(N374="sníž. přenesená",J374,0)</f>
        <v>0</v>
      </c>
      <c r="BI374" s="152">
        <f>IF(N374="nulová",J374,0)</f>
        <v>0</v>
      </c>
      <c r="BJ374" s="17" t="s">
        <v>83</v>
      </c>
      <c r="BK374" s="152">
        <f>ROUND(I374*H374,2)</f>
        <v>0</v>
      </c>
      <c r="BL374" s="17" t="s">
        <v>235</v>
      </c>
      <c r="BM374" s="151" t="s">
        <v>605</v>
      </c>
    </row>
    <row r="375" spans="1:65" s="13" customFormat="1">
      <c r="B375" s="162"/>
      <c r="D375" s="163" t="s">
        <v>167</v>
      </c>
      <c r="E375" s="169" t="s">
        <v>1</v>
      </c>
      <c r="F375" s="164" t="s">
        <v>606</v>
      </c>
      <c r="H375" s="165">
        <v>30.94</v>
      </c>
      <c r="L375" s="162"/>
      <c r="M375" s="166"/>
      <c r="N375" s="167"/>
      <c r="O375" s="167"/>
      <c r="P375" s="167"/>
      <c r="Q375" s="167"/>
      <c r="R375" s="167"/>
      <c r="S375" s="167"/>
      <c r="T375" s="168"/>
      <c r="AT375" s="169" t="s">
        <v>167</v>
      </c>
      <c r="AU375" s="169" t="s">
        <v>85</v>
      </c>
      <c r="AV375" s="13" t="s">
        <v>85</v>
      </c>
      <c r="AW375" s="13" t="s">
        <v>29</v>
      </c>
      <c r="AX375" s="13" t="s">
        <v>75</v>
      </c>
      <c r="AY375" s="169" t="s">
        <v>148</v>
      </c>
    </row>
    <row r="376" spans="1:65" s="14" customFormat="1">
      <c r="B376" s="170"/>
      <c r="D376" s="163" t="s">
        <v>167</v>
      </c>
      <c r="E376" s="171" t="s">
        <v>1</v>
      </c>
      <c r="F376" s="172" t="s">
        <v>176</v>
      </c>
      <c r="H376" s="173">
        <v>30.94</v>
      </c>
      <c r="L376" s="170"/>
      <c r="M376" s="174"/>
      <c r="N376" s="175"/>
      <c r="O376" s="175"/>
      <c r="P376" s="175"/>
      <c r="Q376" s="175"/>
      <c r="R376" s="175"/>
      <c r="S376" s="175"/>
      <c r="T376" s="176"/>
      <c r="AT376" s="171" t="s">
        <v>167</v>
      </c>
      <c r="AU376" s="171" t="s">
        <v>85</v>
      </c>
      <c r="AV376" s="14" t="s">
        <v>155</v>
      </c>
      <c r="AW376" s="14" t="s">
        <v>29</v>
      </c>
      <c r="AX376" s="14" t="s">
        <v>83</v>
      </c>
      <c r="AY376" s="171" t="s">
        <v>148</v>
      </c>
    </row>
    <row r="377" spans="1:65" s="2" customFormat="1" ht="21.75" customHeight="1">
      <c r="A377" s="29"/>
      <c r="B377" s="140"/>
      <c r="C377" s="141" t="s">
        <v>607</v>
      </c>
      <c r="D377" s="141" t="s">
        <v>150</v>
      </c>
      <c r="E377" s="142" t="s">
        <v>608</v>
      </c>
      <c r="F377" s="143" t="s">
        <v>609</v>
      </c>
      <c r="G377" s="144" t="s">
        <v>153</v>
      </c>
      <c r="H377" s="145">
        <v>74.078000000000003</v>
      </c>
      <c r="I377" s="146">
        <v>0</v>
      </c>
      <c r="J377" s="146">
        <f>ROUND(I377*H377,2)</f>
        <v>0</v>
      </c>
      <c r="K377" s="143" t="s">
        <v>154</v>
      </c>
      <c r="L377" s="30"/>
      <c r="M377" s="147" t="s">
        <v>1</v>
      </c>
      <c r="N377" s="148" t="s">
        <v>40</v>
      </c>
      <c r="O377" s="149">
        <v>6.4000000000000001E-2</v>
      </c>
      <c r="P377" s="149">
        <f>O377*H377</f>
        <v>4.7409920000000003</v>
      </c>
      <c r="Q377" s="149">
        <v>2.0000000000000001E-4</v>
      </c>
      <c r="R377" s="149">
        <f>Q377*H377</f>
        <v>1.4815600000000002E-2</v>
      </c>
      <c r="S377" s="149">
        <v>0</v>
      </c>
      <c r="T377" s="150">
        <f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51" t="s">
        <v>235</v>
      </c>
      <c r="AT377" s="151" t="s">
        <v>150</v>
      </c>
      <c r="AU377" s="151" t="s">
        <v>85</v>
      </c>
      <c r="AY377" s="17" t="s">
        <v>148</v>
      </c>
      <c r="BE377" s="152">
        <f>IF(N377="základní",J377,0)</f>
        <v>0</v>
      </c>
      <c r="BF377" s="152">
        <f>IF(N377="snížená",J377,0)</f>
        <v>0</v>
      </c>
      <c r="BG377" s="152">
        <f>IF(N377="zákl. přenesená",J377,0)</f>
        <v>0</v>
      </c>
      <c r="BH377" s="152">
        <f>IF(N377="sníž. přenesená",J377,0)</f>
        <v>0</v>
      </c>
      <c r="BI377" s="152">
        <f>IF(N377="nulová",J377,0)</f>
        <v>0</v>
      </c>
      <c r="BJ377" s="17" t="s">
        <v>83</v>
      </c>
      <c r="BK377" s="152">
        <f>ROUND(I377*H377,2)</f>
        <v>0</v>
      </c>
      <c r="BL377" s="17" t="s">
        <v>235</v>
      </c>
      <c r="BM377" s="151" t="s">
        <v>610</v>
      </c>
    </row>
    <row r="378" spans="1:65" s="13" customFormat="1">
      <c r="B378" s="162"/>
      <c r="D378" s="163" t="s">
        <v>167</v>
      </c>
      <c r="E378" s="169" t="s">
        <v>1</v>
      </c>
      <c r="F378" s="164" t="s">
        <v>611</v>
      </c>
      <c r="H378" s="165">
        <v>74.078000000000003</v>
      </c>
      <c r="L378" s="162"/>
      <c r="M378" s="166"/>
      <c r="N378" s="167"/>
      <c r="O378" s="167"/>
      <c r="P378" s="167"/>
      <c r="Q378" s="167"/>
      <c r="R378" s="167"/>
      <c r="S378" s="167"/>
      <c r="T378" s="168"/>
      <c r="AT378" s="169" t="s">
        <v>167</v>
      </c>
      <c r="AU378" s="169" t="s">
        <v>85</v>
      </c>
      <c r="AV378" s="13" t="s">
        <v>85</v>
      </c>
      <c r="AW378" s="13" t="s">
        <v>29</v>
      </c>
      <c r="AX378" s="13" t="s">
        <v>75</v>
      </c>
      <c r="AY378" s="169" t="s">
        <v>148</v>
      </c>
    </row>
    <row r="379" spans="1:65" s="14" customFormat="1">
      <c r="B379" s="170"/>
      <c r="D379" s="163" t="s">
        <v>167</v>
      </c>
      <c r="E379" s="171" t="s">
        <v>1</v>
      </c>
      <c r="F379" s="172" t="s">
        <v>176</v>
      </c>
      <c r="H379" s="173">
        <v>74.078000000000003</v>
      </c>
      <c r="L379" s="170"/>
      <c r="M379" s="174"/>
      <c r="N379" s="175"/>
      <c r="O379" s="175"/>
      <c r="P379" s="175"/>
      <c r="Q379" s="175"/>
      <c r="R379" s="175"/>
      <c r="S379" s="175"/>
      <c r="T379" s="176"/>
      <c r="AT379" s="171" t="s">
        <v>167</v>
      </c>
      <c r="AU379" s="171" t="s">
        <v>85</v>
      </c>
      <c r="AV379" s="14" t="s">
        <v>155</v>
      </c>
      <c r="AW379" s="14" t="s">
        <v>29</v>
      </c>
      <c r="AX379" s="14" t="s">
        <v>83</v>
      </c>
      <c r="AY379" s="171" t="s">
        <v>148</v>
      </c>
    </row>
    <row r="380" spans="1:65" s="2" customFormat="1" ht="24.15" customHeight="1">
      <c r="A380" s="29"/>
      <c r="B380" s="140"/>
      <c r="C380" s="141" t="s">
        <v>612</v>
      </c>
      <c r="D380" s="141" t="s">
        <v>150</v>
      </c>
      <c r="E380" s="142" t="s">
        <v>613</v>
      </c>
      <c r="F380" s="143" t="s">
        <v>614</v>
      </c>
      <c r="G380" s="144" t="s">
        <v>153</v>
      </c>
      <c r="H380" s="145">
        <v>501.23</v>
      </c>
      <c r="I380" s="146">
        <v>0</v>
      </c>
      <c r="J380" s="146">
        <f>ROUND(I380*H380,2)</f>
        <v>0</v>
      </c>
      <c r="K380" s="143" t="s">
        <v>154</v>
      </c>
      <c r="L380" s="30"/>
      <c r="M380" s="147" t="s">
        <v>1</v>
      </c>
      <c r="N380" s="148" t="s">
        <v>40</v>
      </c>
      <c r="O380" s="149">
        <v>0.96799999999999997</v>
      </c>
      <c r="P380" s="149">
        <f>O380*H380</f>
        <v>485.19064000000003</v>
      </c>
      <c r="Q380" s="149">
        <v>1.2200000000000001E-2</v>
      </c>
      <c r="R380" s="149">
        <f>Q380*H380</f>
        <v>6.1150060000000011</v>
      </c>
      <c r="S380" s="149">
        <v>0</v>
      </c>
      <c r="T380" s="150">
        <f>S380*H380</f>
        <v>0</v>
      </c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R380" s="151" t="s">
        <v>235</v>
      </c>
      <c r="AT380" s="151" t="s">
        <v>150</v>
      </c>
      <c r="AU380" s="151" t="s">
        <v>85</v>
      </c>
      <c r="AY380" s="17" t="s">
        <v>148</v>
      </c>
      <c r="BE380" s="152">
        <f>IF(N380="základní",J380,0)</f>
        <v>0</v>
      </c>
      <c r="BF380" s="152">
        <f>IF(N380="snížená",J380,0)</f>
        <v>0</v>
      </c>
      <c r="BG380" s="152">
        <f>IF(N380="zákl. přenesená",J380,0)</f>
        <v>0</v>
      </c>
      <c r="BH380" s="152">
        <f>IF(N380="sníž. přenesená",J380,0)</f>
        <v>0</v>
      </c>
      <c r="BI380" s="152">
        <f>IF(N380="nulová",J380,0)</f>
        <v>0</v>
      </c>
      <c r="BJ380" s="17" t="s">
        <v>83</v>
      </c>
      <c r="BK380" s="152">
        <f>ROUND(I380*H380,2)</f>
        <v>0</v>
      </c>
      <c r="BL380" s="17" t="s">
        <v>235</v>
      </c>
      <c r="BM380" s="151" t="s">
        <v>615</v>
      </c>
    </row>
    <row r="381" spans="1:65" s="13" customFormat="1" ht="30.6">
      <c r="B381" s="162"/>
      <c r="D381" s="163" t="s">
        <v>167</v>
      </c>
      <c r="E381" s="169" t="s">
        <v>1</v>
      </c>
      <c r="F381" s="164" t="s">
        <v>616</v>
      </c>
      <c r="H381" s="165">
        <v>325.48</v>
      </c>
      <c r="L381" s="162"/>
      <c r="M381" s="166"/>
      <c r="N381" s="167"/>
      <c r="O381" s="167"/>
      <c r="P381" s="167"/>
      <c r="Q381" s="167"/>
      <c r="R381" s="167"/>
      <c r="S381" s="167"/>
      <c r="T381" s="168"/>
      <c r="AT381" s="169" t="s">
        <v>167</v>
      </c>
      <c r="AU381" s="169" t="s">
        <v>85</v>
      </c>
      <c r="AV381" s="13" t="s">
        <v>85</v>
      </c>
      <c r="AW381" s="13" t="s">
        <v>29</v>
      </c>
      <c r="AX381" s="13" t="s">
        <v>75</v>
      </c>
      <c r="AY381" s="169" t="s">
        <v>148</v>
      </c>
    </row>
    <row r="382" spans="1:65" s="13" customFormat="1" ht="20.399999999999999">
      <c r="B382" s="162"/>
      <c r="D382" s="163" t="s">
        <v>167</v>
      </c>
      <c r="E382" s="169" t="s">
        <v>1</v>
      </c>
      <c r="F382" s="164" t="s">
        <v>617</v>
      </c>
      <c r="H382" s="165">
        <v>94.74</v>
      </c>
      <c r="L382" s="162"/>
      <c r="M382" s="166"/>
      <c r="N382" s="167"/>
      <c r="O382" s="167"/>
      <c r="P382" s="167"/>
      <c r="Q382" s="167"/>
      <c r="R382" s="167"/>
      <c r="S382" s="167"/>
      <c r="T382" s="168"/>
      <c r="AT382" s="169" t="s">
        <v>167</v>
      </c>
      <c r="AU382" s="169" t="s">
        <v>85</v>
      </c>
      <c r="AV382" s="13" t="s">
        <v>85</v>
      </c>
      <c r="AW382" s="13" t="s">
        <v>29</v>
      </c>
      <c r="AX382" s="13" t="s">
        <v>75</v>
      </c>
      <c r="AY382" s="169" t="s">
        <v>148</v>
      </c>
    </row>
    <row r="383" spans="1:65" s="13" customFormat="1">
      <c r="B383" s="162"/>
      <c r="D383" s="163" t="s">
        <v>167</v>
      </c>
      <c r="E383" s="169" t="s">
        <v>1</v>
      </c>
      <c r="F383" s="164" t="s">
        <v>618</v>
      </c>
      <c r="H383" s="165">
        <v>81.010000000000005</v>
      </c>
      <c r="L383" s="162"/>
      <c r="M383" s="166"/>
      <c r="N383" s="167"/>
      <c r="O383" s="167"/>
      <c r="P383" s="167"/>
      <c r="Q383" s="167"/>
      <c r="R383" s="167"/>
      <c r="S383" s="167"/>
      <c r="T383" s="168"/>
      <c r="AT383" s="169" t="s">
        <v>167</v>
      </c>
      <c r="AU383" s="169" t="s">
        <v>85</v>
      </c>
      <c r="AV383" s="13" t="s">
        <v>85</v>
      </c>
      <c r="AW383" s="13" t="s">
        <v>29</v>
      </c>
      <c r="AX383" s="13" t="s">
        <v>75</v>
      </c>
      <c r="AY383" s="169" t="s">
        <v>148</v>
      </c>
    </row>
    <row r="384" spans="1:65" s="14" customFormat="1">
      <c r="B384" s="170"/>
      <c r="D384" s="163" t="s">
        <v>167</v>
      </c>
      <c r="E384" s="171" t="s">
        <v>1</v>
      </c>
      <c r="F384" s="172" t="s">
        <v>176</v>
      </c>
      <c r="H384" s="173">
        <v>501.23</v>
      </c>
      <c r="L384" s="170"/>
      <c r="M384" s="174"/>
      <c r="N384" s="175"/>
      <c r="O384" s="175"/>
      <c r="P384" s="175"/>
      <c r="Q384" s="175"/>
      <c r="R384" s="175"/>
      <c r="S384" s="175"/>
      <c r="T384" s="176"/>
      <c r="AT384" s="171" t="s">
        <v>167</v>
      </c>
      <c r="AU384" s="171" t="s">
        <v>85</v>
      </c>
      <c r="AV384" s="14" t="s">
        <v>155</v>
      </c>
      <c r="AW384" s="14" t="s">
        <v>29</v>
      </c>
      <c r="AX384" s="14" t="s">
        <v>83</v>
      </c>
      <c r="AY384" s="171" t="s">
        <v>148</v>
      </c>
    </row>
    <row r="385" spans="1:65" s="2" customFormat="1" ht="24.15" customHeight="1">
      <c r="A385" s="29"/>
      <c r="B385" s="140"/>
      <c r="C385" s="141" t="s">
        <v>619</v>
      </c>
      <c r="D385" s="141" t="s">
        <v>150</v>
      </c>
      <c r="E385" s="142" t="s">
        <v>620</v>
      </c>
      <c r="F385" s="143" t="s">
        <v>621</v>
      </c>
      <c r="G385" s="144" t="s">
        <v>153</v>
      </c>
      <c r="H385" s="145">
        <v>75.010000000000005</v>
      </c>
      <c r="I385" s="146">
        <v>0</v>
      </c>
      <c r="J385" s="146">
        <f>ROUND(I385*H385,2)</f>
        <v>0</v>
      </c>
      <c r="K385" s="143" t="s">
        <v>154</v>
      </c>
      <c r="L385" s="30"/>
      <c r="M385" s="147" t="s">
        <v>1</v>
      </c>
      <c r="N385" s="148" t="s">
        <v>40</v>
      </c>
      <c r="O385" s="149">
        <v>0.96799999999999997</v>
      </c>
      <c r="P385" s="149">
        <f>O385*H385</f>
        <v>72.609679999999997</v>
      </c>
      <c r="Q385" s="149">
        <v>1.259E-2</v>
      </c>
      <c r="R385" s="149">
        <f>Q385*H385</f>
        <v>0.94437590000000016</v>
      </c>
      <c r="S385" s="149">
        <v>0</v>
      </c>
      <c r="T385" s="150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51" t="s">
        <v>235</v>
      </c>
      <c r="AT385" s="151" t="s">
        <v>150</v>
      </c>
      <c r="AU385" s="151" t="s">
        <v>85</v>
      </c>
      <c r="AY385" s="17" t="s">
        <v>148</v>
      </c>
      <c r="BE385" s="152">
        <f>IF(N385="základní",J385,0)</f>
        <v>0</v>
      </c>
      <c r="BF385" s="152">
        <f>IF(N385="snížená",J385,0)</f>
        <v>0</v>
      </c>
      <c r="BG385" s="152">
        <f>IF(N385="zákl. přenesená",J385,0)</f>
        <v>0</v>
      </c>
      <c r="BH385" s="152">
        <f>IF(N385="sníž. přenesená",J385,0)</f>
        <v>0</v>
      </c>
      <c r="BI385" s="152">
        <f>IF(N385="nulová",J385,0)</f>
        <v>0</v>
      </c>
      <c r="BJ385" s="17" t="s">
        <v>83</v>
      </c>
      <c r="BK385" s="152">
        <f>ROUND(I385*H385,2)</f>
        <v>0</v>
      </c>
      <c r="BL385" s="17" t="s">
        <v>235</v>
      </c>
      <c r="BM385" s="151" t="s">
        <v>622</v>
      </c>
    </row>
    <row r="386" spans="1:65" s="13" customFormat="1">
      <c r="B386" s="162"/>
      <c r="D386" s="163" t="s">
        <v>167</v>
      </c>
      <c r="E386" s="169" t="s">
        <v>1</v>
      </c>
      <c r="F386" s="164" t="s">
        <v>623</v>
      </c>
      <c r="H386" s="165">
        <v>75.010000000000005</v>
      </c>
      <c r="L386" s="162"/>
      <c r="M386" s="166"/>
      <c r="N386" s="167"/>
      <c r="O386" s="167"/>
      <c r="P386" s="167"/>
      <c r="Q386" s="167"/>
      <c r="R386" s="167"/>
      <c r="S386" s="167"/>
      <c r="T386" s="168"/>
      <c r="AT386" s="169" t="s">
        <v>167</v>
      </c>
      <c r="AU386" s="169" t="s">
        <v>85</v>
      </c>
      <c r="AV386" s="13" t="s">
        <v>85</v>
      </c>
      <c r="AW386" s="13" t="s">
        <v>29</v>
      </c>
      <c r="AX386" s="13" t="s">
        <v>75</v>
      </c>
      <c r="AY386" s="169" t="s">
        <v>148</v>
      </c>
    </row>
    <row r="387" spans="1:65" s="14" customFormat="1">
      <c r="B387" s="170"/>
      <c r="D387" s="163" t="s">
        <v>167</v>
      </c>
      <c r="E387" s="171" t="s">
        <v>1</v>
      </c>
      <c r="F387" s="172" t="s">
        <v>176</v>
      </c>
      <c r="H387" s="173">
        <v>75.010000000000005</v>
      </c>
      <c r="L387" s="170"/>
      <c r="M387" s="174"/>
      <c r="N387" s="175"/>
      <c r="O387" s="175"/>
      <c r="P387" s="175"/>
      <c r="Q387" s="175"/>
      <c r="R387" s="175"/>
      <c r="S387" s="175"/>
      <c r="T387" s="176"/>
      <c r="AT387" s="171" t="s">
        <v>167</v>
      </c>
      <c r="AU387" s="171" t="s">
        <v>85</v>
      </c>
      <c r="AV387" s="14" t="s">
        <v>155</v>
      </c>
      <c r="AW387" s="14" t="s">
        <v>29</v>
      </c>
      <c r="AX387" s="14" t="s">
        <v>83</v>
      </c>
      <c r="AY387" s="171" t="s">
        <v>148</v>
      </c>
    </row>
    <row r="388" spans="1:65" s="2" customFormat="1" ht="24.15" customHeight="1">
      <c r="A388" s="29"/>
      <c r="B388" s="140"/>
      <c r="C388" s="141" t="s">
        <v>624</v>
      </c>
      <c r="D388" s="141" t="s">
        <v>150</v>
      </c>
      <c r="E388" s="142" t="s">
        <v>625</v>
      </c>
      <c r="F388" s="143" t="s">
        <v>626</v>
      </c>
      <c r="G388" s="144" t="s">
        <v>153</v>
      </c>
      <c r="H388" s="145">
        <v>310.61</v>
      </c>
      <c r="I388" s="146">
        <v>0</v>
      </c>
      <c r="J388" s="146">
        <f>ROUND(I388*H388,2)</f>
        <v>0</v>
      </c>
      <c r="K388" s="143" t="s">
        <v>154</v>
      </c>
      <c r="L388" s="30"/>
      <c r="M388" s="147" t="s">
        <v>1</v>
      </c>
      <c r="N388" s="148" t="s">
        <v>40</v>
      </c>
      <c r="O388" s="149">
        <v>1.04</v>
      </c>
      <c r="P388" s="149">
        <f>O388*H388</f>
        <v>323.03440000000001</v>
      </c>
      <c r="Q388" s="149">
        <v>1.661E-2</v>
      </c>
      <c r="R388" s="149">
        <f>Q388*H388</f>
        <v>5.1592321000000005</v>
      </c>
      <c r="S388" s="149">
        <v>0</v>
      </c>
      <c r="T388" s="150">
        <f>S388*H388</f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51" t="s">
        <v>235</v>
      </c>
      <c r="AT388" s="151" t="s">
        <v>150</v>
      </c>
      <c r="AU388" s="151" t="s">
        <v>85</v>
      </c>
      <c r="AY388" s="17" t="s">
        <v>148</v>
      </c>
      <c r="BE388" s="152">
        <f>IF(N388="základní",J388,0)</f>
        <v>0</v>
      </c>
      <c r="BF388" s="152">
        <f>IF(N388="snížená",J388,0)</f>
        <v>0</v>
      </c>
      <c r="BG388" s="152">
        <f>IF(N388="zákl. přenesená",J388,0)</f>
        <v>0</v>
      </c>
      <c r="BH388" s="152">
        <f>IF(N388="sníž. přenesená",J388,0)</f>
        <v>0</v>
      </c>
      <c r="BI388" s="152">
        <f>IF(N388="nulová",J388,0)</f>
        <v>0</v>
      </c>
      <c r="BJ388" s="17" t="s">
        <v>83</v>
      </c>
      <c r="BK388" s="152">
        <f>ROUND(I388*H388,2)</f>
        <v>0</v>
      </c>
      <c r="BL388" s="17" t="s">
        <v>235</v>
      </c>
      <c r="BM388" s="151" t="s">
        <v>627</v>
      </c>
    </row>
    <row r="389" spans="1:65" s="15" customFormat="1">
      <c r="B389" s="177"/>
      <c r="D389" s="163" t="s">
        <v>167</v>
      </c>
      <c r="E389" s="178" t="s">
        <v>1</v>
      </c>
      <c r="F389" s="179" t="s">
        <v>628</v>
      </c>
      <c r="H389" s="178" t="s">
        <v>1</v>
      </c>
      <c r="L389" s="177"/>
      <c r="M389" s="180"/>
      <c r="N389" s="181"/>
      <c r="O389" s="181"/>
      <c r="P389" s="181"/>
      <c r="Q389" s="181"/>
      <c r="R389" s="181"/>
      <c r="S389" s="181"/>
      <c r="T389" s="182"/>
      <c r="AT389" s="178" t="s">
        <v>167</v>
      </c>
      <c r="AU389" s="178" t="s">
        <v>85</v>
      </c>
      <c r="AV389" s="15" t="s">
        <v>83</v>
      </c>
      <c r="AW389" s="15" t="s">
        <v>29</v>
      </c>
      <c r="AX389" s="15" t="s">
        <v>75</v>
      </c>
      <c r="AY389" s="178" t="s">
        <v>148</v>
      </c>
    </row>
    <row r="390" spans="1:65" s="15" customFormat="1">
      <c r="B390" s="177"/>
      <c r="D390" s="163" t="s">
        <v>167</v>
      </c>
      <c r="E390" s="178" t="s">
        <v>1</v>
      </c>
      <c r="F390" s="179" t="s">
        <v>374</v>
      </c>
      <c r="H390" s="178" t="s">
        <v>1</v>
      </c>
      <c r="L390" s="177"/>
      <c r="M390" s="180"/>
      <c r="N390" s="181"/>
      <c r="O390" s="181"/>
      <c r="P390" s="181"/>
      <c r="Q390" s="181"/>
      <c r="R390" s="181"/>
      <c r="S390" s="181"/>
      <c r="T390" s="182"/>
      <c r="AT390" s="178" t="s">
        <v>167</v>
      </c>
      <c r="AU390" s="178" t="s">
        <v>85</v>
      </c>
      <c r="AV390" s="15" t="s">
        <v>83</v>
      </c>
      <c r="AW390" s="15" t="s">
        <v>29</v>
      </c>
      <c r="AX390" s="15" t="s">
        <v>75</v>
      </c>
      <c r="AY390" s="178" t="s">
        <v>148</v>
      </c>
    </row>
    <row r="391" spans="1:65" s="13" customFormat="1">
      <c r="B391" s="162"/>
      <c r="D391" s="163" t="s">
        <v>167</v>
      </c>
      <c r="E391" s="169" t="s">
        <v>1</v>
      </c>
      <c r="F391" s="164" t="s">
        <v>629</v>
      </c>
      <c r="H391" s="165">
        <v>198.79</v>
      </c>
      <c r="L391" s="162"/>
      <c r="M391" s="166"/>
      <c r="N391" s="167"/>
      <c r="O391" s="167"/>
      <c r="P391" s="167"/>
      <c r="Q391" s="167"/>
      <c r="R391" s="167"/>
      <c r="S391" s="167"/>
      <c r="T391" s="168"/>
      <c r="AT391" s="169" t="s">
        <v>167</v>
      </c>
      <c r="AU391" s="169" t="s">
        <v>85</v>
      </c>
      <c r="AV391" s="13" t="s">
        <v>85</v>
      </c>
      <c r="AW391" s="13" t="s">
        <v>29</v>
      </c>
      <c r="AX391" s="13" t="s">
        <v>75</v>
      </c>
      <c r="AY391" s="169" t="s">
        <v>148</v>
      </c>
    </row>
    <row r="392" spans="1:65" s="15" customFormat="1">
      <c r="B392" s="177"/>
      <c r="D392" s="163" t="s">
        <v>167</v>
      </c>
      <c r="E392" s="178" t="s">
        <v>1</v>
      </c>
      <c r="F392" s="179" t="s">
        <v>380</v>
      </c>
      <c r="H392" s="178" t="s">
        <v>1</v>
      </c>
      <c r="L392" s="177"/>
      <c r="M392" s="180"/>
      <c r="N392" s="181"/>
      <c r="O392" s="181"/>
      <c r="P392" s="181"/>
      <c r="Q392" s="181"/>
      <c r="R392" s="181"/>
      <c r="S392" s="181"/>
      <c r="T392" s="182"/>
      <c r="AT392" s="178" t="s">
        <v>167</v>
      </c>
      <c r="AU392" s="178" t="s">
        <v>85</v>
      </c>
      <c r="AV392" s="15" t="s">
        <v>83</v>
      </c>
      <c r="AW392" s="15" t="s">
        <v>29</v>
      </c>
      <c r="AX392" s="15" t="s">
        <v>75</v>
      </c>
      <c r="AY392" s="178" t="s">
        <v>148</v>
      </c>
    </row>
    <row r="393" spans="1:65" s="13" customFormat="1">
      <c r="B393" s="162"/>
      <c r="D393" s="163" t="s">
        <v>167</v>
      </c>
      <c r="E393" s="169" t="s">
        <v>1</v>
      </c>
      <c r="F393" s="164" t="s">
        <v>630</v>
      </c>
      <c r="H393" s="165">
        <v>111.82</v>
      </c>
      <c r="L393" s="162"/>
      <c r="M393" s="166"/>
      <c r="N393" s="167"/>
      <c r="O393" s="167"/>
      <c r="P393" s="167"/>
      <c r="Q393" s="167"/>
      <c r="R393" s="167"/>
      <c r="S393" s="167"/>
      <c r="T393" s="168"/>
      <c r="AT393" s="169" t="s">
        <v>167</v>
      </c>
      <c r="AU393" s="169" t="s">
        <v>85</v>
      </c>
      <c r="AV393" s="13" t="s">
        <v>85</v>
      </c>
      <c r="AW393" s="13" t="s">
        <v>29</v>
      </c>
      <c r="AX393" s="13" t="s">
        <v>75</v>
      </c>
      <c r="AY393" s="169" t="s">
        <v>148</v>
      </c>
    </row>
    <row r="394" spans="1:65" s="14" customFormat="1">
      <c r="B394" s="170"/>
      <c r="D394" s="163" t="s">
        <v>167</v>
      </c>
      <c r="E394" s="171" t="s">
        <v>1</v>
      </c>
      <c r="F394" s="172" t="s">
        <v>176</v>
      </c>
      <c r="H394" s="173">
        <v>310.61</v>
      </c>
      <c r="L394" s="170"/>
      <c r="M394" s="174"/>
      <c r="N394" s="175"/>
      <c r="O394" s="175"/>
      <c r="P394" s="175"/>
      <c r="Q394" s="175"/>
      <c r="R394" s="175"/>
      <c r="S394" s="175"/>
      <c r="T394" s="176"/>
      <c r="AT394" s="171" t="s">
        <v>167</v>
      </c>
      <c r="AU394" s="171" t="s">
        <v>85</v>
      </c>
      <c r="AV394" s="14" t="s">
        <v>155</v>
      </c>
      <c r="AW394" s="14" t="s">
        <v>29</v>
      </c>
      <c r="AX394" s="14" t="s">
        <v>83</v>
      </c>
      <c r="AY394" s="171" t="s">
        <v>148</v>
      </c>
    </row>
    <row r="395" spans="1:65" s="2" customFormat="1" ht="16.5" customHeight="1">
      <c r="A395" s="29"/>
      <c r="B395" s="140"/>
      <c r="C395" s="141" t="s">
        <v>631</v>
      </c>
      <c r="D395" s="141" t="s">
        <v>150</v>
      </c>
      <c r="E395" s="142" t="s">
        <v>632</v>
      </c>
      <c r="F395" s="143" t="s">
        <v>633</v>
      </c>
      <c r="G395" s="144" t="s">
        <v>153</v>
      </c>
      <c r="H395" s="145">
        <v>886.85</v>
      </c>
      <c r="I395" s="146">
        <v>0</v>
      </c>
      <c r="J395" s="146">
        <f>ROUND(I395*H395,2)</f>
        <v>0</v>
      </c>
      <c r="K395" s="143" t="s">
        <v>154</v>
      </c>
      <c r="L395" s="30"/>
      <c r="M395" s="147" t="s">
        <v>1</v>
      </c>
      <c r="N395" s="148" t="s">
        <v>40</v>
      </c>
      <c r="O395" s="149">
        <v>0.04</v>
      </c>
      <c r="P395" s="149">
        <f>O395*H395</f>
        <v>35.474000000000004</v>
      </c>
      <c r="Q395" s="149">
        <v>1E-4</v>
      </c>
      <c r="R395" s="149">
        <f>Q395*H395</f>
        <v>8.8685E-2</v>
      </c>
      <c r="S395" s="149">
        <v>0</v>
      </c>
      <c r="T395" s="150">
        <f>S395*H395</f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51" t="s">
        <v>235</v>
      </c>
      <c r="AT395" s="151" t="s">
        <v>150</v>
      </c>
      <c r="AU395" s="151" t="s">
        <v>85</v>
      </c>
      <c r="AY395" s="17" t="s">
        <v>148</v>
      </c>
      <c r="BE395" s="152">
        <f>IF(N395="základní",J395,0)</f>
        <v>0</v>
      </c>
      <c r="BF395" s="152">
        <f>IF(N395="snížená",J395,0)</f>
        <v>0</v>
      </c>
      <c r="BG395" s="152">
        <f>IF(N395="zákl. přenesená",J395,0)</f>
        <v>0</v>
      </c>
      <c r="BH395" s="152">
        <f>IF(N395="sníž. přenesená",J395,0)</f>
        <v>0</v>
      </c>
      <c r="BI395" s="152">
        <f>IF(N395="nulová",J395,0)</f>
        <v>0</v>
      </c>
      <c r="BJ395" s="17" t="s">
        <v>83</v>
      </c>
      <c r="BK395" s="152">
        <f>ROUND(I395*H395,2)</f>
        <v>0</v>
      </c>
      <c r="BL395" s="17" t="s">
        <v>235</v>
      </c>
      <c r="BM395" s="151" t="s">
        <v>634</v>
      </c>
    </row>
    <row r="396" spans="1:65" s="13" customFormat="1">
      <c r="B396" s="162"/>
      <c r="D396" s="163" t="s">
        <v>167</v>
      </c>
      <c r="E396" s="169" t="s">
        <v>1</v>
      </c>
      <c r="F396" s="164" t="s">
        <v>635</v>
      </c>
      <c r="H396" s="165">
        <v>886.85</v>
      </c>
      <c r="L396" s="162"/>
      <c r="M396" s="166"/>
      <c r="N396" s="167"/>
      <c r="O396" s="167"/>
      <c r="P396" s="167"/>
      <c r="Q396" s="167"/>
      <c r="R396" s="167"/>
      <c r="S396" s="167"/>
      <c r="T396" s="168"/>
      <c r="AT396" s="169" t="s">
        <v>167</v>
      </c>
      <c r="AU396" s="169" t="s">
        <v>85</v>
      </c>
      <c r="AV396" s="13" t="s">
        <v>85</v>
      </c>
      <c r="AW396" s="13" t="s">
        <v>29</v>
      </c>
      <c r="AX396" s="13" t="s">
        <v>75</v>
      </c>
      <c r="AY396" s="169" t="s">
        <v>148</v>
      </c>
    </row>
    <row r="397" spans="1:65" s="14" customFormat="1">
      <c r="B397" s="170"/>
      <c r="D397" s="163" t="s">
        <v>167</v>
      </c>
      <c r="E397" s="171" t="s">
        <v>1</v>
      </c>
      <c r="F397" s="172" t="s">
        <v>176</v>
      </c>
      <c r="H397" s="173">
        <v>886.85</v>
      </c>
      <c r="L397" s="170"/>
      <c r="M397" s="174"/>
      <c r="N397" s="175"/>
      <c r="O397" s="175"/>
      <c r="P397" s="175"/>
      <c r="Q397" s="175"/>
      <c r="R397" s="175"/>
      <c r="S397" s="175"/>
      <c r="T397" s="176"/>
      <c r="AT397" s="171" t="s">
        <v>167</v>
      </c>
      <c r="AU397" s="171" t="s">
        <v>85</v>
      </c>
      <c r="AV397" s="14" t="s">
        <v>155</v>
      </c>
      <c r="AW397" s="14" t="s">
        <v>29</v>
      </c>
      <c r="AX397" s="14" t="s">
        <v>83</v>
      </c>
      <c r="AY397" s="171" t="s">
        <v>148</v>
      </c>
    </row>
    <row r="398" spans="1:65" s="2" customFormat="1" ht="21.75" customHeight="1">
      <c r="A398" s="29"/>
      <c r="B398" s="140"/>
      <c r="C398" s="141" t="s">
        <v>636</v>
      </c>
      <c r="D398" s="141" t="s">
        <v>150</v>
      </c>
      <c r="E398" s="142" t="s">
        <v>637</v>
      </c>
      <c r="F398" s="143" t="s">
        <v>638</v>
      </c>
      <c r="G398" s="144" t="s">
        <v>153</v>
      </c>
      <c r="H398" s="145">
        <v>23.1</v>
      </c>
      <c r="I398" s="146">
        <v>0</v>
      </c>
      <c r="J398" s="146">
        <f>ROUND(I398*H398,2)</f>
        <v>0</v>
      </c>
      <c r="K398" s="143" t="s">
        <v>154</v>
      </c>
      <c r="L398" s="30"/>
      <c r="M398" s="147" t="s">
        <v>1</v>
      </c>
      <c r="N398" s="148" t="s">
        <v>40</v>
      </c>
      <c r="O398" s="149">
        <v>0.12</v>
      </c>
      <c r="P398" s="149">
        <f>O398*H398</f>
        <v>2.7720000000000002</v>
      </c>
      <c r="Q398" s="149">
        <v>0</v>
      </c>
      <c r="R398" s="149">
        <f>Q398*H398</f>
        <v>0</v>
      </c>
      <c r="S398" s="149">
        <v>0</v>
      </c>
      <c r="T398" s="150">
        <f>S398*H398</f>
        <v>0</v>
      </c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R398" s="151" t="s">
        <v>155</v>
      </c>
      <c r="AT398" s="151" t="s">
        <v>150</v>
      </c>
      <c r="AU398" s="151" t="s">
        <v>85</v>
      </c>
      <c r="AY398" s="17" t="s">
        <v>148</v>
      </c>
      <c r="BE398" s="152">
        <f>IF(N398="základní",J398,0)</f>
        <v>0</v>
      </c>
      <c r="BF398" s="152">
        <f>IF(N398="snížená",J398,0)</f>
        <v>0</v>
      </c>
      <c r="BG398" s="152">
        <f>IF(N398="zákl. přenesená",J398,0)</f>
        <v>0</v>
      </c>
      <c r="BH398" s="152">
        <f>IF(N398="sníž. přenesená",J398,0)</f>
        <v>0</v>
      </c>
      <c r="BI398" s="152">
        <f>IF(N398="nulová",J398,0)</f>
        <v>0</v>
      </c>
      <c r="BJ398" s="17" t="s">
        <v>83</v>
      </c>
      <c r="BK398" s="152">
        <f>ROUND(I398*H398,2)</f>
        <v>0</v>
      </c>
      <c r="BL398" s="17" t="s">
        <v>155</v>
      </c>
      <c r="BM398" s="151" t="s">
        <v>639</v>
      </c>
    </row>
    <row r="399" spans="1:65" s="13" customFormat="1">
      <c r="B399" s="162"/>
      <c r="D399" s="163" t="s">
        <v>167</v>
      </c>
      <c r="E399" s="169" t="s">
        <v>1</v>
      </c>
      <c r="F399" s="164" t="s">
        <v>640</v>
      </c>
      <c r="H399" s="165">
        <v>23.1</v>
      </c>
      <c r="L399" s="162"/>
      <c r="M399" s="166"/>
      <c r="N399" s="167"/>
      <c r="O399" s="167"/>
      <c r="P399" s="167"/>
      <c r="Q399" s="167"/>
      <c r="R399" s="167"/>
      <c r="S399" s="167"/>
      <c r="T399" s="168"/>
      <c r="AT399" s="169" t="s">
        <v>167</v>
      </c>
      <c r="AU399" s="169" t="s">
        <v>85</v>
      </c>
      <c r="AV399" s="13" t="s">
        <v>85</v>
      </c>
      <c r="AW399" s="13" t="s">
        <v>29</v>
      </c>
      <c r="AX399" s="13" t="s">
        <v>75</v>
      </c>
      <c r="AY399" s="169" t="s">
        <v>148</v>
      </c>
    </row>
    <row r="400" spans="1:65" s="14" customFormat="1">
      <c r="B400" s="170"/>
      <c r="D400" s="163" t="s">
        <v>167</v>
      </c>
      <c r="E400" s="171" t="s">
        <v>1</v>
      </c>
      <c r="F400" s="172" t="s">
        <v>176</v>
      </c>
      <c r="H400" s="173">
        <v>23.1</v>
      </c>
      <c r="L400" s="170"/>
      <c r="M400" s="174"/>
      <c r="N400" s="175"/>
      <c r="O400" s="175"/>
      <c r="P400" s="175"/>
      <c r="Q400" s="175"/>
      <c r="R400" s="175"/>
      <c r="S400" s="175"/>
      <c r="T400" s="176"/>
      <c r="AT400" s="171" t="s">
        <v>167</v>
      </c>
      <c r="AU400" s="171" t="s">
        <v>85</v>
      </c>
      <c r="AV400" s="14" t="s">
        <v>155</v>
      </c>
      <c r="AW400" s="14" t="s">
        <v>29</v>
      </c>
      <c r="AX400" s="14" t="s">
        <v>83</v>
      </c>
      <c r="AY400" s="171" t="s">
        <v>148</v>
      </c>
    </row>
    <row r="401" spans="1:65" s="2" customFormat="1" ht="16.5" customHeight="1">
      <c r="A401" s="29"/>
      <c r="B401" s="140"/>
      <c r="C401" s="141" t="s">
        <v>641</v>
      </c>
      <c r="D401" s="141" t="s">
        <v>150</v>
      </c>
      <c r="E401" s="142" t="s">
        <v>642</v>
      </c>
      <c r="F401" s="143" t="s">
        <v>643</v>
      </c>
      <c r="G401" s="144" t="s">
        <v>197</v>
      </c>
      <c r="H401" s="145">
        <v>2</v>
      </c>
      <c r="I401" s="146">
        <v>0</v>
      </c>
      <c r="J401" s="146">
        <f>ROUND(I401*H401,2)</f>
        <v>0</v>
      </c>
      <c r="K401" s="143" t="s">
        <v>154</v>
      </c>
      <c r="L401" s="30"/>
      <c r="M401" s="147" t="s">
        <v>1</v>
      </c>
      <c r="N401" s="148" t="s">
        <v>40</v>
      </c>
      <c r="O401" s="149">
        <v>1.9450000000000001</v>
      </c>
      <c r="P401" s="149">
        <f>O401*H401</f>
        <v>3.89</v>
      </c>
      <c r="Q401" s="149">
        <v>1.0000000000000001E-5</v>
      </c>
      <c r="R401" s="149">
        <f>Q401*H401</f>
        <v>2.0000000000000002E-5</v>
      </c>
      <c r="S401" s="149">
        <v>0</v>
      </c>
      <c r="T401" s="150">
        <f>S401*H401</f>
        <v>0</v>
      </c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R401" s="151" t="s">
        <v>235</v>
      </c>
      <c r="AT401" s="151" t="s">
        <v>150</v>
      </c>
      <c r="AU401" s="151" t="s">
        <v>85</v>
      </c>
      <c r="AY401" s="17" t="s">
        <v>148</v>
      </c>
      <c r="BE401" s="152">
        <f>IF(N401="základní",J401,0)</f>
        <v>0</v>
      </c>
      <c r="BF401" s="152">
        <f>IF(N401="snížená",J401,0)</f>
        <v>0</v>
      </c>
      <c r="BG401" s="152">
        <f>IF(N401="zákl. přenesená",J401,0)</f>
        <v>0</v>
      </c>
      <c r="BH401" s="152">
        <f>IF(N401="sníž. přenesená",J401,0)</f>
        <v>0</v>
      </c>
      <c r="BI401" s="152">
        <f>IF(N401="nulová",J401,0)</f>
        <v>0</v>
      </c>
      <c r="BJ401" s="17" t="s">
        <v>83</v>
      </c>
      <c r="BK401" s="152">
        <f>ROUND(I401*H401,2)</f>
        <v>0</v>
      </c>
      <c r="BL401" s="17" t="s">
        <v>235</v>
      </c>
      <c r="BM401" s="151" t="s">
        <v>644</v>
      </c>
    </row>
    <row r="402" spans="1:65" s="2" customFormat="1" ht="24.15" customHeight="1">
      <c r="A402" s="29"/>
      <c r="B402" s="140"/>
      <c r="C402" s="153" t="s">
        <v>645</v>
      </c>
      <c r="D402" s="153" t="s">
        <v>161</v>
      </c>
      <c r="E402" s="154" t="s">
        <v>646</v>
      </c>
      <c r="F402" s="155" t="s">
        <v>647</v>
      </c>
      <c r="G402" s="156" t="s">
        <v>197</v>
      </c>
      <c r="H402" s="157">
        <v>2</v>
      </c>
      <c r="I402" s="158">
        <v>0</v>
      </c>
      <c r="J402" s="158">
        <f>ROUND(I402*H402,2)</f>
        <v>0</v>
      </c>
      <c r="K402" s="155" t="s">
        <v>154</v>
      </c>
      <c r="L402" s="159"/>
      <c r="M402" s="160" t="s">
        <v>1</v>
      </c>
      <c r="N402" s="161" t="s">
        <v>40</v>
      </c>
      <c r="O402" s="149">
        <v>0</v>
      </c>
      <c r="P402" s="149">
        <f>O402*H402</f>
        <v>0</v>
      </c>
      <c r="Q402" s="149">
        <v>2.5000000000000001E-3</v>
      </c>
      <c r="R402" s="149">
        <f>Q402*H402</f>
        <v>5.0000000000000001E-3</v>
      </c>
      <c r="S402" s="149">
        <v>0</v>
      </c>
      <c r="T402" s="150">
        <f>S402*H402</f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51" t="s">
        <v>311</v>
      </c>
      <c r="AT402" s="151" t="s">
        <v>161</v>
      </c>
      <c r="AU402" s="151" t="s">
        <v>85</v>
      </c>
      <c r="AY402" s="17" t="s">
        <v>148</v>
      </c>
      <c r="BE402" s="152">
        <f>IF(N402="základní",J402,0)</f>
        <v>0</v>
      </c>
      <c r="BF402" s="152">
        <f>IF(N402="snížená",J402,0)</f>
        <v>0</v>
      </c>
      <c r="BG402" s="152">
        <f>IF(N402="zákl. přenesená",J402,0)</f>
        <v>0</v>
      </c>
      <c r="BH402" s="152">
        <f>IF(N402="sníž. přenesená",J402,0)</f>
        <v>0</v>
      </c>
      <c r="BI402" s="152">
        <f>IF(N402="nulová",J402,0)</f>
        <v>0</v>
      </c>
      <c r="BJ402" s="17" t="s">
        <v>83</v>
      </c>
      <c r="BK402" s="152">
        <f>ROUND(I402*H402,2)</f>
        <v>0</v>
      </c>
      <c r="BL402" s="17" t="s">
        <v>235</v>
      </c>
      <c r="BM402" s="151" t="s">
        <v>648</v>
      </c>
    </row>
    <row r="403" spans="1:65" s="2" customFormat="1" ht="16.5" customHeight="1">
      <c r="A403" s="29"/>
      <c r="B403" s="140"/>
      <c r="C403" s="141" t="s">
        <v>649</v>
      </c>
      <c r="D403" s="141" t="s">
        <v>150</v>
      </c>
      <c r="E403" s="142" t="s">
        <v>650</v>
      </c>
      <c r="F403" s="143" t="s">
        <v>651</v>
      </c>
      <c r="G403" s="144" t="s">
        <v>197</v>
      </c>
      <c r="H403" s="145">
        <v>20</v>
      </c>
      <c r="I403" s="146">
        <v>0</v>
      </c>
      <c r="J403" s="146">
        <f>ROUND(I403*H403,2)</f>
        <v>0</v>
      </c>
      <c r="K403" s="143" t="s">
        <v>154</v>
      </c>
      <c r="L403" s="30"/>
      <c r="M403" s="147" t="s">
        <v>1</v>
      </c>
      <c r="N403" s="148" t="s">
        <v>40</v>
      </c>
      <c r="O403" s="149">
        <v>0.48</v>
      </c>
      <c r="P403" s="149">
        <f>O403*H403</f>
        <v>9.6</v>
      </c>
      <c r="Q403" s="149">
        <v>1.0000000000000001E-5</v>
      </c>
      <c r="R403" s="149">
        <f>Q403*H403</f>
        <v>2.0000000000000001E-4</v>
      </c>
      <c r="S403" s="149">
        <v>0</v>
      </c>
      <c r="T403" s="150">
        <f>S403*H403</f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151" t="s">
        <v>235</v>
      </c>
      <c r="AT403" s="151" t="s">
        <v>150</v>
      </c>
      <c r="AU403" s="151" t="s">
        <v>85</v>
      </c>
      <c r="AY403" s="17" t="s">
        <v>148</v>
      </c>
      <c r="BE403" s="152">
        <f>IF(N403="základní",J403,0)</f>
        <v>0</v>
      </c>
      <c r="BF403" s="152">
        <f>IF(N403="snížená",J403,0)</f>
        <v>0</v>
      </c>
      <c r="BG403" s="152">
        <f>IF(N403="zákl. přenesená",J403,0)</f>
        <v>0</v>
      </c>
      <c r="BH403" s="152">
        <f>IF(N403="sníž. přenesená",J403,0)</f>
        <v>0</v>
      </c>
      <c r="BI403" s="152">
        <f>IF(N403="nulová",J403,0)</f>
        <v>0</v>
      </c>
      <c r="BJ403" s="17" t="s">
        <v>83</v>
      </c>
      <c r="BK403" s="152">
        <f>ROUND(I403*H403,2)</f>
        <v>0</v>
      </c>
      <c r="BL403" s="17" t="s">
        <v>235</v>
      </c>
      <c r="BM403" s="151" t="s">
        <v>652</v>
      </c>
    </row>
    <row r="404" spans="1:65" s="2" customFormat="1" ht="24.15" customHeight="1">
      <c r="A404" s="29"/>
      <c r="B404" s="140"/>
      <c r="C404" s="153" t="s">
        <v>653</v>
      </c>
      <c r="D404" s="153" t="s">
        <v>161</v>
      </c>
      <c r="E404" s="154" t="s">
        <v>654</v>
      </c>
      <c r="F404" s="155" t="s">
        <v>655</v>
      </c>
      <c r="G404" s="156" t="s">
        <v>197</v>
      </c>
      <c r="H404" s="157">
        <v>20</v>
      </c>
      <c r="I404" s="158">
        <v>0</v>
      </c>
      <c r="J404" s="158">
        <f>ROUND(I404*H404,2)</f>
        <v>0</v>
      </c>
      <c r="K404" s="155" t="s">
        <v>154</v>
      </c>
      <c r="L404" s="159"/>
      <c r="M404" s="160" t="s">
        <v>1</v>
      </c>
      <c r="N404" s="161" t="s">
        <v>40</v>
      </c>
      <c r="O404" s="149">
        <v>0</v>
      </c>
      <c r="P404" s="149">
        <f>O404*H404</f>
        <v>0</v>
      </c>
      <c r="Q404" s="149">
        <v>8.0000000000000004E-4</v>
      </c>
      <c r="R404" s="149">
        <f>Q404*H404</f>
        <v>1.6E-2</v>
      </c>
      <c r="S404" s="149">
        <v>0</v>
      </c>
      <c r="T404" s="150">
        <f>S404*H404</f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51" t="s">
        <v>311</v>
      </c>
      <c r="AT404" s="151" t="s">
        <v>161</v>
      </c>
      <c r="AU404" s="151" t="s">
        <v>85</v>
      </c>
      <c r="AY404" s="17" t="s">
        <v>148</v>
      </c>
      <c r="BE404" s="152">
        <f>IF(N404="základní",J404,0)</f>
        <v>0</v>
      </c>
      <c r="BF404" s="152">
        <f>IF(N404="snížená",J404,0)</f>
        <v>0</v>
      </c>
      <c r="BG404" s="152">
        <f>IF(N404="zákl. přenesená",J404,0)</f>
        <v>0</v>
      </c>
      <c r="BH404" s="152">
        <f>IF(N404="sníž. přenesená",J404,0)</f>
        <v>0</v>
      </c>
      <c r="BI404" s="152">
        <f>IF(N404="nulová",J404,0)</f>
        <v>0</v>
      </c>
      <c r="BJ404" s="17" t="s">
        <v>83</v>
      </c>
      <c r="BK404" s="152">
        <f>ROUND(I404*H404,2)</f>
        <v>0</v>
      </c>
      <c r="BL404" s="17" t="s">
        <v>235</v>
      </c>
      <c r="BM404" s="151" t="s">
        <v>656</v>
      </c>
    </row>
    <row r="405" spans="1:65" s="2" customFormat="1" ht="24.15" customHeight="1">
      <c r="A405" s="29"/>
      <c r="B405" s="140"/>
      <c r="C405" s="141" t="s">
        <v>657</v>
      </c>
      <c r="D405" s="141" t="s">
        <v>150</v>
      </c>
      <c r="E405" s="142" t="s">
        <v>658</v>
      </c>
      <c r="F405" s="143" t="s">
        <v>659</v>
      </c>
      <c r="G405" s="144" t="s">
        <v>280</v>
      </c>
      <c r="H405" s="145">
        <v>14.074</v>
      </c>
      <c r="I405" s="146">
        <v>0</v>
      </c>
      <c r="J405" s="146">
        <f>ROUND(I405*H405,2)</f>
        <v>0</v>
      </c>
      <c r="K405" s="143" t="s">
        <v>154</v>
      </c>
      <c r="L405" s="30"/>
      <c r="M405" s="147"/>
      <c r="N405" s="148"/>
      <c r="O405" s="149"/>
      <c r="P405" s="149"/>
      <c r="Q405" s="149"/>
      <c r="R405" s="149"/>
      <c r="S405" s="149"/>
      <c r="T405" s="150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51" t="s">
        <v>235</v>
      </c>
      <c r="AT405" s="151" t="s">
        <v>150</v>
      </c>
      <c r="AU405" s="151" t="s">
        <v>85</v>
      </c>
      <c r="AY405" s="17" t="s">
        <v>148</v>
      </c>
      <c r="BE405" s="152">
        <f>IF(N405="základní",J405,0)</f>
        <v>0</v>
      </c>
      <c r="BF405" s="152">
        <f>IF(N405="snížená",J405,0)</f>
        <v>0</v>
      </c>
      <c r="BG405" s="152">
        <f>IF(N405="zákl. přenesená",J405,0)</f>
        <v>0</v>
      </c>
      <c r="BH405" s="152">
        <f>IF(N405="sníž. přenesená",J405,0)</f>
        <v>0</v>
      </c>
      <c r="BI405" s="152">
        <f>IF(N405="nulová",J405,0)</f>
        <v>0</v>
      </c>
      <c r="BJ405" s="17" t="s">
        <v>83</v>
      </c>
      <c r="BK405" s="152">
        <f>ROUND(I405*H405,2)</f>
        <v>0</v>
      </c>
      <c r="BL405" s="17" t="s">
        <v>235</v>
      </c>
      <c r="BM405" s="151" t="s">
        <v>660</v>
      </c>
    </row>
    <row r="406" spans="1:65" s="12" customFormat="1" ht="22.95" customHeight="1">
      <c r="B406" s="128"/>
      <c r="D406" s="129" t="s">
        <v>74</v>
      </c>
      <c r="E406" s="138" t="s">
        <v>661</v>
      </c>
      <c r="F406" s="138" t="s">
        <v>662</v>
      </c>
      <c r="J406" s="139">
        <f>SUM(J407:J430)</f>
        <v>0</v>
      </c>
      <c r="L406" s="128"/>
      <c r="M406" s="132"/>
      <c r="N406" s="133"/>
      <c r="O406" s="133"/>
      <c r="P406" s="134"/>
      <c r="Q406" s="133"/>
      <c r="R406" s="134"/>
      <c r="S406" s="133"/>
      <c r="T406" s="135"/>
      <c r="AR406" s="129" t="s">
        <v>85</v>
      </c>
      <c r="AT406" s="136" t="s">
        <v>74</v>
      </c>
      <c r="AU406" s="136" t="s">
        <v>83</v>
      </c>
      <c r="AY406" s="129" t="s">
        <v>148</v>
      </c>
      <c r="BK406" s="137">
        <f>SUM(BK407:BK413)</f>
        <v>0</v>
      </c>
    </row>
    <row r="407" spans="1:65" s="2" customFormat="1" ht="24.15" customHeight="1">
      <c r="A407" s="29"/>
      <c r="B407" s="140"/>
      <c r="C407" s="141" t="s">
        <v>663</v>
      </c>
      <c r="D407" s="141" t="s">
        <v>150</v>
      </c>
      <c r="E407" s="142" t="s">
        <v>664</v>
      </c>
      <c r="F407" s="143" t="s">
        <v>1771</v>
      </c>
      <c r="G407" s="144" t="s">
        <v>210</v>
      </c>
      <c r="H407" s="145">
        <v>155.26</v>
      </c>
      <c r="I407" s="146">
        <v>0</v>
      </c>
      <c r="J407" s="146">
        <f>ROUND(I407*H407,2)</f>
        <v>0</v>
      </c>
      <c r="K407" s="143" t="s">
        <v>154</v>
      </c>
      <c r="L407" s="310"/>
      <c r="M407" s="147"/>
      <c r="N407" s="148"/>
      <c r="O407" s="149"/>
      <c r="P407" s="149"/>
      <c r="Q407" s="149"/>
      <c r="R407" s="149"/>
      <c r="S407" s="149"/>
      <c r="T407" s="150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51" t="s">
        <v>235</v>
      </c>
      <c r="AT407" s="151" t="s">
        <v>150</v>
      </c>
      <c r="AU407" s="151" t="s">
        <v>85</v>
      </c>
      <c r="AY407" s="17" t="s">
        <v>148</v>
      </c>
      <c r="BE407" s="152">
        <f>IF(N407="základní",J407,0)</f>
        <v>0</v>
      </c>
      <c r="BF407" s="152">
        <f>IF(N407="snížená",J407,0)</f>
        <v>0</v>
      </c>
      <c r="BG407" s="152">
        <f>IF(N407="zákl. přenesená",J407,0)</f>
        <v>0</v>
      </c>
      <c r="BH407" s="152">
        <f>IF(N407="sníž. přenesená",J407,0)</f>
        <v>0</v>
      </c>
      <c r="BI407" s="152">
        <f>IF(N407="nulová",J407,0)</f>
        <v>0</v>
      </c>
      <c r="BJ407" s="17" t="s">
        <v>83</v>
      </c>
      <c r="BK407" s="152">
        <f>ROUND(I407*H407,2)</f>
        <v>0</v>
      </c>
      <c r="BL407" s="17" t="s">
        <v>235</v>
      </c>
      <c r="BM407" s="151" t="s">
        <v>665</v>
      </c>
    </row>
    <row r="408" spans="1:65" s="13" customFormat="1">
      <c r="B408" s="162"/>
      <c r="D408" s="163" t="s">
        <v>167</v>
      </c>
      <c r="E408" s="169" t="s">
        <v>1</v>
      </c>
      <c r="F408" s="164" t="s">
        <v>1774</v>
      </c>
      <c r="H408" s="165">
        <v>155.26</v>
      </c>
      <c r="L408" s="162"/>
      <c r="M408" s="166"/>
      <c r="N408" s="167"/>
      <c r="O408" s="167"/>
      <c r="P408" s="167"/>
      <c r="Q408" s="167"/>
      <c r="R408" s="167"/>
      <c r="S408" s="167"/>
      <c r="T408" s="168"/>
      <c r="AT408" s="169" t="s">
        <v>167</v>
      </c>
      <c r="AU408" s="169" t="s">
        <v>85</v>
      </c>
      <c r="AV408" s="13" t="s">
        <v>85</v>
      </c>
      <c r="AW408" s="13" t="s">
        <v>29</v>
      </c>
      <c r="AX408" s="13" t="s">
        <v>75</v>
      </c>
      <c r="AY408" s="169" t="s">
        <v>148</v>
      </c>
    </row>
    <row r="409" spans="1:65" s="14" customFormat="1">
      <c r="B409" s="170"/>
      <c r="D409" s="163" t="s">
        <v>167</v>
      </c>
      <c r="E409" s="171" t="s">
        <v>1</v>
      </c>
      <c r="F409" s="172" t="s">
        <v>176</v>
      </c>
      <c r="H409" s="173">
        <v>155.25</v>
      </c>
      <c r="L409" s="170"/>
      <c r="M409" s="174"/>
      <c r="N409" s="175"/>
      <c r="O409" s="175"/>
      <c r="P409" s="175"/>
      <c r="Q409" s="175"/>
      <c r="R409" s="175"/>
      <c r="S409" s="175"/>
      <c r="T409" s="176"/>
      <c r="AT409" s="171" t="s">
        <v>167</v>
      </c>
      <c r="AU409" s="171" t="s">
        <v>85</v>
      </c>
      <c r="AV409" s="14" t="s">
        <v>155</v>
      </c>
      <c r="AW409" s="14" t="s">
        <v>29</v>
      </c>
      <c r="AX409" s="14" t="s">
        <v>83</v>
      </c>
      <c r="AY409" s="171" t="s">
        <v>148</v>
      </c>
    </row>
    <row r="410" spans="1:65" s="2" customFormat="1" ht="24.15" customHeight="1">
      <c r="A410" s="264"/>
      <c r="B410" s="140"/>
      <c r="C410" s="141">
        <v>100</v>
      </c>
      <c r="D410" s="141" t="s">
        <v>150</v>
      </c>
      <c r="E410" s="142" t="s">
        <v>1760</v>
      </c>
      <c r="F410" s="143" t="s">
        <v>1761</v>
      </c>
      <c r="G410" s="144" t="s">
        <v>210</v>
      </c>
      <c r="H410" s="145">
        <v>135</v>
      </c>
      <c r="I410" s="146">
        <v>0</v>
      </c>
      <c r="J410" s="146">
        <f>ROUND(I410*H410,2)</f>
        <v>0</v>
      </c>
      <c r="K410" s="143" t="s">
        <v>154</v>
      </c>
      <c r="L410" s="30"/>
      <c r="M410" s="147"/>
      <c r="N410" s="148"/>
      <c r="O410" s="149"/>
      <c r="P410" s="149"/>
      <c r="Q410" s="149"/>
      <c r="R410" s="149"/>
      <c r="S410" s="149"/>
      <c r="T410" s="150"/>
      <c r="U410" s="264"/>
      <c r="V410" s="264"/>
      <c r="W410" s="264"/>
      <c r="X410" s="264"/>
      <c r="Y410" s="264"/>
      <c r="Z410" s="264"/>
      <c r="AA410" s="264"/>
      <c r="AB410" s="264"/>
      <c r="AC410" s="264"/>
      <c r="AD410" s="264"/>
      <c r="AE410" s="264"/>
      <c r="AR410" s="151" t="s">
        <v>235</v>
      </c>
      <c r="AT410" s="151" t="s">
        <v>150</v>
      </c>
      <c r="AU410" s="151" t="s">
        <v>85</v>
      </c>
      <c r="AY410" s="17" t="s">
        <v>148</v>
      </c>
      <c r="BE410" s="152">
        <f>IF(N410="základní",J410,0)</f>
        <v>0</v>
      </c>
      <c r="BF410" s="152">
        <f>IF(N410="snížená",J410,0)</f>
        <v>0</v>
      </c>
      <c r="BG410" s="152">
        <f>IF(N410="zákl. přenesená",J410,0)</f>
        <v>0</v>
      </c>
      <c r="BH410" s="152">
        <f>IF(N410="sníž. přenesená",J410,0)</f>
        <v>0</v>
      </c>
      <c r="BI410" s="152">
        <f>IF(N410="nulová",J410,0)</f>
        <v>0</v>
      </c>
      <c r="BJ410" s="17" t="s">
        <v>83</v>
      </c>
      <c r="BK410" s="152">
        <f>ROUND(I410*H410,2)</f>
        <v>0</v>
      </c>
      <c r="BL410" s="17" t="s">
        <v>235</v>
      </c>
      <c r="BM410" s="151" t="s">
        <v>665</v>
      </c>
    </row>
    <row r="411" spans="1:65" s="15" customFormat="1" ht="30.6">
      <c r="B411" s="177"/>
      <c r="D411" s="163" t="s">
        <v>167</v>
      </c>
      <c r="E411" s="178" t="s">
        <v>1</v>
      </c>
      <c r="F411" s="179" t="s">
        <v>1762</v>
      </c>
      <c r="H411" s="178" t="s">
        <v>1</v>
      </c>
      <c r="L411" s="177"/>
      <c r="M411" s="180"/>
      <c r="N411" s="181"/>
      <c r="O411" s="181"/>
      <c r="P411" s="181"/>
      <c r="Q411" s="181"/>
      <c r="R411" s="181"/>
      <c r="S411" s="181"/>
      <c r="T411" s="182"/>
      <c r="AT411" s="178" t="s">
        <v>167</v>
      </c>
      <c r="AU411" s="178" t="s">
        <v>85</v>
      </c>
      <c r="AV411" s="15" t="s">
        <v>83</v>
      </c>
      <c r="AW411" s="15" t="s">
        <v>29</v>
      </c>
      <c r="AX411" s="15" t="s">
        <v>75</v>
      </c>
      <c r="AY411" s="178" t="s">
        <v>148</v>
      </c>
    </row>
    <row r="412" spans="1:65" s="13" customFormat="1">
      <c r="B412" s="162"/>
      <c r="D412" s="163" t="s">
        <v>167</v>
      </c>
      <c r="E412" s="169" t="s">
        <v>1</v>
      </c>
      <c r="F412" s="164">
        <v>135</v>
      </c>
      <c r="H412" s="165">
        <v>135</v>
      </c>
      <c r="L412" s="162"/>
      <c r="M412" s="166"/>
      <c r="N412" s="167"/>
      <c r="O412" s="167"/>
      <c r="P412" s="167"/>
      <c r="Q412" s="167"/>
      <c r="R412" s="167"/>
      <c r="S412" s="167"/>
      <c r="T412" s="168"/>
      <c r="AT412" s="169" t="s">
        <v>167</v>
      </c>
      <c r="AU412" s="169" t="s">
        <v>85</v>
      </c>
      <c r="AV412" s="13" t="s">
        <v>85</v>
      </c>
      <c r="AW412" s="13" t="s">
        <v>29</v>
      </c>
      <c r="AX412" s="13" t="s">
        <v>75</v>
      </c>
      <c r="AY412" s="169" t="s">
        <v>148</v>
      </c>
    </row>
    <row r="413" spans="1:65" s="2" customFormat="1" ht="24.15" customHeight="1">
      <c r="A413" s="264"/>
      <c r="B413" s="140"/>
      <c r="C413" s="141">
        <v>100</v>
      </c>
      <c r="D413" s="141" t="s">
        <v>150</v>
      </c>
      <c r="E413" s="142" t="s">
        <v>1767</v>
      </c>
      <c r="F413" s="143" t="s">
        <v>1768</v>
      </c>
      <c r="G413" s="144" t="s">
        <v>210</v>
      </c>
      <c r="H413" s="145">
        <v>126</v>
      </c>
      <c r="I413" s="146">
        <v>0</v>
      </c>
      <c r="J413" s="146">
        <f>ROUND(I413*H413,2)</f>
        <v>0</v>
      </c>
      <c r="K413" s="143" t="s">
        <v>154</v>
      </c>
      <c r="L413" s="30"/>
      <c r="M413" s="147" t="s">
        <v>1</v>
      </c>
      <c r="N413" s="148" t="s">
        <v>40</v>
      </c>
      <c r="O413" s="149">
        <v>4.7370000000000001</v>
      </c>
      <c r="P413" s="149">
        <f>O413*H430</f>
        <v>5.6844000000000001</v>
      </c>
      <c r="Q413" s="149">
        <v>0</v>
      </c>
      <c r="R413" s="149">
        <f>Q413*H430</f>
        <v>0</v>
      </c>
      <c r="S413" s="149">
        <v>0</v>
      </c>
      <c r="T413" s="150">
        <f>S413*H430</f>
        <v>0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51" t="s">
        <v>235</v>
      </c>
      <c r="AT413" s="151" t="s">
        <v>150</v>
      </c>
      <c r="AU413" s="151" t="s">
        <v>85</v>
      </c>
      <c r="AY413" s="17" t="s">
        <v>148</v>
      </c>
      <c r="BE413" s="152">
        <f>IF(N413="základní",J430,0)</f>
        <v>0</v>
      </c>
      <c r="BF413" s="152">
        <f>IF(N413="snížená",J430,0)</f>
        <v>0</v>
      </c>
      <c r="BG413" s="152">
        <f>IF(N413="zákl. přenesená",J430,0)</f>
        <v>0</v>
      </c>
      <c r="BH413" s="152">
        <f>IF(N413="sníž. přenesená",J430,0)</f>
        <v>0</v>
      </c>
      <c r="BI413" s="152">
        <f>IF(N413="nulová",J430,0)</f>
        <v>0</v>
      </c>
      <c r="BJ413" s="17" t="s">
        <v>83</v>
      </c>
      <c r="BK413" s="152">
        <f>ROUND(I430*H430,2)</f>
        <v>0</v>
      </c>
      <c r="BL413" s="17" t="s">
        <v>235</v>
      </c>
      <c r="BM413" s="151" t="s">
        <v>669</v>
      </c>
    </row>
    <row r="414" spans="1:65" s="12" customFormat="1" ht="42" customHeight="1">
      <c r="A414" s="15"/>
      <c r="B414" s="177"/>
      <c r="C414" s="15"/>
      <c r="D414" s="163" t="s">
        <v>167</v>
      </c>
      <c r="E414" s="178" t="s">
        <v>1</v>
      </c>
      <c r="F414" s="179" t="s">
        <v>1764</v>
      </c>
      <c r="G414" s="15"/>
      <c r="H414" s="178" t="s">
        <v>1</v>
      </c>
      <c r="I414" s="15"/>
      <c r="J414" s="15"/>
      <c r="K414" s="15"/>
      <c r="L414" s="128"/>
      <c r="M414" s="132"/>
      <c r="N414" s="133"/>
      <c r="O414" s="133"/>
      <c r="P414" s="134">
        <f>SUM(P415:P461)</f>
        <v>782.844112</v>
      </c>
      <c r="Q414" s="133"/>
      <c r="R414" s="134">
        <f>SUM(R415:R461)</f>
        <v>20.667384899999998</v>
      </c>
      <c r="S414" s="133"/>
      <c r="T414" s="135">
        <f>SUM(T415:T461)</f>
        <v>3.9020999999999999</v>
      </c>
      <c r="AR414" s="129" t="s">
        <v>85</v>
      </c>
      <c r="AT414" s="136" t="s">
        <v>74</v>
      </c>
      <c r="AU414" s="136" t="s">
        <v>83</v>
      </c>
      <c r="AY414" s="129" t="s">
        <v>148</v>
      </c>
      <c r="BK414" s="137">
        <f>SUM(BK415:BK461)</f>
        <v>0</v>
      </c>
    </row>
    <row r="415" spans="1:65" s="2" customFormat="1" ht="37.200000000000003" customHeight="1">
      <c r="A415" s="264"/>
      <c r="B415" s="140"/>
      <c r="C415" s="153" t="s">
        <v>653</v>
      </c>
      <c r="D415" s="153" t="s">
        <v>161</v>
      </c>
      <c r="E415" s="154" t="s">
        <v>1769</v>
      </c>
      <c r="F415" s="155" t="s">
        <v>1770</v>
      </c>
      <c r="G415" s="156" t="s">
        <v>210</v>
      </c>
      <c r="H415" s="157">
        <v>151.19999999999999</v>
      </c>
      <c r="I415" s="158">
        <v>0</v>
      </c>
      <c r="J415" s="158">
        <f>ROUND(I415*H415,2)</f>
        <v>0</v>
      </c>
      <c r="K415" s="155" t="s">
        <v>154</v>
      </c>
      <c r="L415" s="30"/>
      <c r="M415" s="147" t="s">
        <v>1</v>
      </c>
      <c r="N415" s="148" t="s">
        <v>40</v>
      </c>
      <c r="O415" s="149">
        <v>0.32500000000000001</v>
      </c>
      <c r="P415" s="149">
        <f>O415*H432</f>
        <v>14.625</v>
      </c>
      <c r="Q415" s="149">
        <v>0</v>
      </c>
      <c r="R415" s="149">
        <f>Q415*H432</f>
        <v>0</v>
      </c>
      <c r="S415" s="149">
        <v>1.098E-2</v>
      </c>
      <c r="T415" s="150">
        <f>S415*H432</f>
        <v>0.49409999999999998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151" t="s">
        <v>235</v>
      </c>
      <c r="AT415" s="151" t="s">
        <v>150</v>
      </c>
      <c r="AU415" s="151" t="s">
        <v>85</v>
      </c>
      <c r="AY415" s="17" t="s">
        <v>148</v>
      </c>
      <c r="BE415" s="152">
        <f>IF(N415="základní",J432,0)</f>
        <v>0</v>
      </c>
      <c r="BF415" s="152">
        <f>IF(N415="snížená",J432,0)</f>
        <v>0</v>
      </c>
      <c r="BG415" s="152">
        <f>IF(N415="zákl. přenesená",J432,0)</f>
        <v>0</v>
      </c>
      <c r="BH415" s="152">
        <f>IF(N415="sníž. přenesená",J432,0)</f>
        <v>0</v>
      </c>
      <c r="BI415" s="152">
        <f>IF(N415="nulová",J432,0)</f>
        <v>0</v>
      </c>
      <c r="BJ415" s="17" t="s">
        <v>83</v>
      </c>
      <c r="BK415" s="152">
        <f>ROUND(I432*H432,2)</f>
        <v>0</v>
      </c>
      <c r="BL415" s="17" t="s">
        <v>235</v>
      </c>
      <c r="BM415" s="151" t="s">
        <v>675</v>
      </c>
    </row>
    <row r="416" spans="1:65" s="12" customFormat="1" ht="27" customHeight="1">
      <c r="A416" s="15"/>
      <c r="B416" s="177"/>
      <c r="C416" s="15"/>
      <c r="D416" s="163" t="s">
        <v>167</v>
      </c>
      <c r="E416" s="178" t="s">
        <v>1</v>
      </c>
      <c r="F416" s="179" t="s">
        <v>1772</v>
      </c>
      <c r="G416" s="15"/>
      <c r="H416" s="178" t="s">
        <v>1</v>
      </c>
      <c r="I416" s="15"/>
      <c r="J416" s="15"/>
      <c r="K416" s="15"/>
      <c r="L416" s="128"/>
      <c r="M416" s="132"/>
      <c r="N416" s="133"/>
      <c r="O416" s="133"/>
      <c r="P416" s="134">
        <f>SUM(P417:P463)</f>
        <v>678.976992</v>
      </c>
      <c r="Q416" s="133"/>
      <c r="R416" s="134">
        <f>SUM(R417:R463)</f>
        <v>19.230717699999996</v>
      </c>
      <c r="S416" s="133"/>
      <c r="T416" s="135">
        <f>SUM(T417:T463)</f>
        <v>1.7040000000000002</v>
      </c>
      <c r="AR416" s="129" t="s">
        <v>85</v>
      </c>
      <c r="AT416" s="136" t="s">
        <v>74</v>
      </c>
      <c r="AU416" s="136" t="s">
        <v>83</v>
      </c>
      <c r="AY416" s="129" t="s">
        <v>148</v>
      </c>
      <c r="BK416" s="137">
        <f>SUM(BK417:BK463)</f>
        <v>0</v>
      </c>
    </row>
    <row r="417" spans="1:65" s="15" customFormat="1">
      <c r="A417" s="13"/>
      <c r="B417" s="162"/>
      <c r="C417" s="13"/>
      <c r="D417" s="163" t="s">
        <v>167</v>
      </c>
      <c r="E417" s="169" t="s">
        <v>1</v>
      </c>
      <c r="F417" s="164" t="s">
        <v>1773</v>
      </c>
      <c r="G417" s="13"/>
      <c r="H417" s="165">
        <v>151.19999999999999</v>
      </c>
      <c r="I417" s="13"/>
      <c r="J417" s="13"/>
      <c r="K417" s="13"/>
      <c r="L417" s="177"/>
      <c r="M417" s="180"/>
      <c r="N417" s="181"/>
      <c r="O417" s="181"/>
      <c r="P417" s="181"/>
      <c r="Q417" s="181"/>
      <c r="R417" s="181"/>
      <c r="S417" s="181"/>
      <c r="T417" s="182"/>
      <c r="AT417" s="178" t="s">
        <v>167</v>
      </c>
      <c r="AU417" s="178" t="s">
        <v>85</v>
      </c>
      <c r="AV417" s="15" t="s">
        <v>83</v>
      </c>
      <c r="AW417" s="15" t="s">
        <v>29</v>
      </c>
      <c r="AX417" s="15" t="s">
        <v>75</v>
      </c>
      <c r="AY417" s="178" t="s">
        <v>148</v>
      </c>
    </row>
    <row r="418" spans="1:65" s="13" customFormat="1" ht="11.4">
      <c r="A418" s="264"/>
      <c r="B418" s="140"/>
      <c r="C418" s="153" t="s">
        <v>653</v>
      </c>
      <c r="D418" s="153" t="s">
        <v>161</v>
      </c>
      <c r="E418" s="154" t="s">
        <v>1775</v>
      </c>
      <c r="F418" s="155" t="s">
        <v>1776</v>
      </c>
      <c r="G418" s="156" t="s">
        <v>1777</v>
      </c>
      <c r="H418" s="157">
        <v>126</v>
      </c>
      <c r="I418" s="158">
        <v>0</v>
      </c>
      <c r="J418" s="158">
        <f>ROUND(I418*H418,2)</f>
        <v>0</v>
      </c>
      <c r="K418" s="155" t="s">
        <v>154</v>
      </c>
      <c r="L418" s="162"/>
      <c r="M418" s="166"/>
      <c r="N418" s="167"/>
      <c r="O418" s="167"/>
      <c r="P418" s="167"/>
      <c r="Q418" s="167"/>
      <c r="R418" s="167"/>
      <c r="S418" s="167"/>
      <c r="T418" s="168"/>
      <c r="AT418" s="169" t="s">
        <v>167</v>
      </c>
      <c r="AU418" s="169" t="s">
        <v>85</v>
      </c>
      <c r="AV418" s="13" t="s">
        <v>85</v>
      </c>
      <c r="AW418" s="13" t="s">
        <v>29</v>
      </c>
      <c r="AX418" s="13" t="s">
        <v>75</v>
      </c>
      <c r="AY418" s="169" t="s">
        <v>148</v>
      </c>
    </row>
    <row r="419" spans="1:65" s="14" customFormat="1">
      <c r="A419" s="15"/>
      <c r="B419" s="177"/>
      <c r="C419" s="15"/>
      <c r="D419" s="163" t="s">
        <v>167</v>
      </c>
      <c r="E419" s="178" t="s">
        <v>1</v>
      </c>
      <c r="F419" s="179" t="s">
        <v>1776</v>
      </c>
      <c r="G419" s="15"/>
      <c r="H419" s="178" t="s">
        <v>1</v>
      </c>
      <c r="I419" s="15"/>
      <c r="J419" s="15"/>
      <c r="K419" s="15"/>
      <c r="L419" s="170"/>
      <c r="M419" s="174"/>
      <c r="N419" s="175"/>
      <c r="O419" s="175"/>
      <c r="P419" s="175"/>
      <c r="Q419" s="175"/>
      <c r="R419" s="175"/>
      <c r="S419" s="175"/>
      <c r="T419" s="176"/>
      <c r="AT419" s="171" t="s">
        <v>167</v>
      </c>
      <c r="AU419" s="171" t="s">
        <v>85</v>
      </c>
      <c r="AV419" s="14" t="s">
        <v>155</v>
      </c>
      <c r="AW419" s="14" t="s">
        <v>29</v>
      </c>
      <c r="AX419" s="14" t="s">
        <v>83</v>
      </c>
      <c r="AY419" s="171" t="s">
        <v>148</v>
      </c>
    </row>
    <row r="420" spans="1:65" s="2" customFormat="1" ht="24.15" customHeight="1">
      <c r="A420" s="13"/>
      <c r="B420" s="162"/>
      <c r="C420" s="13"/>
      <c r="D420" s="163" t="s">
        <v>167</v>
      </c>
      <c r="E420" s="169" t="s">
        <v>1</v>
      </c>
      <c r="F420" s="164">
        <v>126</v>
      </c>
      <c r="G420" s="13"/>
      <c r="H420" s="165">
        <v>126</v>
      </c>
      <c r="I420" s="13"/>
      <c r="J420" s="13"/>
      <c r="K420" s="13"/>
      <c r="L420" s="30"/>
      <c r="M420" s="147" t="s">
        <v>1</v>
      </c>
      <c r="N420" s="148" t="s">
        <v>40</v>
      </c>
      <c r="O420" s="149">
        <v>8.6999999999999994E-2</v>
      </c>
      <c r="P420" s="149">
        <f>O420*H436</f>
        <v>3.9149999999999996</v>
      </c>
      <c r="Q420" s="149">
        <v>0</v>
      </c>
      <c r="R420" s="149">
        <f>Q420*H436</f>
        <v>0</v>
      </c>
      <c r="S420" s="149">
        <v>8.0000000000000002E-3</v>
      </c>
      <c r="T420" s="150">
        <f>S420*H436</f>
        <v>0.36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51" t="s">
        <v>235</v>
      </c>
      <c r="AT420" s="151" t="s">
        <v>150</v>
      </c>
      <c r="AU420" s="151" t="s">
        <v>85</v>
      </c>
      <c r="AY420" s="17" t="s">
        <v>148</v>
      </c>
      <c r="BE420" s="152">
        <f>IF(N420="základní",J436,0)</f>
        <v>0</v>
      </c>
      <c r="BF420" s="152">
        <f>IF(N420="snížená",J436,0)</f>
        <v>0</v>
      </c>
      <c r="BG420" s="152">
        <f>IF(N420="zákl. přenesená",J436,0)</f>
        <v>0</v>
      </c>
      <c r="BH420" s="152">
        <f>IF(N420="sníž. přenesená",J436,0)</f>
        <v>0</v>
      </c>
      <c r="BI420" s="152">
        <f>IF(N420="nulová",J436,0)</f>
        <v>0</v>
      </c>
      <c r="BJ420" s="17" t="s">
        <v>83</v>
      </c>
      <c r="BK420" s="152">
        <f>ROUND(I436*H436,2)</f>
        <v>0</v>
      </c>
      <c r="BL420" s="17" t="s">
        <v>235</v>
      </c>
      <c r="BM420" s="151" t="s">
        <v>680</v>
      </c>
    </row>
    <row r="421" spans="1:65" s="2" customFormat="1" ht="24.15" customHeight="1">
      <c r="A421" s="264"/>
      <c r="B421" s="265"/>
      <c r="C421" s="266" t="s">
        <v>653</v>
      </c>
      <c r="D421" s="266" t="s">
        <v>161</v>
      </c>
      <c r="E421" s="267" t="s">
        <v>1778</v>
      </c>
      <c r="F421" s="143" t="s">
        <v>1779</v>
      </c>
      <c r="G421" s="268" t="s">
        <v>1777</v>
      </c>
      <c r="H421" s="269">
        <v>18</v>
      </c>
      <c r="I421" s="270">
        <v>0</v>
      </c>
      <c r="J421" s="270">
        <f>ROUND(I421*H421,2)</f>
        <v>0</v>
      </c>
      <c r="K421" s="271" t="s">
        <v>154</v>
      </c>
      <c r="L421" s="30"/>
      <c r="M421" s="147" t="s">
        <v>1</v>
      </c>
      <c r="N421" s="148" t="s">
        <v>40</v>
      </c>
      <c r="O421" s="149">
        <v>0.64300000000000002</v>
      </c>
      <c r="P421" s="149">
        <f>O421*H437</f>
        <v>28.935000000000002</v>
      </c>
      <c r="Q421" s="149">
        <v>0</v>
      </c>
      <c r="R421" s="149">
        <f>Q421*H437</f>
        <v>0</v>
      </c>
      <c r="S421" s="149">
        <v>0</v>
      </c>
      <c r="T421" s="150">
        <f>S421*H437</f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151" t="s">
        <v>235</v>
      </c>
      <c r="AT421" s="151" t="s">
        <v>150</v>
      </c>
      <c r="AU421" s="151" t="s">
        <v>85</v>
      </c>
      <c r="AY421" s="17" t="s">
        <v>148</v>
      </c>
      <c r="BE421" s="152">
        <f>IF(N421="základní",J437,0)</f>
        <v>0</v>
      </c>
      <c r="BF421" s="152">
        <f>IF(N421="snížená",J437,0)</f>
        <v>0</v>
      </c>
      <c r="BG421" s="152">
        <f>IF(N421="zákl. přenesená",J437,0)</f>
        <v>0</v>
      </c>
      <c r="BH421" s="152">
        <f>IF(N421="sníž. přenesená",J437,0)</f>
        <v>0</v>
      </c>
      <c r="BI421" s="152">
        <f>IF(N421="nulová",J437,0)</f>
        <v>0</v>
      </c>
      <c r="BJ421" s="17" t="s">
        <v>83</v>
      </c>
      <c r="BK421" s="152">
        <f>ROUND(I437*H437,2)</f>
        <v>0</v>
      </c>
      <c r="BL421" s="17" t="s">
        <v>235</v>
      </c>
      <c r="BM421" s="151" t="s">
        <v>684</v>
      </c>
    </row>
    <row r="422" spans="1:65" s="15" customFormat="1" ht="30.6">
      <c r="B422" s="177"/>
      <c r="D422" s="163" t="s">
        <v>167</v>
      </c>
      <c r="E422" s="178" t="s">
        <v>1</v>
      </c>
      <c r="F422" s="179" t="s">
        <v>1780</v>
      </c>
      <c r="H422" s="178" t="s">
        <v>1</v>
      </c>
      <c r="L422" s="177"/>
      <c r="M422" s="180"/>
      <c r="N422" s="181"/>
      <c r="O422" s="181"/>
      <c r="P422" s="181"/>
      <c r="Q422" s="181"/>
      <c r="R422" s="181"/>
      <c r="S422" s="181"/>
      <c r="T422" s="182"/>
      <c r="AT422" s="178" t="s">
        <v>167</v>
      </c>
      <c r="AU422" s="178" t="s">
        <v>85</v>
      </c>
      <c r="AV422" s="15" t="s">
        <v>83</v>
      </c>
      <c r="AW422" s="15" t="s">
        <v>29</v>
      </c>
      <c r="AX422" s="15" t="s">
        <v>75</v>
      </c>
      <c r="AY422" s="178" t="s">
        <v>148</v>
      </c>
    </row>
    <row r="423" spans="1:65" s="13" customFormat="1">
      <c r="B423" s="162"/>
      <c r="D423" s="163" t="s">
        <v>167</v>
      </c>
      <c r="E423" s="169" t="s">
        <v>1</v>
      </c>
      <c r="F423" s="164">
        <v>18</v>
      </c>
      <c r="H423" s="165">
        <v>18</v>
      </c>
      <c r="L423" s="162"/>
      <c r="M423" s="166"/>
      <c r="N423" s="167"/>
      <c r="O423" s="167"/>
      <c r="P423" s="167"/>
      <c r="Q423" s="167"/>
      <c r="R423" s="167"/>
      <c r="S423" s="167"/>
      <c r="T423" s="168"/>
      <c r="AT423" s="169" t="s">
        <v>167</v>
      </c>
      <c r="AU423" s="169" t="s">
        <v>85</v>
      </c>
      <c r="AV423" s="13" t="s">
        <v>85</v>
      </c>
      <c r="AW423" s="13" t="s">
        <v>29</v>
      </c>
      <c r="AX423" s="13" t="s">
        <v>75</v>
      </c>
      <c r="AY423" s="169" t="s">
        <v>148</v>
      </c>
    </row>
    <row r="424" spans="1:65" s="14" customFormat="1" ht="11.4">
      <c r="A424" s="264"/>
      <c r="B424" s="140"/>
      <c r="C424" s="153" t="s">
        <v>653</v>
      </c>
      <c r="D424" s="153" t="s">
        <v>161</v>
      </c>
      <c r="E424" s="154" t="s">
        <v>1781</v>
      </c>
      <c r="F424" s="155" t="s">
        <v>1782</v>
      </c>
      <c r="G424" s="156" t="s">
        <v>1777</v>
      </c>
      <c r="H424" s="157">
        <v>18</v>
      </c>
      <c r="I424" s="158">
        <v>0</v>
      </c>
      <c r="J424" s="158">
        <f>ROUND(I424*H424,2)</f>
        <v>0</v>
      </c>
      <c r="K424" s="155" t="s">
        <v>154</v>
      </c>
      <c r="L424" s="170"/>
      <c r="M424" s="174"/>
      <c r="N424" s="175"/>
      <c r="O424" s="175"/>
      <c r="P424" s="175"/>
      <c r="Q424" s="175"/>
      <c r="R424" s="175"/>
      <c r="S424" s="175"/>
      <c r="T424" s="176"/>
      <c r="AT424" s="171" t="s">
        <v>167</v>
      </c>
      <c r="AU424" s="171" t="s">
        <v>85</v>
      </c>
      <c r="AV424" s="14" t="s">
        <v>155</v>
      </c>
      <c r="AW424" s="14" t="s">
        <v>29</v>
      </c>
      <c r="AX424" s="14" t="s">
        <v>83</v>
      </c>
      <c r="AY424" s="171" t="s">
        <v>148</v>
      </c>
    </row>
    <row r="425" spans="1:65" s="2" customFormat="1" ht="16.5" customHeight="1">
      <c r="A425" s="15"/>
      <c r="B425" s="177"/>
      <c r="C425" s="15"/>
      <c r="D425" s="163" t="s">
        <v>167</v>
      </c>
      <c r="E425" s="178" t="s">
        <v>1</v>
      </c>
      <c r="F425" s="179" t="s">
        <v>1782</v>
      </c>
      <c r="G425" s="15"/>
      <c r="H425" s="178" t="s">
        <v>1</v>
      </c>
      <c r="I425" s="15"/>
      <c r="J425" s="15"/>
      <c r="K425" s="15"/>
      <c r="L425" s="30"/>
      <c r="M425" s="147" t="s">
        <v>1</v>
      </c>
      <c r="N425" s="148" t="s">
        <v>40</v>
      </c>
      <c r="O425" s="149">
        <v>0.11799999999999999</v>
      </c>
      <c r="P425" s="149">
        <f>O425*H441</f>
        <v>13.569999999999999</v>
      </c>
      <c r="Q425" s="149">
        <v>0</v>
      </c>
      <c r="R425" s="149">
        <f>Q425*H441</f>
        <v>0</v>
      </c>
      <c r="S425" s="149">
        <v>0</v>
      </c>
      <c r="T425" s="150">
        <f>S425*H441</f>
        <v>0</v>
      </c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R425" s="151" t="s">
        <v>235</v>
      </c>
      <c r="AT425" s="151" t="s">
        <v>150</v>
      </c>
      <c r="AU425" s="151" t="s">
        <v>85</v>
      </c>
      <c r="AY425" s="17" t="s">
        <v>148</v>
      </c>
      <c r="BE425" s="152">
        <f>IF(N425="základní",J441,0)</f>
        <v>0</v>
      </c>
      <c r="BF425" s="152">
        <f>IF(N425="snížená",J441,0)</f>
        <v>0</v>
      </c>
      <c r="BG425" s="152">
        <f>IF(N425="zákl. přenesená",J441,0)</f>
        <v>0</v>
      </c>
      <c r="BH425" s="152">
        <f>IF(N425="sníž. přenesená",J441,0)</f>
        <v>0</v>
      </c>
      <c r="BI425" s="152">
        <f>IF(N425="nulová",J441,0)</f>
        <v>0</v>
      </c>
      <c r="BJ425" s="17" t="s">
        <v>83</v>
      </c>
      <c r="BK425" s="152">
        <f>ROUND(I441*H441,2)</f>
        <v>0</v>
      </c>
      <c r="BL425" s="17" t="s">
        <v>235</v>
      </c>
      <c r="BM425" s="151" t="s">
        <v>689</v>
      </c>
    </row>
    <row r="426" spans="1:65" s="2" customFormat="1" ht="16.5" customHeight="1">
      <c r="A426" s="13"/>
      <c r="B426" s="162"/>
      <c r="C426" s="13"/>
      <c r="D426" s="163" t="s">
        <v>167</v>
      </c>
      <c r="E426" s="169" t="s">
        <v>1</v>
      </c>
      <c r="F426" s="164">
        <v>18</v>
      </c>
      <c r="G426" s="13"/>
      <c r="H426" s="165">
        <v>18</v>
      </c>
      <c r="I426" s="13"/>
      <c r="J426" s="13"/>
      <c r="K426" s="13"/>
      <c r="L426" s="159"/>
      <c r="M426" s="160" t="s">
        <v>1</v>
      </c>
      <c r="N426" s="161" t="s">
        <v>40</v>
      </c>
      <c r="O426" s="149">
        <v>0</v>
      </c>
      <c r="P426" s="149">
        <f>O426*H442</f>
        <v>0</v>
      </c>
      <c r="Q426" s="149">
        <v>0.55000000000000004</v>
      </c>
      <c r="R426" s="149">
        <f>Q426*H442</f>
        <v>0.17435</v>
      </c>
      <c r="S426" s="149">
        <v>0</v>
      </c>
      <c r="T426" s="150">
        <f>S426*H442</f>
        <v>0</v>
      </c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R426" s="151" t="s">
        <v>311</v>
      </c>
      <c r="AT426" s="151" t="s">
        <v>161</v>
      </c>
      <c r="AU426" s="151" t="s">
        <v>85</v>
      </c>
      <c r="AY426" s="17" t="s">
        <v>148</v>
      </c>
      <c r="BE426" s="152">
        <f>IF(N426="základní",J442,0)</f>
        <v>0</v>
      </c>
      <c r="BF426" s="152">
        <f>IF(N426="snížená",J442,0)</f>
        <v>0</v>
      </c>
      <c r="BG426" s="152">
        <f>IF(N426="zákl. přenesená",J442,0)</f>
        <v>0</v>
      </c>
      <c r="BH426" s="152">
        <f>IF(N426="sníž. přenesená",J442,0)</f>
        <v>0</v>
      </c>
      <c r="BI426" s="152">
        <f>IF(N426="nulová",J442,0)</f>
        <v>0</v>
      </c>
      <c r="BJ426" s="17" t="s">
        <v>83</v>
      </c>
      <c r="BK426" s="152">
        <f>ROUND(I442*H442,2)</f>
        <v>0</v>
      </c>
      <c r="BL426" s="17" t="s">
        <v>235</v>
      </c>
      <c r="BM426" s="151" t="s">
        <v>693</v>
      </c>
    </row>
    <row r="427" spans="1:65" s="13" customFormat="1" ht="11.4">
      <c r="A427" s="264"/>
      <c r="B427" s="140"/>
      <c r="C427" s="141">
        <v>100</v>
      </c>
      <c r="D427" s="141" t="s">
        <v>150</v>
      </c>
      <c r="E427" s="142" t="s">
        <v>1763</v>
      </c>
      <c r="F427" s="143" t="s">
        <v>1765</v>
      </c>
      <c r="G427" s="144" t="s">
        <v>210</v>
      </c>
      <c r="H427" s="145">
        <v>126</v>
      </c>
      <c r="I427" s="146">
        <v>0</v>
      </c>
      <c r="J427" s="146">
        <f>ROUND(I427*H427,2)</f>
        <v>0</v>
      </c>
      <c r="K427" s="143" t="s">
        <v>154</v>
      </c>
      <c r="L427" s="162"/>
      <c r="M427" s="166"/>
      <c r="N427" s="167"/>
      <c r="O427" s="167"/>
      <c r="P427" s="167"/>
      <c r="Q427" s="167"/>
      <c r="R427" s="167"/>
      <c r="S427" s="167"/>
      <c r="T427" s="168"/>
      <c r="AT427" s="169" t="s">
        <v>167</v>
      </c>
      <c r="AU427" s="169" t="s">
        <v>85</v>
      </c>
      <c r="AV427" s="13" t="s">
        <v>85</v>
      </c>
      <c r="AW427" s="13" t="s">
        <v>3</v>
      </c>
      <c r="AX427" s="13" t="s">
        <v>83</v>
      </c>
      <c r="AY427" s="169" t="s">
        <v>148</v>
      </c>
    </row>
    <row r="428" spans="1:65" s="2" customFormat="1" ht="28.8" customHeight="1">
      <c r="A428" s="15"/>
      <c r="B428" s="177"/>
      <c r="C428" s="15"/>
      <c r="D428" s="163" t="s">
        <v>167</v>
      </c>
      <c r="E428" s="178" t="s">
        <v>1</v>
      </c>
      <c r="F428" s="179" t="s">
        <v>1766</v>
      </c>
      <c r="G428" s="15"/>
      <c r="H428" s="178" t="s">
        <v>1</v>
      </c>
      <c r="I428" s="15"/>
      <c r="J428" s="15"/>
      <c r="K428" s="15"/>
      <c r="L428" s="30"/>
      <c r="M428" s="147" t="s">
        <v>1</v>
      </c>
      <c r="N428" s="148" t="s">
        <v>40</v>
      </c>
      <c r="O428" s="149">
        <v>1.585</v>
      </c>
      <c r="P428" s="149">
        <f>O428*H444</f>
        <v>2.5677000000000003</v>
      </c>
      <c r="Q428" s="149">
        <v>2.5999999999999998E-4</v>
      </c>
      <c r="R428" s="149">
        <f>Q428*H444</f>
        <v>4.2119999999999999E-4</v>
      </c>
      <c r="S428" s="149">
        <v>0</v>
      </c>
      <c r="T428" s="150">
        <f>S428*H444</f>
        <v>0</v>
      </c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R428" s="151" t="s">
        <v>235</v>
      </c>
      <c r="AT428" s="151" t="s">
        <v>150</v>
      </c>
      <c r="AU428" s="151" t="s">
        <v>85</v>
      </c>
      <c r="AY428" s="17" t="s">
        <v>148</v>
      </c>
      <c r="BE428" s="152">
        <f>IF(N428="základní",J444,0)</f>
        <v>0</v>
      </c>
      <c r="BF428" s="152">
        <f>IF(N428="snížená",J444,0)</f>
        <v>0</v>
      </c>
      <c r="BG428" s="152">
        <f>IF(N428="zákl. přenesená",J444,0)</f>
        <v>0</v>
      </c>
      <c r="BH428" s="152">
        <f>IF(N428="sníž. přenesená",J444,0)</f>
        <v>0</v>
      </c>
      <c r="BI428" s="152">
        <f>IF(N428="nulová",J444,0)</f>
        <v>0</v>
      </c>
      <c r="BJ428" s="17" t="s">
        <v>83</v>
      </c>
      <c r="BK428" s="152">
        <f>ROUND(I444*H444,2)</f>
        <v>0</v>
      </c>
      <c r="BL428" s="17" t="s">
        <v>235</v>
      </c>
      <c r="BM428" s="151" t="s">
        <v>698</v>
      </c>
    </row>
    <row r="429" spans="1:65" s="13" customFormat="1">
      <c r="B429" s="162"/>
      <c r="D429" s="163" t="s">
        <v>167</v>
      </c>
      <c r="E429" s="169" t="s">
        <v>1</v>
      </c>
      <c r="F429" s="164">
        <v>126</v>
      </c>
      <c r="H429" s="165">
        <v>126</v>
      </c>
      <c r="L429" s="162"/>
      <c r="M429" s="166"/>
      <c r="N429" s="167"/>
      <c r="O429" s="167"/>
      <c r="P429" s="167"/>
      <c r="Q429" s="167"/>
      <c r="R429" s="167"/>
      <c r="S429" s="167"/>
      <c r="T429" s="168"/>
      <c r="AT429" s="169" t="s">
        <v>167</v>
      </c>
      <c r="AU429" s="169" t="s">
        <v>85</v>
      </c>
      <c r="AV429" s="13" t="s">
        <v>85</v>
      </c>
      <c r="AW429" s="13" t="s">
        <v>29</v>
      </c>
      <c r="AX429" s="13" t="s">
        <v>75</v>
      </c>
      <c r="AY429" s="169" t="s">
        <v>148</v>
      </c>
    </row>
    <row r="430" spans="1:65" s="14" customFormat="1" ht="22.8">
      <c r="A430" s="13"/>
      <c r="B430" s="140"/>
      <c r="C430" s="141" t="s">
        <v>666</v>
      </c>
      <c r="D430" s="141" t="s">
        <v>150</v>
      </c>
      <c r="E430" s="142" t="s">
        <v>667</v>
      </c>
      <c r="F430" s="143" t="s">
        <v>668</v>
      </c>
      <c r="G430" s="144" t="s">
        <v>280</v>
      </c>
      <c r="H430" s="145">
        <v>1.2</v>
      </c>
      <c r="I430" s="146">
        <v>0</v>
      </c>
      <c r="J430" s="146">
        <f>ROUND(I430*H430,2)</f>
        <v>0</v>
      </c>
      <c r="K430" s="143" t="s">
        <v>154</v>
      </c>
      <c r="L430" s="170"/>
      <c r="M430" s="174"/>
      <c r="N430" s="175"/>
      <c r="O430" s="175"/>
      <c r="P430" s="175"/>
      <c r="Q430" s="175"/>
      <c r="R430" s="175"/>
      <c r="S430" s="175"/>
      <c r="T430" s="176"/>
      <c r="AT430" s="171" t="s">
        <v>167</v>
      </c>
      <c r="AU430" s="171" t="s">
        <v>85</v>
      </c>
      <c r="AV430" s="14" t="s">
        <v>155</v>
      </c>
      <c r="AW430" s="14" t="s">
        <v>29</v>
      </c>
      <c r="AX430" s="14" t="s">
        <v>83</v>
      </c>
      <c r="AY430" s="171" t="s">
        <v>148</v>
      </c>
    </row>
    <row r="431" spans="1:65" s="2" customFormat="1" ht="24.15" customHeight="1">
      <c r="A431" s="13"/>
      <c r="B431" s="128"/>
      <c r="C431" s="12"/>
      <c r="D431" s="129" t="s">
        <v>74</v>
      </c>
      <c r="E431" s="138" t="s">
        <v>670</v>
      </c>
      <c r="F431" s="138" t="s">
        <v>671</v>
      </c>
      <c r="G431" s="12"/>
      <c r="H431" s="12"/>
      <c r="I431" s="12"/>
      <c r="J431" s="139">
        <f>SUM(J432:J477)</f>
        <v>0</v>
      </c>
      <c r="K431" s="12"/>
      <c r="L431" s="159"/>
      <c r="M431" s="160"/>
      <c r="N431" s="161"/>
      <c r="O431" s="149"/>
      <c r="P431" s="149"/>
      <c r="Q431" s="149"/>
      <c r="R431" s="149"/>
      <c r="S431" s="149"/>
      <c r="T431" s="150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R431" s="151" t="s">
        <v>311</v>
      </c>
      <c r="AT431" s="151" t="s">
        <v>161</v>
      </c>
      <c r="AU431" s="151" t="s">
        <v>85</v>
      </c>
      <c r="AY431" s="17" t="s">
        <v>148</v>
      </c>
      <c r="BE431" s="152">
        <f>IF(N431="základní",J447,0)</f>
        <v>0</v>
      </c>
      <c r="BF431" s="152">
        <f>IF(N431="snížená",J447,0)</f>
        <v>0</v>
      </c>
      <c r="BG431" s="152">
        <f>IF(N431="zákl. přenesená",J447,0)</f>
        <v>0</v>
      </c>
      <c r="BH431" s="152">
        <f>IF(N431="sníž. přenesená",J447,0)</f>
        <v>0</v>
      </c>
      <c r="BI431" s="152">
        <f>IF(N431="nulová",J447,0)</f>
        <v>0</v>
      </c>
      <c r="BJ431" s="17" t="s">
        <v>83</v>
      </c>
      <c r="BK431" s="152">
        <f>ROUND(I447*H447,2)</f>
        <v>0</v>
      </c>
      <c r="BL431" s="17" t="s">
        <v>235</v>
      </c>
      <c r="BM431" s="151" t="s">
        <v>703</v>
      </c>
    </row>
    <row r="432" spans="1:65" s="2" customFormat="1" ht="24.15" customHeight="1">
      <c r="A432" s="13"/>
      <c r="B432" s="140"/>
      <c r="C432" s="141" t="s">
        <v>672</v>
      </c>
      <c r="D432" s="141" t="s">
        <v>150</v>
      </c>
      <c r="E432" s="142" t="s">
        <v>673</v>
      </c>
      <c r="F432" s="143" t="s">
        <v>674</v>
      </c>
      <c r="G432" s="144" t="s">
        <v>153</v>
      </c>
      <c r="H432" s="145">
        <v>45</v>
      </c>
      <c r="I432" s="146">
        <v>0</v>
      </c>
      <c r="J432" s="146">
        <f>ROUND(I432*H432,2)</f>
        <v>0</v>
      </c>
      <c r="K432" s="143" t="s">
        <v>154</v>
      </c>
      <c r="L432" s="310"/>
      <c r="M432" s="147"/>
      <c r="N432" s="148"/>
      <c r="O432" s="149"/>
      <c r="P432" s="149"/>
      <c r="Q432" s="149"/>
      <c r="R432" s="149"/>
      <c r="S432" s="149"/>
      <c r="T432" s="150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R432" s="151" t="s">
        <v>235</v>
      </c>
      <c r="AT432" s="151" t="s">
        <v>150</v>
      </c>
      <c r="AU432" s="151" t="s">
        <v>85</v>
      </c>
      <c r="AY432" s="17" t="s">
        <v>148</v>
      </c>
      <c r="BE432" s="152">
        <f>IF(N432="základní",J448,0)</f>
        <v>0</v>
      </c>
      <c r="BF432" s="152">
        <f>IF(N432="snížená",J448,0)</f>
        <v>0</v>
      </c>
      <c r="BG432" s="152">
        <f>IF(N432="zákl. přenesená",J448,0)</f>
        <v>0</v>
      </c>
      <c r="BH432" s="152">
        <f>IF(N432="sníž. přenesená",J448,0)</f>
        <v>0</v>
      </c>
      <c r="BI432" s="152">
        <f>IF(N432="nulová",J448,0)</f>
        <v>0</v>
      </c>
      <c r="BJ432" s="17" t="s">
        <v>83</v>
      </c>
      <c r="BK432" s="152">
        <f>ROUND(I448*H448,2)</f>
        <v>0</v>
      </c>
      <c r="BL432" s="17" t="s">
        <v>235</v>
      </c>
      <c r="BM432" s="151" t="s">
        <v>707</v>
      </c>
    </row>
    <row r="433" spans="1:65" s="13" customFormat="1">
      <c r="A433" s="14"/>
      <c r="B433" s="177"/>
      <c r="C433" s="15"/>
      <c r="D433" s="163" t="s">
        <v>167</v>
      </c>
      <c r="E433" s="178" t="s">
        <v>1</v>
      </c>
      <c r="F433" s="179" t="s">
        <v>676</v>
      </c>
      <c r="G433" s="15"/>
      <c r="H433" s="178" t="s">
        <v>1</v>
      </c>
      <c r="I433" s="15"/>
      <c r="J433" s="15"/>
      <c r="K433" s="15"/>
      <c r="L433" s="162"/>
      <c r="M433" s="166"/>
      <c r="N433" s="167"/>
      <c r="O433" s="167"/>
      <c r="P433" s="167"/>
      <c r="Q433" s="167"/>
      <c r="R433" s="167"/>
      <c r="S433" s="167"/>
      <c r="T433" s="168"/>
      <c r="AT433" s="169" t="s">
        <v>167</v>
      </c>
      <c r="AU433" s="169" t="s">
        <v>85</v>
      </c>
      <c r="AV433" s="13" t="s">
        <v>85</v>
      </c>
      <c r="AW433" s="13" t="s">
        <v>29</v>
      </c>
      <c r="AX433" s="13" t="s">
        <v>75</v>
      </c>
      <c r="AY433" s="169" t="s">
        <v>148</v>
      </c>
    </row>
    <row r="434" spans="1:65" s="13" customFormat="1">
      <c r="A434" s="29"/>
      <c r="B434" s="162"/>
      <c r="D434" s="163" t="s">
        <v>167</v>
      </c>
      <c r="E434" s="169" t="s">
        <v>1</v>
      </c>
      <c r="F434" s="164" t="s">
        <v>370</v>
      </c>
      <c r="H434" s="165">
        <v>45</v>
      </c>
      <c r="L434" s="162"/>
      <c r="M434" s="166"/>
      <c r="N434" s="167"/>
      <c r="O434" s="167"/>
      <c r="P434" s="167"/>
      <c r="Q434" s="167"/>
      <c r="R434" s="167"/>
      <c r="S434" s="167"/>
      <c r="T434" s="168"/>
      <c r="AT434" s="169" t="s">
        <v>167</v>
      </c>
      <c r="AU434" s="169" t="s">
        <v>85</v>
      </c>
      <c r="AV434" s="13" t="s">
        <v>85</v>
      </c>
      <c r="AW434" s="13" t="s">
        <v>29</v>
      </c>
      <c r="AX434" s="13" t="s">
        <v>75</v>
      </c>
      <c r="AY434" s="169" t="s">
        <v>148</v>
      </c>
    </row>
    <row r="435" spans="1:65" s="13" customFormat="1">
      <c r="A435" s="12"/>
      <c r="B435" s="170"/>
      <c r="C435" s="14"/>
      <c r="D435" s="163" t="s">
        <v>167</v>
      </c>
      <c r="E435" s="171" t="s">
        <v>1</v>
      </c>
      <c r="F435" s="172" t="s">
        <v>176</v>
      </c>
      <c r="G435" s="14"/>
      <c r="H435" s="173">
        <v>45</v>
      </c>
      <c r="I435" s="14"/>
      <c r="J435" s="14"/>
      <c r="K435" s="14"/>
      <c r="L435" s="162"/>
      <c r="M435" s="166"/>
      <c r="N435" s="167"/>
      <c r="O435" s="167"/>
      <c r="P435" s="167"/>
      <c r="Q435" s="167"/>
      <c r="R435" s="167"/>
      <c r="S435" s="167"/>
      <c r="T435" s="168"/>
      <c r="AT435" s="169" t="s">
        <v>167</v>
      </c>
      <c r="AU435" s="169" t="s">
        <v>85</v>
      </c>
      <c r="AV435" s="13" t="s">
        <v>85</v>
      </c>
      <c r="AW435" s="13" t="s">
        <v>29</v>
      </c>
      <c r="AX435" s="13" t="s">
        <v>75</v>
      </c>
      <c r="AY435" s="169" t="s">
        <v>148</v>
      </c>
    </row>
    <row r="436" spans="1:65" s="14" customFormat="1" ht="22.8">
      <c r="A436" s="29"/>
      <c r="B436" s="140"/>
      <c r="C436" s="141" t="s">
        <v>677</v>
      </c>
      <c r="D436" s="141" t="s">
        <v>150</v>
      </c>
      <c r="E436" s="142" t="s">
        <v>678</v>
      </c>
      <c r="F436" s="143" t="s">
        <v>679</v>
      </c>
      <c r="G436" s="144" t="s">
        <v>153</v>
      </c>
      <c r="H436" s="145">
        <v>45</v>
      </c>
      <c r="I436" s="146">
        <v>0</v>
      </c>
      <c r="J436" s="146">
        <f>ROUND(I436*H436,2)</f>
        <v>0</v>
      </c>
      <c r="K436" s="143" t="s">
        <v>154</v>
      </c>
      <c r="L436" s="170"/>
      <c r="M436" s="174"/>
      <c r="N436" s="175"/>
      <c r="O436" s="175"/>
      <c r="P436" s="175"/>
      <c r="Q436" s="175"/>
      <c r="R436" s="175"/>
      <c r="S436" s="175"/>
      <c r="T436" s="176"/>
      <c r="AT436" s="171" t="s">
        <v>167</v>
      </c>
      <c r="AU436" s="171" t="s">
        <v>85</v>
      </c>
      <c r="AV436" s="14" t="s">
        <v>155</v>
      </c>
      <c r="AW436" s="14" t="s">
        <v>29</v>
      </c>
      <c r="AX436" s="14" t="s">
        <v>83</v>
      </c>
      <c r="AY436" s="171" t="s">
        <v>148</v>
      </c>
    </row>
    <row r="437" spans="1:65" s="2" customFormat="1" ht="24.15" customHeight="1">
      <c r="A437" s="15"/>
      <c r="B437" s="140"/>
      <c r="C437" s="141" t="s">
        <v>681</v>
      </c>
      <c r="D437" s="141" t="s">
        <v>150</v>
      </c>
      <c r="E437" s="142" t="s">
        <v>682</v>
      </c>
      <c r="F437" s="143" t="s">
        <v>683</v>
      </c>
      <c r="G437" s="144" t="s">
        <v>153</v>
      </c>
      <c r="H437" s="145">
        <v>45</v>
      </c>
      <c r="I437" s="146">
        <v>0</v>
      </c>
      <c r="J437" s="146">
        <f>ROUND(I437*H437,2)</f>
        <v>0</v>
      </c>
      <c r="K437" s="143" t="s">
        <v>154</v>
      </c>
      <c r="L437" s="159"/>
      <c r="M437" s="160" t="s">
        <v>1</v>
      </c>
      <c r="N437" s="161" t="s">
        <v>40</v>
      </c>
      <c r="O437" s="149">
        <v>0</v>
      </c>
      <c r="P437" s="149">
        <f>O437*H453</f>
        <v>0</v>
      </c>
      <c r="Q437" s="149">
        <v>1.6E-2</v>
      </c>
      <c r="R437" s="149">
        <f>Q437*H453</f>
        <v>0.08</v>
      </c>
      <c r="S437" s="149">
        <v>0</v>
      </c>
      <c r="T437" s="150">
        <f>S437*H453</f>
        <v>0</v>
      </c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R437" s="151" t="s">
        <v>311</v>
      </c>
      <c r="AT437" s="151" t="s">
        <v>161</v>
      </c>
      <c r="AU437" s="151" t="s">
        <v>85</v>
      </c>
      <c r="AY437" s="17" t="s">
        <v>148</v>
      </c>
      <c r="BE437" s="152">
        <f>IF(N437="základní",J453,0)</f>
        <v>0</v>
      </c>
      <c r="BF437" s="152">
        <f>IF(N437="snížená",J453,0)</f>
        <v>0</v>
      </c>
      <c r="BG437" s="152">
        <f>IF(N437="zákl. přenesená",J453,0)</f>
        <v>0</v>
      </c>
      <c r="BH437" s="152">
        <f>IF(N437="sníž. přenesená",J453,0)</f>
        <v>0</v>
      </c>
      <c r="BI437" s="152">
        <f>IF(N437="nulová",J453,0)</f>
        <v>0</v>
      </c>
      <c r="BJ437" s="17" t="s">
        <v>83</v>
      </c>
      <c r="BK437" s="152">
        <f>ROUND(I453*H453,2)</f>
        <v>0</v>
      </c>
      <c r="BL437" s="17" t="s">
        <v>235</v>
      </c>
      <c r="BM437" s="151" t="s">
        <v>714</v>
      </c>
    </row>
    <row r="438" spans="1:65" s="2" customFormat="1" ht="24.15" customHeight="1">
      <c r="A438" s="13"/>
      <c r="B438" s="177"/>
      <c r="C438" s="15"/>
      <c r="D438" s="163" t="s">
        <v>167</v>
      </c>
      <c r="E438" s="178" t="s">
        <v>1</v>
      </c>
      <c r="F438" s="179" t="s">
        <v>685</v>
      </c>
      <c r="G438" s="15"/>
      <c r="H438" s="178" t="s">
        <v>1</v>
      </c>
      <c r="I438" s="15"/>
      <c r="J438" s="15"/>
      <c r="K438" s="15"/>
      <c r="L438" s="159"/>
      <c r="M438" s="160" t="s">
        <v>1</v>
      </c>
      <c r="N438" s="161" t="s">
        <v>40</v>
      </c>
      <c r="O438" s="149">
        <v>0</v>
      </c>
      <c r="P438" s="149">
        <f>O438*H454</f>
        <v>0</v>
      </c>
      <c r="Q438" s="149">
        <v>1.7500000000000002E-2</v>
      </c>
      <c r="R438" s="149">
        <f>Q438*H454</f>
        <v>3.5000000000000003E-2</v>
      </c>
      <c r="S438" s="149">
        <v>0</v>
      </c>
      <c r="T438" s="150">
        <f>S438*H454</f>
        <v>0</v>
      </c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R438" s="151" t="s">
        <v>311</v>
      </c>
      <c r="AT438" s="151" t="s">
        <v>161</v>
      </c>
      <c r="AU438" s="151" t="s">
        <v>85</v>
      </c>
      <c r="AY438" s="17" t="s">
        <v>148</v>
      </c>
      <c r="BE438" s="152">
        <f>IF(N438="základní",J454,0)</f>
        <v>0</v>
      </c>
      <c r="BF438" s="152">
        <f>IF(N438="snížená",J454,0)</f>
        <v>0</v>
      </c>
      <c r="BG438" s="152">
        <f>IF(N438="zákl. přenesená",J454,0)</f>
        <v>0</v>
      </c>
      <c r="BH438" s="152">
        <f>IF(N438="sníž. přenesená",J454,0)</f>
        <v>0</v>
      </c>
      <c r="BI438" s="152">
        <f>IF(N438="nulová",J454,0)</f>
        <v>0</v>
      </c>
      <c r="BJ438" s="17" t="s">
        <v>83</v>
      </c>
      <c r="BK438" s="152">
        <f>ROUND(I454*H454,2)</f>
        <v>0</v>
      </c>
      <c r="BL438" s="17" t="s">
        <v>235</v>
      </c>
      <c r="BM438" s="151" t="s">
        <v>718</v>
      </c>
    </row>
    <row r="439" spans="1:65" s="2" customFormat="1" ht="24.15" customHeight="1">
      <c r="A439" s="14"/>
      <c r="B439" s="162"/>
      <c r="C439" s="13"/>
      <c r="D439" s="163" t="s">
        <v>167</v>
      </c>
      <c r="E439" s="169" t="s">
        <v>1</v>
      </c>
      <c r="F439" s="164" t="s">
        <v>370</v>
      </c>
      <c r="G439" s="13"/>
      <c r="H439" s="165">
        <v>45</v>
      </c>
      <c r="I439" s="13"/>
      <c r="J439" s="13"/>
      <c r="K439" s="13"/>
      <c r="L439" s="159"/>
      <c r="M439" s="160" t="s">
        <v>1</v>
      </c>
      <c r="N439" s="161" t="s">
        <v>40</v>
      </c>
      <c r="O439" s="149">
        <v>0</v>
      </c>
      <c r="P439" s="149">
        <f>O439*H455</f>
        <v>0</v>
      </c>
      <c r="Q439" s="149">
        <v>1.95E-2</v>
      </c>
      <c r="R439" s="149">
        <f>Q439*H455</f>
        <v>0.89700000000000002</v>
      </c>
      <c r="S439" s="149">
        <v>0</v>
      </c>
      <c r="T439" s="150">
        <f>S439*H455</f>
        <v>0</v>
      </c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R439" s="151" t="s">
        <v>311</v>
      </c>
      <c r="AT439" s="151" t="s">
        <v>161</v>
      </c>
      <c r="AU439" s="151" t="s">
        <v>85</v>
      </c>
      <c r="AY439" s="17" t="s">
        <v>148</v>
      </c>
      <c r="BE439" s="152">
        <f>IF(N439="základní",J455,0)</f>
        <v>0</v>
      </c>
      <c r="BF439" s="152">
        <f>IF(N439="snížená",J455,0)</f>
        <v>0</v>
      </c>
      <c r="BG439" s="152">
        <f>IF(N439="zákl. přenesená",J455,0)</f>
        <v>0</v>
      </c>
      <c r="BH439" s="152">
        <f>IF(N439="sníž. přenesená",J455,0)</f>
        <v>0</v>
      </c>
      <c r="BI439" s="152">
        <f>IF(N439="nulová",J455,0)</f>
        <v>0</v>
      </c>
      <c r="BJ439" s="17" t="s">
        <v>83</v>
      </c>
      <c r="BK439" s="152">
        <f>ROUND(I455*H455,2)</f>
        <v>0</v>
      </c>
      <c r="BL439" s="17" t="s">
        <v>235</v>
      </c>
      <c r="BM439" s="151" t="s">
        <v>722</v>
      </c>
    </row>
    <row r="440" spans="1:65" s="2" customFormat="1" ht="24.15" customHeight="1">
      <c r="A440" s="29"/>
      <c r="B440" s="170"/>
      <c r="C440" s="14"/>
      <c r="D440" s="163" t="s">
        <v>167</v>
      </c>
      <c r="E440" s="171" t="s">
        <v>1</v>
      </c>
      <c r="F440" s="172" t="s">
        <v>176</v>
      </c>
      <c r="G440" s="14"/>
      <c r="H440" s="173">
        <v>45</v>
      </c>
      <c r="I440" s="14"/>
      <c r="J440" s="14"/>
      <c r="K440" s="14"/>
      <c r="L440" s="30"/>
      <c r="M440" s="147" t="s">
        <v>1</v>
      </c>
      <c r="N440" s="148" t="s">
        <v>40</v>
      </c>
      <c r="O440" s="149">
        <v>1.825</v>
      </c>
      <c r="P440" s="149">
        <f>O440*H456</f>
        <v>5.4749999999999996</v>
      </c>
      <c r="Q440" s="149">
        <v>0</v>
      </c>
      <c r="R440" s="149">
        <f>Q440*H456</f>
        <v>0</v>
      </c>
      <c r="S440" s="149">
        <v>0</v>
      </c>
      <c r="T440" s="150">
        <f>S440*H456</f>
        <v>0</v>
      </c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R440" s="151" t="s">
        <v>235</v>
      </c>
      <c r="AT440" s="151" t="s">
        <v>150</v>
      </c>
      <c r="AU440" s="151" t="s">
        <v>85</v>
      </c>
      <c r="AY440" s="17" t="s">
        <v>148</v>
      </c>
      <c r="BE440" s="152">
        <f>IF(N440="základní",J456,0)</f>
        <v>0</v>
      </c>
      <c r="BF440" s="152">
        <f>IF(N440="snížená",J456,0)</f>
        <v>0</v>
      </c>
      <c r="BG440" s="152">
        <f>IF(N440="zákl. přenesená",J456,0)</f>
        <v>0</v>
      </c>
      <c r="BH440" s="152">
        <f>IF(N440="sníž. přenesená",J456,0)</f>
        <v>0</v>
      </c>
      <c r="BI440" s="152">
        <f>IF(N440="nulová",J456,0)</f>
        <v>0</v>
      </c>
      <c r="BJ440" s="17" t="s">
        <v>83</v>
      </c>
      <c r="BK440" s="152">
        <f>ROUND(I456*H456,2)</f>
        <v>0</v>
      </c>
      <c r="BL440" s="17" t="s">
        <v>235</v>
      </c>
      <c r="BM440" s="151" t="s">
        <v>726</v>
      </c>
    </row>
    <row r="441" spans="1:65" s="13" customFormat="1" ht="11.4">
      <c r="A441" s="29"/>
      <c r="B441" s="140"/>
      <c r="C441" s="141" t="s">
        <v>686</v>
      </c>
      <c r="D441" s="141" t="s">
        <v>150</v>
      </c>
      <c r="E441" s="142" t="s">
        <v>687</v>
      </c>
      <c r="F441" s="143" t="s">
        <v>688</v>
      </c>
      <c r="G441" s="144" t="s">
        <v>210</v>
      </c>
      <c r="H441" s="145">
        <v>115</v>
      </c>
      <c r="I441" s="146">
        <v>0</v>
      </c>
      <c r="J441" s="146">
        <f>ROUND(I441*H441,2)</f>
        <v>0</v>
      </c>
      <c r="K441" s="143" t="s">
        <v>154</v>
      </c>
      <c r="L441" s="162"/>
      <c r="M441" s="166"/>
      <c r="N441" s="167"/>
      <c r="O441" s="167"/>
      <c r="P441" s="167"/>
      <c r="Q441" s="167"/>
      <c r="R441" s="167"/>
      <c r="S441" s="167"/>
      <c r="T441" s="168"/>
      <c r="AT441" s="169" t="s">
        <v>167</v>
      </c>
      <c r="AU441" s="169" t="s">
        <v>85</v>
      </c>
      <c r="AV441" s="13" t="s">
        <v>85</v>
      </c>
      <c r="AW441" s="13" t="s">
        <v>29</v>
      </c>
      <c r="AX441" s="13" t="s">
        <v>75</v>
      </c>
      <c r="AY441" s="169" t="s">
        <v>148</v>
      </c>
    </row>
    <row r="442" spans="1:65" s="14" customFormat="1" ht="11.4">
      <c r="A442" s="15"/>
      <c r="B442" s="140"/>
      <c r="C442" s="153" t="s">
        <v>690</v>
      </c>
      <c r="D442" s="153" t="s">
        <v>161</v>
      </c>
      <c r="E442" s="154" t="s">
        <v>691</v>
      </c>
      <c r="F442" s="155" t="s">
        <v>692</v>
      </c>
      <c r="G442" s="156" t="s">
        <v>269</v>
      </c>
      <c r="H442" s="157">
        <v>0.317</v>
      </c>
      <c r="I442" s="158">
        <v>0</v>
      </c>
      <c r="J442" s="158">
        <f>ROUND(I442*H442,2)</f>
        <v>0</v>
      </c>
      <c r="K442" s="155" t="s">
        <v>154</v>
      </c>
      <c r="L442" s="170"/>
      <c r="M442" s="174"/>
      <c r="N442" s="175"/>
      <c r="O442" s="175"/>
      <c r="P442" s="175"/>
      <c r="Q442" s="175"/>
      <c r="R442" s="175"/>
      <c r="S442" s="175"/>
      <c r="T442" s="176"/>
      <c r="AT442" s="171" t="s">
        <v>167</v>
      </c>
      <c r="AU442" s="171" t="s">
        <v>85</v>
      </c>
      <c r="AV442" s="14" t="s">
        <v>155</v>
      </c>
      <c r="AW442" s="14" t="s">
        <v>29</v>
      </c>
      <c r="AX442" s="14" t="s">
        <v>83</v>
      </c>
      <c r="AY442" s="171" t="s">
        <v>148</v>
      </c>
    </row>
    <row r="443" spans="1:65" s="2" customFormat="1" ht="24.15" customHeight="1">
      <c r="A443" s="13"/>
      <c r="B443" s="162"/>
      <c r="C443" s="13"/>
      <c r="D443" s="163" t="s">
        <v>167</v>
      </c>
      <c r="E443" s="13"/>
      <c r="F443" s="164" t="s">
        <v>694</v>
      </c>
      <c r="G443" s="13"/>
      <c r="H443" s="165">
        <v>0.317</v>
      </c>
      <c r="I443" s="13"/>
      <c r="J443" s="13"/>
      <c r="K443" s="13"/>
      <c r="L443" s="159"/>
      <c r="M443" s="160" t="s">
        <v>1</v>
      </c>
      <c r="N443" s="161" t="s">
        <v>40</v>
      </c>
      <c r="O443" s="149">
        <v>0</v>
      </c>
      <c r="P443" s="149">
        <f>O443*H459</f>
        <v>0</v>
      </c>
      <c r="Q443" s="149">
        <v>2.0500000000000001E-2</v>
      </c>
      <c r="R443" s="149">
        <f>Q443*H459</f>
        <v>6.1499999999999999E-2</v>
      </c>
      <c r="S443" s="149">
        <v>0</v>
      </c>
      <c r="T443" s="150">
        <f>S443*H459</f>
        <v>0</v>
      </c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R443" s="151" t="s">
        <v>311</v>
      </c>
      <c r="AT443" s="151" t="s">
        <v>161</v>
      </c>
      <c r="AU443" s="151" t="s">
        <v>85</v>
      </c>
      <c r="AY443" s="17" t="s">
        <v>148</v>
      </c>
      <c r="BE443" s="152">
        <f>IF(N443="základní",J459,0)</f>
        <v>0</v>
      </c>
      <c r="BF443" s="152">
        <f>IF(N443="snížená",J459,0)</f>
        <v>0</v>
      </c>
      <c r="BG443" s="152">
        <f>IF(N443="zákl. přenesená",J459,0)</f>
        <v>0</v>
      </c>
      <c r="BH443" s="152">
        <f>IF(N443="sníž. přenesená",J459,0)</f>
        <v>0</v>
      </c>
      <c r="BI443" s="152">
        <f>IF(N443="nulová",J459,0)</f>
        <v>0</v>
      </c>
      <c r="BJ443" s="17" t="s">
        <v>83</v>
      </c>
      <c r="BK443" s="152">
        <f>ROUND(I459*H459,2)</f>
        <v>0</v>
      </c>
      <c r="BL443" s="17" t="s">
        <v>235</v>
      </c>
      <c r="BM443" s="151" t="s">
        <v>731</v>
      </c>
    </row>
    <row r="444" spans="1:65" s="2" customFormat="1" ht="24.15" customHeight="1">
      <c r="A444" s="14"/>
      <c r="B444" s="140"/>
      <c r="C444" s="141" t="s">
        <v>695</v>
      </c>
      <c r="D444" s="141" t="s">
        <v>150</v>
      </c>
      <c r="E444" s="142" t="s">
        <v>696</v>
      </c>
      <c r="F444" s="143" t="s">
        <v>697</v>
      </c>
      <c r="G444" s="144" t="s">
        <v>153</v>
      </c>
      <c r="H444" s="145">
        <v>1.62</v>
      </c>
      <c r="I444" s="146">
        <v>0</v>
      </c>
      <c r="J444" s="146">
        <f>ROUND(I444*H444,2)</f>
        <v>0</v>
      </c>
      <c r="K444" s="143" t="s">
        <v>154</v>
      </c>
      <c r="L444" s="30" t="s">
        <v>1629</v>
      </c>
      <c r="M444" s="147" t="s">
        <v>1</v>
      </c>
      <c r="N444" s="148" t="s">
        <v>40</v>
      </c>
      <c r="O444" s="149">
        <v>8.6039999999999992</v>
      </c>
      <c r="P444" s="149">
        <f>O444*H460</f>
        <v>8.6039999999999992</v>
      </c>
      <c r="Q444" s="149">
        <v>9.3000000000000005E-4</v>
      </c>
      <c r="R444" s="149">
        <f>Q444*H460</f>
        <v>9.3000000000000005E-4</v>
      </c>
      <c r="S444" s="149">
        <v>0</v>
      </c>
      <c r="T444" s="150">
        <f>S444*H460</f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151" t="s">
        <v>235</v>
      </c>
      <c r="AT444" s="151" t="s">
        <v>150</v>
      </c>
      <c r="AU444" s="151" t="s">
        <v>85</v>
      </c>
      <c r="AY444" s="17" t="s">
        <v>148</v>
      </c>
      <c r="BE444" s="152">
        <f>IF(N444="základní",J460,0)</f>
        <v>0</v>
      </c>
      <c r="BF444" s="152">
        <f>IF(N444="snížená",J460,0)</f>
        <v>0</v>
      </c>
      <c r="BG444" s="152">
        <f>IF(N444="zákl. přenesená",J460,0)</f>
        <v>0</v>
      </c>
      <c r="BH444" s="152">
        <f>IF(N444="sníž. přenesená",J460,0)</f>
        <v>0</v>
      </c>
      <c r="BI444" s="152">
        <f>IF(N444="nulová",J460,0)</f>
        <v>0</v>
      </c>
      <c r="BJ444" s="17" t="s">
        <v>83</v>
      </c>
      <c r="BK444" s="152">
        <f>ROUND(I460*H460,2)</f>
        <v>0</v>
      </c>
      <c r="BL444" s="17" t="s">
        <v>235</v>
      </c>
      <c r="BM444" s="151" t="s">
        <v>735</v>
      </c>
    </row>
    <row r="445" spans="1:65" s="2" customFormat="1" ht="33" customHeight="1">
      <c r="A445" s="29"/>
      <c r="B445" s="162"/>
      <c r="C445" s="13"/>
      <c r="D445" s="163" t="s">
        <v>167</v>
      </c>
      <c r="E445" s="169" t="s">
        <v>1</v>
      </c>
      <c r="F445" s="164" t="s">
        <v>699</v>
      </c>
      <c r="G445" s="13"/>
      <c r="H445" s="165">
        <v>1.62</v>
      </c>
      <c r="I445" s="13"/>
      <c r="J445" s="13"/>
      <c r="K445" s="13"/>
      <c r="L445" s="159"/>
      <c r="M445" s="160" t="s">
        <v>1</v>
      </c>
      <c r="N445" s="161" t="s">
        <v>40</v>
      </c>
      <c r="O445" s="149">
        <v>0</v>
      </c>
      <c r="P445" s="149">
        <f>O445*H461</f>
        <v>0</v>
      </c>
      <c r="Q445" s="149">
        <v>1.908E-2</v>
      </c>
      <c r="R445" s="149">
        <f>Q445*H461</f>
        <v>9.4446000000000002E-2</v>
      </c>
      <c r="S445" s="149">
        <v>0</v>
      </c>
      <c r="T445" s="150">
        <f>S445*H461</f>
        <v>0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151" t="s">
        <v>311</v>
      </c>
      <c r="AT445" s="151" t="s">
        <v>161</v>
      </c>
      <c r="AU445" s="151" t="s">
        <v>85</v>
      </c>
      <c r="AY445" s="17" t="s">
        <v>148</v>
      </c>
      <c r="BE445" s="152">
        <f>IF(N445="základní",J461,0)</f>
        <v>0</v>
      </c>
      <c r="BF445" s="152">
        <f>IF(N445="snížená",J461,0)</f>
        <v>0</v>
      </c>
      <c r="BG445" s="152">
        <f>IF(N445="zákl. přenesená",J461,0)</f>
        <v>0</v>
      </c>
      <c r="BH445" s="152">
        <f>IF(N445="sníž. přenesená",J461,0)</f>
        <v>0</v>
      </c>
      <c r="BI445" s="152">
        <f>IF(N445="nulová",J461,0)</f>
        <v>0</v>
      </c>
      <c r="BJ445" s="17" t="s">
        <v>83</v>
      </c>
      <c r="BK445" s="152">
        <f>ROUND(I461*H461,2)</f>
        <v>0</v>
      </c>
      <c r="BL445" s="17" t="s">
        <v>235</v>
      </c>
      <c r="BM445" s="151" t="s">
        <v>739</v>
      </c>
    </row>
    <row r="446" spans="1:65" s="13" customFormat="1">
      <c r="A446" s="29"/>
      <c r="B446" s="170"/>
      <c r="C446" s="14"/>
      <c r="D446" s="163" t="s">
        <v>167</v>
      </c>
      <c r="E446" s="171" t="s">
        <v>1</v>
      </c>
      <c r="F446" s="172" t="s">
        <v>176</v>
      </c>
      <c r="G446" s="14"/>
      <c r="H446" s="173">
        <v>1.62</v>
      </c>
      <c r="I446" s="14"/>
      <c r="J446" s="14"/>
      <c r="K446" s="14"/>
      <c r="L446" s="162"/>
      <c r="M446" s="166"/>
      <c r="N446" s="167"/>
      <c r="O446" s="167"/>
      <c r="P446" s="167"/>
      <c r="Q446" s="167"/>
      <c r="R446" s="167"/>
      <c r="S446" s="167"/>
      <c r="T446" s="168"/>
      <c r="AT446" s="169" t="s">
        <v>167</v>
      </c>
      <c r="AU446" s="169" t="s">
        <v>85</v>
      </c>
      <c r="AV446" s="13" t="s">
        <v>85</v>
      </c>
      <c r="AW446" s="13" t="s">
        <v>29</v>
      </c>
      <c r="AX446" s="13" t="s">
        <v>75</v>
      </c>
      <c r="AY446" s="169" t="s">
        <v>148</v>
      </c>
    </row>
    <row r="447" spans="1:65" s="14" customFormat="1" ht="22.8">
      <c r="A447" s="13"/>
      <c r="B447" s="140"/>
      <c r="C447" s="153" t="s">
        <v>700</v>
      </c>
      <c r="D447" s="153" t="s">
        <v>161</v>
      </c>
      <c r="E447" s="154" t="s">
        <v>701</v>
      </c>
      <c r="F447" s="155" t="s">
        <v>702</v>
      </c>
      <c r="G447" s="156" t="s">
        <v>153</v>
      </c>
      <c r="H447" s="157">
        <v>1.62</v>
      </c>
      <c r="I447" s="158">
        <v>0</v>
      </c>
      <c r="J447" s="158">
        <f>ROUND(I447*H447,2)</f>
        <v>0</v>
      </c>
      <c r="K447" s="155" t="s">
        <v>154</v>
      </c>
      <c r="L447" s="170"/>
      <c r="M447" s="174"/>
      <c r="N447" s="175"/>
      <c r="O447" s="175"/>
      <c r="P447" s="175"/>
      <c r="Q447" s="175"/>
      <c r="R447" s="175"/>
      <c r="S447" s="175"/>
      <c r="T447" s="176"/>
      <c r="AT447" s="171" t="s">
        <v>167</v>
      </c>
      <c r="AU447" s="171" t="s">
        <v>85</v>
      </c>
      <c r="AV447" s="14" t="s">
        <v>155</v>
      </c>
      <c r="AW447" s="14" t="s">
        <v>29</v>
      </c>
      <c r="AX447" s="14" t="s">
        <v>83</v>
      </c>
      <c r="AY447" s="171" t="s">
        <v>148</v>
      </c>
    </row>
    <row r="448" spans="1:65" s="2" customFormat="1" ht="21.75" customHeight="1">
      <c r="A448" s="29"/>
      <c r="B448" s="140"/>
      <c r="C448" s="141" t="s">
        <v>704</v>
      </c>
      <c r="D448" s="141" t="s">
        <v>150</v>
      </c>
      <c r="E448" s="142" t="s">
        <v>705</v>
      </c>
      <c r="F448" s="143" t="s">
        <v>706</v>
      </c>
      <c r="G448" s="144" t="s">
        <v>197</v>
      </c>
      <c r="H448" s="145">
        <v>53</v>
      </c>
      <c r="I448" s="146">
        <v>0</v>
      </c>
      <c r="J448" s="146">
        <f>ROUND(I448*H448,2)</f>
        <v>0</v>
      </c>
      <c r="K448" s="143" t="s">
        <v>154</v>
      </c>
      <c r="L448" s="30"/>
      <c r="M448" s="147" t="s">
        <v>1</v>
      </c>
      <c r="N448" s="148" t="s">
        <v>40</v>
      </c>
      <c r="O448" s="149">
        <v>0.33500000000000002</v>
      </c>
      <c r="P448" s="149">
        <f t="shared" ref="P448:P454" si="0">O448*H464</f>
        <v>18.760000000000002</v>
      </c>
      <c r="Q448" s="149">
        <v>0</v>
      </c>
      <c r="R448" s="149">
        <f t="shared" ref="R448:R454" si="1">Q448*H464</f>
        <v>0</v>
      </c>
      <c r="S448" s="149">
        <v>0</v>
      </c>
      <c r="T448" s="150">
        <f t="shared" ref="T448:T454" si="2">S448*H464</f>
        <v>0</v>
      </c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R448" s="151" t="s">
        <v>235</v>
      </c>
      <c r="AT448" s="151" t="s">
        <v>150</v>
      </c>
      <c r="AU448" s="151" t="s">
        <v>85</v>
      </c>
      <c r="AY448" s="17" t="s">
        <v>148</v>
      </c>
      <c r="BE448" s="152">
        <f t="shared" ref="BE448:BE454" si="3">IF(N448="základní",J464,0)</f>
        <v>0</v>
      </c>
      <c r="BF448" s="152">
        <f t="shared" ref="BF448:BF454" si="4">IF(N448="snížená",J464,0)</f>
        <v>0</v>
      </c>
      <c r="BG448" s="152">
        <f t="shared" ref="BG448:BG454" si="5">IF(N448="zákl. přenesená",J464,0)</f>
        <v>0</v>
      </c>
      <c r="BH448" s="152">
        <f t="shared" ref="BH448:BH454" si="6">IF(N448="sníž. přenesená",J464,0)</f>
        <v>0</v>
      </c>
      <c r="BI448" s="152">
        <f t="shared" ref="BI448:BI454" si="7">IF(N448="nulová",J464,0)</f>
        <v>0</v>
      </c>
      <c r="BJ448" s="17" t="s">
        <v>83</v>
      </c>
      <c r="BK448" s="152">
        <f t="shared" ref="BK448:BK454" si="8">ROUND(I464*H464,2)</f>
        <v>0</v>
      </c>
      <c r="BL448" s="17" t="s">
        <v>235</v>
      </c>
      <c r="BM448" s="151" t="s">
        <v>744</v>
      </c>
    </row>
    <row r="449" spans="1:65" s="2" customFormat="1" ht="24.15" customHeight="1">
      <c r="A449" s="13"/>
      <c r="B449" s="162"/>
      <c r="C449" s="13"/>
      <c r="D449" s="163" t="s">
        <v>167</v>
      </c>
      <c r="E449" s="169" t="s">
        <v>1</v>
      </c>
      <c r="F449" s="164" t="s">
        <v>708</v>
      </c>
      <c r="G449" s="13"/>
      <c r="H449" s="165">
        <v>5</v>
      </c>
      <c r="I449" s="13"/>
      <c r="J449" s="13"/>
      <c r="K449" s="13"/>
      <c r="L449" s="159"/>
      <c r="M449" s="160" t="s">
        <v>1</v>
      </c>
      <c r="N449" s="161" t="s">
        <v>40</v>
      </c>
      <c r="O449" s="149">
        <v>0</v>
      </c>
      <c r="P449" s="149">
        <f t="shared" si="0"/>
        <v>0</v>
      </c>
      <c r="Q449" s="149">
        <v>1.1999999999999999E-3</v>
      </c>
      <c r="R449" s="149">
        <f t="shared" si="1"/>
        <v>6.7199999999999996E-2</v>
      </c>
      <c r="S449" s="149">
        <v>0</v>
      </c>
      <c r="T449" s="150">
        <f t="shared" si="2"/>
        <v>0</v>
      </c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R449" s="151" t="s">
        <v>311</v>
      </c>
      <c r="AT449" s="151" t="s">
        <v>161</v>
      </c>
      <c r="AU449" s="151" t="s">
        <v>85</v>
      </c>
      <c r="AY449" s="17" t="s">
        <v>148</v>
      </c>
      <c r="BE449" s="152">
        <f t="shared" si="3"/>
        <v>0</v>
      </c>
      <c r="BF449" s="152">
        <f t="shared" si="4"/>
        <v>0</v>
      </c>
      <c r="BG449" s="152">
        <f t="shared" si="5"/>
        <v>0</v>
      </c>
      <c r="BH449" s="152">
        <f t="shared" si="6"/>
        <v>0</v>
      </c>
      <c r="BI449" s="152">
        <f t="shared" si="7"/>
        <v>0</v>
      </c>
      <c r="BJ449" s="17" t="s">
        <v>83</v>
      </c>
      <c r="BK449" s="152">
        <f t="shared" si="8"/>
        <v>0</v>
      </c>
      <c r="BL449" s="17" t="s">
        <v>235</v>
      </c>
      <c r="BM449" s="151" t="s">
        <v>748</v>
      </c>
    </row>
    <row r="450" spans="1:65" s="2" customFormat="1" ht="21.75" customHeight="1">
      <c r="A450" s="14"/>
      <c r="B450" s="162"/>
      <c r="C450" s="13"/>
      <c r="D450" s="163" t="s">
        <v>167</v>
      </c>
      <c r="E450" s="169" t="s">
        <v>1</v>
      </c>
      <c r="F450" s="164" t="s">
        <v>709</v>
      </c>
      <c r="G450" s="13"/>
      <c r="H450" s="165">
        <v>2</v>
      </c>
      <c r="I450" s="13"/>
      <c r="J450" s="13"/>
      <c r="K450" s="13"/>
      <c r="L450" s="159"/>
      <c r="M450" s="160" t="s">
        <v>1</v>
      </c>
      <c r="N450" s="161" t="s">
        <v>40</v>
      </c>
      <c r="O450" s="149">
        <v>0</v>
      </c>
      <c r="P450" s="149">
        <f t="shared" si="0"/>
        <v>0</v>
      </c>
      <c r="Q450" s="149">
        <v>1.4999999999999999E-4</v>
      </c>
      <c r="R450" s="149">
        <f t="shared" si="1"/>
        <v>8.3999999999999995E-3</v>
      </c>
      <c r="S450" s="149">
        <v>0</v>
      </c>
      <c r="T450" s="150">
        <f t="shared" si="2"/>
        <v>0</v>
      </c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R450" s="151" t="s">
        <v>311</v>
      </c>
      <c r="AT450" s="151" t="s">
        <v>161</v>
      </c>
      <c r="AU450" s="151" t="s">
        <v>85</v>
      </c>
      <c r="AY450" s="17" t="s">
        <v>148</v>
      </c>
      <c r="BE450" s="152">
        <f t="shared" si="3"/>
        <v>0</v>
      </c>
      <c r="BF450" s="152">
        <f t="shared" si="4"/>
        <v>0</v>
      </c>
      <c r="BG450" s="152">
        <f t="shared" si="5"/>
        <v>0</v>
      </c>
      <c r="BH450" s="152">
        <f t="shared" si="6"/>
        <v>0</v>
      </c>
      <c r="BI450" s="152">
        <f t="shared" si="7"/>
        <v>0</v>
      </c>
      <c r="BJ450" s="17" t="s">
        <v>83</v>
      </c>
      <c r="BK450" s="152">
        <f t="shared" si="8"/>
        <v>0</v>
      </c>
      <c r="BL450" s="17" t="s">
        <v>235</v>
      </c>
      <c r="BM450" s="151" t="s">
        <v>752</v>
      </c>
    </row>
    <row r="451" spans="1:65" s="2" customFormat="1" ht="16.5" customHeight="1">
      <c r="A451" s="29"/>
      <c r="B451" s="162"/>
      <c r="C451" s="13"/>
      <c r="D451" s="163" t="s">
        <v>167</v>
      </c>
      <c r="E451" s="169" t="s">
        <v>1</v>
      </c>
      <c r="F451" s="164" t="s">
        <v>710</v>
      </c>
      <c r="G451" s="13"/>
      <c r="H451" s="165">
        <v>46</v>
      </c>
      <c r="I451" s="13"/>
      <c r="J451" s="13"/>
      <c r="K451" s="13"/>
      <c r="L451" s="159"/>
      <c r="M451" s="160" t="s">
        <v>1</v>
      </c>
      <c r="N451" s="161" t="s">
        <v>40</v>
      </c>
      <c r="O451" s="149">
        <v>0</v>
      </c>
      <c r="P451" s="149">
        <f t="shared" si="0"/>
        <v>0</v>
      </c>
      <c r="Q451" s="149">
        <v>1.4999999999999999E-4</v>
      </c>
      <c r="R451" s="149">
        <f t="shared" si="1"/>
        <v>8.3999999999999995E-3</v>
      </c>
      <c r="S451" s="149">
        <v>0</v>
      </c>
      <c r="T451" s="150">
        <f t="shared" si="2"/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51" t="s">
        <v>311</v>
      </c>
      <c r="AT451" s="151" t="s">
        <v>161</v>
      </c>
      <c r="AU451" s="151" t="s">
        <v>85</v>
      </c>
      <c r="AY451" s="17" t="s">
        <v>148</v>
      </c>
      <c r="BE451" s="152">
        <f t="shared" si="3"/>
        <v>0</v>
      </c>
      <c r="BF451" s="152">
        <f t="shared" si="4"/>
        <v>0</v>
      </c>
      <c r="BG451" s="152">
        <f t="shared" si="5"/>
        <v>0</v>
      </c>
      <c r="BH451" s="152">
        <f t="shared" si="6"/>
        <v>0</v>
      </c>
      <c r="BI451" s="152">
        <f t="shared" si="7"/>
        <v>0</v>
      </c>
      <c r="BJ451" s="17" t="s">
        <v>83</v>
      </c>
      <c r="BK451" s="152">
        <f t="shared" si="8"/>
        <v>0</v>
      </c>
      <c r="BL451" s="17" t="s">
        <v>235</v>
      </c>
      <c r="BM451" s="151" t="s">
        <v>756</v>
      </c>
    </row>
    <row r="452" spans="1:65" s="2" customFormat="1" ht="21.75" customHeight="1">
      <c r="A452" s="29"/>
      <c r="B452" s="170"/>
      <c r="C452" s="14"/>
      <c r="D452" s="163" t="s">
        <v>167</v>
      </c>
      <c r="E452" s="171" t="s">
        <v>1</v>
      </c>
      <c r="F452" s="172" t="s">
        <v>176</v>
      </c>
      <c r="G452" s="14"/>
      <c r="H452" s="173">
        <v>53</v>
      </c>
      <c r="I452" s="14"/>
      <c r="J452" s="14"/>
      <c r="K452" s="14"/>
      <c r="L452" s="30"/>
      <c r="M452" s="147" t="s">
        <v>1</v>
      </c>
      <c r="N452" s="148" t="s">
        <v>40</v>
      </c>
      <c r="O452" s="149">
        <v>0.374</v>
      </c>
      <c r="P452" s="149">
        <f t="shared" si="0"/>
        <v>0.748</v>
      </c>
      <c r="Q452" s="149">
        <v>0</v>
      </c>
      <c r="R452" s="149">
        <f t="shared" si="1"/>
        <v>0</v>
      </c>
      <c r="S452" s="149">
        <v>0</v>
      </c>
      <c r="T452" s="150">
        <f t="shared" si="2"/>
        <v>0</v>
      </c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R452" s="151" t="s">
        <v>235</v>
      </c>
      <c r="AT452" s="151" t="s">
        <v>150</v>
      </c>
      <c r="AU452" s="151" t="s">
        <v>85</v>
      </c>
      <c r="AY452" s="17" t="s">
        <v>148</v>
      </c>
      <c r="BE452" s="152">
        <f t="shared" si="3"/>
        <v>0</v>
      </c>
      <c r="BF452" s="152">
        <f t="shared" si="4"/>
        <v>0</v>
      </c>
      <c r="BG452" s="152">
        <f t="shared" si="5"/>
        <v>0</v>
      </c>
      <c r="BH452" s="152">
        <f t="shared" si="6"/>
        <v>0</v>
      </c>
      <c r="BI452" s="152">
        <f t="shared" si="7"/>
        <v>0</v>
      </c>
      <c r="BJ452" s="17" t="s">
        <v>83</v>
      </c>
      <c r="BK452" s="152">
        <f t="shared" si="8"/>
        <v>0</v>
      </c>
      <c r="BL452" s="17" t="s">
        <v>235</v>
      </c>
      <c r="BM452" s="151" t="s">
        <v>760</v>
      </c>
    </row>
    <row r="453" spans="1:65" s="2" customFormat="1" ht="16.5" customHeight="1">
      <c r="A453" s="13"/>
      <c r="B453" s="140"/>
      <c r="C453" s="153" t="s">
        <v>711</v>
      </c>
      <c r="D453" s="153" t="s">
        <v>161</v>
      </c>
      <c r="E453" s="154" t="s">
        <v>712</v>
      </c>
      <c r="F453" s="155" t="s">
        <v>713</v>
      </c>
      <c r="G453" s="156" t="s">
        <v>197</v>
      </c>
      <c r="H453" s="157">
        <v>5</v>
      </c>
      <c r="I453" s="158">
        <v>0</v>
      </c>
      <c r="J453" s="158">
        <f>ROUND(I453*H453,2)</f>
        <v>0</v>
      </c>
      <c r="K453" s="155" t="s">
        <v>154</v>
      </c>
      <c r="L453" s="159"/>
      <c r="M453" s="160" t="s">
        <v>1</v>
      </c>
      <c r="N453" s="161" t="s">
        <v>40</v>
      </c>
      <c r="O453" s="149">
        <v>0</v>
      </c>
      <c r="P453" s="149">
        <f t="shared" si="0"/>
        <v>0</v>
      </c>
      <c r="Q453" s="149">
        <v>2.2000000000000001E-3</v>
      </c>
      <c r="R453" s="149">
        <f t="shared" si="1"/>
        <v>4.4000000000000003E-3</v>
      </c>
      <c r="S453" s="149">
        <v>0</v>
      </c>
      <c r="T453" s="150">
        <f t="shared" si="2"/>
        <v>0</v>
      </c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R453" s="151" t="s">
        <v>311</v>
      </c>
      <c r="AT453" s="151" t="s">
        <v>161</v>
      </c>
      <c r="AU453" s="151" t="s">
        <v>85</v>
      </c>
      <c r="AY453" s="17" t="s">
        <v>148</v>
      </c>
      <c r="BE453" s="152">
        <f t="shared" si="3"/>
        <v>0</v>
      </c>
      <c r="BF453" s="152">
        <f t="shared" si="4"/>
        <v>0</v>
      </c>
      <c r="BG453" s="152">
        <f t="shared" si="5"/>
        <v>0</v>
      </c>
      <c r="BH453" s="152">
        <f t="shared" si="6"/>
        <v>0</v>
      </c>
      <c r="BI453" s="152">
        <f t="shared" si="7"/>
        <v>0</v>
      </c>
      <c r="BJ453" s="17" t="s">
        <v>83</v>
      </c>
      <c r="BK453" s="152">
        <f t="shared" si="8"/>
        <v>0</v>
      </c>
      <c r="BL453" s="17" t="s">
        <v>235</v>
      </c>
      <c r="BM453" s="151" t="s">
        <v>764</v>
      </c>
    </row>
    <row r="454" spans="1:65" s="2" customFormat="1" ht="24.15" customHeight="1">
      <c r="A454" s="13"/>
      <c r="B454" s="140"/>
      <c r="C454" s="153" t="s">
        <v>715</v>
      </c>
      <c r="D454" s="153" t="s">
        <v>161</v>
      </c>
      <c r="E454" s="154" t="s">
        <v>716</v>
      </c>
      <c r="F454" s="155" t="s">
        <v>717</v>
      </c>
      <c r="G454" s="156" t="s">
        <v>197</v>
      </c>
      <c r="H454" s="157">
        <v>2</v>
      </c>
      <c r="I454" s="158">
        <v>0</v>
      </c>
      <c r="J454" s="158">
        <f>ROUND(I454*H454,2)</f>
        <v>0</v>
      </c>
      <c r="K454" s="155" t="s">
        <v>154</v>
      </c>
      <c r="L454" s="30"/>
      <c r="M454" s="147" t="s">
        <v>1</v>
      </c>
      <c r="N454" s="148" t="s">
        <v>40</v>
      </c>
      <c r="O454" s="149">
        <v>0.05</v>
      </c>
      <c r="P454" s="149">
        <f t="shared" si="0"/>
        <v>2.8000000000000003</v>
      </c>
      <c r="Q454" s="149">
        <v>0</v>
      </c>
      <c r="R454" s="149">
        <f t="shared" si="1"/>
        <v>0</v>
      </c>
      <c r="S454" s="149">
        <v>2.4E-2</v>
      </c>
      <c r="T454" s="150">
        <f t="shared" si="2"/>
        <v>1.3440000000000001</v>
      </c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R454" s="151" t="s">
        <v>235</v>
      </c>
      <c r="AT454" s="151" t="s">
        <v>150</v>
      </c>
      <c r="AU454" s="151" t="s">
        <v>85</v>
      </c>
      <c r="AY454" s="17" t="s">
        <v>148</v>
      </c>
      <c r="BE454" s="152">
        <f t="shared" si="3"/>
        <v>0</v>
      </c>
      <c r="BF454" s="152">
        <f t="shared" si="4"/>
        <v>0</v>
      </c>
      <c r="BG454" s="152">
        <f t="shared" si="5"/>
        <v>0</v>
      </c>
      <c r="BH454" s="152">
        <f t="shared" si="6"/>
        <v>0</v>
      </c>
      <c r="BI454" s="152">
        <f t="shared" si="7"/>
        <v>0</v>
      </c>
      <c r="BJ454" s="17" t="s">
        <v>83</v>
      </c>
      <c r="BK454" s="152">
        <f t="shared" si="8"/>
        <v>0</v>
      </c>
      <c r="BL454" s="17" t="s">
        <v>235</v>
      </c>
      <c r="BM454" s="151" t="s">
        <v>768</v>
      </c>
    </row>
    <row r="455" spans="1:65" s="15" customFormat="1" ht="22.8">
      <c r="A455" s="13"/>
      <c r="B455" s="140"/>
      <c r="C455" s="153" t="s">
        <v>719</v>
      </c>
      <c r="D455" s="153" t="s">
        <v>161</v>
      </c>
      <c r="E455" s="154" t="s">
        <v>720</v>
      </c>
      <c r="F455" s="155" t="s">
        <v>721</v>
      </c>
      <c r="G455" s="156" t="s">
        <v>197</v>
      </c>
      <c r="H455" s="157">
        <v>46</v>
      </c>
      <c r="I455" s="158">
        <v>0</v>
      </c>
      <c r="J455" s="158">
        <f>ROUND(I455*H455,2)</f>
        <v>0</v>
      </c>
      <c r="K455" s="155" t="s">
        <v>154</v>
      </c>
      <c r="L455" s="177"/>
      <c r="M455" s="180"/>
      <c r="N455" s="181"/>
      <c r="O455" s="181"/>
      <c r="P455" s="181"/>
      <c r="Q455" s="181"/>
      <c r="R455" s="181"/>
      <c r="S455" s="181"/>
      <c r="T455" s="182"/>
      <c r="AT455" s="178" t="s">
        <v>167</v>
      </c>
      <c r="AU455" s="178" t="s">
        <v>85</v>
      </c>
      <c r="AV455" s="15" t="s">
        <v>83</v>
      </c>
      <c r="AW455" s="15" t="s">
        <v>29</v>
      </c>
      <c r="AX455" s="15" t="s">
        <v>75</v>
      </c>
      <c r="AY455" s="178" t="s">
        <v>148</v>
      </c>
    </row>
    <row r="456" spans="1:65" s="13" customFormat="1" ht="22.8">
      <c r="A456" s="14"/>
      <c r="B456" s="140"/>
      <c r="C456" s="141" t="s">
        <v>723</v>
      </c>
      <c r="D456" s="141" t="s">
        <v>150</v>
      </c>
      <c r="E456" s="142" t="s">
        <v>724</v>
      </c>
      <c r="F456" s="143" t="s">
        <v>725</v>
      </c>
      <c r="G456" s="144" t="s">
        <v>197</v>
      </c>
      <c r="H456" s="145">
        <v>3</v>
      </c>
      <c r="I456" s="146">
        <v>0</v>
      </c>
      <c r="J456" s="146">
        <f>ROUND(I456*H456,2)</f>
        <v>0</v>
      </c>
      <c r="K456" s="143" t="s">
        <v>154</v>
      </c>
      <c r="L456" s="162"/>
      <c r="M456" s="166"/>
      <c r="N456" s="167"/>
      <c r="O456" s="167"/>
      <c r="P456" s="167"/>
      <c r="Q456" s="167"/>
      <c r="R456" s="167"/>
      <c r="S456" s="167"/>
      <c r="T456" s="168"/>
      <c r="AT456" s="169" t="s">
        <v>167</v>
      </c>
      <c r="AU456" s="169" t="s">
        <v>85</v>
      </c>
      <c r="AV456" s="13" t="s">
        <v>85</v>
      </c>
      <c r="AW456" s="13" t="s">
        <v>29</v>
      </c>
      <c r="AX456" s="13" t="s">
        <v>75</v>
      </c>
      <c r="AY456" s="169" t="s">
        <v>148</v>
      </c>
    </row>
    <row r="457" spans="1:65" s="14" customFormat="1">
      <c r="A457" s="29"/>
      <c r="B457" s="162"/>
      <c r="C457" s="13"/>
      <c r="D457" s="163" t="s">
        <v>167</v>
      </c>
      <c r="E457" s="169" t="s">
        <v>1</v>
      </c>
      <c r="F457" s="164" t="s">
        <v>727</v>
      </c>
      <c r="G457" s="13"/>
      <c r="H457" s="165">
        <v>3</v>
      </c>
      <c r="I457" s="13"/>
      <c r="J457" s="13"/>
      <c r="K457" s="13"/>
      <c r="L457" s="170"/>
      <c r="M457" s="174"/>
      <c r="N457" s="175"/>
      <c r="O457" s="175"/>
      <c r="P457" s="175"/>
      <c r="Q457" s="175"/>
      <c r="R457" s="175"/>
      <c r="S457" s="175"/>
      <c r="T457" s="176"/>
      <c r="AT457" s="171" t="s">
        <v>167</v>
      </c>
      <c r="AU457" s="171" t="s">
        <v>85</v>
      </c>
      <c r="AV457" s="14" t="s">
        <v>155</v>
      </c>
      <c r="AW457" s="14" t="s">
        <v>29</v>
      </c>
      <c r="AX457" s="14" t="s">
        <v>83</v>
      </c>
      <c r="AY457" s="171" t="s">
        <v>148</v>
      </c>
    </row>
    <row r="458" spans="1:65" s="2" customFormat="1" ht="24.15" customHeight="1">
      <c r="A458" s="29"/>
      <c r="B458" s="170"/>
      <c r="C458" s="14"/>
      <c r="D458" s="163" t="s">
        <v>167</v>
      </c>
      <c r="E458" s="171" t="s">
        <v>1</v>
      </c>
      <c r="F458" s="172" t="s">
        <v>176</v>
      </c>
      <c r="G458" s="14"/>
      <c r="H458" s="173">
        <v>3</v>
      </c>
      <c r="I458" s="14"/>
      <c r="J458" s="14"/>
      <c r="K458" s="14"/>
      <c r="L458" s="30"/>
      <c r="M458" s="147" t="s">
        <v>1</v>
      </c>
      <c r="N458" s="148" t="s">
        <v>40</v>
      </c>
      <c r="O458" s="149">
        <v>0.52100000000000002</v>
      </c>
      <c r="P458" s="149">
        <f>O458*H474</f>
        <v>0.52100000000000002</v>
      </c>
      <c r="Q458" s="149">
        <v>0</v>
      </c>
      <c r="R458" s="149">
        <f>Q458*H474</f>
        <v>0</v>
      </c>
      <c r="S458" s="149">
        <v>0</v>
      </c>
      <c r="T458" s="150">
        <f>S458*H474</f>
        <v>0</v>
      </c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R458" s="151" t="s">
        <v>235</v>
      </c>
      <c r="AT458" s="151" t="s">
        <v>150</v>
      </c>
      <c r="AU458" s="151" t="s">
        <v>85</v>
      </c>
      <c r="AY458" s="17" t="s">
        <v>148</v>
      </c>
      <c r="BE458" s="152">
        <f>IF(N458="základní",J474,0)</f>
        <v>0</v>
      </c>
      <c r="BF458" s="152">
        <f>IF(N458="snížená",J474,0)</f>
        <v>0</v>
      </c>
      <c r="BG458" s="152">
        <f>IF(N458="zákl. přenesená",J474,0)</f>
        <v>0</v>
      </c>
      <c r="BH458" s="152">
        <f>IF(N458="sníž. přenesená",J474,0)</f>
        <v>0</v>
      </c>
      <c r="BI458" s="152">
        <f>IF(N458="nulová",J474,0)</f>
        <v>0</v>
      </c>
      <c r="BJ458" s="17" t="s">
        <v>83</v>
      </c>
      <c r="BK458" s="152">
        <f>ROUND(I474*H474,2)</f>
        <v>0</v>
      </c>
      <c r="BL458" s="17" t="s">
        <v>235</v>
      </c>
      <c r="BM458" s="151" t="s">
        <v>773</v>
      </c>
    </row>
    <row r="459" spans="1:65" s="2" customFormat="1" ht="24.15" customHeight="1">
      <c r="A459" s="29"/>
      <c r="B459" s="140"/>
      <c r="C459" s="153" t="s">
        <v>728</v>
      </c>
      <c r="D459" s="153" t="s">
        <v>161</v>
      </c>
      <c r="E459" s="154" t="s">
        <v>729</v>
      </c>
      <c r="F459" s="155" t="s">
        <v>730</v>
      </c>
      <c r="G459" s="156" t="s">
        <v>197</v>
      </c>
      <c r="H459" s="157">
        <v>3</v>
      </c>
      <c r="I459" s="158">
        <v>0</v>
      </c>
      <c r="J459" s="158">
        <f>ROUND(I459*H459,2)</f>
        <v>0</v>
      </c>
      <c r="K459" s="155" t="s">
        <v>154</v>
      </c>
      <c r="L459" s="159"/>
      <c r="M459" s="160" t="s">
        <v>1</v>
      </c>
      <c r="N459" s="161" t="s">
        <v>40</v>
      </c>
      <c r="O459" s="149">
        <v>0</v>
      </c>
      <c r="P459" s="149">
        <f>O459*H475</f>
        <v>0</v>
      </c>
      <c r="Q459" s="149">
        <v>5.0000000000000001E-3</v>
      </c>
      <c r="R459" s="149">
        <f>Q459*H475</f>
        <v>4.5000000000000005E-3</v>
      </c>
      <c r="S459" s="149">
        <v>0</v>
      </c>
      <c r="T459" s="150">
        <f>S459*H475</f>
        <v>0</v>
      </c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R459" s="151" t="s">
        <v>311</v>
      </c>
      <c r="AT459" s="151" t="s">
        <v>161</v>
      </c>
      <c r="AU459" s="151" t="s">
        <v>85</v>
      </c>
      <c r="AY459" s="17" t="s">
        <v>148</v>
      </c>
      <c r="BE459" s="152">
        <f>IF(N459="základní",J475,0)</f>
        <v>0</v>
      </c>
      <c r="BF459" s="152">
        <f>IF(N459="snížená",J475,0)</f>
        <v>0</v>
      </c>
      <c r="BG459" s="152">
        <f>IF(N459="zákl. přenesená",J475,0)</f>
        <v>0</v>
      </c>
      <c r="BH459" s="152">
        <f>IF(N459="sníž. přenesená",J475,0)</f>
        <v>0</v>
      </c>
      <c r="BI459" s="152">
        <f>IF(N459="nulová",J475,0)</f>
        <v>0</v>
      </c>
      <c r="BJ459" s="17" t="s">
        <v>83</v>
      </c>
      <c r="BK459" s="152">
        <f>ROUND(I475*H475,2)</f>
        <v>0</v>
      </c>
      <c r="BL459" s="17" t="s">
        <v>235</v>
      </c>
      <c r="BM459" s="151" t="s">
        <v>777</v>
      </c>
    </row>
    <row r="460" spans="1:65" s="2" customFormat="1" ht="24.15" customHeight="1">
      <c r="A460" s="29"/>
      <c r="B460" s="140"/>
      <c r="C460" s="220" t="s">
        <v>732</v>
      </c>
      <c r="D460" s="220" t="s">
        <v>150</v>
      </c>
      <c r="E460" s="221" t="s">
        <v>733</v>
      </c>
      <c r="F460" s="222" t="s">
        <v>734</v>
      </c>
      <c r="G460" s="223" t="s">
        <v>197</v>
      </c>
      <c r="H460" s="224">
        <v>1</v>
      </c>
      <c r="I460" s="225">
        <v>0</v>
      </c>
      <c r="J460" s="225">
        <f>ROUND(I460*H460,2)</f>
        <v>0</v>
      </c>
      <c r="K460" s="222" t="s">
        <v>154</v>
      </c>
      <c r="L460" s="159"/>
      <c r="M460" s="160" t="s">
        <v>1</v>
      </c>
      <c r="N460" s="161" t="s">
        <v>40</v>
      </c>
      <c r="O460" s="149">
        <v>0</v>
      </c>
      <c r="P460" s="149">
        <f>O460*H476</f>
        <v>0</v>
      </c>
      <c r="Q460" s="149">
        <v>6.0000000000000002E-5</v>
      </c>
      <c r="R460" s="149">
        <f>Q460*H476</f>
        <v>1.2E-4</v>
      </c>
      <c r="S460" s="149">
        <v>0</v>
      </c>
      <c r="T460" s="150">
        <f>S460*H476</f>
        <v>0</v>
      </c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R460" s="151" t="s">
        <v>311</v>
      </c>
      <c r="AT460" s="151" t="s">
        <v>161</v>
      </c>
      <c r="AU460" s="151" t="s">
        <v>85</v>
      </c>
      <c r="AY460" s="17" t="s">
        <v>148</v>
      </c>
      <c r="BE460" s="152">
        <f>IF(N460="základní",J476,0)</f>
        <v>0</v>
      </c>
      <c r="BF460" s="152">
        <f>IF(N460="snížená",J476,0)</f>
        <v>0</v>
      </c>
      <c r="BG460" s="152">
        <f>IF(N460="zákl. přenesená",J476,0)</f>
        <v>0</v>
      </c>
      <c r="BH460" s="152">
        <f>IF(N460="sníž. přenesená",J476,0)</f>
        <v>0</v>
      </c>
      <c r="BI460" s="152">
        <f>IF(N460="nulová",J476,0)</f>
        <v>0</v>
      </c>
      <c r="BJ460" s="17" t="s">
        <v>83</v>
      </c>
      <c r="BK460" s="152">
        <f>ROUND(I476*H476,2)</f>
        <v>0</v>
      </c>
      <c r="BL460" s="17" t="s">
        <v>235</v>
      </c>
      <c r="BM460" s="151" t="s">
        <v>781</v>
      </c>
    </row>
    <row r="461" spans="1:65" s="2" customFormat="1" ht="24.15" customHeight="1">
      <c r="A461" s="13"/>
      <c r="B461" s="140"/>
      <c r="C461" s="153" t="s">
        <v>736</v>
      </c>
      <c r="D461" s="153" t="s">
        <v>161</v>
      </c>
      <c r="E461" s="154" t="s">
        <v>737</v>
      </c>
      <c r="F461" s="155" t="s">
        <v>738</v>
      </c>
      <c r="G461" s="156" t="s">
        <v>153</v>
      </c>
      <c r="H461" s="157">
        <v>4.95</v>
      </c>
      <c r="I461" s="158">
        <v>0</v>
      </c>
      <c r="J461" s="158">
        <f>ROUND(I461*H461,2)</f>
        <v>0</v>
      </c>
      <c r="K461" s="155" t="s">
        <v>154</v>
      </c>
      <c r="L461" s="30"/>
      <c r="M461" s="147" t="s">
        <v>1</v>
      </c>
      <c r="N461" s="148" t="s">
        <v>40</v>
      </c>
      <c r="O461" s="149">
        <v>2.2549999999999999</v>
      </c>
      <c r="P461" s="149">
        <f>O461*H477</f>
        <v>3.3464199999999997</v>
      </c>
      <c r="Q461" s="149">
        <v>0</v>
      </c>
      <c r="R461" s="149">
        <f>Q461*H477</f>
        <v>0</v>
      </c>
      <c r="S461" s="149">
        <v>0</v>
      </c>
      <c r="T461" s="150">
        <f>S461*H477</f>
        <v>0</v>
      </c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R461" s="151" t="s">
        <v>235</v>
      </c>
      <c r="AT461" s="151" t="s">
        <v>150</v>
      </c>
      <c r="AU461" s="151" t="s">
        <v>85</v>
      </c>
      <c r="AY461" s="17" t="s">
        <v>148</v>
      </c>
      <c r="BE461" s="152">
        <f>IF(N461="základní",J477,0)</f>
        <v>0</v>
      </c>
      <c r="BF461" s="152">
        <f>IF(N461="snížená",J477,0)</f>
        <v>0</v>
      </c>
      <c r="BG461" s="152">
        <f>IF(N461="zákl. přenesená",J477,0)</f>
        <v>0</v>
      </c>
      <c r="BH461" s="152">
        <f>IF(N461="sníž. přenesená",J477,0)</f>
        <v>0</v>
      </c>
      <c r="BI461" s="152">
        <f>IF(N461="nulová",J477,0)</f>
        <v>0</v>
      </c>
      <c r="BJ461" s="17" t="s">
        <v>83</v>
      </c>
      <c r="BK461" s="152">
        <f>ROUND(I477*H477,2)</f>
        <v>0</v>
      </c>
      <c r="BL461" s="17" t="s">
        <v>235</v>
      </c>
      <c r="BM461" s="151" t="s">
        <v>785</v>
      </c>
    </row>
    <row r="462" spans="1:65" s="12" customFormat="1" ht="22.95" customHeight="1">
      <c r="A462" s="14"/>
      <c r="B462" s="162"/>
      <c r="C462" s="13"/>
      <c r="D462" s="163" t="s">
        <v>167</v>
      </c>
      <c r="E462" s="169" t="s">
        <v>1</v>
      </c>
      <c r="F462" s="164" t="s">
        <v>740</v>
      </c>
      <c r="G462" s="13"/>
      <c r="H462" s="165">
        <v>4.95</v>
      </c>
      <c r="I462" s="13"/>
      <c r="J462" s="13"/>
      <c r="K462" s="13"/>
      <c r="L462" s="128"/>
      <c r="M462" s="132"/>
      <c r="N462" s="133"/>
      <c r="O462" s="133"/>
      <c r="P462" s="134">
        <f>SUM(P463:P486)</f>
        <v>577.49991199999999</v>
      </c>
      <c r="Q462" s="133"/>
      <c r="R462" s="134">
        <f>SUM(R463:R486)</f>
        <v>17.794050499999997</v>
      </c>
      <c r="S462" s="133"/>
      <c r="T462" s="135">
        <f>SUM(T463:T486)</f>
        <v>0</v>
      </c>
      <c r="AR462" s="129" t="s">
        <v>85</v>
      </c>
      <c r="AT462" s="136" t="s">
        <v>74</v>
      </c>
      <c r="AU462" s="136" t="s">
        <v>83</v>
      </c>
      <c r="AY462" s="129" t="s">
        <v>148</v>
      </c>
      <c r="BK462" s="137">
        <f>SUM(BK463:BK486)</f>
        <v>0</v>
      </c>
    </row>
    <row r="463" spans="1:65" s="2" customFormat="1" ht="16.5" customHeight="1">
      <c r="A463" s="29"/>
      <c r="B463" s="170"/>
      <c r="C463" s="14"/>
      <c r="D463" s="163" t="s">
        <v>167</v>
      </c>
      <c r="E463" s="171" t="s">
        <v>1</v>
      </c>
      <c r="F463" s="172" t="s">
        <v>176</v>
      </c>
      <c r="G463" s="14"/>
      <c r="H463" s="173">
        <v>4.95</v>
      </c>
      <c r="I463" s="14"/>
      <c r="J463" s="14"/>
      <c r="K463" s="14"/>
      <c r="L463" s="30"/>
      <c r="M463" s="147" t="s">
        <v>1</v>
      </c>
      <c r="N463" s="148" t="s">
        <v>40</v>
      </c>
      <c r="O463" s="149">
        <v>2.4E-2</v>
      </c>
      <c r="P463" s="149">
        <f>O463*H479</f>
        <v>12.234960000000001</v>
      </c>
      <c r="Q463" s="149">
        <v>0</v>
      </c>
      <c r="R463" s="149">
        <f>Q463*H479</f>
        <v>0</v>
      </c>
      <c r="S463" s="149">
        <v>0</v>
      </c>
      <c r="T463" s="150">
        <f>S463*H479</f>
        <v>0</v>
      </c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R463" s="151" t="s">
        <v>235</v>
      </c>
      <c r="AT463" s="151" t="s">
        <v>150</v>
      </c>
      <c r="AU463" s="151" t="s">
        <v>85</v>
      </c>
      <c r="AY463" s="17" t="s">
        <v>148</v>
      </c>
      <c r="BE463" s="152">
        <f>IF(N463="základní",J479,0)</f>
        <v>0</v>
      </c>
      <c r="BF463" s="152">
        <f>IF(N463="snížená",J479,0)</f>
        <v>0</v>
      </c>
      <c r="BG463" s="152">
        <f>IF(N463="zákl. přenesená",J479,0)</f>
        <v>0</v>
      </c>
      <c r="BH463" s="152">
        <f>IF(N463="sníž. přenesená",J479,0)</f>
        <v>0</v>
      </c>
      <c r="BI463" s="152">
        <f>IF(N463="nulová",J479,0)</f>
        <v>0</v>
      </c>
      <c r="BJ463" s="17" t="s">
        <v>83</v>
      </c>
      <c r="BK463" s="152">
        <f>ROUND(I479*H479,2)</f>
        <v>0</v>
      </c>
      <c r="BL463" s="17" t="s">
        <v>235</v>
      </c>
      <c r="BM463" s="151" t="s">
        <v>791</v>
      </c>
    </row>
    <row r="464" spans="1:65" s="2" customFormat="1" ht="16.5" customHeight="1">
      <c r="A464" s="29"/>
      <c r="B464" s="140"/>
      <c r="C464" s="141" t="s">
        <v>741</v>
      </c>
      <c r="D464" s="141" t="s">
        <v>150</v>
      </c>
      <c r="E464" s="142" t="s">
        <v>742</v>
      </c>
      <c r="F464" s="143" t="s">
        <v>743</v>
      </c>
      <c r="G464" s="144" t="s">
        <v>197</v>
      </c>
      <c r="H464" s="145">
        <v>56</v>
      </c>
      <c r="I464" s="146">
        <v>0</v>
      </c>
      <c r="J464" s="146">
        <f t="shared" ref="J464:J470" si="9">ROUND(I464*H464,2)</f>
        <v>0</v>
      </c>
      <c r="K464" s="143" t="s">
        <v>154</v>
      </c>
      <c r="L464" s="30"/>
      <c r="M464" s="147" t="s">
        <v>1</v>
      </c>
      <c r="N464" s="148" t="s">
        <v>40</v>
      </c>
      <c r="O464" s="149">
        <v>4.3999999999999997E-2</v>
      </c>
      <c r="P464" s="149">
        <f>O464*H480</f>
        <v>22.430759999999999</v>
      </c>
      <c r="Q464" s="149">
        <v>2.9999999999999997E-4</v>
      </c>
      <c r="R464" s="149">
        <f>Q464*H480</f>
        <v>0.15293699999999999</v>
      </c>
      <c r="S464" s="149">
        <v>0</v>
      </c>
      <c r="T464" s="150">
        <f>S464*H480</f>
        <v>0</v>
      </c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R464" s="151" t="s">
        <v>235</v>
      </c>
      <c r="AT464" s="151" t="s">
        <v>150</v>
      </c>
      <c r="AU464" s="151" t="s">
        <v>85</v>
      </c>
      <c r="AY464" s="17" t="s">
        <v>148</v>
      </c>
      <c r="BE464" s="152">
        <f>IF(N464="základní",J480,0)</f>
        <v>0</v>
      </c>
      <c r="BF464" s="152">
        <f>IF(N464="snížená",J480,0)</f>
        <v>0</v>
      </c>
      <c r="BG464" s="152">
        <f>IF(N464="zákl. přenesená",J480,0)</f>
        <v>0</v>
      </c>
      <c r="BH464" s="152">
        <f>IF(N464="sníž. přenesená",J480,0)</f>
        <v>0</v>
      </c>
      <c r="BI464" s="152">
        <f>IF(N464="nulová",J480,0)</f>
        <v>0</v>
      </c>
      <c r="BJ464" s="17" t="s">
        <v>83</v>
      </c>
      <c r="BK464" s="152">
        <f>ROUND(I480*H480,2)</f>
        <v>0</v>
      </c>
      <c r="BL464" s="17" t="s">
        <v>235</v>
      </c>
      <c r="BM464" s="151" t="s">
        <v>795</v>
      </c>
    </row>
    <row r="465" spans="1:65" s="2" customFormat="1" ht="24.15" customHeight="1">
      <c r="A465" s="29"/>
      <c r="B465" s="140"/>
      <c r="C465" s="153" t="s">
        <v>745</v>
      </c>
      <c r="D465" s="153" t="s">
        <v>161</v>
      </c>
      <c r="E465" s="154" t="s">
        <v>746</v>
      </c>
      <c r="F465" s="155" t="s">
        <v>747</v>
      </c>
      <c r="G465" s="156" t="s">
        <v>197</v>
      </c>
      <c r="H465" s="157">
        <v>56</v>
      </c>
      <c r="I465" s="158">
        <v>0</v>
      </c>
      <c r="J465" s="158">
        <f t="shared" si="9"/>
        <v>0</v>
      </c>
      <c r="K465" s="155" t="s">
        <v>154</v>
      </c>
      <c r="L465" s="30"/>
      <c r="M465" s="147" t="s">
        <v>1</v>
      </c>
      <c r="N465" s="148" t="s">
        <v>40</v>
      </c>
      <c r="O465" s="149">
        <v>0.245</v>
      </c>
      <c r="P465" s="149">
        <f>O465*H481</f>
        <v>124.89855</v>
      </c>
      <c r="Q465" s="149">
        <v>7.4999999999999997E-3</v>
      </c>
      <c r="R465" s="149">
        <f>Q465*H481</f>
        <v>3.8234249999999999</v>
      </c>
      <c r="S465" s="149">
        <v>0</v>
      </c>
      <c r="T465" s="150">
        <f>S465*H481</f>
        <v>0</v>
      </c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R465" s="151" t="s">
        <v>235</v>
      </c>
      <c r="AT465" s="151" t="s">
        <v>150</v>
      </c>
      <c r="AU465" s="151" t="s">
        <v>85</v>
      </c>
      <c r="AY465" s="17" t="s">
        <v>148</v>
      </c>
      <c r="BE465" s="152">
        <f>IF(N465="základní",J481,0)</f>
        <v>0</v>
      </c>
      <c r="BF465" s="152">
        <f>IF(N465="snížená",J481,0)</f>
        <v>0</v>
      </c>
      <c r="BG465" s="152">
        <f>IF(N465="zákl. přenesená",J481,0)</f>
        <v>0</v>
      </c>
      <c r="BH465" s="152">
        <f>IF(N465="sníž. přenesená",J481,0)</f>
        <v>0</v>
      </c>
      <c r="BI465" s="152">
        <f>IF(N465="nulová",J481,0)</f>
        <v>0</v>
      </c>
      <c r="BJ465" s="17" t="s">
        <v>83</v>
      </c>
      <c r="BK465" s="152">
        <f>ROUND(I481*H481,2)</f>
        <v>0</v>
      </c>
      <c r="BL465" s="17" t="s">
        <v>235</v>
      </c>
      <c r="BM465" s="151" t="s">
        <v>799</v>
      </c>
    </row>
    <row r="466" spans="1:65" s="2" customFormat="1" ht="24.15" customHeight="1">
      <c r="A466" s="13"/>
      <c r="B466" s="140"/>
      <c r="C466" s="153" t="s">
        <v>749</v>
      </c>
      <c r="D466" s="153" t="s">
        <v>161</v>
      </c>
      <c r="E466" s="154" t="s">
        <v>750</v>
      </c>
      <c r="F466" s="155" t="s">
        <v>751</v>
      </c>
      <c r="G466" s="156" t="s">
        <v>197</v>
      </c>
      <c r="H466" s="157">
        <v>56</v>
      </c>
      <c r="I466" s="158">
        <v>0</v>
      </c>
      <c r="J466" s="158">
        <f t="shared" si="9"/>
        <v>0</v>
      </c>
      <c r="K466" s="155" t="s">
        <v>154</v>
      </c>
      <c r="L466" s="30"/>
      <c r="M466" s="147" t="s">
        <v>1</v>
      </c>
      <c r="N466" s="148" t="s">
        <v>40</v>
      </c>
      <c r="O466" s="149">
        <v>0.19</v>
      </c>
      <c r="P466" s="149">
        <f>O466*H482</f>
        <v>24.7</v>
      </c>
      <c r="Q466" s="149">
        <v>4.2999999999999999E-4</v>
      </c>
      <c r="R466" s="149">
        <f>Q466*H482</f>
        <v>5.5899999999999998E-2</v>
      </c>
      <c r="S466" s="149">
        <v>0</v>
      </c>
      <c r="T466" s="150">
        <f>S466*H482</f>
        <v>0</v>
      </c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R466" s="151" t="s">
        <v>235</v>
      </c>
      <c r="AT466" s="151" t="s">
        <v>150</v>
      </c>
      <c r="AU466" s="151" t="s">
        <v>85</v>
      </c>
      <c r="AY466" s="17" t="s">
        <v>148</v>
      </c>
      <c r="BE466" s="152">
        <f>IF(N466="základní",J482,0)</f>
        <v>0</v>
      </c>
      <c r="BF466" s="152">
        <f>IF(N466="snížená",J482,0)</f>
        <v>0</v>
      </c>
      <c r="BG466" s="152">
        <f>IF(N466="zákl. přenesená",J482,0)</f>
        <v>0</v>
      </c>
      <c r="BH466" s="152">
        <f>IF(N466="sníž. přenesená",J482,0)</f>
        <v>0</v>
      </c>
      <c r="BI466" s="152">
        <f>IF(N466="nulová",J482,0)</f>
        <v>0</v>
      </c>
      <c r="BJ466" s="17" t="s">
        <v>83</v>
      </c>
      <c r="BK466" s="152">
        <f>ROUND(I482*H482,2)</f>
        <v>0</v>
      </c>
      <c r="BL466" s="17" t="s">
        <v>235</v>
      </c>
      <c r="BM466" s="151" t="s">
        <v>803</v>
      </c>
    </row>
    <row r="467" spans="1:65" s="2" customFormat="1" ht="24.15" customHeight="1">
      <c r="A467" s="14"/>
      <c r="B467" s="140"/>
      <c r="C467" s="153" t="s">
        <v>753</v>
      </c>
      <c r="D467" s="153" t="s">
        <v>161</v>
      </c>
      <c r="E467" s="154" t="s">
        <v>754</v>
      </c>
      <c r="F467" s="155" t="s">
        <v>755</v>
      </c>
      <c r="G467" s="156" t="s">
        <v>197</v>
      </c>
      <c r="H467" s="157">
        <v>56</v>
      </c>
      <c r="I467" s="158">
        <v>0</v>
      </c>
      <c r="J467" s="158">
        <f t="shared" si="9"/>
        <v>0</v>
      </c>
      <c r="K467" s="155" t="s">
        <v>154</v>
      </c>
      <c r="L467" s="159"/>
      <c r="M467" s="160" t="s">
        <v>1</v>
      </c>
      <c r="N467" s="161" t="s">
        <v>40</v>
      </c>
      <c r="O467" s="149">
        <v>0</v>
      </c>
      <c r="P467" s="149">
        <f>O467*H483</f>
        <v>0</v>
      </c>
      <c r="Q467" s="149">
        <v>8.9999999999999998E-4</v>
      </c>
      <c r="R467" s="149">
        <f>Q467*H483</f>
        <v>0.28957499999999997</v>
      </c>
      <c r="S467" s="149">
        <v>0</v>
      </c>
      <c r="T467" s="150">
        <f>S467*H483</f>
        <v>0</v>
      </c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R467" s="151" t="s">
        <v>311</v>
      </c>
      <c r="AT467" s="151" t="s">
        <v>161</v>
      </c>
      <c r="AU467" s="151" t="s">
        <v>85</v>
      </c>
      <c r="AY467" s="17" t="s">
        <v>148</v>
      </c>
      <c r="BE467" s="152">
        <f>IF(N467="základní",J483,0)</f>
        <v>0</v>
      </c>
      <c r="BF467" s="152">
        <f>IF(N467="snížená",J483,0)</f>
        <v>0</v>
      </c>
      <c r="BG467" s="152">
        <f>IF(N467="zákl. přenesená",J483,0)</f>
        <v>0</v>
      </c>
      <c r="BH467" s="152">
        <f>IF(N467="sníž. přenesená",J483,0)</f>
        <v>0</v>
      </c>
      <c r="BI467" s="152">
        <f>IF(N467="nulová",J483,0)</f>
        <v>0</v>
      </c>
      <c r="BJ467" s="17" t="s">
        <v>83</v>
      </c>
      <c r="BK467" s="152">
        <f>ROUND(I483*H483,2)</f>
        <v>0</v>
      </c>
      <c r="BL467" s="17" t="s">
        <v>235</v>
      </c>
      <c r="BM467" s="151" t="s">
        <v>807</v>
      </c>
    </row>
    <row r="468" spans="1:65" s="13" customFormat="1" ht="22.8">
      <c r="A468" s="29"/>
      <c r="B468" s="140"/>
      <c r="C468" s="141" t="s">
        <v>757</v>
      </c>
      <c r="D468" s="141" t="s">
        <v>150</v>
      </c>
      <c r="E468" s="142" t="s">
        <v>758</v>
      </c>
      <c r="F468" s="143" t="s">
        <v>759</v>
      </c>
      <c r="G468" s="144" t="s">
        <v>197</v>
      </c>
      <c r="H468" s="145">
        <v>2</v>
      </c>
      <c r="I468" s="146">
        <v>0</v>
      </c>
      <c r="J468" s="146">
        <f t="shared" si="9"/>
        <v>0</v>
      </c>
      <c r="K468" s="143" t="s">
        <v>154</v>
      </c>
      <c r="L468" s="162"/>
      <c r="M468" s="166"/>
      <c r="N468" s="167"/>
      <c r="O468" s="167"/>
      <c r="P468" s="167"/>
      <c r="Q468" s="167"/>
      <c r="R468" s="167"/>
      <c r="S468" s="167"/>
      <c r="T468" s="168"/>
      <c r="AT468" s="169" t="s">
        <v>167</v>
      </c>
      <c r="AU468" s="169" t="s">
        <v>85</v>
      </c>
      <c r="AV468" s="13" t="s">
        <v>85</v>
      </c>
      <c r="AW468" s="13" t="s">
        <v>3</v>
      </c>
      <c r="AX468" s="13" t="s">
        <v>83</v>
      </c>
      <c r="AY468" s="169" t="s">
        <v>148</v>
      </c>
    </row>
    <row r="469" spans="1:65" s="2" customFormat="1" ht="24.15" customHeight="1">
      <c r="A469" s="29"/>
      <c r="B469" s="140"/>
      <c r="C469" s="153" t="s">
        <v>761</v>
      </c>
      <c r="D469" s="153" t="s">
        <v>161</v>
      </c>
      <c r="E469" s="154" t="s">
        <v>762</v>
      </c>
      <c r="F469" s="155" t="s">
        <v>763</v>
      </c>
      <c r="G469" s="156" t="s">
        <v>197</v>
      </c>
      <c r="H469" s="157">
        <v>2</v>
      </c>
      <c r="I469" s="158">
        <v>0</v>
      </c>
      <c r="J469" s="158">
        <f t="shared" si="9"/>
        <v>0</v>
      </c>
      <c r="K469" s="155" t="s">
        <v>154</v>
      </c>
      <c r="L469" s="30"/>
      <c r="M469" s="147" t="s">
        <v>1</v>
      </c>
      <c r="N469" s="148" t="s">
        <v>40</v>
      </c>
      <c r="O469" s="149">
        <v>0.61</v>
      </c>
      <c r="P469" s="149">
        <f>O469*H485</f>
        <v>310.97190000000001</v>
      </c>
      <c r="Q469" s="149">
        <v>6.3E-3</v>
      </c>
      <c r="R469" s="149">
        <f>Q469*H485</f>
        <v>3.2116770000000003</v>
      </c>
      <c r="S469" s="149">
        <v>0</v>
      </c>
      <c r="T469" s="150">
        <f>S469*H485</f>
        <v>0</v>
      </c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R469" s="151" t="s">
        <v>235</v>
      </c>
      <c r="AT469" s="151" t="s">
        <v>150</v>
      </c>
      <c r="AU469" s="151" t="s">
        <v>85</v>
      </c>
      <c r="AY469" s="17" t="s">
        <v>148</v>
      </c>
      <c r="BE469" s="152">
        <f>IF(N469="základní",J485,0)</f>
        <v>0</v>
      </c>
      <c r="BF469" s="152">
        <f>IF(N469="snížená",J485,0)</f>
        <v>0</v>
      </c>
      <c r="BG469" s="152">
        <f>IF(N469="zákl. přenesená",J485,0)</f>
        <v>0</v>
      </c>
      <c r="BH469" s="152">
        <f>IF(N469="sníž. přenesená",J485,0)</f>
        <v>0</v>
      </c>
      <c r="BI469" s="152">
        <f>IF(N469="nulová",J485,0)</f>
        <v>0</v>
      </c>
      <c r="BJ469" s="17" t="s">
        <v>83</v>
      </c>
      <c r="BK469" s="152">
        <f>ROUND(I485*H485,2)</f>
        <v>0</v>
      </c>
      <c r="BL469" s="17" t="s">
        <v>235</v>
      </c>
      <c r="BM469" s="151" t="s">
        <v>812</v>
      </c>
    </row>
    <row r="470" spans="1:65" s="13" customFormat="1" ht="22.8">
      <c r="A470" s="29"/>
      <c r="B470" s="140"/>
      <c r="C470" s="141" t="s">
        <v>765</v>
      </c>
      <c r="D470" s="141" t="s">
        <v>150</v>
      </c>
      <c r="E470" s="142" t="s">
        <v>766</v>
      </c>
      <c r="F470" s="143" t="s">
        <v>767</v>
      </c>
      <c r="G470" s="144" t="s">
        <v>197</v>
      </c>
      <c r="H470" s="145">
        <v>56</v>
      </c>
      <c r="I470" s="146">
        <v>0</v>
      </c>
      <c r="J470" s="146">
        <f t="shared" si="9"/>
        <v>0</v>
      </c>
      <c r="K470" s="143" t="s">
        <v>154</v>
      </c>
      <c r="L470" s="162"/>
      <c r="M470" s="166"/>
      <c r="N470" s="167"/>
      <c r="O470" s="167"/>
      <c r="P470" s="167"/>
      <c r="Q470" s="167"/>
      <c r="R470" s="167"/>
      <c r="S470" s="167"/>
      <c r="T470" s="168"/>
      <c r="AT470" s="169" t="s">
        <v>167</v>
      </c>
      <c r="AU470" s="169" t="s">
        <v>85</v>
      </c>
      <c r="AV470" s="13" t="s">
        <v>85</v>
      </c>
      <c r="AW470" s="13" t="s">
        <v>29</v>
      </c>
      <c r="AX470" s="13" t="s">
        <v>75</v>
      </c>
      <c r="AY470" s="169" t="s">
        <v>148</v>
      </c>
    </row>
    <row r="471" spans="1:65" s="13" customFormat="1">
      <c r="A471" s="29"/>
      <c r="B471" s="177"/>
      <c r="C471" s="15"/>
      <c r="D471" s="163" t="s">
        <v>167</v>
      </c>
      <c r="E471" s="178" t="s">
        <v>1</v>
      </c>
      <c r="F471" s="179" t="s">
        <v>769</v>
      </c>
      <c r="G471" s="15"/>
      <c r="H471" s="178" t="s">
        <v>1</v>
      </c>
      <c r="I471" s="15"/>
      <c r="J471" s="15"/>
      <c r="K471" s="15"/>
      <c r="L471" s="162"/>
      <c r="M471" s="166"/>
      <c r="N471" s="167"/>
      <c r="O471" s="167"/>
      <c r="P471" s="167"/>
      <c r="Q471" s="167"/>
      <c r="R471" s="167"/>
      <c r="S471" s="167"/>
      <c r="T471" s="168"/>
      <c r="AT471" s="169" t="s">
        <v>167</v>
      </c>
      <c r="AU471" s="169" t="s">
        <v>85</v>
      </c>
      <c r="AV471" s="13" t="s">
        <v>85</v>
      </c>
      <c r="AW471" s="13" t="s">
        <v>29</v>
      </c>
      <c r="AX471" s="13" t="s">
        <v>75</v>
      </c>
      <c r="AY471" s="169" t="s">
        <v>148</v>
      </c>
    </row>
    <row r="472" spans="1:65" s="13" customFormat="1">
      <c r="A472" s="29"/>
      <c r="B472" s="162"/>
      <c r="D472" s="163" t="s">
        <v>167</v>
      </c>
      <c r="E472" s="169" t="s">
        <v>1</v>
      </c>
      <c r="F472" s="164" t="s">
        <v>443</v>
      </c>
      <c r="H472" s="165">
        <v>56</v>
      </c>
      <c r="L472" s="162"/>
      <c r="M472" s="166"/>
      <c r="N472" s="167"/>
      <c r="O472" s="167"/>
      <c r="P472" s="167"/>
      <c r="Q472" s="167"/>
      <c r="R472" s="167"/>
      <c r="S472" s="167"/>
      <c r="T472" s="168"/>
      <c r="AT472" s="169" t="s">
        <v>167</v>
      </c>
      <c r="AU472" s="169" t="s">
        <v>85</v>
      </c>
      <c r="AV472" s="13" t="s">
        <v>85</v>
      </c>
      <c r="AW472" s="13" t="s">
        <v>29</v>
      </c>
      <c r="AX472" s="13" t="s">
        <v>75</v>
      </c>
      <c r="AY472" s="169" t="s">
        <v>148</v>
      </c>
    </row>
    <row r="473" spans="1:65" s="14" customFormat="1">
      <c r="A473" s="29"/>
      <c r="B473" s="170"/>
      <c r="D473" s="163" t="s">
        <v>167</v>
      </c>
      <c r="E473" s="171" t="s">
        <v>1</v>
      </c>
      <c r="F473" s="172" t="s">
        <v>176</v>
      </c>
      <c r="H473" s="173">
        <v>56</v>
      </c>
      <c r="L473" s="170"/>
      <c r="M473" s="174"/>
      <c r="N473" s="175"/>
      <c r="O473" s="175"/>
      <c r="P473" s="175"/>
      <c r="Q473" s="175"/>
      <c r="R473" s="175"/>
      <c r="S473" s="175"/>
      <c r="T473" s="176"/>
      <c r="AT473" s="171" t="s">
        <v>167</v>
      </c>
      <c r="AU473" s="171" t="s">
        <v>85</v>
      </c>
      <c r="AV473" s="14" t="s">
        <v>155</v>
      </c>
      <c r="AW473" s="14" t="s">
        <v>29</v>
      </c>
      <c r="AX473" s="14" t="s">
        <v>83</v>
      </c>
      <c r="AY473" s="171" t="s">
        <v>148</v>
      </c>
    </row>
    <row r="474" spans="1:65" s="2" customFormat="1" ht="24.15" customHeight="1">
      <c r="A474" s="29"/>
      <c r="B474" s="140"/>
      <c r="C474" s="141" t="s">
        <v>770</v>
      </c>
      <c r="D474" s="141" t="s">
        <v>150</v>
      </c>
      <c r="E474" s="142" t="s">
        <v>771</v>
      </c>
      <c r="F474" s="143" t="s">
        <v>772</v>
      </c>
      <c r="G474" s="144" t="s">
        <v>197</v>
      </c>
      <c r="H474" s="145">
        <v>1</v>
      </c>
      <c r="I474" s="146">
        <v>0</v>
      </c>
      <c r="J474" s="146">
        <f>ROUND(I474*H474,2)</f>
        <v>0</v>
      </c>
      <c r="K474" s="143" t="s">
        <v>154</v>
      </c>
      <c r="L474" s="159"/>
      <c r="M474" s="160" t="s">
        <v>1</v>
      </c>
      <c r="N474" s="161" t="s">
        <v>40</v>
      </c>
      <c r="O474" s="149">
        <v>0</v>
      </c>
      <c r="P474" s="149">
        <f>O474*H490</f>
        <v>0</v>
      </c>
      <c r="Q474" s="149">
        <v>1.7999999999999999E-2</v>
      </c>
      <c r="R474" s="149">
        <f>Q474*H490</f>
        <v>10.093841999999999</v>
      </c>
      <c r="S474" s="149">
        <v>0</v>
      </c>
      <c r="T474" s="150">
        <f>S474*H490</f>
        <v>0</v>
      </c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R474" s="151" t="s">
        <v>311</v>
      </c>
      <c r="AT474" s="151" t="s">
        <v>161</v>
      </c>
      <c r="AU474" s="151" t="s">
        <v>85</v>
      </c>
      <c r="AY474" s="17" t="s">
        <v>148</v>
      </c>
      <c r="BE474" s="152">
        <f>IF(N474="základní",J490,0)</f>
        <v>0</v>
      </c>
      <c r="BF474" s="152">
        <f>IF(N474="snížená",J490,0)</f>
        <v>0</v>
      </c>
      <c r="BG474" s="152">
        <f>IF(N474="zákl. přenesená",J490,0)</f>
        <v>0</v>
      </c>
      <c r="BH474" s="152">
        <f>IF(N474="sníž. přenesená",J490,0)</f>
        <v>0</v>
      </c>
      <c r="BI474" s="152">
        <f>IF(N474="nulová",J490,0)</f>
        <v>0</v>
      </c>
      <c r="BJ474" s="17" t="s">
        <v>83</v>
      </c>
      <c r="BK474" s="152">
        <f>ROUND(I490*H490,2)</f>
        <v>0</v>
      </c>
      <c r="BL474" s="17" t="s">
        <v>235</v>
      </c>
      <c r="BM474" s="151" t="s">
        <v>819</v>
      </c>
    </row>
    <row r="475" spans="1:65" s="13" customFormat="1" ht="22.8">
      <c r="A475" s="15"/>
      <c r="B475" s="140"/>
      <c r="C475" s="153" t="s">
        <v>774</v>
      </c>
      <c r="D475" s="153" t="s">
        <v>161</v>
      </c>
      <c r="E475" s="154" t="s">
        <v>775</v>
      </c>
      <c r="F475" s="155" t="s">
        <v>776</v>
      </c>
      <c r="G475" s="156" t="s">
        <v>210</v>
      </c>
      <c r="H475" s="157">
        <v>0.9</v>
      </c>
      <c r="I475" s="158">
        <v>0</v>
      </c>
      <c r="J475" s="158">
        <f>ROUND(I475*H475,2)</f>
        <v>0</v>
      </c>
      <c r="K475" s="155" t="s">
        <v>154</v>
      </c>
      <c r="L475" s="162"/>
      <c r="M475" s="166"/>
      <c r="N475" s="167"/>
      <c r="O475" s="167"/>
      <c r="P475" s="167"/>
      <c r="Q475" s="167"/>
      <c r="R475" s="167"/>
      <c r="S475" s="167"/>
      <c r="T475" s="168"/>
      <c r="AT475" s="169" t="s">
        <v>167</v>
      </c>
      <c r="AU475" s="169" t="s">
        <v>85</v>
      </c>
      <c r="AV475" s="13" t="s">
        <v>85</v>
      </c>
      <c r="AW475" s="13" t="s">
        <v>3</v>
      </c>
      <c r="AX475" s="13" t="s">
        <v>83</v>
      </c>
      <c r="AY475" s="169" t="s">
        <v>148</v>
      </c>
    </row>
    <row r="476" spans="1:65" s="2" customFormat="1" ht="24.15" customHeight="1">
      <c r="A476" s="13"/>
      <c r="B476" s="140"/>
      <c r="C476" s="153" t="s">
        <v>778</v>
      </c>
      <c r="D476" s="153" t="s">
        <v>161</v>
      </c>
      <c r="E476" s="154" t="s">
        <v>779</v>
      </c>
      <c r="F476" s="155" t="s">
        <v>780</v>
      </c>
      <c r="G476" s="156" t="s">
        <v>197</v>
      </c>
      <c r="H476" s="157">
        <v>2</v>
      </c>
      <c r="I476" s="158">
        <v>0</v>
      </c>
      <c r="J476" s="158">
        <f>ROUND(I476*H476,2)</f>
        <v>0</v>
      </c>
      <c r="K476" s="155" t="s">
        <v>154</v>
      </c>
      <c r="L476" s="30"/>
      <c r="M476" s="147" t="s">
        <v>1</v>
      </c>
      <c r="N476" s="148" t="s">
        <v>40</v>
      </c>
      <c r="O476" s="149">
        <v>0.03</v>
      </c>
      <c r="P476" s="149">
        <f>O476*H492</f>
        <v>1.8021</v>
      </c>
      <c r="Q476" s="149">
        <v>0</v>
      </c>
      <c r="R476" s="149">
        <f>Q476*H492</f>
        <v>0</v>
      </c>
      <c r="S476" s="149">
        <v>0</v>
      </c>
      <c r="T476" s="150">
        <f>S476*H492</f>
        <v>0</v>
      </c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R476" s="151" t="s">
        <v>235</v>
      </c>
      <c r="AT476" s="151" t="s">
        <v>150</v>
      </c>
      <c r="AU476" s="151" t="s">
        <v>85</v>
      </c>
      <c r="AY476" s="17" t="s">
        <v>148</v>
      </c>
      <c r="BE476" s="152">
        <f>IF(N476="základní",J492,0)</f>
        <v>0</v>
      </c>
      <c r="BF476" s="152">
        <f>IF(N476="snížená",J492,0)</f>
        <v>0</v>
      </c>
      <c r="BG476" s="152">
        <f>IF(N476="zákl. přenesená",J492,0)</f>
        <v>0</v>
      </c>
      <c r="BH476" s="152">
        <f>IF(N476="sníž. přenesená",J492,0)</f>
        <v>0</v>
      </c>
      <c r="BI476" s="152">
        <f>IF(N476="nulová",J492,0)</f>
        <v>0</v>
      </c>
      <c r="BJ476" s="17" t="s">
        <v>83</v>
      </c>
      <c r="BK476" s="152">
        <f>ROUND(I492*H492,2)</f>
        <v>0</v>
      </c>
      <c r="BL476" s="17" t="s">
        <v>235</v>
      </c>
      <c r="BM476" s="151" t="s">
        <v>824</v>
      </c>
    </row>
    <row r="477" spans="1:65" s="13" customFormat="1" ht="22.8">
      <c r="A477" s="14"/>
      <c r="B477" s="140"/>
      <c r="C477" s="141" t="s">
        <v>782</v>
      </c>
      <c r="D477" s="141" t="s">
        <v>150</v>
      </c>
      <c r="E477" s="142" t="s">
        <v>783</v>
      </c>
      <c r="F477" s="143" t="s">
        <v>784</v>
      </c>
      <c r="G477" s="144" t="s">
        <v>280</v>
      </c>
      <c r="H477" s="145">
        <v>1.484</v>
      </c>
      <c r="I477" s="146">
        <v>0</v>
      </c>
      <c r="J477" s="146">
        <f>ROUND(I477*H477,2)</f>
        <v>0</v>
      </c>
      <c r="K477" s="143" t="s">
        <v>154</v>
      </c>
      <c r="L477" s="162"/>
      <c r="M477" s="166"/>
      <c r="N477" s="167"/>
      <c r="O477" s="167"/>
      <c r="P477" s="167"/>
      <c r="Q477" s="167"/>
      <c r="R477" s="167"/>
      <c r="S477" s="167"/>
      <c r="T477" s="168"/>
      <c r="AT477" s="169" t="s">
        <v>167</v>
      </c>
      <c r="AU477" s="169" t="s">
        <v>85</v>
      </c>
      <c r="AV477" s="13" t="s">
        <v>85</v>
      </c>
      <c r="AW477" s="13" t="s">
        <v>29</v>
      </c>
      <c r="AX477" s="13" t="s">
        <v>75</v>
      </c>
      <c r="AY477" s="169" t="s">
        <v>148</v>
      </c>
    </row>
    <row r="478" spans="1:65" s="14" customFormat="1" ht="13.2">
      <c r="A478" s="29"/>
      <c r="B478" s="128"/>
      <c r="C478" s="12"/>
      <c r="D478" s="129" t="s">
        <v>74</v>
      </c>
      <c r="E478" s="138" t="s">
        <v>786</v>
      </c>
      <c r="F478" s="138" t="s">
        <v>787</v>
      </c>
      <c r="G478" s="12"/>
      <c r="H478" s="12"/>
      <c r="I478" s="12"/>
      <c r="J478" s="139">
        <f>BK462</f>
        <v>0</v>
      </c>
      <c r="K478" s="12"/>
      <c r="L478" s="170"/>
      <c r="M478" s="174"/>
      <c r="N478" s="175"/>
      <c r="O478" s="175"/>
      <c r="P478" s="175"/>
      <c r="Q478" s="175"/>
      <c r="R478" s="175"/>
      <c r="S478" s="175"/>
      <c r="T478" s="176"/>
      <c r="AT478" s="171" t="s">
        <v>167</v>
      </c>
      <c r="AU478" s="171" t="s">
        <v>85</v>
      </c>
      <c r="AV478" s="14" t="s">
        <v>155</v>
      </c>
      <c r="AW478" s="14" t="s">
        <v>29</v>
      </c>
      <c r="AX478" s="14" t="s">
        <v>83</v>
      </c>
      <c r="AY478" s="171" t="s">
        <v>148</v>
      </c>
    </row>
    <row r="479" spans="1:65" s="2" customFormat="1" ht="24.15" customHeight="1">
      <c r="A479" s="29"/>
      <c r="B479" s="140"/>
      <c r="C479" s="141" t="s">
        <v>788</v>
      </c>
      <c r="D479" s="141" t="s">
        <v>150</v>
      </c>
      <c r="E479" s="142" t="s">
        <v>789</v>
      </c>
      <c r="F479" s="143" t="s">
        <v>790</v>
      </c>
      <c r="G479" s="144" t="s">
        <v>153</v>
      </c>
      <c r="H479" s="145">
        <v>509.79</v>
      </c>
      <c r="I479" s="146">
        <v>0</v>
      </c>
      <c r="J479" s="146">
        <f>ROUND(I479*H479,2)</f>
        <v>0</v>
      </c>
      <c r="K479" s="143" t="s">
        <v>154</v>
      </c>
      <c r="L479" s="310"/>
      <c r="M479" s="147" t="s">
        <v>1</v>
      </c>
      <c r="N479" s="148" t="s">
        <v>40</v>
      </c>
      <c r="O479" s="149">
        <v>0.27800000000000002</v>
      </c>
      <c r="P479" s="149">
        <f>O479*H495</f>
        <v>19.63514</v>
      </c>
      <c r="Q479" s="149">
        <v>1.5E-3</v>
      </c>
      <c r="R479" s="149">
        <f>Q479*H495</f>
        <v>0.105945</v>
      </c>
      <c r="S479" s="149">
        <v>0</v>
      </c>
      <c r="T479" s="150">
        <f>S479*H495</f>
        <v>0</v>
      </c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R479" s="151" t="s">
        <v>235</v>
      </c>
      <c r="AT479" s="151" t="s">
        <v>150</v>
      </c>
      <c r="AU479" s="151" t="s">
        <v>85</v>
      </c>
      <c r="AY479" s="17" t="s">
        <v>148</v>
      </c>
      <c r="BE479" s="152">
        <f>IF(N479="základní",J495,0)</f>
        <v>0</v>
      </c>
      <c r="BF479" s="152">
        <f>IF(N479="snížená",J495,0)</f>
        <v>0</v>
      </c>
      <c r="BG479" s="152">
        <f>IF(N479="zákl. přenesená",J495,0)</f>
        <v>0</v>
      </c>
      <c r="BH479" s="152">
        <f>IF(N479="sníž. přenesená",J495,0)</f>
        <v>0</v>
      </c>
      <c r="BI479" s="152">
        <f>IF(N479="nulová",J495,0)</f>
        <v>0</v>
      </c>
      <c r="BJ479" s="17" t="s">
        <v>83</v>
      </c>
      <c r="BK479" s="152">
        <f>ROUND(I495*H495,2)</f>
        <v>0</v>
      </c>
      <c r="BL479" s="17" t="s">
        <v>235</v>
      </c>
      <c r="BM479" s="151" t="s">
        <v>829</v>
      </c>
    </row>
    <row r="480" spans="1:65" s="15" customFormat="1" ht="11.4">
      <c r="A480" s="29"/>
      <c r="B480" s="140"/>
      <c r="C480" s="141" t="s">
        <v>792</v>
      </c>
      <c r="D480" s="141" t="s">
        <v>150</v>
      </c>
      <c r="E480" s="142" t="s">
        <v>793</v>
      </c>
      <c r="F480" s="143" t="s">
        <v>794</v>
      </c>
      <c r="G480" s="144" t="s">
        <v>153</v>
      </c>
      <c r="H480" s="145">
        <v>509.79</v>
      </c>
      <c r="I480" s="146">
        <v>0</v>
      </c>
      <c r="J480" s="146">
        <f>ROUND(I480*H480,2)</f>
        <v>0</v>
      </c>
      <c r="K480" s="143" t="s">
        <v>154</v>
      </c>
      <c r="L480" s="177"/>
      <c r="M480" s="180"/>
      <c r="N480" s="181"/>
      <c r="O480" s="181"/>
      <c r="P480" s="181"/>
      <c r="Q480" s="181"/>
      <c r="R480" s="181"/>
      <c r="S480" s="181"/>
      <c r="T480" s="182"/>
      <c r="AT480" s="178" t="s">
        <v>167</v>
      </c>
      <c r="AU480" s="178" t="s">
        <v>85</v>
      </c>
      <c r="AV480" s="15" t="s">
        <v>83</v>
      </c>
      <c r="AW480" s="15" t="s">
        <v>29</v>
      </c>
      <c r="AX480" s="15" t="s">
        <v>75</v>
      </c>
      <c r="AY480" s="178" t="s">
        <v>148</v>
      </c>
    </row>
    <row r="481" spans="1:65" s="13" customFormat="1" ht="22.8">
      <c r="A481" s="29"/>
      <c r="B481" s="140"/>
      <c r="C481" s="141" t="s">
        <v>796</v>
      </c>
      <c r="D481" s="141" t="s">
        <v>150</v>
      </c>
      <c r="E481" s="142" t="s">
        <v>797</v>
      </c>
      <c r="F481" s="143" t="s">
        <v>798</v>
      </c>
      <c r="G481" s="144" t="s">
        <v>153</v>
      </c>
      <c r="H481" s="145">
        <v>509.79</v>
      </c>
      <c r="I481" s="146">
        <v>0</v>
      </c>
      <c r="J481" s="146">
        <f>ROUND(I481*H481,2)</f>
        <v>0</v>
      </c>
      <c r="K481" s="143" t="s">
        <v>154</v>
      </c>
      <c r="L481" s="162"/>
      <c r="M481" s="166"/>
      <c r="N481" s="167"/>
      <c r="O481" s="167"/>
      <c r="P481" s="167"/>
      <c r="Q481" s="167"/>
      <c r="R481" s="167"/>
      <c r="S481" s="167"/>
      <c r="T481" s="168"/>
      <c r="AT481" s="169" t="s">
        <v>167</v>
      </c>
      <c r="AU481" s="169" t="s">
        <v>85</v>
      </c>
      <c r="AV481" s="13" t="s">
        <v>85</v>
      </c>
      <c r="AW481" s="13" t="s">
        <v>29</v>
      </c>
      <c r="AX481" s="13" t="s">
        <v>75</v>
      </c>
      <c r="AY481" s="169" t="s">
        <v>148</v>
      </c>
    </row>
    <row r="482" spans="1:65" s="14" customFormat="1" ht="22.8">
      <c r="A482" s="12"/>
      <c r="B482" s="140"/>
      <c r="C482" s="141" t="s">
        <v>800</v>
      </c>
      <c r="D482" s="141" t="s">
        <v>150</v>
      </c>
      <c r="E482" s="142" t="s">
        <v>801</v>
      </c>
      <c r="F482" s="143" t="s">
        <v>802</v>
      </c>
      <c r="G482" s="144" t="s">
        <v>210</v>
      </c>
      <c r="H482" s="145">
        <v>130</v>
      </c>
      <c r="I482" s="146">
        <v>0</v>
      </c>
      <c r="J482" s="146">
        <f>ROUND(I482*H482,2)</f>
        <v>0</v>
      </c>
      <c r="K482" s="143" t="s">
        <v>154</v>
      </c>
      <c r="L482" s="170"/>
      <c r="M482" s="174"/>
      <c r="N482" s="175"/>
      <c r="O482" s="175"/>
      <c r="P482" s="175"/>
      <c r="Q482" s="175"/>
      <c r="R482" s="175"/>
      <c r="S482" s="175"/>
      <c r="T482" s="176"/>
      <c r="AT482" s="171" t="s">
        <v>167</v>
      </c>
      <c r="AU482" s="171" t="s">
        <v>85</v>
      </c>
      <c r="AV482" s="14" t="s">
        <v>155</v>
      </c>
      <c r="AW482" s="14" t="s">
        <v>29</v>
      </c>
      <c r="AX482" s="14" t="s">
        <v>83</v>
      </c>
      <c r="AY482" s="171" t="s">
        <v>148</v>
      </c>
    </row>
    <row r="483" spans="1:65" s="2" customFormat="1" ht="16.5" customHeight="1">
      <c r="A483" s="29"/>
      <c r="B483" s="140"/>
      <c r="C483" s="153" t="s">
        <v>804</v>
      </c>
      <c r="D483" s="153" t="s">
        <v>161</v>
      </c>
      <c r="E483" s="154" t="s">
        <v>805</v>
      </c>
      <c r="F483" s="155" t="s">
        <v>806</v>
      </c>
      <c r="G483" s="156" t="s">
        <v>197</v>
      </c>
      <c r="H483" s="157">
        <v>321.75</v>
      </c>
      <c r="I483" s="158">
        <v>0</v>
      </c>
      <c r="J483" s="158">
        <f>ROUND(I483*H483,2)</f>
        <v>0</v>
      </c>
      <c r="K483" s="155" t="s">
        <v>154</v>
      </c>
      <c r="L483" s="30"/>
      <c r="M483" s="147" t="s">
        <v>1</v>
      </c>
      <c r="N483" s="148" t="s">
        <v>40</v>
      </c>
      <c r="O483" s="149">
        <v>0.05</v>
      </c>
      <c r="P483" s="149">
        <f>O483*H499</f>
        <v>6.5</v>
      </c>
      <c r="Q483" s="149">
        <v>3.0000000000000001E-5</v>
      </c>
      <c r="R483" s="149">
        <f>Q483*H499</f>
        <v>3.9000000000000003E-3</v>
      </c>
      <c r="S483" s="149">
        <v>0</v>
      </c>
      <c r="T483" s="150">
        <f>S483*H499</f>
        <v>0</v>
      </c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R483" s="151" t="s">
        <v>235</v>
      </c>
      <c r="AT483" s="151" t="s">
        <v>150</v>
      </c>
      <c r="AU483" s="151" t="s">
        <v>85</v>
      </c>
      <c r="AY483" s="17" t="s">
        <v>148</v>
      </c>
      <c r="BE483" s="152">
        <f>IF(N483="základní",J499,0)</f>
        <v>0</v>
      </c>
      <c r="BF483" s="152">
        <f>IF(N483="snížená",J499,0)</f>
        <v>0</v>
      </c>
      <c r="BG483" s="152">
        <f>IF(N483="zákl. přenesená",J499,0)</f>
        <v>0</v>
      </c>
      <c r="BH483" s="152">
        <f>IF(N483="sníž. přenesená",J499,0)</f>
        <v>0</v>
      </c>
      <c r="BI483" s="152">
        <f>IF(N483="nulová",J499,0)</f>
        <v>0</v>
      </c>
      <c r="BJ483" s="17" t="s">
        <v>83</v>
      </c>
      <c r="BK483" s="152">
        <f>ROUND(I499*H499,2)</f>
        <v>0</v>
      </c>
      <c r="BL483" s="17" t="s">
        <v>235</v>
      </c>
      <c r="BM483" s="151" t="s">
        <v>835</v>
      </c>
    </row>
    <row r="484" spans="1:65" s="2" customFormat="1" ht="16.5" customHeight="1">
      <c r="A484" s="29"/>
      <c r="B484" s="162"/>
      <c r="C484" s="13"/>
      <c r="D484" s="163" t="s">
        <v>167</v>
      </c>
      <c r="E484" s="13"/>
      <c r="F484" s="164" t="s">
        <v>808</v>
      </c>
      <c r="G484" s="13"/>
      <c r="H484" s="165">
        <v>321.75</v>
      </c>
      <c r="I484" s="13"/>
      <c r="J484" s="13"/>
      <c r="K484" s="13"/>
      <c r="L484" s="30"/>
      <c r="M484" s="147" t="s">
        <v>1</v>
      </c>
      <c r="N484" s="148" t="s">
        <v>40</v>
      </c>
      <c r="O484" s="149">
        <v>0.06</v>
      </c>
      <c r="P484" s="149">
        <f>O484*H500</f>
        <v>5.88</v>
      </c>
      <c r="Q484" s="149">
        <v>3.2000000000000003E-4</v>
      </c>
      <c r="R484" s="149">
        <f>Q484*H500</f>
        <v>3.1360000000000006E-2</v>
      </c>
      <c r="S484" s="149">
        <v>0</v>
      </c>
      <c r="T484" s="150">
        <f>S484*H500</f>
        <v>0</v>
      </c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R484" s="151" t="s">
        <v>235</v>
      </c>
      <c r="AT484" s="151" t="s">
        <v>150</v>
      </c>
      <c r="AU484" s="151" t="s">
        <v>85</v>
      </c>
      <c r="AY484" s="17" t="s">
        <v>148</v>
      </c>
      <c r="BE484" s="152">
        <f>IF(N484="základní",J500,0)</f>
        <v>0</v>
      </c>
      <c r="BF484" s="152">
        <f>IF(N484="snížená",J500,0)</f>
        <v>0</v>
      </c>
      <c r="BG484" s="152">
        <f>IF(N484="zákl. přenesená",J500,0)</f>
        <v>0</v>
      </c>
      <c r="BH484" s="152">
        <f>IF(N484="sníž. přenesená",J500,0)</f>
        <v>0</v>
      </c>
      <c r="BI484" s="152">
        <f>IF(N484="nulová",J500,0)</f>
        <v>0</v>
      </c>
      <c r="BJ484" s="17" t="s">
        <v>83</v>
      </c>
      <c r="BK484" s="152">
        <f>ROUND(I500*H500,2)</f>
        <v>0</v>
      </c>
      <c r="BL484" s="17" t="s">
        <v>235</v>
      </c>
      <c r="BM484" s="151" t="s">
        <v>839</v>
      </c>
    </row>
    <row r="485" spans="1:65" s="2" customFormat="1" ht="24.15" customHeight="1">
      <c r="A485" s="29"/>
      <c r="B485" s="140"/>
      <c r="C485" s="141" t="s">
        <v>809</v>
      </c>
      <c r="D485" s="141" t="s">
        <v>150</v>
      </c>
      <c r="E485" s="142" t="s">
        <v>810</v>
      </c>
      <c r="F485" s="143" t="s">
        <v>811</v>
      </c>
      <c r="G485" s="144" t="s">
        <v>153</v>
      </c>
      <c r="H485" s="145">
        <v>509.79</v>
      </c>
      <c r="I485" s="146">
        <v>0</v>
      </c>
      <c r="J485" s="146">
        <f>ROUND(I485*H485,2)</f>
        <v>0</v>
      </c>
      <c r="K485" s="143" t="s">
        <v>154</v>
      </c>
      <c r="L485" s="30"/>
      <c r="M485" s="147" t="s">
        <v>1</v>
      </c>
      <c r="N485" s="148" t="s">
        <v>40</v>
      </c>
      <c r="O485" s="149">
        <v>4.1000000000000002E-2</v>
      </c>
      <c r="P485" s="149">
        <f>O485*H501</f>
        <v>20.901390000000003</v>
      </c>
      <c r="Q485" s="149">
        <v>5.0000000000000002E-5</v>
      </c>
      <c r="R485" s="149">
        <f>Q485*H501</f>
        <v>2.5489500000000002E-2</v>
      </c>
      <c r="S485" s="149">
        <v>0</v>
      </c>
      <c r="T485" s="150">
        <f>S485*H501</f>
        <v>0</v>
      </c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R485" s="151" t="s">
        <v>235</v>
      </c>
      <c r="AT485" s="151" t="s">
        <v>150</v>
      </c>
      <c r="AU485" s="151" t="s">
        <v>85</v>
      </c>
      <c r="AY485" s="17" t="s">
        <v>148</v>
      </c>
      <c r="BE485" s="152">
        <f>IF(N485="základní",J501,0)</f>
        <v>0</v>
      </c>
      <c r="BF485" s="152">
        <f>IF(N485="snížená",J501,0)</f>
        <v>0</v>
      </c>
      <c r="BG485" s="152">
        <f>IF(N485="zákl. přenesená",J501,0)</f>
        <v>0</v>
      </c>
      <c r="BH485" s="152">
        <f>IF(N485="sníž. přenesená",J501,0)</f>
        <v>0</v>
      </c>
      <c r="BI485" s="152">
        <f>IF(N485="nulová",J501,0)</f>
        <v>0</v>
      </c>
      <c r="BJ485" s="17" t="s">
        <v>83</v>
      </c>
      <c r="BK485" s="152">
        <f>ROUND(I501*H501,2)</f>
        <v>0</v>
      </c>
      <c r="BL485" s="17" t="s">
        <v>235</v>
      </c>
      <c r="BM485" s="151" t="s">
        <v>843</v>
      </c>
    </row>
    <row r="486" spans="1:65" s="2" customFormat="1" ht="24.15" customHeight="1">
      <c r="A486" s="29"/>
      <c r="B486" s="162"/>
      <c r="C486" s="13"/>
      <c r="D486" s="163" t="s">
        <v>167</v>
      </c>
      <c r="E486" s="169" t="s">
        <v>1</v>
      </c>
      <c r="F486" s="164" t="s">
        <v>813</v>
      </c>
      <c r="G486" s="13"/>
      <c r="H486" s="165">
        <v>316.20999999999998</v>
      </c>
      <c r="I486" s="13"/>
      <c r="J486" s="13"/>
      <c r="K486" s="13"/>
      <c r="L486" s="30"/>
      <c r="M486" s="147" t="s">
        <v>1</v>
      </c>
      <c r="N486" s="148" t="s">
        <v>40</v>
      </c>
      <c r="O486" s="149">
        <v>1.548</v>
      </c>
      <c r="P486" s="149">
        <f>O486*H502</f>
        <v>27.545112000000003</v>
      </c>
      <c r="Q486" s="149">
        <v>0</v>
      </c>
      <c r="R486" s="149">
        <f>Q486*H502</f>
        <v>0</v>
      </c>
      <c r="S486" s="149">
        <v>0</v>
      </c>
      <c r="T486" s="150">
        <f>S486*H502</f>
        <v>0</v>
      </c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R486" s="151" t="s">
        <v>235</v>
      </c>
      <c r="AT486" s="151" t="s">
        <v>150</v>
      </c>
      <c r="AU486" s="151" t="s">
        <v>85</v>
      </c>
      <c r="AY486" s="17" t="s">
        <v>148</v>
      </c>
      <c r="BE486" s="152">
        <f>IF(N486="základní",J502,0)</f>
        <v>0</v>
      </c>
      <c r="BF486" s="152">
        <f>IF(N486="snížená",J502,0)</f>
        <v>0</v>
      </c>
      <c r="BG486" s="152">
        <f>IF(N486="zákl. přenesená",J502,0)</f>
        <v>0</v>
      </c>
      <c r="BH486" s="152">
        <f>IF(N486="sníž. přenesená",J502,0)</f>
        <v>0</v>
      </c>
      <c r="BI486" s="152">
        <f>IF(N486="nulová",J502,0)</f>
        <v>0</v>
      </c>
      <c r="BJ486" s="17" t="s">
        <v>83</v>
      </c>
      <c r="BK486" s="152">
        <f>ROUND(I502*H502,2)</f>
        <v>0</v>
      </c>
      <c r="BL486" s="17" t="s">
        <v>235</v>
      </c>
      <c r="BM486" s="151" t="s">
        <v>847</v>
      </c>
    </row>
    <row r="487" spans="1:65" s="12" customFormat="1" ht="22.95" customHeight="1">
      <c r="A487" s="29"/>
      <c r="B487" s="162"/>
      <c r="C487" s="13"/>
      <c r="D487" s="163" t="s">
        <v>167</v>
      </c>
      <c r="E487" s="169" t="s">
        <v>1</v>
      </c>
      <c r="F487" s="164" t="s">
        <v>814</v>
      </c>
      <c r="G487" s="13"/>
      <c r="H487" s="165">
        <v>100.83</v>
      </c>
      <c r="I487" s="13"/>
      <c r="J487" s="13"/>
      <c r="K487" s="13"/>
      <c r="L487" s="128"/>
      <c r="M487" s="132"/>
      <c r="N487" s="133"/>
      <c r="O487" s="133"/>
      <c r="P487" s="134">
        <f>SUM(P488:P537)</f>
        <v>549.72333800000001</v>
      </c>
      <c r="Q487" s="133"/>
      <c r="R487" s="134">
        <f>SUM(R488:R537)</f>
        <v>4.2994150799999993</v>
      </c>
      <c r="S487" s="133"/>
      <c r="T487" s="135">
        <f>SUM(T488:T537)</f>
        <v>1.12236</v>
      </c>
      <c r="AR487" s="129" t="s">
        <v>85</v>
      </c>
      <c r="AT487" s="136" t="s">
        <v>74</v>
      </c>
      <c r="AU487" s="136" t="s">
        <v>83</v>
      </c>
      <c r="AY487" s="129" t="s">
        <v>148</v>
      </c>
      <c r="BK487" s="137">
        <f>SUM(BK488:BK537)</f>
        <v>0</v>
      </c>
    </row>
    <row r="488" spans="1:65" s="2" customFormat="1" ht="24.15" customHeight="1">
      <c r="A488" s="13"/>
      <c r="B488" s="162"/>
      <c r="C488" s="13"/>
      <c r="D488" s="163" t="s">
        <v>167</v>
      </c>
      <c r="E488" s="169" t="s">
        <v>1</v>
      </c>
      <c r="F488" s="164" t="s">
        <v>815</v>
      </c>
      <c r="G488" s="13"/>
      <c r="H488" s="165">
        <v>92.75</v>
      </c>
      <c r="I488" s="13"/>
      <c r="J488" s="13"/>
      <c r="K488" s="13"/>
      <c r="L488" s="30"/>
      <c r="M488" s="147" t="s">
        <v>1</v>
      </c>
      <c r="N488" s="148" t="s">
        <v>40</v>
      </c>
      <c r="O488" s="149">
        <v>7.2999999999999995E-2</v>
      </c>
      <c r="P488" s="149">
        <f>O488*H504</f>
        <v>33.15587</v>
      </c>
      <c r="Q488" s="149">
        <v>0</v>
      </c>
      <c r="R488" s="149">
        <f>Q488*H504</f>
        <v>0</v>
      </c>
      <c r="S488" s="149">
        <v>0</v>
      </c>
      <c r="T488" s="150">
        <f>S488*H504</f>
        <v>0</v>
      </c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R488" s="151" t="s">
        <v>235</v>
      </c>
      <c r="AT488" s="151" t="s">
        <v>150</v>
      </c>
      <c r="AU488" s="151" t="s">
        <v>85</v>
      </c>
      <c r="AY488" s="17" t="s">
        <v>148</v>
      </c>
      <c r="BE488" s="152">
        <f>IF(N488="základní",J504,0)</f>
        <v>0</v>
      </c>
      <c r="BF488" s="152">
        <f>IF(N488="snížená",J504,0)</f>
        <v>0</v>
      </c>
      <c r="BG488" s="152">
        <f>IF(N488="zákl. přenesená",J504,0)</f>
        <v>0</v>
      </c>
      <c r="BH488" s="152">
        <f>IF(N488="sníž. přenesená",J504,0)</f>
        <v>0</v>
      </c>
      <c r="BI488" s="152">
        <f>IF(N488="nulová",J504,0)</f>
        <v>0</v>
      </c>
      <c r="BJ488" s="17" t="s">
        <v>83</v>
      </c>
      <c r="BK488" s="152">
        <f>ROUND(I504*H504,2)</f>
        <v>0</v>
      </c>
      <c r="BL488" s="17" t="s">
        <v>235</v>
      </c>
      <c r="BM488" s="151" t="s">
        <v>853</v>
      </c>
    </row>
    <row r="489" spans="1:65" s="15" customFormat="1">
      <c r="A489" s="29"/>
      <c r="B489" s="170"/>
      <c r="C489" s="14"/>
      <c r="D489" s="163" t="s">
        <v>167</v>
      </c>
      <c r="E489" s="171" t="s">
        <v>1</v>
      </c>
      <c r="F489" s="172" t="s">
        <v>176</v>
      </c>
      <c r="G489" s="14"/>
      <c r="H489" s="173">
        <v>509.78999999999996</v>
      </c>
      <c r="I489" s="14"/>
      <c r="J489" s="14"/>
      <c r="K489" s="14"/>
      <c r="L489" s="177"/>
      <c r="M489" s="180"/>
      <c r="N489" s="181"/>
      <c r="O489" s="181"/>
      <c r="P489" s="181"/>
      <c r="Q489" s="181"/>
      <c r="R489" s="181"/>
      <c r="S489" s="181"/>
      <c r="T489" s="182"/>
      <c r="AT489" s="178" t="s">
        <v>167</v>
      </c>
      <c r="AU489" s="178" t="s">
        <v>85</v>
      </c>
      <c r="AV489" s="15" t="s">
        <v>83</v>
      </c>
      <c r="AW489" s="15" t="s">
        <v>29</v>
      </c>
      <c r="AX489" s="15" t="s">
        <v>75</v>
      </c>
      <c r="AY489" s="178" t="s">
        <v>148</v>
      </c>
    </row>
    <row r="490" spans="1:65" s="13" customFormat="1" ht="22.8">
      <c r="B490" s="140"/>
      <c r="C490" s="153" t="s">
        <v>816</v>
      </c>
      <c r="D490" s="153" t="s">
        <v>161</v>
      </c>
      <c r="E490" s="154" t="s">
        <v>817</v>
      </c>
      <c r="F490" s="155" t="s">
        <v>818</v>
      </c>
      <c r="G490" s="156" t="s">
        <v>153</v>
      </c>
      <c r="H490" s="157">
        <v>560.76900000000001</v>
      </c>
      <c r="I490" s="158">
        <v>0</v>
      </c>
      <c r="J490" s="158">
        <f>ROUND(I490*H490,2)</f>
        <v>0</v>
      </c>
      <c r="K490" s="155" t="s">
        <v>154</v>
      </c>
      <c r="L490" s="162"/>
      <c r="M490" s="166"/>
      <c r="N490" s="167"/>
      <c r="O490" s="167"/>
      <c r="P490" s="167"/>
      <c r="Q490" s="167"/>
      <c r="R490" s="167"/>
      <c r="S490" s="167"/>
      <c r="T490" s="168"/>
      <c r="AT490" s="169" t="s">
        <v>167</v>
      </c>
      <c r="AU490" s="169" t="s">
        <v>85</v>
      </c>
      <c r="AV490" s="13" t="s">
        <v>85</v>
      </c>
      <c r="AW490" s="13" t="s">
        <v>29</v>
      </c>
      <c r="AX490" s="13" t="s">
        <v>75</v>
      </c>
      <c r="AY490" s="169" t="s">
        <v>148</v>
      </c>
    </row>
    <row r="491" spans="1:65" s="14" customFormat="1">
      <c r="A491" s="13"/>
      <c r="B491" s="162"/>
      <c r="C491" s="13"/>
      <c r="D491" s="163" t="s">
        <v>167</v>
      </c>
      <c r="E491" s="13"/>
      <c r="F491" s="164" t="s">
        <v>820</v>
      </c>
      <c r="G491" s="13"/>
      <c r="H491" s="165">
        <v>560.76900000000001</v>
      </c>
      <c r="I491" s="13"/>
      <c r="J491" s="13"/>
      <c r="K491" s="13"/>
      <c r="L491" s="170"/>
      <c r="M491" s="174"/>
      <c r="N491" s="175"/>
      <c r="O491" s="175"/>
      <c r="P491" s="175"/>
      <c r="Q491" s="175"/>
      <c r="R491" s="175"/>
      <c r="S491" s="175"/>
      <c r="T491" s="176"/>
      <c r="AT491" s="171" t="s">
        <v>167</v>
      </c>
      <c r="AU491" s="171" t="s">
        <v>85</v>
      </c>
      <c r="AV491" s="14" t="s">
        <v>155</v>
      </c>
      <c r="AW491" s="14" t="s">
        <v>29</v>
      </c>
      <c r="AX491" s="14" t="s">
        <v>83</v>
      </c>
      <c r="AY491" s="171" t="s">
        <v>148</v>
      </c>
    </row>
    <row r="492" spans="1:65" s="2" customFormat="1" ht="24.15" customHeight="1">
      <c r="A492" s="13"/>
      <c r="B492" s="140"/>
      <c r="C492" s="141" t="s">
        <v>821</v>
      </c>
      <c r="D492" s="141" t="s">
        <v>150</v>
      </c>
      <c r="E492" s="142" t="s">
        <v>822</v>
      </c>
      <c r="F492" s="143" t="s">
        <v>823</v>
      </c>
      <c r="G492" s="144" t="s">
        <v>153</v>
      </c>
      <c r="H492" s="145">
        <v>60.07</v>
      </c>
      <c r="I492" s="146">
        <v>0</v>
      </c>
      <c r="J492" s="146">
        <f>ROUND(I492*H492,2)</f>
        <v>0</v>
      </c>
      <c r="K492" s="143" t="s">
        <v>154</v>
      </c>
      <c r="L492" s="30"/>
      <c r="M492" s="147" t="s">
        <v>1</v>
      </c>
      <c r="N492" s="148" t="s">
        <v>40</v>
      </c>
      <c r="O492" s="149">
        <v>5.8000000000000003E-2</v>
      </c>
      <c r="P492" s="149">
        <f>O492*H508</f>
        <v>21.868320000000001</v>
      </c>
      <c r="Q492" s="149">
        <v>3.0000000000000001E-5</v>
      </c>
      <c r="R492" s="149">
        <f>Q492*H508</f>
        <v>1.13112E-2</v>
      </c>
      <c r="S492" s="149">
        <v>0</v>
      </c>
      <c r="T492" s="150">
        <f>S492*H508</f>
        <v>0</v>
      </c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R492" s="151" t="s">
        <v>155</v>
      </c>
      <c r="AT492" s="151" t="s">
        <v>150</v>
      </c>
      <c r="AU492" s="151" t="s">
        <v>85</v>
      </c>
      <c r="AY492" s="17" t="s">
        <v>148</v>
      </c>
      <c r="BE492" s="152">
        <f>IF(N492="základní",J508,0)</f>
        <v>0</v>
      </c>
      <c r="BF492" s="152">
        <f>IF(N492="snížená",J508,0)</f>
        <v>0</v>
      </c>
      <c r="BG492" s="152">
        <f>IF(N492="zákl. přenesená",J508,0)</f>
        <v>0</v>
      </c>
      <c r="BH492" s="152">
        <f>IF(N492="sníž. přenesená",J508,0)</f>
        <v>0</v>
      </c>
      <c r="BI492" s="152">
        <f>IF(N492="nulová",J508,0)</f>
        <v>0</v>
      </c>
      <c r="BJ492" s="17" t="s">
        <v>83</v>
      </c>
      <c r="BK492" s="152">
        <f>ROUND(I508*H508,2)</f>
        <v>0</v>
      </c>
      <c r="BL492" s="17" t="s">
        <v>155</v>
      </c>
      <c r="BM492" s="151" t="s">
        <v>859</v>
      </c>
    </row>
    <row r="493" spans="1:65" s="15" customFormat="1" ht="20.399999999999999">
      <c r="A493" s="14"/>
      <c r="B493" s="162"/>
      <c r="C493" s="13"/>
      <c r="D493" s="163" t="s">
        <v>167</v>
      </c>
      <c r="E493" s="169" t="s">
        <v>1</v>
      </c>
      <c r="F493" s="164" t="s">
        <v>825</v>
      </c>
      <c r="G493" s="13"/>
      <c r="H493" s="165">
        <v>60.07</v>
      </c>
      <c r="I493" s="13"/>
      <c r="J493" s="13"/>
      <c r="K493" s="13"/>
      <c r="L493" s="177"/>
      <c r="M493" s="180"/>
      <c r="N493" s="181"/>
      <c r="O493" s="181"/>
      <c r="P493" s="181"/>
      <c r="Q493" s="181"/>
      <c r="R493" s="181"/>
      <c r="S493" s="181"/>
      <c r="T493" s="182"/>
      <c r="AT493" s="178" t="s">
        <v>167</v>
      </c>
      <c r="AU493" s="178" t="s">
        <v>85</v>
      </c>
      <c r="AV493" s="15" t="s">
        <v>83</v>
      </c>
      <c r="AW493" s="15" t="s">
        <v>29</v>
      </c>
      <c r="AX493" s="15" t="s">
        <v>75</v>
      </c>
      <c r="AY493" s="178" t="s">
        <v>148</v>
      </c>
    </row>
    <row r="494" spans="1:65" s="13" customFormat="1">
      <c r="A494" s="29"/>
      <c r="B494" s="170"/>
      <c r="C494" s="14"/>
      <c r="D494" s="163" t="s">
        <v>167</v>
      </c>
      <c r="E494" s="171" t="s">
        <v>1</v>
      </c>
      <c r="F494" s="172" t="s">
        <v>176</v>
      </c>
      <c r="G494" s="14"/>
      <c r="H494" s="173">
        <v>60.07</v>
      </c>
      <c r="I494" s="14"/>
      <c r="J494" s="14"/>
      <c r="K494" s="14"/>
      <c r="L494" s="162"/>
      <c r="M494" s="166"/>
      <c r="N494" s="167"/>
      <c r="O494" s="167"/>
      <c r="P494" s="167"/>
      <c r="Q494" s="167"/>
      <c r="R494" s="167"/>
      <c r="S494" s="167"/>
      <c r="T494" s="168"/>
      <c r="AT494" s="169" t="s">
        <v>167</v>
      </c>
      <c r="AU494" s="169" t="s">
        <v>85</v>
      </c>
      <c r="AV494" s="13" t="s">
        <v>85</v>
      </c>
      <c r="AW494" s="13" t="s">
        <v>29</v>
      </c>
      <c r="AX494" s="13" t="s">
        <v>75</v>
      </c>
      <c r="AY494" s="169" t="s">
        <v>148</v>
      </c>
    </row>
    <row r="495" spans="1:65" s="15" customFormat="1" ht="22.8">
      <c r="A495" s="13"/>
      <c r="B495" s="140"/>
      <c r="C495" s="141" t="s">
        <v>826</v>
      </c>
      <c r="D495" s="141" t="s">
        <v>150</v>
      </c>
      <c r="E495" s="142" t="s">
        <v>827</v>
      </c>
      <c r="F495" s="143" t="s">
        <v>828</v>
      </c>
      <c r="G495" s="144" t="s">
        <v>153</v>
      </c>
      <c r="H495" s="145">
        <v>70.63</v>
      </c>
      <c r="I495" s="146">
        <v>0</v>
      </c>
      <c r="J495" s="146">
        <f>ROUND(I495*H495,2)</f>
        <v>0</v>
      </c>
      <c r="K495" s="143" t="s">
        <v>154</v>
      </c>
      <c r="L495" s="177"/>
      <c r="M495" s="180"/>
      <c r="N495" s="181"/>
      <c r="O495" s="181"/>
      <c r="P495" s="181"/>
      <c r="Q495" s="181"/>
      <c r="R495" s="181"/>
      <c r="S495" s="181"/>
      <c r="T495" s="182"/>
      <c r="AT495" s="178" t="s">
        <v>167</v>
      </c>
      <c r="AU495" s="178" t="s">
        <v>85</v>
      </c>
      <c r="AV495" s="15" t="s">
        <v>83</v>
      </c>
      <c r="AW495" s="15" t="s">
        <v>29</v>
      </c>
      <c r="AX495" s="15" t="s">
        <v>75</v>
      </c>
      <c r="AY495" s="178" t="s">
        <v>148</v>
      </c>
    </row>
    <row r="496" spans="1:65" s="13" customFormat="1">
      <c r="A496" s="29"/>
      <c r="B496" s="177"/>
      <c r="C496" s="15"/>
      <c r="D496" s="163" t="s">
        <v>167</v>
      </c>
      <c r="E496" s="178" t="s">
        <v>1</v>
      </c>
      <c r="F496" s="179" t="s">
        <v>830</v>
      </c>
      <c r="G496" s="15"/>
      <c r="H496" s="178" t="s">
        <v>1</v>
      </c>
      <c r="I496" s="15"/>
      <c r="J496" s="15"/>
      <c r="K496" s="15"/>
      <c r="L496" s="162"/>
      <c r="M496" s="166"/>
      <c r="N496" s="167"/>
      <c r="O496" s="167"/>
      <c r="P496" s="167"/>
      <c r="Q496" s="167"/>
      <c r="R496" s="167"/>
      <c r="S496" s="167"/>
      <c r="T496" s="168"/>
      <c r="AT496" s="169" t="s">
        <v>167</v>
      </c>
      <c r="AU496" s="169" t="s">
        <v>85</v>
      </c>
      <c r="AV496" s="13" t="s">
        <v>85</v>
      </c>
      <c r="AW496" s="13" t="s">
        <v>29</v>
      </c>
      <c r="AX496" s="13" t="s">
        <v>75</v>
      </c>
      <c r="AY496" s="169" t="s">
        <v>148</v>
      </c>
    </row>
    <row r="497" spans="1:65" s="14" customFormat="1">
      <c r="A497" s="13"/>
      <c r="B497" s="162"/>
      <c r="C497" s="13"/>
      <c r="D497" s="163" t="s">
        <v>167</v>
      </c>
      <c r="E497" s="169" t="s">
        <v>1</v>
      </c>
      <c r="F497" s="164" t="s">
        <v>831</v>
      </c>
      <c r="G497" s="13"/>
      <c r="H497" s="165">
        <v>70.63</v>
      </c>
      <c r="I497" s="13"/>
      <c r="J497" s="13"/>
      <c r="K497" s="13"/>
      <c r="L497" s="170"/>
      <c r="M497" s="174"/>
      <c r="N497" s="175"/>
      <c r="O497" s="175"/>
      <c r="P497" s="175"/>
      <c r="Q497" s="175"/>
      <c r="R497" s="175"/>
      <c r="S497" s="175"/>
      <c r="T497" s="176"/>
      <c r="AT497" s="171" t="s">
        <v>167</v>
      </c>
      <c r="AU497" s="171" t="s">
        <v>85</v>
      </c>
      <c r="AV497" s="14" t="s">
        <v>155</v>
      </c>
      <c r="AW497" s="14" t="s">
        <v>29</v>
      </c>
      <c r="AX497" s="14" t="s">
        <v>83</v>
      </c>
      <c r="AY497" s="171" t="s">
        <v>148</v>
      </c>
    </row>
    <row r="498" spans="1:65" s="2" customFormat="1" ht="37.950000000000003" customHeight="1">
      <c r="A498" s="14"/>
      <c r="B498" s="170"/>
      <c r="C498" s="14"/>
      <c r="D498" s="163" t="s">
        <v>167</v>
      </c>
      <c r="E498" s="171" t="s">
        <v>1</v>
      </c>
      <c r="F498" s="172" t="s">
        <v>176</v>
      </c>
      <c r="G498" s="14"/>
      <c r="H498" s="173">
        <v>70.63</v>
      </c>
      <c r="I498" s="14"/>
      <c r="J498" s="14"/>
      <c r="K498" s="14"/>
      <c r="L498" s="30"/>
      <c r="M498" s="147" t="s">
        <v>1</v>
      </c>
      <c r="N498" s="148" t="s">
        <v>40</v>
      </c>
      <c r="O498" s="149">
        <v>0.52800000000000002</v>
      </c>
      <c r="P498" s="149">
        <f>O498*H514</f>
        <v>199.07712000000001</v>
      </c>
      <c r="Q498" s="149">
        <v>8.2500000000000004E-3</v>
      </c>
      <c r="R498" s="149">
        <f>Q498*H514</f>
        <v>3.1105800000000001</v>
      </c>
      <c r="S498" s="149">
        <v>0</v>
      </c>
      <c r="T498" s="150">
        <f>S498*H514</f>
        <v>0</v>
      </c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R498" s="151" t="s">
        <v>235</v>
      </c>
      <c r="AT498" s="151" t="s">
        <v>150</v>
      </c>
      <c r="AU498" s="151" t="s">
        <v>85</v>
      </c>
      <c r="AY498" s="17" t="s">
        <v>148</v>
      </c>
      <c r="BE498" s="152">
        <f>IF(N498="základní",J514,0)</f>
        <v>0</v>
      </c>
      <c r="BF498" s="152">
        <f>IF(N498="snížená",J514,0)</f>
        <v>0</v>
      </c>
      <c r="BG498" s="152">
        <f>IF(N498="zákl. přenesená",J514,0)</f>
        <v>0</v>
      </c>
      <c r="BH498" s="152">
        <f>IF(N498="sníž. přenesená",J514,0)</f>
        <v>0</v>
      </c>
      <c r="BI498" s="152">
        <f>IF(N498="nulová",J514,0)</f>
        <v>0</v>
      </c>
      <c r="BJ498" s="17" t="s">
        <v>83</v>
      </c>
      <c r="BK498" s="152">
        <f>ROUND(I514*H514,2)</f>
        <v>0</v>
      </c>
      <c r="BL498" s="17" t="s">
        <v>235</v>
      </c>
      <c r="BM498" s="151" t="s">
        <v>867</v>
      </c>
    </row>
    <row r="499" spans="1:65" s="15" customFormat="1" ht="11.4">
      <c r="A499" s="29"/>
      <c r="B499" s="140"/>
      <c r="C499" s="141" t="s">
        <v>832</v>
      </c>
      <c r="D499" s="141" t="s">
        <v>150</v>
      </c>
      <c r="E499" s="142" t="s">
        <v>833</v>
      </c>
      <c r="F499" s="143" t="s">
        <v>834</v>
      </c>
      <c r="G499" s="144" t="s">
        <v>210</v>
      </c>
      <c r="H499" s="145">
        <v>130</v>
      </c>
      <c r="I499" s="146">
        <v>0</v>
      </c>
      <c r="J499" s="146">
        <f>ROUND(I499*H499,2)</f>
        <v>0</v>
      </c>
      <c r="K499" s="143" t="s">
        <v>154</v>
      </c>
      <c r="L499" s="177"/>
      <c r="M499" s="180"/>
      <c r="N499" s="181"/>
      <c r="O499" s="181"/>
      <c r="P499" s="181"/>
      <c r="Q499" s="181"/>
      <c r="R499" s="181"/>
      <c r="S499" s="181"/>
      <c r="T499" s="182"/>
      <c r="AT499" s="178" t="s">
        <v>167</v>
      </c>
      <c r="AU499" s="178" t="s">
        <v>85</v>
      </c>
      <c r="AV499" s="15" t="s">
        <v>83</v>
      </c>
      <c r="AW499" s="15" t="s">
        <v>29</v>
      </c>
      <c r="AX499" s="15" t="s">
        <v>75</v>
      </c>
      <c r="AY499" s="178" t="s">
        <v>148</v>
      </c>
    </row>
    <row r="500" spans="1:65" s="13" customFormat="1" ht="11.4">
      <c r="A500" s="15"/>
      <c r="B500" s="140"/>
      <c r="C500" s="141" t="s">
        <v>836</v>
      </c>
      <c r="D500" s="141" t="s">
        <v>150</v>
      </c>
      <c r="E500" s="142" t="s">
        <v>837</v>
      </c>
      <c r="F500" s="143" t="s">
        <v>838</v>
      </c>
      <c r="G500" s="144" t="s">
        <v>210</v>
      </c>
      <c r="H500" s="145">
        <v>98</v>
      </c>
      <c r="I500" s="146">
        <v>0</v>
      </c>
      <c r="J500" s="146">
        <f>ROUND(I500*H500,2)</f>
        <v>0</v>
      </c>
      <c r="K500" s="143" t="s">
        <v>154</v>
      </c>
      <c r="L500" s="162"/>
      <c r="M500" s="166"/>
      <c r="N500" s="167"/>
      <c r="O500" s="167"/>
      <c r="P500" s="167"/>
      <c r="Q500" s="167"/>
      <c r="R500" s="167"/>
      <c r="S500" s="167"/>
      <c r="T500" s="168"/>
      <c r="AT500" s="169" t="s">
        <v>167</v>
      </c>
      <c r="AU500" s="169" t="s">
        <v>85</v>
      </c>
      <c r="AV500" s="13" t="s">
        <v>85</v>
      </c>
      <c r="AW500" s="13" t="s">
        <v>29</v>
      </c>
      <c r="AX500" s="13" t="s">
        <v>75</v>
      </c>
      <c r="AY500" s="169" t="s">
        <v>148</v>
      </c>
    </row>
    <row r="501" spans="1:65" s="15" customFormat="1" ht="22.8">
      <c r="A501" s="13"/>
      <c r="B501" s="140"/>
      <c r="C501" s="141" t="s">
        <v>840</v>
      </c>
      <c r="D501" s="141" t="s">
        <v>150</v>
      </c>
      <c r="E501" s="142" t="s">
        <v>841</v>
      </c>
      <c r="F501" s="143" t="s">
        <v>842</v>
      </c>
      <c r="G501" s="144" t="s">
        <v>153</v>
      </c>
      <c r="H501" s="145">
        <v>509.79</v>
      </c>
      <c r="I501" s="146">
        <v>0</v>
      </c>
      <c r="J501" s="146">
        <f>ROUND(I501*H501,2)</f>
        <v>0</v>
      </c>
      <c r="K501" s="143" t="s">
        <v>154</v>
      </c>
      <c r="L501" s="177"/>
      <c r="M501" s="180"/>
      <c r="N501" s="181"/>
      <c r="O501" s="181"/>
      <c r="P501" s="181"/>
      <c r="Q501" s="181"/>
      <c r="R501" s="181"/>
      <c r="S501" s="181"/>
      <c r="T501" s="182"/>
      <c r="AT501" s="178" t="s">
        <v>167</v>
      </c>
      <c r="AU501" s="178" t="s">
        <v>85</v>
      </c>
      <c r="AV501" s="15" t="s">
        <v>83</v>
      </c>
      <c r="AW501" s="15" t="s">
        <v>29</v>
      </c>
      <c r="AX501" s="15" t="s">
        <v>75</v>
      </c>
      <c r="AY501" s="178" t="s">
        <v>148</v>
      </c>
    </row>
    <row r="502" spans="1:65" s="13" customFormat="1" ht="22.8">
      <c r="A502" s="14"/>
      <c r="B502" s="140"/>
      <c r="C502" s="141" t="s">
        <v>844</v>
      </c>
      <c r="D502" s="141" t="s">
        <v>150</v>
      </c>
      <c r="E502" s="142" t="s">
        <v>845</v>
      </c>
      <c r="F502" s="143" t="s">
        <v>846</v>
      </c>
      <c r="G502" s="144" t="s">
        <v>280</v>
      </c>
      <c r="H502" s="145">
        <v>17.794</v>
      </c>
      <c r="I502" s="146">
        <v>0</v>
      </c>
      <c r="J502" s="146">
        <f>ROUND(I502*H502,2)</f>
        <v>0</v>
      </c>
      <c r="K502" s="143" t="s">
        <v>154</v>
      </c>
      <c r="L502" s="162"/>
      <c r="M502" s="166"/>
      <c r="N502" s="167"/>
      <c r="O502" s="167"/>
      <c r="P502" s="167"/>
      <c r="Q502" s="167"/>
      <c r="R502" s="167"/>
      <c r="S502" s="167"/>
      <c r="T502" s="168"/>
      <c r="AT502" s="169" t="s">
        <v>167</v>
      </c>
      <c r="AU502" s="169" t="s">
        <v>85</v>
      </c>
      <c r="AV502" s="13" t="s">
        <v>85</v>
      </c>
      <c r="AW502" s="13" t="s">
        <v>29</v>
      </c>
      <c r="AX502" s="13" t="s">
        <v>75</v>
      </c>
      <c r="AY502" s="169" t="s">
        <v>148</v>
      </c>
    </row>
    <row r="503" spans="1:65" s="14" customFormat="1" ht="13.2">
      <c r="A503" s="29"/>
      <c r="B503" s="128"/>
      <c r="C503" s="12"/>
      <c r="D503" s="129" t="s">
        <v>74</v>
      </c>
      <c r="E503" s="138" t="s">
        <v>848</v>
      </c>
      <c r="F503" s="138" t="s">
        <v>849</v>
      </c>
      <c r="G503" s="12"/>
      <c r="H503" s="12"/>
      <c r="I503" s="12"/>
      <c r="J503" s="139">
        <f>BK487</f>
        <v>0</v>
      </c>
      <c r="K503" s="12"/>
      <c r="L503" s="312"/>
      <c r="M503" s="174"/>
      <c r="N503" s="175"/>
      <c r="O503" s="175"/>
      <c r="P503" s="175"/>
      <c r="Q503" s="175"/>
      <c r="R503" s="175"/>
      <c r="S503" s="175"/>
      <c r="T503" s="176"/>
      <c r="AT503" s="171" t="s">
        <v>167</v>
      </c>
      <c r="AU503" s="171" t="s">
        <v>85</v>
      </c>
      <c r="AV503" s="14" t="s">
        <v>155</v>
      </c>
      <c r="AW503" s="14" t="s">
        <v>29</v>
      </c>
      <c r="AX503" s="14" t="s">
        <v>83</v>
      </c>
      <c r="AY503" s="171" t="s">
        <v>148</v>
      </c>
    </row>
    <row r="504" spans="1:65" s="2" customFormat="1" ht="24.15" customHeight="1">
      <c r="A504" s="29"/>
      <c r="B504" s="140"/>
      <c r="C504" s="141" t="s">
        <v>850</v>
      </c>
      <c r="D504" s="141" t="s">
        <v>150</v>
      </c>
      <c r="E504" s="142" t="s">
        <v>851</v>
      </c>
      <c r="F504" s="143" t="s">
        <v>852</v>
      </c>
      <c r="G504" s="144" t="s">
        <v>153</v>
      </c>
      <c r="H504" s="145">
        <v>454.19</v>
      </c>
      <c r="I504" s="146">
        <v>0</v>
      </c>
      <c r="J504" s="146">
        <f>ROUND(I504*H504,2)</f>
        <v>0</v>
      </c>
      <c r="K504" s="143" t="s">
        <v>154</v>
      </c>
      <c r="L504" s="30"/>
      <c r="M504" s="147"/>
      <c r="N504" s="148"/>
      <c r="O504" s="149"/>
      <c r="P504" s="149"/>
      <c r="Q504" s="149"/>
      <c r="R504" s="149"/>
      <c r="S504" s="149"/>
      <c r="T504" s="150"/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R504" s="151" t="s">
        <v>235</v>
      </c>
      <c r="AT504" s="151" t="s">
        <v>150</v>
      </c>
      <c r="AU504" s="151" t="s">
        <v>85</v>
      </c>
      <c r="AY504" s="17" t="s">
        <v>148</v>
      </c>
      <c r="BE504" s="152">
        <f>IF(N504="základní",J520,0)</f>
        <v>0</v>
      </c>
      <c r="BF504" s="152">
        <f>IF(N504="snížená",J520,0)</f>
        <v>0</v>
      </c>
      <c r="BG504" s="152">
        <f>IF(N504="zákl. přenesená",J520,0)</f>
        <v>0</v>
      </c>
      <c r="BH504" s="152">
        <f>IF(N504="sníž. přenesená",J520,0)</f>
        <v>0</v>
      </c>
      <c r="BI504" s="152">
        <f>IF(N504="nulová",J520,0)</f>
        <v>0</v>
      </c>
      <c r="BJ504" s="17" t="s">
        <v>83</v>
      </c>
      <c r="BK504" s="152">
        <f>ROUND(I520*H520,2)</f>
        <v>0</v>
      </c>
      <c r="BL504" s="17" t="s">
        <v>235</v>
      </c>
      <c r="BM504" s="151" t="s">
        <v>871</v>
      </c>
    </row>
    <row r="505" spans="1:65" s="15" customFormat="1">
      <c r="A505" s="29"/>
      <c r="B505" s="177"/>
      <c r="D505" s="163" t="s">
        <v>167</v>
      </c>
      <c r="E505" s="178" t="s">
        <v>1</v>
      </c>
      <c r="F505" s="179" t="s">
        <v>854</v>
      </c>
      <c r="H505" s="178" t="s">
        <v>1</v>
      </c>
      <c r="L505" s="177"/>
      <c r="M505" s="180"/>
      <c r="N505" s="181"/>
      <c r="O505" s="181"/>
      <c r="P505" s="181"/>
      <c r="Q505" s="181"/>
      <c r="R505" s="181"/>
      <c r="S505" s="181"/>
      <c r="T505" s="182"/>
      <c r="AT505" s="178" t="s">
        <v>167</v>
      </c>
      <c r="AU505" s="178" t="s">
        <v>85</v>
      </c>
      <c r="AV505" s="15" t="s">
        <v>83</v>
      </c>
      <c r="AW505" s="15" t="s">
        <v>29</v>
      </c>
      <c r="AX505" s="15" t="s">
        <v>75</v>
      </c>
      <c r="AY505" s="178" t="s">
        <v>148</v>
      </c>
    </row>
    <row r="506" spans="1:65" s="13" customFormat="1">
      <c r="A506" s="29"/>
      <c r="B506" s="162"/>
      <c r="D506" s="163" t="s">
        <v>167</v>
      </c>
      <c r="E506" s="169" t="s">
        <v>1</v>
      </c>
      <c r="F506" s="164" t="s">
        <v>855</v>
      </c>
      <c r="H506" s="165">
        <v>454.19</v>
      </c>
      <c r="L506" s="162"/>
      <c r="M506" s="166"/>
      <c r="N506" s="167"/>
      <c r="O506" s="167"/>
      <c r="P506" s="167"/>
      <c r="Q506" s="167"/>
      <c r="R506" s="167"/>
      <c r="S506" s="167"/>
      <c r="T506" s="168"/>
      <c r="AT506" s="169" t="s">
        <v>167</v>
      </c>
      <c r="AU506" s="169" t="s">
        <v>85</v>
      </c>
      <c r="AV506" s="13" t="s">
        <v>85</v>
      </c>
      <c r="AW506" s="13" t="s">
        <v>29</v>
      </c>
      <c r="AX506" s="13" t="s">
        <v>75</v>
      </c>
      <c r="AY506" s="169" t="s">
        <v>148</v>
      </c>
    </row>
    <row r="507" spans="1:65" s="13" customFormat="1">
      <c r="A507" s="12"/>
      <c r="B507" s="170"/>
      <c r="C507" s="14"/>
      <c r="D507" s="163" t="s">
        <v>167</v>
      </c>
      <c r="E507" s="171" t="s">
        <v>1</v>
      </c>
      <c r="F507" s="172" t="s">
        <v>176</v>
      </c>
      <c r="G507" s="14"/>
      <c r="H507" s="173">
        <v>454.19</v>
      </c>
      <c r="I507" s="14"/>
      <c r="J507" s="14"/>
      <c r="K507" s="14"/>
      <c r="L507" s="162"/>
      <c r="M507" s="166"/>
      <c r="N507" s="167"/>
      <c r="O507" s="167"/>
      <c r="P507" s="167"/>
      <c r="Q507" s="167"/>
      <c r="R507" s="167"/>
      <c r="S507" s="167"/>
      <c r="T507" s="168"/>
      <c r="AT507" s="169" t="s">
        <v>167</v>
      </c>
      <c r="AU507" s="169" t="s">
        <v>85</v>
      </c>
      <c r="AV507" s="13" t="s">
        <v>85</v>
      </c>
      <c r="AW507" s="13" t="s">
        <v>29</v>
      </c>
      <c r="AX507" s="13" t="s">
        <v>75</v>
      </c>
      <c r="AY507" s="169" t="s">
        <v>148</v>
      </c>
    </row>
    <row r="508" spans="1:65" s="14" customFormat="1" ht="22.8">
      <c r="A508" s="29"/>
      <c r="B508" s="140"/>
      <c r="C508" s="141" t="s">
        <v>856</v>
      </c>
      <c r="D508" s="141" t="s">
        <v>150</v>
      </c>
      <c r="E508" s="142" t="s">
        <v>857</v>
      </c>
      <c r="F508" s="143" t="s">
        <v>858</v>
      </c>
      <c r="G508" s="144" t="s">
        <v>153</v>
      </c>
      <c r="H508" s="145">
        <v>377.04</v>
      </c>
      <c r="I508" s="146">
        <v>0</v>
      </c>
      <c r="J508" s="146">
        <f>ROUND(I508*H508,2)</f>
        <v>0</v>
      </c>
      <c r="K508" s="143" t="s">
        <v>154</v>
      </c>
      <c r="L508" s="170"/>
      <c r="M508" s="174"/>
      <c r="N508" s="175"/>
      <c r="O508" s="175"/>
      <c r="P508" s="175"/>
      <c r="Q508" s="175"/>
      <c r="R508" s="175"/>
      <c r="S508" s="175"/>
      <c r="T508" s="176"/>
      <c r="AT508" s="171" t="s">
        <v>167</v>
      </c>
      <c r="AU508" s="171" t="s">
        <v>85</v>
      </c>
      <c r="AV508" s="14" t="s">
        <v>155</v>
      </c>
      <c r="AW508" s="14" t="s">
        <v>29</v>
      </c>
      <c r="AX508" s="14" t="s">
        <v>83</v>
      </c>
      <c r="AY508" s="171" t="s">
        <v>148</v>
      </c>
    </row>
    <row r="509" spans="1:65" s="2" customFormat="1" ht="24.15" customHeight="1">
      <c r="A509" s="15"/>
      <c r="B509" s="177"/>
      <c r="C509" s="15"/>
      <c r="D509" s="163" t="s">
        <v>167</v>
      </c>
      <c r="E509" s="178" t="s">
        <v>1</v>
      </c>
      <c r="F509" s="179" t="s">
        <v>860</v>
      </c>
      <c r="G509" s="15"/>
      <c r="H509" s="178" t="s">
        <v>1</v>
      </c>
      <c r="I509" s="15"/>
      <c r="J509" s="15"/>
      <c r="K509" s="15"/>
      <c r="L509" s="30"/>
      <c r="M509" s="147" t="s">
        <v>1</v>
      </c>
      <c r="N509" s="148" t="s">
        <v>40</v>
      </c>
      <c r="O509" s="149">
        <v>0.255</v>
      </c>
      <c r="P509" s="149">
        <f>O509*H525</f>
        <v>88.056600000000003</v>
      </c>
      <c r="Q509" s="149">
        <v>0</v>
      </c>
      <c r="R509" s="149">
        <f>Q509*H525</f>
        <v>0</v>
      </c>
      <c r="S509" s="149">
        <v>3.0000000000000001E-3</v>
      </c>
      <c r="T509" s="150">
        <f>S509*H525</f>
        <v>1.03596</v>
      </c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R509" s="151" t="s">
        <v>235</v>
      </c>
      <c r="AT509" s="151" t="s">
        <v>150</v>
      </c>
      <c r="AU509" s="151" t="s">
        <v>85</v>
      </c>
      <c r="AY509" s="17" t="s">
        <v>148</v>
      </c>
      <c r="BE509" s="152">
        <f>IF(N509="základní",J525,0)</f>
        <v>0</v>
      </c>
      <c r="BF509" s="152">
        <f>IF(N509="snížená",J525,0)</f>
        <v>0</v>
      </c>
      <c r="BG509" s="152">
        <f>IF(N509="zákl. přenesená",J525,0)</f>
        <v>0</v>
      </c>
      <c r="BH509" s="152">
        <f>IF(N509="sníž. přenesená",J525,0)</f>
        <v>0</v>
      </c>
      <c r="BI509" s="152">
        <f>IF(N509="nulová",J525,0)</f>
        <v>0</v>
      </c>
      <c r="BJ509" s="17" t="s">
        <v>83</v>
      </c>
      <c r="BK509" s="152">
        <f>ROUND(I525*H525,2)</f>
        <v>0</v>
      </c>
      <c r="BL509" s="17" t="s">
        <v>235</v>
      </c>
      <c r="BM509" s="151" t="s">
        <v>878</v>
      </c>
    </row>
    <row r="510" spans="1:65" s="15" customFormat="1">
      <c r="A510" s="13"/>
      <c r="B510" s="162"/>
      <c r="C510" s="13"/>
      <c r="D510" s="163" t="s">
        <v>167</v>
      </c>
      <c r="E510" s="169" t="s">
        <v>1</v>
      </c>
      <c r="F510" s="164" t="s">
        <v>861</v>
      </c>
      <c r="G510" s="13"/>
      <c r="H510" s="165">
        <v>195.11</v>
      </c>
      <c r="I510" s="13"/>
      <c r="J510" s="13"/>
      <c r="K510" s="13"/>
      <c r="L510" s="177"/>
      <c r="M510" s="180"/>
      <c r="N510" s="181"/>
      <c r="O510" s="181"/>
      <c r="P510" s="181"/>
      <c r="Q510" s="181"/>
      <c r="R510" s="181"/>
      <c r="S510" s="181"/>
      <c r="T510" s="182"/>
      <c r="AT510" s="178" t="s">
        <v>167</v>
      </c>
      <c r="AU510" s="178" t="s">
        <v>85</v>
      </c>
      <c r="AV510" s="15" t="s">
        <v>83</v>
      </c>
      <c r="AW510" s="15" t="s">
        <v>29</v>
      </c>
      <c r="AX510" s="15" t="s">
        <v>75</v>
      </c>
      <c r="AY510" s="178" t="s">
        <v>148</v>
      </c>
    </row>
    <row r="511" spans="1:65" s="13" customFormat="1">
      <c r="A511" s="14"/>
      <c r="B511" s="177"/>
      <c r="C511" s="15"/>
      <c r="D511" s="163" t="s">
        <v>167</v>
      </c>
      <c r="E511" s="178" t="s">
        <v>1</v>
      </c>
      <c r="F511" s="179" t="s">
        <v>862</v>
      </c>
      <c r="G511" s="15"/>
      <c r="H511" s="178" t="s">
        <v>1</v>
      </c>
      <c r="I511" s="15"/>
      <c r="J511" s="15"/>
      <c r="K511" s="15"/>
      <c r="L511" s="162"/>
      <c r="M511" s="166"/>
      <c r="N511" s="167"/>
      <c r="O511" s="167"/>
      <c r="P511" s="167"/>
      <c r="Q511" s="167"/>
      <c r="R511" s="167"/>
      <c r="S511" s="167"/>
      <c r="T511" s="168"/>
      <c r="AT511" s="169" t="s">
        <v>167</v>
      </c>
      <c r="AU511" s="169" t="s">
        <v>85</v>
      </c>
      <c r="AV511" s="13" t="s">
        <v>85</v>
      </c>
      <c r="AW511" s="13" t="s">
        <v>29</v>
      </c>
      <c r="AX511" s="13" t="s">
        <v>75</v>
      </c>
      <c r="AY511" s="169" t="s">
        <v>148</v>
      </c>
    </row>
    <row r="512" spans="1:65" s="13" customFormat="1">
      <c r="A512" s="29"/>
      <c r="B512" s="162"/>
      <c r="D512" s="163" t="s">
        <v>167</v>
      </c>
      <c r="E512" s="169" t="s">
        <v>1</v>
      </c>
      <c r="F512" s="164" t="s">
        <v>863</v>
      </c>
      <c r="H512" s="165">
        <v>181.93</v>
      </c>
      <c r="L512" s="162"/>
      <c r="M512" s="166"/>
      <c r="N512" s="167"/>
      <c r="O512" s="167"/>
      <c r="P512" s="167"/>
      <c r="Q512" s="167"/>
      <c r="R512" s="167"/>
      <c r="S512" s="167"/>
      <c r="T512" s="168"/>
      <c r="AT512" s="169" t="s">
        <v>167</v>
      </c>
      <c r="AU512" s="169" t="s">
        <v>85</v>
      </c>
      <c r="AV512" s="13" t="s">
        <v>85</v>
      </c>
      <c r="AW512" s="13" t="s">
        <v>29</v>
      </c>
      <c r="AX512" s="13" t="s">
        <v>75</v>
      </c>
      <c r="AY512" s="169" t="s">
        <v>148</v>
      </c>
    </row>
    <row r="513" spans="1:65" s="14" customFormat="1">
      <c r="A513" s="15"/>
      <c r="B513" s="170"/>
      <c r="D513" s="163" t="s">
        <v>167</v>
      </c>
      <c r="E513" s="171" t="s">
        <v>1</v>
      </c>
      <c r="F513" s="172" t="s">
        <v>176</v>
      </c>
      <c r="H513" s="173">
        <v>377.04</v>
      </c>
      <c r="L513" s="170"/>
      <c r="M513" s="174"/>
      <c r="N513" s="175"/>
      <c r="O513" s="175"/>
      <c r="P513" s="175"/>
      <c r="Q513" s="175"/>
      <c r="R513" s="175"/>
      <c r="S513" s="175"/>
      <c r="T513" s="176"/>
      <c r="AT513" s="171" t="s">
        <v>167</v>
      </c>
      <c r="AU513" s="171" t="s">
        <v>85</v>
      </c>
      <c r="AV513" s="14" t="s">
        <v>155</v>
      </c>
      <c r="AW513" s="14" t="s">
        <v>29</v>
      </c>
      <c r="AX513" s="14" t="s">
        <v>83</v>
      </c>
      <c r="AY513" s="171" t="s">
        <v>148</v>
      </c>
    </row>
    <row r="514" spans="1:65" s="2" customFormat="1" ht="16.5" customHeight="1">
      <c r="A514" s="13"/>
      <c r="B514" s="140"/>
      <c r="C514" s="141" t="s">
        <v>864</v>
      </c>
      <c r="D514" s="141" t="s">
        <v>150</v>
      </c>
      <c r="E514" s="142" t="s">
        <v>865</v>
      </c>
      <c r="F514" s="143" t="s">
        <v>866</v>
      </c>
      <c r="G514" s="144" t="s">
        <v>153</v>
      </c>
      <c r="H514" s="145">
        <v>377.04</v>
      </c>
      <c r="I514" s="146">
        <v>0</v>
      </c>
      <c r="J514" s="146">
        <f>ROUND(I514*H514,2)</f>
        <v>0</v>
      </c>
      <c r="K514" s="143" t="s">
        <v>154</v>
      </c>
      <c r="L514" s="30"/>
      <c r="M514" s="147" t="s">
        <v>1</v>
      </c>
      <c r="N514" s="148" t="s">
        <v>40</v>
      </c>
      <c r="O514" s="149">
        <v>0.219</v>
      </c>
      <c r="P514" s="149">
        <f>O514*H530</f>
        <v>39.842669999999998</v>
      </c>
      <c r="Q514" s="149">
        <v>5.0000000000000001E-4</v>
      </c>
      <c r="R514" s="149">
        <f>Q514*H530</f>
        <v>9.0965000000000004E-2</v>
      </c>
      <c r="S514" s="149">
        <v>0</v>
      </c>
      <c r="T514" s="150">
        <f>S514*H530</f>
        <v>0</v>
      </c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R514" s="151" t="s">
        <v>235</v>
      </c>
      <c r="AT514" s="151" t="s">
        <v>150</v>
      </c>
      <c r="AU514" s="151" t="s">
        <v>85</v>
      </c>
      <c r="AY514" s="17" t="s">
        <v>148</v>
      </c>
      <c r="BE514" s="152">
        <f>IF(N514="základní",J530,0)</f>
        <v>0</v>
      </c>
      <c r="BF514" s="152">
        <f>IF(N514="snížená",J530,0)</f>
        <v>0</v>
      </c>
      <c r="BG514" s="152">
        <f>IF(N514="zákl. přenesená",J530,0)</f>
        <v>0</v>
      </c>
      <c r="BH514" s="152">
        <f>IF(N514="sníž. přenesená",J530,0)</f>
        <v>0</v>
      </c>
      <c r="BI514" s="152">
        <f>IF(N514="nulová",J530,0)</f>
        <v>0</v>
      </c>
      <c r="BJ514" s="17" t="s">
        <v>83</v>
      </c>
      <c r="BK514" s="152">
        <f>ROUND(I530*H530,2)</f>
        <v>0</v>
      </c>
      <c r="BL514" s="17" t="s">
        <v>235</v>
      </c>
      <c r="BM514" s="151" t="s">
        <v>885</v>
      </c>
    </row>
    <row r="515" spans="1:65" s="15" customFormat="1">
      <c r="B515" s="177"/>
      <c r="D515" s="163" t="s">
        <v>167</v>
      </c>
      <c r="E515" s="178" t="s">
        <v>1</v>
      </c>
      <c r="F515" s="179" t="s">
        <v>860</v>
      </c>
      <c r="H515" s="178" t="s">
        <v>1</v>
      </c>
      <c r="L515" s="177"/>
      <c r="M515" s="180"/>
      <c r="N515" s="181"/>
      <c r="O515" s="181"/>
      <c r="P515" s="181"/>
      <c r="Q515" s="181"/>
      <c r="R515" s="181"/>
      <c r="S515" s="181"/>
      <c r="T515" s="182"/>
      <c r="AT515" s="178" t="s">
        <v>167</v>
      </c>
      <c r="AU515" s="178" t="s">
        <v>85</v>
      </c>
      <c r="AV515" s="15" t="s">
        <v>83</v>
      </c>
      <c r="AW515" s="15" t="s">
        <v>29</v>
      </c>
      <c r="AX515" s="15" t="s">
        <v>75</v>
      </c>
      <c r="AY515" s="178" t="s">
        <v>148</v>
      </c>
    </row>
    <row r="516" spans="1:65" s="13" customFormat="1">
      <c r="B516" s="162"/>
      <c r="D516" s="163" t="s">
        <v>167</v>
      </c>
      <c r="E516" s="169" t="s">
        <v>1</v>
      </c>
      <c r="F516" s="164" t="s">
        <v>861</v>
      </c>
      <c r="H516" s="165">
        <v>195.11</v>
      </c>
      <c r="L516" s="162"/>
      <c r="M516" s="166"/>
      <c r="N516" s="167"/>
      <c r="O516" s="167"/>
      <c r="P516" s="167"/>
      <c r="Q516" s="167"/>
      <c r="R516" s="167"/>
      <c r="S516" s="167"/>
      <c r="T516" s="168"/>
      <c r="AT516" s="169" t="s">
        <v>167</v>
      </c>
      <c r="AU516" s="169" t="s">
        <v>85</v>
      </c>
      <c r="AV516" s="13" t="s">
        <v>85</v>
      </c>
      <c r="AW516" s="13" t="s">
        <v>29</v>
      </c>
      <c r="AX516" s="13" t="s">
        <v>75</v>
      </c>
      <c r="AY516" s="169" t="s">
        <v>148</v>
      </c>
    </row>
    <row r="517" spans="1:65" s="14" customFormat="1">
      <c r="B517" s="177"/>
      <c r="C517" s="15"/>
      <c r="D517" s="163" t="s">
        <v>167</v>
      </c>
      <c r="E517" s="178" t="s">
        <v>1</v>
      </c>
      <c r="F517" s="179" t="s">
        <v>862</v>
      </c>
      <c r="G517" s="15"/>
      <c r="H517" s="178" t="s">
        <v>1</v>
      </c>
      <c r="I517" s="15"/>
      <c r="J517" s="15"/>
      <c r="K517" s="15"/>
      <c r="L517" s="170"/>
      <c r="M517" s="174"/>
      <c r="N517" s="175"/>
      <c r="O517" s="175"/>
      <c r="P517" s="175"/>
      <c r="Q517" s="175"/>
      <c r="R517" s="175"/>
      <c r="S517" s="175"/>
      <c r="T517" s="176"/>
      <c r="AT517" s="171" t="s">
        <v>167</v>
      </c>
      <c r="AU517" s="171" t="s">
        <v>85</v>
      </c>
      <c r="AV517" s="14" t="s">
        <v>155</v>
      </c>
      <c r="AW517" s="14" t="s">
        <v>29</v>
      </c>
      <c r="AX517" s="14" t="s">
        <v>83</v>
      </c>
      <c r="AY517" s="171" t="s">
        <v>148</v>
      </c>
    </row>
    <row r="518" spans="1:65" s="2" customFormat="1" ht="37.950000000000003" customHeight="1">
      <c r="A518" s="29"/>
      <c r="B518" s="162"/>
      <c r="C518" s="13"/>
      <c r="D518" s="163" t="s">
        <v>167</v>
      </c>
      <c r="E518" s="169" t="s">
        <v>1</v>
      </c>
      <c r="F518" s="164" t="s">
        <v>863</v>
      </c>
      <c r="G518" s="13"/>
      <c r="H518" s="165">
        <v>181.93</v>
      </c>
      <c r="I518" s="13"/>
      <c r="J518" s="13"/>
      <c r="K518" s="13"/>
      <c r="L518" s="159"/>
      <c r="M518" s="160" t="s">
        <v>1</v>
      </c>
      <c r="N518" s="161" t="s">
        <v>40</v>
      </c>
      <c r="O518" s="149">
        <v>0</v>
      </c>
      <c r="P518" s="149">
        <f>O518*H534</f>
        <v>0</v>
      </c>
      <c r="Q518" s="149">
        <v>1.5499999999999999E-3</v>
      </c>
      <c r="R518" s="149">
        <f>Q518*H534</f>
        <v>0.31019064999999996</v>
      </c>
      <c r="S518" s="149">
        <v>0</v>
      </c>
      <c r="T518" s="150">
        <f>S518*H534</f>
        <v>0</v>
      </c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R518" s="151" t="s">
        <v>311</v>
      </c>
      <c r="AT518" s="151" t="s">
        <v>161</v>
      </c>
      <c r="AU518" s="151" t="s">
        <v>85</v>
      </c>
      <c r="AY518" s="17" t="s">
        <v>148</v>
      </c>
      <c r="BE518" s="152">
        <f>IF(N518="základní",J534,0)</f>
        <v>0</v>
      </c>
      <c r="BF518" s="152">
        <f>IF(N518="snížená",J534,0)</f>
        <v>0</v>
      </c>
      <c r="BG518" s="152">
        <f>IF(N518="zákl. přenesená",J534,0)</f>
        <v>0</v>
      </c>
      <c r="BH518" s="152">
        <f>IF(N518="sníž. přenesená",J534,0)</f>
        <v>0</v>
      </c>
      <c r="BI518" s="152">
        <f>IF(N518="nulová",J534,0)</f>
        <v>0</v>
      </c>
      <c r="BJ518" s="17" t="s">
        <v>83</v>
      </c>
      <c r="BK518" s="152">
        <f>ROUND(I534*H534,2)</f>
        <v>0</v>
      </c>
      <c r="BL518" s="17" t="s">
        <v>235</v>
      </c>
      <c r="BM518" s="151" t="s">
        <v>889</v>
      </c>
    </row>
    <row r="519" spans="1:65" s="13" customFormat="1">
      <c r="A519" s="15"/>
      <c r="B519" s="170"/>
      <c r="C519" s="14"/>
      <c r="D519" s="163" t="s">
        <v>167</v>
      </c>
      <c r="E519" s="171" t="s">
        <v>1</v>
      </c>
      <c r="F519" s="172" t="s">
        <v>176</v>
      </c>
      <c r="G519" s="14"/>
      <c r="H519" s="173">
        <v>377.04</v>
      </c>
      <c r="I519" s="14"/>
      <c r="J519" s="14"/>
      <c r="K519" s="14"/>
      <c r="L519" s="162"/>
      <c r="M519" s="166"/>
      <c r="N519" s="167"/>
      <c r="O519" s="167"/>
      <c r="P519" s="167"/>
      <c r="Q519" s="167"/>
      <c r="R519" s="167"/>
      <c r="S519" s="167"/>
      <c r="T519" s="168"/>
      <c r="AT519" s="169" t="s">
        <v>167</v>
      </c>
      <c r="AU519" s="169" t="s">
        <v>85</v>
      </c>
      <c r="AV519" s="13" t="s">
        <v>85</v>
      </c>
      <c r="AW519" s="13" t="s">
        <v>3</v>
      </c>
      <c r="AX519" s="13" t="s">
        <v>83</v>
      </c>
      <c r="AY519" s="169" t="s">
        <v>148</v>
      </c>
    </row>
    <row r="520" spans="1:65" s="2" customFormat="1" ht="16.5" customHeight="1">
      <c r="A520" s="13"/>
      <c r="B520" s="140"/>
      <c r="C520" s="141" t="s">
        <v>868</v>
      </c>
      <c r="D520" s="141" t="s">
        <v>150</v>
      </c>
      <c r="E520" s="142" t="s">
        <v>869</v>
      </c>
      <c r="F520" s="143" t="s">
        <v>870</v>
      </c>
      <c r="G520" s="144" t="s">
        <v>153</v>
      </c>
      <c r="H520" s="145">
        <v>108.87</v>
      </c>
      <c r="I520" s="146">
        <v>0</v>
      </c>
      <c r="J520" s="146">
        <f>ROUND(I520*H520,2)</f>
        <v>0</v>
      </c>
      <c r="K520" s="143" t="s">
        <v>154</v>
      </c>
      <c r="L520" s="30"/>
      <c r="M520" s="147" t="s">
        <v>1</v>
      </c>
      <c r="N520" s="148" t="s">
        <v>40</v>
      </c>
      <c r="O520" s="149">
        <v>0.23300000000000001</v>
      </c>
      <c r="P520" s="149">
        <f>O520*H536</f>
        <v>45.460630000000009</v>
      </c>
      <c r="Q520" s="149">
        <v>2.9999999999999997E-4</v>
      </c>
      <c r="R520" s="149">
        <f>Q520*H536</f>
        <v>5.8533000000000002E-2</v>
      </c>
      <c r="S520" s="149">
        <v>0</v>
      </c>
      <c r="T520" s="150">
        <f>S520*H536</f>
        <v>0</v>
      </c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R520" s="151" t="s">
        <v>235</v>
      </c>
      <c r="AT520" s="151" t="s">
        <v>150</v>
      </c>
      <c r="AU520" s="151" t="s">
        <v>85</v>
      </c>
      <c r="AY520" s="17" t="s">
        <v>148</v>
      </c>
      <c r="BE520" s="152">
        <f>IF(N520="základní",J536,0)</f>
        <v>0</v>
      </c>
      <c r="BF520" s="152">
        <f>IF(N520="snížená",J536,0)</f>
        <v>0</v>
      </c>
      <c r="BG520" s="152">
        <f>IF(N520="zákl. přenesená",J536,0)</f>
        <v>0</v>
      </c>
      <c r="BH520" s="152">
        <f>IF(N520="sníž. přenesená",J536,0)</f>
        <v>0</v>
      </c>
      <c r="BI520" s="152">
        <f>IF(N520="nulová",J536,0)</f>
        <v>0</v>
      </c>
      <c r="BJ520" s="17" t="s">
        <v>83</v>
      </c>
      <c r="BK520" s="152">
        <f>ROUND(I536*H536,2)</f>
        <v>0</v>
      </c>
      <c r="BL520" s="17" t="s">
        <v>235</v>
      </c>
      <c r="BM520" s="151" t="s">
        <v>894</v>
      </c>
    </row>
    <row r="521" spans="1:65" s="15" customFormat="1">
      <c r="B521" s="177"/>
      <c r="D521" s="163" t="s">
        <v>167</v>
      </c>
      <c r="E521" s="178" t="s">
        <v>1</v>
      </c>
      <c r="F521" s="179" t="s">
        <v>872</v>
      </c>
      <c r="H521" s="178" t="s">
        <v>1</v>
      </c>
      <c r="L521" s="177"/>
      <c r="M521" s="180"/>
      <c r="N521" s="181"/>
      <c r="O521" s="181"/>
      <c r="P521" s="181"/>
      <c r="Q521" s="181"/>
      <c r="R521" s="181"/>
      <c r="S521" s="181"/>
      <c r="T521" s="182"/>
      <c r="AT521" s="178" t="s">
        <v>167</v>
      </c>
      <c r="AU521" s="178" t="s">
        <v>85</v>
      </c>
      <c r="AV521" s="15" t="s">
        <v>83</v>
      </c>
      <c r="AW521" s="15" t="s">
        <v>29</v>
      </c>
      <c r="AX521" s="15" t="s">
        <v>75</v>
      </c>
      <c r="AY521" s="178" t="s">
        <v>148</v>
      </c>
    </row>
    <row r="522" spans="1:65" s="13" customFormat="1" ht="20.399999999999999">
      <c r="B522" s="162"/>
      <c r="D522" s="163" t="s">
        <v>167</v>
      </c>
      <c r="E522" s="169" t="s">
        <v>1</v>
      </c>
      <c r="F522" s="164" t="s">
        <v>873</v>
      </c>
      <c r="H522" s="165">
        <v>73.5</v>
      </c>
      <c r="L522" s="162"/>
      <c r="M522" s="166"/>
      <c r="N522" s="167"/>
      <c r="O522" s="167"/>
      <c r="P522" s="167"/>
      <c r="Q522" s="167"/>
      <c r="R522" s="167"/>
      <c r="S522" s="167"/>
      <c r="T522" s="168"/>
      <c r="AT522" s="169" t="s">
        <v>167</v>
      </c>
      <c r="AU522" s="169" t="s">
        <v>85</v>
      </c>
      <c r="AV522" s="13" t="s">
        <v>85</v>
      </c>
      <c r="AW522" s="13" t="s">
        <v>29</v>
      </c>
      <c r="AX522" s="13" t="s">
        <v>75</v>
      </c>
      <c r="AY522" s="169" t="s">
        <v>148</v>
      </c>
    </row>
    <row r="523" spans="1:65" s="14" customFormat="1">
      <c r="B523" s="162"/>
      <c r="C523" s="13"/>
      <c r="D523" s="163" t="s">
        <v>167</v>
      </c>
      <c r="E523" s="169" t="s">
        <v>1</v>
      </c>
      <c r="F523" s="164" t="s">
        <v>874</v>
      </c>
      <c r="G523" s="13"/>
      <c r="H523" s="165">
        <v>35.369999999999997</v>
      </c>
      <c r="I523" s="13"/>
      <c r="J523" s="13"/>
      <c r="K523" s="13"/>
      <c r="L523" s="170"/>
      <c r="M523" s="174"/>
      <c r="N523" s="175"/>
      <c r="O523" s="175"/>
      <c r="P523" s="175"/>
      <c r="Q523" s="175"/>
      <c r="R523" s="175"/>
      <c r="S523" s="175"/>
      <c r="T523" s="176"/>
      <c r="AT523" s="171" t="s">
        <v>167</v>
      </c>
      <c r="AU523" s="171" t="s">
        <v>85</v>
      </c>
      <c r="AV523" s="14" t="s">
        <v>155</v>
      </c>
      <c r="AW523" s="14" t="s">
        <v>29</v>
      </c>
      <c r="AX523" s="14" t="s">
        <v>83</v>
      </c>
      <c r="AY523" s="171" t="s">
        <v>148</v>
      </c>
    </row>
    <row r="524" spans="1:65" s="2" customFormat="1" ht="16.5" customHeight="1">
      <c r="A524" s="29"/>
      <c r="B524" s="170"/>
      <c r="C524" s="14"/>
      <c r="D524" s="163" t="s">
        <v>167</v>
      </c>
      <c r="E524" s="171" t="s">
        <v>1</v>
      </c>
      <c r="F524" s="172" t="s">
        <v>176</v>
      </c>
      <c r="G524" s="14"/>
      <c r="H524" s="173">
        <v>108.87</v>
      </c>
      <c r="I524" s="14"/>
      <c r="J524" s="14"/>
      <c r="K524" s="14"/>
      <c r="L524" s="159"/>
      <c r="M524" s="160" t="s">
        <v>1</v>
      </c>
      <c r="N524" s="161" t="s">
        <v>40</v>
      </c>
      <c r="O524" s="149">
        <v>0</v>
      </c>
      <c r="P524" s="149">
        <f>O524*H540</f>
        <v>0</v>
      </c>
      <c r="Q524" s="149">
        <v>2.8300000000000001E-3</v>
      </c>
      <c r="R524" s="149">
        <f>Q524*H540</f>
        <v>0.60737743</v>
      </c>
      <c r="S524" s="149">
        <v>0</v>
      </c>
      <c r="T524" s="150">
        <f>S524*H540</f>
        <v>0</v>
      </c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R524" s="151" t="s">
        <v>311</v>
      </c>
      <c r="AT524" s="151" t="s">
        <v>161</v>
      </c>
      <c r="AU524" s="151" t="s">
        <v>85</v>
      </c>
      <c r="AY524" s="17" t="s">
        <v>148</v>
      </c>
      <c r="BE524" s="152">
        <f>IF(N524="základní",J540,0)</f>
        <v>0</v>
      </c>
      <c r="BF524" s="152">
        <f>IF(N524="snížená",J540,0)</f>
        <v>0</v>
      </c>
      <c r="BG524" s="152">
        <f>IF(N524="zákl. přenesená",J540,0)</f>
        <v>0</v>
      </c>
      <c r="BH524" s="152">
        <f>IF(N524="sníž. přenesená",J540,0)</f>
        <v>0</v>
      </c>
      <c r="BI524" s="152">
        <f>IF(N524="nulová",J540,0)</f>
        <v>0</v>
      </c>
      <c r="BJ524" s="17" t="s">
        <v>83</v>
      </c>
      <c r="BK524" s="152">
        <f>ROUND(I540*H540,2)</f>
        <v>0</v>
      </c>
      <c r="BL524" s="17" t="s">
        <v>235</v>
      </c>
      <c r="BM524" s="151" t="s">
        <v>898</v>
      </c>
    </row>
    <row r="525" spans="1:65" s="13" customFormat="1" ht="22.8">
      <c r="A525" s="15"/>
      <c r="B525" s="140"/>
      <c r="C525" s="141" t="s">
        <v>875</v>
      </c>
      <c r="D525" s="141" t="s">
        <v>150</v>
      </c>
      <c r="E525" s="142" t="s">
        <v>876</v>
      </c>
      <c r="F525" s="143" t="s">
        <v>877</v>
      </c>
      <c r="G525" s="144" t="s">
        <v>153</v>
      </c>
      <c r="H525" s="145">
        <v>345.32</v>
      </c>
      <c r="I525" s="146">
        <v>0</v>
      </c>
      <c r="J525" s="146">
        <f>ROUND(I525*H525,2)</f>
        <v>0</v>
      </c>
      <c r="K525" s="143" t="s">
        <v>154</v>
      </c>
      <c r="L525" s="162"/>
      <c r="M525" s="166"/>
      <c r="N525" s="167"/>
      <c r="O525" s="167"/>
      <c r="P525" s="167"/>
      <c r="Q525" s="167"/>
      <c r="R525" s="167"/>
      <c r="S525" s="167"/>
      <c r="T525" s="168"/>
      <c r="AT525" s="169" t="s">
        <v>167</v>
      </c>
      <c r="AU525" s="169" t="s">
        <v>85</v>
      </c>
      <c r="AV525" s="13" t="s">
        <v>85</v>
      </c>
      <c r="AW525" s="13" t="s">
        <v>3</v>
      </c>
      <c r="AX525" s="13" t="s">
        <v>83</v>
      </c>
      <c r="AY525" s="169" t="s">
        <v>148</v>
      </c>
    </row>
    <row r="526" spans="1:65" s="2" customFormat="1" ht="21.75" customHeight="1">
      <c r="A526" s="13"/>
      <c r="B526" s="177"/>
      <c r="C526" s="15"/>
      <c r="D526" s="163" t="s">
        <v>167</v>
      </c>
      <c r="E526" s="178" t="s">
        <v>1</v>
      </c>
      <c r="F526" s="179" t="s">
        <v>879</v>
      </c>
      <c r="G526" s="15"/>
      <c r="H526" s="178" t="s">
        <v>1</v>
      </c>
      <c r="I526" s="15"/>
      <c r="J526" s="15"/>
      <c r="K526" s="15"/>
      <c r="L526" s="30"/>
      <c r="M526" s="147" t="s">
        <v>1</v>
      </c>
      <c r="N526" s="148" t="s">
        <v>40</v>
      </c>
      <c r="O526" s="149">
        <v>3.5000000000000003E-2</v>
      </c>
      <c r="P526" s="149">
        <f>O526*H542</f>
        <v>10.080000000000002</v>
      </c>
      <c r="Q526" s="149">
        <v>0</v>
      </c>
      <c r="R526" s="149">
        <f>Q526*H542</f>
        <v>0</v>
      </c>
      <c r="S526" s="149">
        <v>2.9999999999999997E-4</v>
      </c>
      <c r="T526" s="150">
        <f>S526*H542</f>
        <v>8.6399999999999991E-2</v>
      </c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R526" s="151" t="s">
        <v>235</v>
      </c>
      <c r="AT526" s="151" t="s">
        <v>150</v>
      </c>
      <c r="AU526" s="151" t="s">
        <v>85</v>
      </c>
      <c r="AY526" s="17" t="s">
        <v>148</v>
      </c>
      <c r="BE526" s="152">
        <f>IF(N526="základní",J542,0)</f>
        <v>0</v>
      </c>
      <c r="BF526" s="152">
        <f>IF(N526="snížená",J542,0)</f>
        <v>0</v>
      </c>
      <c r="BG526" s="152">
        <f>IF(N526="zákl. přenesená",J542,0)</f>
        <v>0</v>
      </c>
      <c r="BH526" s="152">
        <f>IF(N526="sníž. přenesená",J542,0)</f>
        <v>0</v>
      </c>
      <c r="BI526" s="152">
        <f>IF(N526="nulová",J542,0)</f>
        <v>0</v>
      </c>
      <c r="BJ526" s="17" t="s">
        <v>83</v>
      </c>
      <c r="BK526" s="152">
        <f>ROUND(I542*H542,2)</f>
        <v>0</v>
      </c>
      <c r="BL526" s="17" t="s">
        <v>235</v>
      </c>
      <c r="BM526" s="151" t="s">
        <v>903</v>
      </c>
    </row>
    <row r="527" spans="1:65" s="2" customFormat="1" ht="16.5" customHeight="1">
      <c r="A527" s="13"/>
      <c r="B527" s="162"/>
      <c r="C527" s="13"/>
      <c r="D527" s="163" t="s">
        <v>167</v>
      </c>
      <c r="E527" s="169" t="s">
        <v>1</v>
      </c>
      <c r="F527" s="164" t="s">
        <v>880</v>
      </c>
      <c r="G527" s="13"/>
      <c r="H527" s="165">
        <v>233.5</v>
      </c>
      <c r="I527" s="13"/>
      <c r="J527" s="13"/>
      <c r="K527" s="13"/>
      <c r="L527" s="30"/>
      <c r="M527" s="147" t="s">
        <v>1</v>
      </c>
      <c r="N527" s="148" t="s">
        <v>40</v>
      </c>
      <c r="O527" s="149">
        <v>0.18099999999999999</v>
      </c>
      <c r="P527" s="149">
        <f>O527*H543</f>
        <v>50.317999999999998</v>
      </c>
      <c r="Q527" s="149">
        <v>1.0000000000000001E-5</v>
      </c>
      <c r="R527" s="149">
        <f>Q527*H543</f>
        <v>2.7800000000000004E-3</v>
      </c>
      <c r="S527" s="149">
        <v>0</v>
      </c>
      <c r="T527" s="150">
        <f>S527*H543</f>
        <v>0</v>
      </c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R527" s="151" t="s">
        <v>235</v>
      </c>
      <c r="AT527" s="151" t="s">
        <v>150</v>
      </c>
      <c r="AU527" s="151" t="s">
        <v>85</v>
      </c>
      <c r="AY527" s="17" t="s">
        <v>148</v>
      </c>
      <c r="BE527" s="152">
        <f>IF(N527="základní",J543,0)</f>
        <v>0</v>
      </c>
      <c r="BF527" s="152">
        <f>IF(N527="snížená",J543,0)</f>
        <v>0</v>
      </c>
      <c r="BG527" s="152">
        <f>IF(N527="zákl. přenesená",J543,0)</f>
        <v>0</v>
      </c>
      <c r="BH527" s="152">
        <f>IF(N527="sníž. přenesená",J543,0)</f>
        <v>0</v>
      </c>
      <c r="BI527" s="152">
        <f>IF(N527="nulová",J543,0)</f>
        <v>0</v>
      </c>
      <c r="BJ527" s="17" t="s">
        <v>83</v>
      </c>
      <c r="BK527" s="152">
        <f>ROUND(I543*H543,2)</f>
        <v>0</v>
      </c>
      <c r="BL527" s="17" t="s">
        <v>235</v>
      </c>
      <c r="BM527" s="151" t="s">
        <v>907</v>
      </c>
    </row>
    <row r="528" spans="1:65" s="2" customFormat="1" ht="16.5" customHeight="1">
      <c r="A528" s="14"/>
      <c r="B528" s="162"/>
      <c r="C528" s="13"/>
      <c r="D528" s="163" t="s">
        <v>167</v>
      </c>
      <c r="E528" s="169" t="s">
        <v>1</v>
      </c>
      <c r="F528" s="164" t="s">
        <v>881</v>
      </c>
      <c r="G528" s="13"/>
      <c r="H528" s="165">
        <v>111.82</v>
      </c>
      <c r="I528" s="13"/>
      <c r="J528" s="13"/>
      <c r="K528" s="13"/>
      <c r="L528" s="159"/>
      <c r="M528" s="160" t="s">
        <v>1</v>
      </c>
      <c r="N528" s="161" t="s">
        <v>40</v>
      </c>
      <c r="O528" s="149">
        <v>0</v>
      </c>
      <c r="P528" s="149">
        <f>O528*H544</f>
        <v>0</v>
      </c>
      <c r="Q528" s="149">
        <v>2.9999999999999997E-4</v>
      </c>
      <c r="R528" s="149">
        <f>Q528*H544</f>
        <v>4.4981999999999994E-2</v>
      </c>
      <c r="S528" s="149">
        <v>0</v>
      </c>
      <c r="T528" s="150">
        <f>S528*H544</f>
        <v>0</v>
      </c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R528" s="151" t="s">
        <v>311</v>
      </c>
      <c r="AT528" s="151" t="s">
        <v>161</v>
      </c>
      <c r="AU528" s="151" t="s">
        <v>85</v>
      </c>
      <c r="AY528" s="17" t="s">
        <v>148</v>
      </c>
      <c r="BE528" s="152">
        <f>IF(N528="základní",J544,0)</f>
        <v>0</v>
      </c>
      <c r="BF528" s="152">
        <f>IF(N528="snížená",J544,0)</f>
        <v>0</v>
      </c>
      <c r="BG528" s="152">
        <f>IF(N528="zákl. přenesená",J544,0)</f>
        <v>0</v>
      </c>
      <c r="BH528" s="152">
        <f>IF(N528="sníž. přenesená",J544,0)</f>
        <v>0</v>
      </c>
      <c r="BI528" s="152">
        <f>IF(N528="nulová",J544,0)</f>
        <v>0</v>
      </c>
      <c r="BJ528" s="17" t="s">
        <v>83</v>
      </c>
      <c r="BK528" s="152">
        <f>ROUND(I544*H544,2)</f>
        <v>0</v>
      </c>
      <c r="BL528" s="17" t="s">
        <v>235</v>
      </c>
      <c r="BM528" s="151" t="s">
        <v>911</v>
      </c>
    </row>
    <row r="529" spans="1:65" s="13" customFormat="1">
      <c r="A529" s="29"/>
      <c r="B529" s="170"/>
      <c r="C529" s="14"/>
      <c r="D529" s="163" t="s">
        <v>167</v>
      </c>
      <c r="E529" s="171" t="s">
        <v>1</v>
      </c>
      <c r="F529" s="172" t="s">
        <v>176</v>
      </c>
      <c r="G529" s="14"/>
      <c r="H529" s="173">
        <v>345.32</v>
      </c>
      <c r="I529" s="14"/>
      <c r="J529" s="14"/>
      <c r="K529" s="14"/>
      <c r="L529" s="162"/>
      <c r="M529" s="166"/>
      <c r="N529" s="167"/>
      <c r="O529" s="167"/>
      <c r="P529" s="167"/>
      <c r="Q529" s="167"/>
      <c r="R529" s="167"/>
      <c r="S529" s="167"/>
      <c r="T529" s="168"/>
      <c r="AT529" s="169" t="s">
        <v>167</v>
      </c>
      <c r="AU529" s="169" t="s">
        <v>85</v>
      </c>
      <c r="AV529" s="13" t="s">
        <v>85</v>
      </c>
      <c r="AW529" s="13" t="s">
        <v>3</v>
      </c>
      <c r="AX529" s="13" t="s">
        <v>83</v>
      </c>
      <c r="AY529" s="169" t="s">
        <v>148</v>
      </c>
    </row>
    <row r="530" spans="1:65" s="2" customFormat="1" ht="16.5" customHeight="1">
      <c r="A530" s="15"/>
      <c r="B530" s="140"/>
      <c r="C530" s="141" t="s">
        <v>882</v>
      </c>
      <c r="D530" s="141" t="s">
        <v>150</v>
      </c>
      <c r="E530" s="142" t="s">
        <v>883</v>
      </c>
      <c r="F530" s="143" t="s">
        <v>884</v>
      </c>
      <c r="G530" s="144" t="s">
        <v>153</v>
      </c>
      <c r="H530" s="145">
        <v>181.93</v>
      </c>
      <c r="I530" s="146">
        <v>0</v>
      </c>
      <c r="J530" s="146">
        <f>ROUND(I530*H530,2)</f>
        <v>0</v>
      </c>
      <c r="K530" s="143" t="s">
        <v>154</v>
      </c>
      <c r="L530" s="159"/>
      <c r="M530" s="160" t="s">
        <v>1</v>
      </c>
      <c r="N530" s="161" t="s">
        <v>40</v>
      </c>
      <c r="O530" s="149">
        <v>0</v>
      </c>
      <c r="P530" s="149">
        <f>O530*H546</f>
        <v>0</v>
      </c>
      <c r="Q530" s="149">
        <v>3.5E-4</v>
      </c>
      <c r="R530" s="149">
        <f>Q530*H546</f>
        <v>4.6767000000000003E-2</v>
      </c>
      <c r="S530" s="149">
        <v>0</v>
      </c>
      <c r="T530" s="150">
        <f>S530*H546</f>
        <v>0</v>
      </c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R530" s="151" t="s">
        <v>311</v>
      </c>
      <c r="AT530" s="151" t="s">
        <v>161</v>
      </c>
      <c r="AU530" s="151" t="s">
        <v>85</v>
      </c>
      <c r="AY530" s="17" t="s">
        <v>148</v>
      </c>
      <c r="BE530" s="152">
        <f>IF(N530="základní",J546,0)</f>
        <v>0</v>
      </c>
      <c r="BF530" s="152">
        <f>IF(N530="snížená",J546,0)</f>
        <v>0</v>
      </c>
      <c r="BG530" s="152">
        <f>IF(N530="zákl. přenesená",J546,0)</f>
        <v>0</v>
      </c>
      <c r="BH530" s="152">
        <f>IF(N530="sníž. přenesená",J546,0)</f>
        <v>0</v>
      </c>
      <c r="BI530" s="152">
        <f>IF(N530="nulová",J546,0)</f>
        <v>0</v>
      </c>
      <c r="BJ530" s="17" t="s">
        <v>83</v>
      </c>
      <c r="BK530" s="152">
        <f>ROUND(I546*H546,2)</f>
        <v>0</v>
      </c>
      <c r="BL530" s="17" t="s">
        <v>235</v>
      </c>
      <c r="BM530" s="151" t="s">
        <v>916</v>
      </c>
    </row>
    <row r="531" spans="1:65" s="13" customFormat="1">
      <c r="B531" s="177"/>
      <c r="C531" s="15"/>
      <c r="D531" s="163" t="s">
        <v>167</v>
      </c>
      <c r="E531" s="178" t="s">
        <v>1</v>
      </c>
      <c r="F531" s="179" t="s">
        <v>862</v>
      </c>
      <c r="G531" s="15"/>
      <c r="H531" s="178" t="s">
        <v>1</v>
      </c>
      <c r="I531" s="15"/>
      <c r="J531" s="15"/>
      <c r="K531" s="15"/>
      <c r="L531" s="162"/>
      <c r="M531" s="166"/>
      <c r="N531" s="167"/>
      <c r="O531" s="167"/>
      <c r="P531" s="167"/>
      <c r="Q531" s="167"/>
      <c r="R531" s="167"/>
      <c r="S531" s="167"/>
      <c r="T531" s="168"/>
      <c r="AT531" s="169" t="s">
        <v>167</v>
      </c>
      <c r="AU531" s="169" t="s">
        <v>85</v>
      </c>
      <c r="AV531" s="13" t="s">
        <v>85</v>
      </c>
      <c r="AW531" s="13" t="s">
        <v>3</v>
      </c>
      <c r="AX531" s="13" t="s">
        <v>83</v>
      </c>
      <c r="AY531" s="169" t="s">
        <v>148</v>
      </c>
    </row>
    <row r="532" spans="1:65" s="2" customFormat="1" ht="16.5" customHeight="1">
      <c r="A532" s="13"/>
      <c r="B532" s="162"/>
      <c r="C532" s="13"/>
      <c r="D532" s="163" t="s">
        <v>167</v>
      </c>
      <c r="E532" s="169" t="s">
        <v>1</v>
      </c>
      <c r="F532" s="164" t="s">
        <v>863</v>
      </c>
      <c r="G532" s="13"/>
      <c r="H532" s="165">
        <v>181.93</v>
      </c>
      <c r="I532" s="13"/>
      <c r="J532" s="13"/>
      <c r="K532" s="13"/>
      <c r="L532" s="30"/>
      <c r="M532" s="147" t="s">
        <v>1</v>
      </c>
      <c r="N532" s="148" t="s">
        <v>40</v>
      </c>
      <c r="O532" s="149">
        <v>0.26400000000000001</v>
      </c>
      <c r="P532" s="149">
        <f>O532*H548</f>
        <v>6.3360000000000003</v>
      </c>
      <c r="Q532" s="149">
        <v>0</v>
      </c>
      <c r="R532" s="149">
        <f>Q532*H548</f>
        <v>0</v>
      </c>
      <c r="S532" s="149">
        <v>0</v>
      </c>
      <c r="T532" s="150">
        <f>S532*H548</f>
        <v>0</v>
      </c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R532" s="151" t="s">
        <v>235</v>
      </c>
      <c r="AT532" s="151" t="s">
        <v>150</v>
      </c>
      <c r="AU532" s="151" t="s">
        <v>85</v>
      </c>
      <c r="AY532" s="17" t="s">
        <v>148</v>
      </c>
      <c r="BE532" s="152">
        <f>IF(N532="základní",J548,0)</f>
        <v>0</v>
      </c>
      <c r="BF532" s="152">
        <f>IF(N532="snížená",J548,0)</f>
        <v>0</v>
      </c>
      <c r="BG532" s="152">
        <f>IF(N532="zákl. přenesená",J548,0)</f>
        <v>0</v>
      </c>
      <c r="BH532" s="152">
        <f>IF(N532="sníž. přenesená",J548,0)</f>
        <v>0</v>
      </c>
      <c r="BI532" s="152">
        <f>IF(N532="nulová",J548,0)</f>
        <v>0</v>
      </c>
      <c r="BJ532" s="17" t="s">
        <v>83</v>
      </c>
      <c r="BK532" s="152">
        <f>ROUND(I548*H548,2)</f>
        <v>0</v>
      </c>
      <c r="BL532" s="17" t="s">
        <v>235</v>
      </c>
      <c r="BM532" s="151" t="s">
        <v>921</v>
      </c>
    </row>
    <row r="533" spans="1:65" s="2" customFormat="1" ht="24.15" customHeight="1">
      <c r="A533" s="14"/>
      <c r="B533" s="170"/>
      <c r="C533" s="14"/>
      <c r="D533" s="163" t="s">
        <v>167</v>
      </c>
      <c r="E533" s="171" t="s">
        <v>1</v>
      </c>
      <c r="F533" s="172" t="s">
        <v>176</v>
      </c>
      <c r="G533" s="14"/>
      <c r="H533" s="173">
        <v>181.93</v>
      </c>
      <c r="I533" s="14"/>
      <c r="J533" s="14"/>
      <c r="K533" s="14"/>
      <c r="L533" s="159"/>
      <c r="M533" s="160" t="s">
        <v>1</v>
      </c>
      <c r="N533" s="161" t="s">
        <v>40</v>
      </c>
      <c r="O533" s="149">
        <v>0</v>
      </c>
      <c r="P533" s="149">
        <f>O533*H549</f>
        <v>0</v>
      </c>
      <c r="Q533" s="149">
        <v>3.1E-4</v>
      </c>
      <c r="R533" s="149">
        <f>Q533*H549</f>
        <v>7.5887999999999997E-3</v>
      </c>
      <c r="S533" s="149">
        <v>0</v>
      </c>
      <c r="T533" s="150">
        <f>S533*H549</f>
        <v>0</v>
      </c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R533" s="151" t="s">
        <v>311</v>
      </c>
      <c r="AT533" s="151" t="s">
        <v>161</v>
      </c>
      <c r="AU533" s="151" t="s">
        <v>85</v>
      </c>
      <c r="AY533" s="17" t="s">
        <v>148</v>
      </c>
      <c r="BE533" s="152">
        <f>IF(N533="základní",J549,0)</f>
        <v>0</v>
      </c>
      <c r="BF533" s="152">
        <f>IF(N533="snížená",J549,0)</f>
        <v>0</v>
      </c>
      <c r="BG533" s="152">
        <f>IF(N533="zákl. přenesená",J549,0)</f>
        <v>0</v>
      </c>
      <c r="BH533" s="152">
        <f>IF(N533="sníž. přenesená",J549,0)</f>
        <v>0</v>
      </c>
      <c r="BI533" s="152">
        <f>IF(N533="nulová",J549,0)</f>
        <v>0</v>
      </c>
      <c r="BJ533" s="17" t="s">
        <v>83</v>
      </c>
      <c r="BK533" s="152">
        <f>ROUND(I549*H549,2)</f>
        <v>0</v>
      </c>
      <c r="BL533" s="17" t="s">
        <v>235</v>
      </c>
      <c r="BM533" s="151" t="s">
        <v>925</v>
      </c>
    </row>
    <row r="534" spans="1:65" s="13" customFormat="1" ht="34.200000000000003">
      <c r="A534" s="29"/>
      <c r="B534" s="140"/>
      <c r="C534" s="153" t="s">
        <v>886</v>
      </c>
      <c r="D534" s="153" t="s">
        <v>161</v>
      </c>
      <c r="E534" s="154" t="s">
        <v>887</v>
      </c>
      <c r="F534" s="155" t="s">
        <v>888</v>
      </c>
      <c r="G534" s="156" t="s">
        <v>153</v>
      </c>
      <c r="H534" s="157">
        <v>200.12299999999999</v>
      </c>
      <c r="I534" s="158">
        <v>0</v>
      </c>
      <c r="J534" s="158">
        <f>ROUND(I534*H534,2)</f>
        <v>0</v>
      </c>
      <c r="K534" s="155" t="s">
        <v>154</v>
      </c>
      <c r="L534" s="162"/>
      <c r="M534" s="166"/>
      <c r="N534" s="167"/>
      <c r="O534" s="167"/>
      <c r="P534" s="167"/>
      <c r="Q534" s="167"/>
      <c r="R534" s="167"/>
      <c r="S534" s="167"/>
      <c r="T534" s="168"/>
      <c r="AT534" s="169" t="s">
        <v>167</v>
      </c>
      <c r="AU534" s="169" t="s">
        <v>85</v>
      </c>
      <c r="AV534" s="13" t="s">
        <v>85</v>
      </c>
      <c r="AW534" s="13" t="s">
        <v>3</v>
      </c>
      <c r="AX534" s="13" t="s">
        <v>83</v>
      </c>
      <c r="AY534" s="169" t="s">
        <v>148</v>
      </c>
    </row>
    <row r="535" spans="1:65" s="2" customFormat="1" ht="16.5" customHeight="1">
      <c r="A535" s="15"/>
      <c r="B535" s="162"/>
      <c r="C535" s="13"/>
      <c r="D535" s="163" t="s">
        <v>167</v>
      </c>
      <c r="E535" s="13"/>
      <c r="F535" s="164" t="s">
        <v>890</v>
      </c>
      <c r="G535" s="13"/>
      <c r="H535" s="165">
        <v>200.12299999999999</v>
      </c>
      <c r="I535" s="13"/>
      <c r="J535" s="13"/>
      <c r="K535" s="13"/>
      <c r="L535" s="30"/>
      <c r="M535" s="147" t="s">
        <v>1</v>
      </c>
      <c r="N535" s="148" t="s">
        <v>40</v>
      </c>
      <c r="O535" s="149">
        <v>0.05</v>
      </c>
      <c r="P535" s="149">
        <f>O535*H551</f>
        <v>13.9</v>
      </c>
      <c r="Q535" s="149">
        <v>3.0000000000000001E-5</v>
      </c>
      <c r="R535" s="149">
        <f>Q535*H551</f>
        <v>8.3400000000000002E-3</v>
      </c>
      <c r="S535" s="149">
        <v>0</v>
      </c>
      <c r="T535" s="150">
        <f>S535*H551</f>
        <v>0</v>
      </c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R535" s="151" t="s">
        <v>235</v>
      </c>
      <c r="AT535" s="151" t="s">
        <v>150</v>
      </c>
      <c r="AU535" s="151" t="s">
        <v>85</v>
      </c>
      <c r="AY535" s="17" t="s">
        <v>148</v>
      </c>
      <c r="BE535" s="152">
        <f>IF(N535="základní",J551,0)</f>
        <v>0</v>
      </c>
      <c r="BF535" s="152">
        <f>IF(N535="snížená",J551,0)</f>
        <v>0</v>
      </c>
      <c r="BG535" s="152">
        <f>IF(N535="zákl. přenesená",J551,0)</f>
        <v>0</v>
      </c>
      <c r="BH535" s="152">
        <f>IF(N535="sníž. přenesená",J551,0)</f>
        <v>0</v>
      </c>
      <c r="BI535" s="152">
        <f>IF(N535="nulová",J551,0)</f>
        <v>0</v>
      </c>
      <c r="BJ535" s="17" t="s">
        <v>83</v>
      </c>
      <c r="BK535" s="152">
        <f>ROUND(I551*H551,2)</f>
        <v>0</v>
      </c>
      <c r="BL535" s="17" t="s">
        <v>235</v>
      </c>
      <c r="BM535" s="151" t="s">
        <v>930</v>
      </c>
    </row>
    <row r="536" spans="1:65" s="2" customFormat="1" ht="24.15" customHeight="1">
      <c r="A536" s="13"/>
      <c r="B536" s="140"/>
      <c r="C536" s="141" t="s">
        <v>891</v>
      </c>
      <c r="D536" s="141" t="s">
        <v>150</v>
      </c>
      <c r="E536" s="142" t="s">
        <v>892</v>
      </c>
      <c r="F536" s="143" t="s">
        <v>893</v>
      </c>
      <c r="G536" s="144" t="s">
        <v>153</v>
      </c>
      <c r="H536" s="145">
        <v>195.11</v>
      </c>
      <c r="I536" s="146">
        <v>0</v>
      </c>
      <c r="J536" s="146">
        <f>ROUND(I536*H536,2)</f>
        <v>0</v>
      </c>
      <c r="K536" s="143" t="s">
        <v>154</v>
      </c>
      <c r="L536" s="30"/>
      <c r="M536" s="147" t="s">
        <v>1</v>
      </c>
      <c r="N536" s="148" t="s">
        <v>40</v>
      </c>
      <c r="O536" s="149">
        <v>9.8000000000000004E-2</v>
      </c>
      <c r="P536" s="149">
        <f>O536*H552</f>
        <v>36.949920000000006</v>
      </c>
      <c r="Q536" s="149">
        <v>0</v>
      </c>
      <c r="R536" s="149">
        <f>Q536*H552</f>
        <v>0</v>
      </c>
      <c r="S536" s="149">
        <v>0</v>
      </c>
      <c r="T536" s="150">
        <f>S536*H552</f>
        <v>0</v>
      </c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R536" s="151" t="s">
        <v>235</v>
      </c>
      <c r="AT536" s="151" t="s">
        <v>150</v>
      </c>
      <c r="AU536" s="151" t="s">
        <v>85</v>
      </c>
      <c r="AY536" s="17" t="s">
        <v>148</v>
      </c>
      <c r="BE536" s="152">
        <f>IF(N536="základní",J552,0)</f>
        <v>0</v>
      </c>
      <c r="BF536" s="152">
        <f>IF(N536="snížená",J552,0)</f>
        <v>0</v>
      </c>
      <c r="BG536" s="152">
        <f>IF(N536="zákl. přenesená",J552,0)</f>
        <v>0</v>
      </c>
      <c r="BH536" s="152">
        <f>IF(N536="sníž. přenesená",J552,0)</f>
        <v>0</v>
      </c>
      <c r="BI536" s="152">
        <f>IF(N536="nulová",J552,0)</f>
        <v>0</v>
      </c>
      <c r="BJ536" s="17" t="s">
        <v>83</v>
      </c>
      <c r="BK536" s="152">
        <f>ROUND(I552*H552,2)</f>
        <v>0</v>
      </c>
      <c r="BL536" s="17" t="s">
        <v>235</v>
      </c>
      <c r="BM536" s="151" t="s">
        <v>934</v>
      </c>
    </row>
    <row r="537" spans="1:65" s="2" customFormat="1" ht="24.15" customHeight="1">
      <c r="A537" s="14"/>
      <c r="B537" s="177"/>
      <c r="C537" s="15"/>
      <c r="D537" s="163" t="s">
        <v>167</v>
      </c>
      <c r="E537" s="178" t="s">
        <v>1</v>
      </c>
      <c r="F537" s="179" t="s">
        <v>860</v>
      </c>
      <c r="G537" s="15"/>
      <c r="H537" s="178" t="s">
        <v>1</v>
      </c>
      <c r="I537" s="15"/>
      <c r="J537" s="15"/>
      <c r="K537" s="15"/>
      <c r="L537" s="30"/>
      <c r="M537" s="147" t="s">
        <v>1</v>
      </c>
      <c r="N537" s="148" t="s">
        <v>40</v>
      </c>
      <c r="O537" s="149">
        <v>1.091</v>
      </c>
      <c r="P537" s="149">
        <f>O537*H553</f>
        <v>4.6782080000000006</v>
      </c>
      <c r="Q537" s="149">
        <v>0</v>
      </c>
      <c r="R537" s="149">
        <f>Q537*H553</f>
        <v>0</v>
      </c>
      <c r="S537" s="149">
        <v>0</v>
      </c>
      <c r="T537" s="150">
        <f>S537*H553</f>
        <v>0</v>
      </c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R537" s="151" t="s">
        <v>235</v>
      </c>
      <c r="AT537" s="151" t="s">
        <v>150</v>
      </c>
      <c r="AU537" s="151" t="s">
        <v>85</v>
      </c>
      <c r="AY537" s="17" t="s">
        <v>148</v>
      </c>
      <c r="BE537" s="152">
        <f>IF(N537="základní",J553,0)</f>
        <v>0</v>
      </c>
      <c r="BF537" s="152">
        <f>IF(N537="snížená",J553,0)</f>
        <v>0</v>
      </c>
      <c r="BG537" s="152">
        <f>IF(N537="zákl. přenesená",J553,0)</f>
        <v>0</v>
      </c>
      <c r="BH537" s="152">
        <f>IF(N537="sníž. přenesená",J553,0)</f>
        <v>0</v>
      </c>
      <c r="BI537" s="152">
        <f>IF(N537="nulová",J553,0)</f>
        <v>0</v>
      </c>
      <c r="BJ537" s="17" t="s">
        <v>83</v>
      </c>
      <c r="BK537" s="152">
        <f>ROUND(I553*H553,2)</f>
        <v>0</v>
      </c>
      <c r="BL537" s="17" t="s">
        <v>235</v>
      </c>
      <c r="BM537" s="151" t="s">
        <v>938</v>
      </c>
    </row>
    <row r="538" spans="1:65" s="12" customFormat="1" ht="22.95" customHeight="1">
      <c r="A538" s="29"/>
      <c r="B538" s="162"/>
      <c r="C538" s="13"/>
      <c r="D538" s="163" t="s">
        <v>167</v>
      </c>
      <c r="E538" s="169" t="s">
        <v>1</v>
      </c>
      <c r="F538" s="164" t="s">
        <v>861</v>
      </c>
      <c r="G538" s="13"/>
      <c r="H538" s="165">
        <v>195.11</v>
      </c>
      <c r="I538" s="13"/>
      <c r="J538" s="13"/>
      <c r="K538" s="13"/>
      <c r="L538" s="128"/>
      <c r="M538" s="132"/>
      <c r="N538" s="133"/>
      <c r="O538" s="133"/>
      <c r="P538" s="134">
        <f>SUM(P539:P562)</f>
        <v>391.22370799999993</v>
      </c>
      <c r="Q538" s="133"/>
      <c r="R538" s="134">
        <f>SUM(R539:R562)</f>
        <v>2.9649999999999999</v>
      </c>
      <c r="S538" s="133"/>
      <c r="T538" s="135">
        <f>SUM(T539:T562)</f>
        <v>6.9275000000000002</v>
      </c>
      <c r="AR538" s="129" t="s">
        <v>85</v>
      </c>
      <c r="AT538" s="136" t="s">
        <v>74</v>
      </c>
      <c r="AU538" s="136" t="s">
        <v>83</v>
      </c>
      <c r="AY538" s="129" t="s">
        <v>148</v>
      </c>
      <c r="BK538" s="137">
        <f>SUM(BK539:BK562)</f>
        <v>0</v>
      </c>
    </row>
    <row r="539" spans="1:65" s="2" customFormat="1" ht="16.5" customHeight="1">
      <c r="A539" s="13"/>
      <c r="B539" s="170"/>
      <c r="C539" s="14"/>
      <c r="D539" s="163" t="s">
        <v>167</v>
      </c>
      <c r="E539" s="171" t="s">
        <v>1</v>
      </c>
      <c r="F539" s="172" t="s">
        <v>176</v>
      </c>
      <c r="G539" s="14"/>
      <c r="H539" s="173">
        <v>195.11</v>
      </c>
      <c r="I539" s="14"/>
      <c r="J539" s="14"/>
      <c r="K539" s="14"/>
      <c r="L539" s="30"/>
      <c r="M539" s="147" t="s">
        <v>1</v>
      </c>
      <c r="N539" s="148" t="s">
        <v>40</v>
      </c>
      <c r="O539" s="149">
        <v>1.2E-2</v>
      </c>
      <c r="P539" s="149">
        <f>O539*H555</f>
        <v>4.8</v>
      </c>
      <c r="Q539" s="149">
        <v>0</v>
      </c>
      <c r="R539" s="149">
        <f>Q539*H555</f>
        <v>0</v>
      </c>
      <c r="S539" s="149">
        <v>0</v>
      </c>
      <c r="T539" s="150">
        <f>S539*H555</f>
        <v>0</v>
      </c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R539" s="151" t="s">
        <v>235</v>
      </c>
      <c r="AT539" s="151" t="s">
        <v>150</v>
      </c>
      <c r="AU539" s="151" t="s">
        <v>85</v>
      </c>
      <c r="AY539" s="17" t="s">
        <v>148</v>
      </c>
      <c r="BE539" s="152">
        <f>IF(N539="základní",J555,0)</f>
        <v>0</v>
      </c>
      <c r="BF539" s="152">
        <f>IF(N539="snížená",J555,0)</f>
        <v>0</v>
      </c>
      <c r="BG539" s="152">
        <f>IF(N539="zákl. přenesená",J555,0)</f>
        <v>0</v>
      </c>
      <c r="BH539" s="152">
        <f>IF(N539="sníž. přenesená",J555,0)</f>
        <v>0</v>
      </c>
      <c r="BI539" s="152">
        <f>IF(N539="nulová",J555,0)</f>
        <v>0</v>
      </c>
      <c r="BJ539" s="17" t="s">
        <v>83</v>
      </c>
      <c r="BK539" s="152">
        <f>ROUND(I555*H555,2)</f>
        <v>0</v>
      </c>
      <c r="BL539" s="17" t="s">
        <v>235</v>
      </c>
      <c r="BM539" s="151" t="s">
        <v>944</v>
      </c>
    </row>
    <row r="540" spans="1:65" s="2" customFormat="1" ht="16.5" customHeight="1">
      <c r="A540" s="29"/>
      <c r="B540" s="140"/>
      <c r="C540" s="153" t="s">
        <v>895</v>
      </c>
      <c r="D540" s="153" t="s">
        <v>161</v>
      </c>
      <c r="E540" s="154" t="s">
        <v>896</v>
      </c>
      <c r="F540" s="155" t="s">
        <v>897</v>
      </c>
      <c r="G540" s="156" t="s">
        <v>153</v>
      </c>
      <c r="H540" s="157">
        <v>214.62100000000001</v>
      </c>
      <c r="I540" s="158">
        <v>0</v>
      </c>
      <c r="J540" s="158">
        <f>ROUND(I540*H540,2)</f>
        <v>0</v>
      </c>
      <c r="K540" s="155" t="s">
        <v>154</v>
      </c>
      <c r="L540" s="30"/>
      <c r="M540" s="147" t="s">
        <v>1</v>
      </c>
      <c r="N540" s="148" t="s">
        <v>40</v>
      </c>
      <c r="O540" s="149">
        <v>4.3999999999999997E-2</v>
      </c>
      <c r="P540" s="149">
        <f>O540*H556</f>
        <v>17.599999999999998</v>
      </c>
      <c r="Q540" s="149">
        <v>2.9999999999999997E-4</v>
      </c>
      <c r="R540" s="149">
        <f>Q540*H556</f>
        <v>0.12</v>
      </c>
      <c r="S540" s="149">
        <v>0</v>
      </c>
      <c r="T540" s="150">
        <f>S540*H556</f>
        <v>0</v>
      </c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R540" s="151" t="s">
        <v>235</v>
      </c>
      <c r="AT540" s="151" t="s">
        <v>150</v>
      </c>
      <c r="AU540" s="151" t="s">
        <v>85</v>
      </c>
      <c r="AY540" s="17" t="s">
        <v>148</v>
      </c>
      <c r="BE540" s="152">
        <f>IF(N540="základní",J556,0)</f>
        <v>0</v>
      </c>
      <c r="BF540" s="152">
        <f>IF(N540="snížená",J556,0)</f>
        <v>0</v>
      </c>
      <c r="BG540" s="152">
        <f>IF(N540="zákl. přenesená",J556,0)</f>
        <v>0</v>
      </c>
      <c r="BH540" s="152">
        <f>IF(N540="sníž. přenesená",J556,0)</f>
        <v>0</v>
      </c>
      <c r="BI540" s="152">
        <f>IF(N540="nulová",J556,0)</f>
        <v>0</v>
      </c>
      <c r="BJ540" s="17" t="s">
        <v>83</v>
      </c>
      <c r="BK540" s="152">
        <f>ROUND(I556*H556,2)</f>
        <v>0</v>
      </c>
      <c r="BL540" s="17" t="s">
        <v>235</v>
      </c>
      <c r="BM540" s="151" t="s">
        <v>948</v>
      </c>
    </row>
    <row r="541" spans="1:65" s="2" customFormat="1" ht="24.15" customHeight="1">
      <c r="A541" s="15"/>
      <c r="B541" s="162"/>
      <c r="C541" s="13"/>
      <c r="D541" s="163" t="s">
        <v>167</v>
      </c>
      <c r="E541" s="13"/>
      <c r="F541" s="164" t="s">
        <v>899</v>
      </c>
      <c r="G541" s="13"/>
      <c r="H541" s="165">
        <v>214.62100000000001</v>
      </c>
      <c r="I541" s="13"/>
      <c r="J541" s="13"/>
      <c r="K541" s="13"/>
      <c r="L541" s="30"/>
      <c r="M541" s="147" t="s">
        <v>1</v>
      </c>
      <c r="N541" s="148" t="s">
        <v>40</v>
      </c>
      <c r="O541" s="149">
        <v>0.375</v>
      </c>
      <c r="P541" s="149">
        <f>O541*H557</f>
        <v>37.5</v>
      </c>
      <c r="Q541" s="149">
        <v>1.5E-3</v>
      </c>
      <c r="R541" s="149">
        <f>Q541*H557</f>
        <v>0.15</v>
      </c>
      <c r="S541" s="149">
        <v>0</v>
      </c>
      <c r="T541" s="150">
        <f>S541*H557</f>
        <v>0</v>
      </c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R541" s="151" t="s">
        <v>235</v>
      </c>
      <c r="AT541" s="151" t="s">
        <v>150</v>
      </c>
      <c r="AU541" s="151" t="s">
        <v>85</v>
      </c>
      <c r="AY541" s="17" t="s">
        <v>148</v>
      </c>
      <c r="BE541" s="152">
        <f>IF(N541="základní",J557,0)</f>
        <v>0</v>
      </c>
      <c r="BF541" s="152">
        <f>IF(N541="snížená",J557,0)</f>
        <v>0</v>
      </c>
      <c r="BG541" s="152">
        <f>IF(N541="zákl. přenesená",J557,0)</f>
        <v>0</v>
      </c>
      <c r="BH541" s="152">
        <f>IF(N541="sníž. přenesená",J557,0)</f>
        <v>0</v>
      </c>
      <c r="BI541" s="152">
        <f>IF(N541="nulová",J557,0)</f>
        <v>0</v>
      </c>
      <c r="BJ541" s="17" t="s">
        <v>83</v>
      </c>
      <c r="BK541" s="152">
        <f>ROUND(I557*H557,2)</f>
        <v>0</v>
      </c>
      <c r="BL541" s="17" t="s">
        <v>235</v>
      </c>
      <c r="BM541" s="151" t="s">
        <v>952</v>
      </c>
    </row>
    <row r="542" spans="1:65" s="15" customFormat="1" ht="11.4">
      <c r="A542" s="13"/>
      <c r="B542" s="140"/>
      <c r="C542" s="141" t="s">
        <v>900</v>
      </c>
      <c r="D542" s="141" t="s">
        <v>150</v>
      </c>
      <c r="E542" s="142" t="s">
        <v>901</v>
      </c>
      <c r="F542" s="143" t="s">
        <v>902</v>
      </c>
      <c r="G542" s="144" t="s">
        <v>210</v>
      </c>
      <c r="H542" s="145">
        <v>288</v>
      </c>
      <c r="I542" s="146">
        <v>0</v>
      </c>
      <c r="J542" s="146">
        <f>ROUND(I542*H542,2)</f>
        <v>0</v>
      </c>
      <c r="K542" s="143" t="s">
        <v>154</v>
      </c>
      <c r="L542" s="177"/>
      <c r="M542" s="180"/>
      <c r="N542" s="181"/>
      <c r="O542" s="181"/>
      <c r="P542" s="181"/>
      <c r="Q542" s="181"/>
      <c r="R542" s="181"/>
      <c r="S542" s="181"/>
      <c r="T542" s="182"/>
      <c r="AT542" s="178" t="s">
        <v>167</v>
      </c>
      <c r="AU542" s="178" t="s">
        <v>85</v>
      </c>
      <c r="AV542" s="15" t="s">
        <v>83</v>
      </c>
      <c r="AW542" s="15" t="s">
        <v>29</v>
      </c>
      <c r="AX542" s="15" t="s">
        <v>75</v>
      </c>
      <c r="AY542" s="178" t="s">
        <v>148</v>
      </c>
    </row>
    <row r="543" spans="1:65" s="13" customFormat="1" ht="11.4">
      <c r="A543" s="14"/>
      <c r="B543" s="140"/>
      <c r="C543" s="141" t="s">
        <v>904</v>
      </c>
      <c r="D543" s="141" t="s">
        <v>150</v>
      </c>
      <c r="E543" s="142" t="s">
        <v>905</v>
      </c>
      <c r="F543" s="143" t="s">
        <v>906</v>
      </c>
      <c r="G543" s="144" t="s">
        <v>210</v>
      </c>
      <c r="H543" s="145">
        <v>278</v>
      </c>
      <c r="I543" s="146">
        <v>0</v>
      </c>
      <c r="J543" s="146">
        <f>ROUND(I543*H543,2)</f>
        <v>0</v>
      </c>
      <c r="K543" s="143" t="s">
        <v>154</v>
      </c>
      <c r="L543" s="162"/>
      <c r="M543" s="166"/>
      <c r="N543" s="167"/>
      <c r="O543" s="167"/>
      <c r="P543" s="167"/>
      <c r="Q543" s="167"/>
      <c r="R543" s="167"/>
      <c r="S543" s="167"/>
      <c r="T543" s="168"/>
      <c r="AT543" s="169" t="s">
        <v>167</v>
      </c>
      <c r="AU543" s="169" t="s">
        <v>85</v>
      </c>
      <c r="AV543" s="13" t="s">
        <v>85</v>
      </c>
      <c r="AW543" s="13" t="s">
        <v>29</v>
      </c>
      <c r="AX543" s="13" t="s">
        <v>75</v>
      </c>
      <c r="AY543" s="169" t="s">
        <v>148</v>
      </c>
    </row>
    <row r="544" spans="1:65" s="14" customFormat="1" ht="11.4">
      <c r="A544" s="29"/>
      <c r="B544" s="140"/>
      <c r="C544" s="153" t="s">
        <v>908</v>
      </c>
      <c r="D544" s="153" t="s">
        <v>161</v>
      </c>
      <c r="E544" s="154" t="s">
        <v>909</v>
      </c>
      <c r="F544" s="155" t="s">
        <v>910</v>
      </c>
      <c r="G544" s="156" t="s">
        <v>210</v>
      </c>
      <c r="H544" s="157">
        <v>149.94</v>
      </c>
      <c r="I544" s="158">
        <v>0</v>
      </c>
      <c r="J544" s="158">
        <f>ROUND(I544*H544,2)</f>
        <v>0</v>
      </c>
      <c r="K544" s="155" t="s">
        <v>154</v>
      </c>
      <c r="L544" s="170"/>
      <c r="M544" s="174"/>
      <c r="N544" s="175"/>
      <c r="O544" s="175"/>
      <c r="P544" s="175"/>
      <c r="Q544" s="175"/>
      <c r="R544" s="175"/>
      <c r="S544" s="175"/>
      <c r="T544" s="176"/>
      <c r="AT544" s="171" t="s">
        <v>167</v>
      </c>
      <c r="AU544" s="171" t="s">
        <v>85</v>
      </c>
      <c r="AV544" s="14" t="s">
        <v>155</v>
      </c>
      <c r="AW544" s="14" t="s">
        <v>29</v>
      </c>
      <c r="AX544" s="14" t="s">
        <v>83</v>
      </c>
      <c r="AY544" s="171" t="s">
        <v>148</v>
      </c>
    </row>
    <row r="545" spans="1:65" s="2" customFormat="1" ht="24.15" customHeight="1">
      <c r="A545" s="13"/>
      <c r="B545" s="162"/>
      <c r="C545" s="13"/>
      <c r="D545" s="163" t="s">
        <v>167</v>
      </c>
      <c r="E545" s="13"/>
      <c r="F545" s="164" t="s">
        <v>912</v>
      </c>
      <c r="G545" s="13"/>
      <c r="H545" s="165">
        <v>149.94</v>
      </c>
      <c r="I545" s="13"/>
      <c r="J545" s="13"/>
      <c r="K545" s="13"/>
      <c r="L545" s="30"/>
      <c r="M545" s="147" t="s">
        <v>1</v>
      </c>
      <c r="N545" s="148" t="s">
        <v>40</v>
      </c>
      <c r="O545" s="149">
        <v>0.29499999999999998</v>
      </c>
      <c r="P545" s="149">
        <f>O545*H561</f>
        <v>25.074999999999999</v>
      </c>
      <c r="Q545" s="149">
        <v>0</v>
      </c>
      <c r="R545" s="149">
        <f>Q545*H561</f>
        <v>0</v>
      </c>
      <c r="S545" s="149">
        <v>8.1500000000000003E-2</v>
      </c>
      <c r="T545" s="150">
        <f>S545*H561</f>
        <v>6.9275000000000002</v>
      </c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R545" s="151" t="s">
        <v>235</v>
      </c>
      <c r="AT545" s="151" t="s">
        <v>150</v>
      </c>
      <c r="AU545" s="151" t="s">
        <v>85</v>
      </c>
      <c r="AY545" s="17" t="s">
        <v>148</v>
      </c>
      <c r="BE545" s="152">
        <f>IF(N545="základní",J561,0)</f>
        <v>0</v>
      </c>
      <c r="BF545" s="152">
        <f>IF(N545="snížená",J561,0)</f>
        <v>0</v>
      </c>
      <c r="BG545" s="152">
        <f>IF(N545="zákl. přenesená",J561,0)</f>
        <v>0</v>
      </c>
      <c r="BH545" s="152">
        <f>IF(N545="sníž. přenesená",J561,0)</f>
        <v>0</v>
      </c>
      <c r="BI545" s="152">
        <f>IF(N545="nulová",J561,0)</f>
        <v>0</v>
      </c>
      <c r="BJ545" s="17" t="s">
        <v>83</v>
      </c>
      <c r="BK545" s="152">
        <f>ROUND(I561*H561,2)</f>
        <v>0</v>
      </c>
      <c r="BL545" s="17" t="s">
        <v>235</v>
      </c>
      <c r="BM545" s="151" t="s">
        <v>957</v>
      </c>
    </row>
    <row r="546" spans="1:65" s="15" customFormat="1" ht="11.4">
      <c r="A546" s="29"/>
      <c r="B546" s="140"/>
      <c r="C546" s="153" t="s">
        <v>913</v>
      </c>
      <c r="D546" s="153" t="s">
        <v>161</v>
      </c>
      <c r="E546" s="154" t="s">
        <v>914</v>
      </c>
      <c r="F546" s="155" t="s">
        <v>915</v>
      </c>
      <c r="G546" s="156" t="s">
        <v>210</v>
      </c>
      <c r="H546" s="157">
        <v>133.62</v>
      </c>
      <c r="I546" s="158">
        <v>0</v>
      </c>
      <c r="J546" s="158">
        <f>ROUND(I546*H546,2)</f>
        <v>0</v>
      </c>
      <c r="K546" s="155" t="s">
        <v>154</v>
      </c>
      <c r="L546" s="177"/>
      <c r="M546" s="180"/>
      <c r="N546" s="181"/>
      <c r="O546" s="181"/>
      <c r="P546" s="181"/>
      <c r="Q546" s="181"/>
      <c r="R546" s="181"/>
      <c r="S546" s="181"/>
      <c r="T546" s="182"/>
      <c r="AT546" s="178" t="s">
        <v>167</v>
      </c>
      <c r="AU546" s="178" t="s">
        <v>85</v>
      </c>
      <c r="AV546" s="15" t="s">
        <v>83</v>
      </c>
      <c r="AW546" s="15" t="s">
        <v>29</v>
      </c>
      <c r="AX546" s="15" t="s">
        <v>75</v>
      </c>
      <c r="AY546" s="178" t="s">
        <v>148</v>
      </c>
    </row>
    <row r="547" spans="1:65" s="13" customFormat="1">
      <c r="A547" s="29"/>
      <c r="B547" s="162"/>
      <c r="D547" s="163" t="s">
        <v>167</v>
      </c>
      <c r="F547" s="164" t="s">
        <v>917</v>
      </c>
      <c r="H547" s="165">
        <v>133.62</v>
      </c>
      <c r="L547" s="162"/>
      <c r="M547" s="166"/>
      <c r="N547" s="167"/>
      <c r="O547" s="167"/>
      <c r="P547" s="167"/>
      <c r="Q547" s="167"/>
      <c r="R547" s="167"/>
      <c r="S547" s="167"/>
      <c r="T547" s="168"/>
      <c r="AT547" s="169" t="s">
        <v>167</v>
      </c>
      <c r="AU547" s="169" t="s">
        <v>85</v>
      </c>
      <c r="AV547" s="13" t="s">
        <v>85</v>
      </c>
      <c r="AW547" s="13" t="s">
        <v>29</v>
      </c>
      <c r="AX547" s="13" t="s">
        <v>75</v>
      </c>
      <c r="AY547" s="169" t="s">
        <v>148</v>
      </c>
    </row>
    <row r="548" spans="1:65" s="14" customFormat="1" ht="11.4">
      <c r="A548" s="29"/>
      <c r="B548" s="140"/>
      <c r="C548" s="141" t="s">
        <v>918</v>
      </c>
      <c r="D548" s="141" t="s">
        <v>150</v>
      </c>
      <c r="E548" s="142" t="s">
        <v>919</v>
      </c>
      <c r="F548" s="143" t="s">
        <v>920</v>
      </c>
      <c r="G548" s="144" t="s">
        <v>210</v>
      </c>
      <c r="H548" s="145">
        <v>24</v>
      </c>
      <c r="I548" s="146">
        <v>0</v>
      </c>
      <c r="J548" s="146">
        <f>ROUND(I548*H548,2)</f>
        <v>0</v>
      </c>
      <c r="K548" s="143" t="s">
        <v>154</v>
      </c>
      <c r="L548" s="170"/>
      <c r="M548" s="174"/>
      <c r="N548" s="175"/>
      <c r="O548" s="175"/>
      <c r="P548" s="175"/>
      <c r="Q548" s="175"/>
      <c r="R548" s="175"/>
      <c r="S548" s="175"/>
      <c r="T548" s="176"/>
      <c r="AT548" s="171" t="s">
        <v>167</v>
      </c>
      <c r="AU548" s="171" t="s">
        <v>85</v>
      </c>
      <c r="AV548" s="14" t="s">
        <v>155</v>
      </c>
      <c r="AW548" s="14" t="s">
        <v>29</v>
      </c>
      <c r="AX548" s="14" t="s">
        <v>83</v>
      </c>
      <c r="AY548" s="171" t="s">
        <v>148</v>
      </c>
    </row>
    <row r="549" spans="1:65" s="2" customFormat="1" ht="33" customHeight="1">
      <c r="A549" s="13"/>
      <c r="B549" s="140"/>
      <c r="C549" s="153" t="s">
        <v>922</v>
      </c>
      <c r="D549" s="153" t="s">
        <v>161</v>
      </c>
      <c r="E549" s="154" t="s">
        <v>923</v>
      </c>
      <c r="F549" s="155" t="s">
        <v>924</v>
      </c>
      <c r="G549" s="156" t="s">
        <v>210</v>
      </c>
      <c r="H549" s="157">
        <v>24.48</v>
      </c>
      <c r="I549" s="158">
        <v>0</v>
      </c>
      <c r="J549" s="158">
        <f>ROUND(I549*H549,2)</f>
        <v>0</v>
      </c>
      <c r="K549" s="155" t="s">
        <v>154</v>
      </c>
      <c r="L549" s="30"/>
      <c r="M549" s="147" t="s">
        <v>1</v>
      </c>
      <c r="N549" s="148" t="s">
        <v>40</v>
      </c>
      <c r="O549" s="149">
        <v>0.64200000000000002</v>
      </c>
      <c r="P549" s="149">
        <f>O549*H565</f>
        <v>256.8</v>
      </c>
      <c r="Q549" s="149">
        <v>6.0000000000000001E-3</v>
      </c>
      <c r="R549" s="149">
        <f>Q549*H565</f>
        <v>2.4</v>
      </c>
      <c r="S549" s="149">
        <v>0</v>
      </c>
      <c r="T549" s="150">
        <f>S549*H565</f>
        <v>0</v>
      </c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R549" s="151" t="s">
        <v>235</v>
      </c>
      <c r="AT549" s="151" t="s">
        <v>150</v>
      </c>
      <c r="AU549" s="151" t="s">
        <v>85</v>
      </c>
      <c r="AY549" s="17" t="s">
        <v>148</v>
      </c>
      <c r="BE549" s="152">
        <f>IF(N549="základní",J565,0)</f>
        <v>0</v>
      </c>
      <c r="BF549" s="152">
        <f>IF(N549="snížená",J565,0)</f>
        <v>0</v>
      </c>
      <c r="BG549" s="152">
        <f>IF(N549="zákl. přenesená",J565,0)</f>
        <v>0</v>
      </c>
      <c r="BH549" s="152">
        <f>IF(N549="sníž. přenesená",J565,0)</f>
        <v>0</v>
      </c>
      <c r="BI549" s="152">
        <f>IF(N549="nulová",J565,0)</f>
        <v>0</v>
      </c>
      <c r="BJ549" s="17" t="s">
        <v>83</v>
      </c>
      <c r="BK549" s="152">
        <f>ROUND(I565*H565,2)</f>
        <v>0</v>
      </c>
      <c r="BL549" s="17" t="s">
        <v>235</v>
      </c>
      <c r="BM549" s="151" t="s">
        <v>962</v>
      </c>
    </row>
    <row r="550" spans="1:65" s="15" customFormat="1">
      <c r="A550" s="29"/>
      <c r="B550" s="162"/>
      <c r="C550" s="13"/>
      <c r="D550" s="163" t="s">
        <v>167</v>
      </c>
      <c r="E550" s="13"/>
      <c r="F550" s="164" t="s">
        <v>926</v>
      </c>
      <c r="G550" s="13"/>
      <c r="H550" s="165">
        <v>24.48</v>
      </c>
      <c r="I550" s="13"/>
      <c r="J550" s="13"/>
      <c r="K550" s="13"/>
      <c r="L550" s="177"/>
      <c r="M550" s="180"/>
      <c r="N550" s="181"/>
      <c r="O550" s="181"/>
      <c r="P550" s="181"/>
      <c r="Q550" s="181"/>
      <c r="R550" s="181"/>
      <c r="S550" s="181"/>
      <c r="T550" s="182"/>
      <c r="AT550" s="178" t="s">
        <v>167</v>
      </c>
      <c r="AU550" s="178" t="s">
        <v>85</v>
      </c>
      <c r="AV550" s="15" t="s">
        <v>83</v>
      </c>
      <c r="AW550" s="15" t="s">
        <v>29</v>
      </c>
      <c r="AX550" s="15" t="s">
        <v>75</v>
      </c>
      <c r="AY550" s="178" t="s">
        <v>148</v>
      </c>
    </row>
    <row r="551" spans="1:65" s="13" customFormat="1" ht="11.4">
      <c r="B551" s="140"/>
      <c r="C551" s="141" t="s">
        <v>927</v>
      </c>
      <c r="D551" s="141" t="s">
        <v>150</v>
      </c>
      <c r="E551" s="142" t="s">
        <v>928</v>
      </c>
      <c r="F551" s="143" t="s">
        <v>929</v>
      </c>
      <c r="G551" s="144" t="s">
        <v>210</v>
      </c>
      <c r="H551" s="145">
        <v>278</v>
      </c>
      <c r="I551" s="146">
        <v>0</v>
      </c>
      <c r="J551" s="146">
        <f>ROUND(I551*H551,2)</f>
        <v>0</v>
      </c>
      <c r="K551" s="143" t="s">
        <v>154</v>
      </c>
      <c r="L551" s="162"/>
      <c r="M551" s="166"/>
      <c r="N551" s="167"/>
      <c r="O551" s="167"/>
      <c r="P551" s="167"/>
      <c r="Q551" s="167"/>
      <c r="R551" s="167"/>
      <c r="S551" s="167"/>
      <c r="T551" s="168"/>
      <c r="AT551" s="169" t="s">
        <v>167</v>
      </c>
      <c r="AU551" s="169" t="s">
        <v>85</v>
      </c>
      <c r="AV551" s="13" t="s">
        <v>85</v>
      </c>
      <c r="AW551" s="13" t="s">
        <v>29</v>
      </c>
      <c r="AX551" s="13" t="s">
        <v>75</v>
      </c>
      <c r="AY551" s="169" t="s">
        <v>148</v>
      </c>
    </row>
    <row r="552" spans="1:65" s="14" customFormat="1" ht="22.8">
      <c r="A552" s="29"/>
      <c r="B552" s="140"/>
      <c r="C552" s="141" t="s">
        <v>931</v>
      </c>
      <c r="D552" s="141" t="s">
        <v>150</v>
      </c>
      <c r="E552" s="142" t="s">
        <v>932</v>
      </c>
      <c r="F552" s="143" t="s">
        <v>933</v>
      </c>
      <c r="G552" s="144" t="s">
        <v>153</v>
      </c>
      <c r="H552" s="145">
        <v>377.04</v>
      </c>
      <c r="I552" s="146">
        <v>0</v>
      </c>
      <c r="J552" s="146">
        <f>ROUND(I552*H552,2)</f>
        <v>0</v>
      </c>
      <c r="K552" s="143" t="s">
        <v>154</v>
      </c>
      <c r="L552" s="170"/>
      <c r="M552" s="174"/>
      <c r="N552" s="175"/>
      <c r="O552" s="175"/>
      <c r="P552" s="175"/>
      <c r="Q552" s="175"/>
      <c r="R552" s="175"/>
      <c r="S552" s="175"/>
      <c r="T552" s="176"/>
      <c r="AT552" s="171" t="s">
        <v>167</v>
      </c>
      <c r="AU552" s="171" t="s">
        <v>85</v>
      </c>
      <c r="AV552" s="14" t="s">
        <v>155</v>
      </c>
      <c r="AW552" s="14" t="s">
        <v>29</v>
      </c>
      <c r="AX552" s="14" t="s">
        <v>83</v>
      </c>
      <c r="AY552" s="171" t="s">
        <v>148</v>
      </c>
    </row>
    <row r="553" spans="1:65" s="2" customFormat="1" ht="16.5" customHeight="1">
      <c r="A553" s="29"/>
      <c r="B553" s="140"/>
      <c r="C553" s="141" t="s">
        <v>935</v>
      </c>
      <c r="D553" s="141" t="s">
        <v>150</v>
      </c>
      <c r="E553" s="142" t="s">
        <v>936</v>
      </c>
      <c r="F553" s="143" t="s">
        <v>937</v>
      </c>
      <c r="G553" s="144" t="s">
        <v>280</v>
      </c>
      <c r="H553" s="145">
        <v>4.2880000000000003</v>
      </c>
      <c r="I553" s="146">
        <v>0</v>
      </c>
      <c r="J553" s="146">
        <f>ROUND(I553*H553,2)</f>
        <v>0</v>
      </c>
      <c r="K553" s="143" t="s">
        <v>154</v>
      </c>
      <c r="L553" s="159"/>
      <c r="M553" s="160"/>
      <c r="N553" s="161"/>
      <c r="O553" s="149"/>
      <c r="P553" s="149"/>
      <c r="Q553" s="149"/>
      <c r="R553" s="149"/>
      <c r="S553" s="149"/>
      <c r="T553" s="150"/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R553" s="151" t="s">
        <v>311</v>
      </c>
      <c r="AT553" s="151" t="s">
        <v>161</v>
      </c>
      <c r="AU553" s="151" t="s">
        <v>85</v>
      </c>
      <c r="AY553" s="17" t="s">
        <v>148</v>
      </c>
      <c r="BE553" s="152">
        <f>IF(N553="základní",J569,0)</f>
        <v>0</v>
      </c>
      <c r="BF553" s="152">
        <f>IF(N553="snížená",J569,0)</f>
        <v>0</v>
      </c>
      <c r="BG553" s="152">
        <f>IF(N553="zákl. přenesená",J569,0)</f>
        <v>0</v>
      </c>
      <c r="BH553" s="152">
        <f>IF(N553="sníž. přenesená",J569,0)</f>
        <v>0</v>
      </c>
      <c r="BI553" s="152">
        <f>IF(N553="nulová",J569,0)</f>
        <v>0</v>
      </c>
      <c r="BJ553" s="17" t="s">
        <v>83</v>
      </c>
      <c r="BK553" s="152">
        <f>ROUND(I569*H569,2)</f>
        <v>0</v>
      </c>
      <c r="BL553" s="17" t="s">
        <v>235</v>
      </c>
      <c r="BM553" s="151" t="s">
        <v>968</v>
      </c>
    </row>
    <row r="554" spans="1:65" s="13" customFormat="1" ht="13.2">
      <c r="B554" s="128"/>
      <c r="C554" s="12"/>
      <c r="D554" s="129" t="s">
        <v>74</v>
      </c>
      <c r="E554" s="138" t="s">
        <v>939</v>
      </c>
      <c r="F554" s="138" t="s">
        <v>940</v>
      </c>
      <c r="G554" s="12"/>
      <c r="H554" s="12"/>
      <c r="I554" s="12"/>
      <c r="J554" s="139">
        <f>BK538</f>
        <v>0</v>
      </c>
      <c r="K554" s="12"/>
      <c r="L554" s="162"/>
      <c r="M554" s="166"/>
      <c r="N554" s="167"/>
      <c r="O554" s="167"/>
      <c r="P554" s="167"/>
      <c r="Q554" s="167"/>
      <c r="R554" s="167"/>
      <c r="S554" s="167"/>
      <c r="T554" s="168"/>
      <c r="AT554" s="169" t="s">
        <v>167</v>
      </c>
      <c r="AU554" s="169" t="s">
        <v>85</v>
      </c>
      <c r="AV554" s="13" t="s">
        <v>85</v>
      </c>
      <c r="AW554" s="13" t="s">
        <v>3</v>
      </c>
      <c r="AX554" s="13" t="s">
        <v>83</v>
      </c>
      <c r="AY554" s="169" t="s">
        <v>148</v>
      </c>
    </row>
    <row r="555" spans="1:65" s="2" customFormat="1" ht="24.15" customHeight="1">
      <c r="A555" s="29"/>
      <c r="B555" s="140"/>
      <c r="C555" s="141" t="s">
        <v>941</v>
      </c>
      <c r="D555" s="141" t="s">
        <v>150</v>
      </c>
      <c r="E555" s="142" t="s">
        <v>942</v>
      </c>
      <c r="F555" s="143" t="s">
        <v>943</v>
      </c>
      <c r="G555" s="144" t="s">
        <v>153</v>
      </c>
      <c r="H555" s="145">
        <v>400</v>
      </c>
      <c r="I555" s="146">
        <v>0</v>
      </c>
      <c r="J555" s="146">
        <f>ROUND(I555*H555,2)</f>
        <v>0</v>
      </c>
      <c r="K555" s="143" t="s">
        <v>154</v>
      </c>
      <c r="L555" s="310"/>
      <c r="M555" s="147"/>
      <c r="N555" s="148"/>
      <c r="O555" s="149"/>
      <c r="P555" s="149"/>
      <c r="Q555" s="149"/>
      <c r="R555" s="149"/>
      <c r="S555" s="149"/>
      <c r="T555" s="150"/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R555" s="151" t="s">
        <v>235</v>
      </c>
      <c r="AT555" s="151" t="s">
        <v>150</v>
      </c>
      <c r="AU555" s="151" t="s">
        <v>85</v>
      </c>
      <c r="AY555" s="17" t="s">
        <v>148</v>
      </c>
      <c r="BE555" s="152">
        <f>IF(N555="základní",J571,0)</f>
        <v>0</v>
      </c>
      <c r="BF555" s="152">
        <f>IF(N555="snížená",J571,0)</f>
        <v>0</v>
      </c>
      <c r="BG555" s="152">
        <f>IF(N555="zákl. přenesená",J571,0)</f>
        <v>0</v>
      </c>
      <c r="BH555" s="152">
        <f>IF(N555="sníž. přenesená",J571,0)</f>
        <v>0</v>
      </c>
      <c r="BI555" s="152">
        <f>IF(N555="nulová",J571,0)</f>
        <v>0</v>
      </c>
      <c r="BJ555" s="17" t="s">
        <v>83</v>
      </c>
      <c r="BK555" s="152">
        <f>ROUND(I571*H571,2)</f>
        <v>0</v>
      </c>
      <c r="BL555" s="17" t="s">
        <v>235</v>
      </c>
      <c r="BM555" s="151" t="s">
        <v>973</v>
      </c>
    </row>
    <row r="556" spans="1:65" s="2" customFormat="1" ht="24.15" customHeight="1">
      <c r="A556" s="29"/>
      <c r="B556" s="140"/>
      <c r="C556" s="141" t="s">
        <v>945</v>
      </c>
      <c r="D556" s="141" t="s">
        <v>150</v>
      </c>
      <c r="E556" s="142" t="s">
        <v>946</v>
      </c>
      <c r="F556" s="143" t="s">
        <v>947</v>
      </c>
      <c r="G556" s="144" t="s">
        <v>153</v>
      </c>
      <c r="H556" s="145">
        <v>400</v>
      </c>
      <c r="I556" s="146">
        <v>0</v>
      </c>
      <c r="J556" s="146">
        <f>ROUND(I556*H556,2)</f>
        <v>0</v>
      </c>
      <c r="K556" s="143" t="s">
        <v>154</v>
      </c>
      <c r="L556" s="159"/>
      <c r="M556" s="160" t="s">
        <v>1</v>
      </c>
      <c r="N556" s="161" t="s">
        <v>40</v>
      </c>
      <c r="O556" s="149">
        <v>0</v>
      </c>
      <c r="P556" s="149">
        <f>O556*H572</f>
        <v>0</v>
      </c>
      <c r="Q556" s="149">
        <v>0.01</v>
      </c>
      <c r="R556" s="149">
        <f>Q556*H572</f>
        <v>0.27500000000000002</v>
      </c>
      <c r="S556" s="149">
        <v>0</v>
      </c>
      <c r="T556" s="150">
        <f>S556*H572</f>
        <v>0</v>
      </c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R556" s="151" t="s">
        <v>311</v>
      </c>
      <c r="AT556" s="151" t="s">
        <v>161</v>
      </c>
      <c r="AU556" s="151" t="s">
        <v>85</v>
      </c>
      <c r="AY556" s="17" t="s">
        <v>148</v>
      </c>
      <c r="BE556" s="152">
        <f>IF(N556="základní",J572,0)</f>
        <v>0</v>
      </c>
      <c r="BF556" s="152">
        <f>IF(N556="snížená",J572,0)</f>
        <v>0</v>
      </c>
      <c r="BG556" s="152">
        <f>IF(N556="zákl. přenesená",J572,0)</f>
        <v>0</v>
      </c>
      <c r="BH556" s="152">
        <f>IF(N556="sníž. přenesená",J572,0)</f>
        <v>0</v>
      </c>
      <c r="BI556" s="152">
        <f>IF(N556="nulová",J572,0)</f>
        <v>0</v>
      </c>
      <c r="BJ556" s="17" t="s">
        <v>83</v>
      </c>
      <c r="BK556" s="152">
        <f>ROUND(I572*H572,2)</f>
        <v>0</v>
      </c>
      <c r="BL556" s="17" t="s">
        <v>235</v>
      </c>
      <c r="BM556" s="151" t="s">
        <v>977</v>
      </c>
    </row>
    <row r="557" spans="1:65" s="13" customFormat="1" ht="22.8">
      <c r="A557" s="29"/>
      <c r="B557" s="140"/>
      <c r="C557" s="141" t="s">
        <v>949</v>
      </c>
      <c r="D557" s="141" t="s">
        <v>150</v>
      </c>
      <c r="E557" s="142" t="s">
        <v>950</v>
      </c>
      <c r="F557" s="143" t="s">
        <v>951</v>
      </c>
      <c r="G557" s="144" t="s">
        <v>153</v>
      </c>
      <c r="H557" s="145">
        <v>100</v>
      </c>
      <c r="I557" s="146">
        <v>0</v>
      </c>
      <c r="J557" s="146">
        <f>ROUND(I557*H557,2)</f>
        <v>0</v>
      </c>
      <c r="K557" s="143" t="s">
        <v>154</v>
      </c>
      <c r="L557" s="162"/>
      <c r="M557" s="166"/>
      <c r="N557" s="167"/>
      <c r="O557" s="167"/>
      <c r="P557" s="167"/>
      <c r="Q557" s="167"/>
      <c r="R557" s="167"/>
      <c r="S557" s="167"/>
      <c r="T557" s="168"/>
      <c r="AT557" s="169" t="s">
        <v>167</v>
      </c>
      <c r="AU557" s="169" t="s">
        <v>85</v>
      </c>
      <c r="AV557" s="13" t="s">
        <v>85</v>
      </c>
      <c r="AW557" s="13" t="s">
        <v>3</v>
      </c>
      <c r="AX557" s="13" t="s">
        <v>83</v>
      </c>
      <c r="AY557" s="169" t="s">
        <v>148</v>
      </c>
    </row>
    <row r="558" spans="1:65" s="2" customFormat="1" ht="16.5" customHeight="1">
      <c r="A558" s="12"/>
      <c r="B558" s="177"/>
      <c r="C558" s="15"/>
      <c r="D558" s="163" t="s">
        <v>167</v>
      </c>
      <c r="E558" s="178" t="s">
        <v>1</v>
      </c>
      <c r="F558" s="179" t="s">
        <v>953</v>
      </c>
      <c r="G558" s="15"/>
      <c r="H558" s="178" t="s">
        <v>1</v>
      </c>
      <c r="I558" s="15"/>
      <c r="J558" s="15"/>
      <c r="K558" s="15"/>
      <c r="L558" s="30"/>
      <c r="M558" s="147" t="s">
        <v>1</v>
      </c>
      <c r="N558" s="148" t="s">
        <v>40</v>
      </c>
      <c r="O558" s="149">
        <v>0.1</v>
      </c>
      <c r="P558" s="149">
        <f>O558*H574</f>
        <v>9</v>
      </c>
      <c r="Q558" s="149">
        <v>0</v>
      </c>
      <c r="R558" s="149">
        <f>Q558*H574</f>
        <v>0</v>
      </c>
      <c r="S558" s="149">
        <v>0</v>
      </c>
      <c r="T558" s="150">
        <f>S558*H574</f>
        <v>0</v>
      </c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R558" s="151" t="s">
        <v>235</v>
      </c>
      <c r="AT558" s="151" t="s">
        <v>150</v>
      </c>
      <c r="AU558" s="151" t="s">
        <v>85</v>
      </c>
      <c r="AY558" s="17" t="s">
        <v>148</v>
      </c>
      <c r="BE558" s="152">
        <f>IF(N558="základní",J574,0)</f>
        <v>0</v>
      </c>
      <c r="BF558" s="152">
        <f>IF(N558="snížená",J574,0)</f>
        <v>0</v>
      </c>
      <c r="BG558" s="152">
        <f>IF(N558="zákl. přenesená",J574,0)</f>
        <v>0</v>
      </c>
      <c r="BH558" s="152">
        <f>IF(N558="sníž. přenesená",J574,0)</f>
        <v>0</v>
      </c>
      <c r="BI558" s="152">
        <f>IF(N558="nulová",J574,0)</f>
        <v>0</v>
      </c>
      <c r="BJ558" s="17" t="s">
        <v>83</v>
      </c>
      <c r="BK558" s="152">
        <f>ROUND(I574*H574,2)</f>
        <v>0</v>
      </c>
      <c r="BL558" s="17" t="s">
        <v>235</v>
      </c>
      <c r="BM558" s="151" t="s">
        <v>982</v>
      </c>
    </row>
    <row r="559" spans="1:65" s="2" customFormat="1" ht="21.75" customHeight="1">
      <c r="A559" s="29"/>
      <c r="B559" s="162"/>
      <c r="C559" s="13"/>
      <c r="D559" s="163" t="s">
        <v>167</v>
      </c>
      <c r="E559" s="169" t="s">
        <v>1</v>
      </c>
      <c r="F559" s="164" t="s">
        <v>666</v>
      </c>
      <c r="G559" s="13"/>
      <c r="H559" s="165">
        <v>100</v>
      </c>
      <c r="I559" s="13"/>
      <c r="J559" s="13"/>
      <c r="K559" s="13"/>
      <c r="L559" s="30"/>
      <c r="M559" s="147" t="s">
        <v>1</v>
      </c>
      <c r="N559" s="148" t="s">
        <v>40</v>
      </c>
      <c r="O559" s="149">
        <v>0.12</v>
      </c>
      <c r="P559" s="149">
        <f>O559*H575</f>
        <v>7.1999999999999993</v>
      </c>
      <c r="Q559" s="149">
        <v>0</v>
      </c>
      <c r="R559" s="149">
        <f>Q559*H575</f>
        <v>0</v>
      </c>
      <c r="S559" s="149">
        <v>0</v>
      </c>
      <c r="T559" s="150">
        <f>S559*H575</f>
        <v>0</v>
      </c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R559" s="151" t="s">
        <v>235</v>
      </c>
      <c r="AT559" s="151" t="s">
        <v>150</v>
      </c>
      <c r="AU559" s="151" t="s">
        <v>85</v>
      </c>
      <c r="AY559" s="17" t="s">
        <v>148</v>
      </c>
      <c r="BE559" s="152">
        <f>IF(N559="základní",J575,0)</f>
        <v>0</v>
      </c>
      <c r="BF559" s="152">
        <f>IF(N559="snížená",J575,0)</f>
        <v>0</v>
      </c>
      <c r="BG559" s="152">
        <f>IF(N559="zákl. přenesená",J575,0)</f>
        <v>0</v>
      </c>
      <c r="BH559" s="152">
        <f>IF(N559="sníž. přenesená",J575,0)</f>
        <v>0</v>
      </c>
      <c r="BI559" s="152">
        <f>IF(N559="nulová",J575,0)</f>
        <v>0</v>
      </c>
      <c r="BJ559" s="17" t="s">
        <v>83</v>
      </c>
      <c r="BK559" s="152">
        <f>ROUND(I575*H575,2)</f>
        <v>0</v>
      </c>
      <c r="BL559" s="17" t="s">
        <v>235</v>
      </c>
      <c r="BM559" s="151" t="s">
        <v>986</v>
      </c>
    </row>
    <row r="560" spans="1:65" s="2" customFormat="1" ht="16.5" customHeight="1">
      <c r="A560" s="29"/>
      <c r="B560" s="170"/>
      <c r="C560" s="14"/>
      <c r="D560" s="163" t="s">
        <v>167</v>
      </c>
      <c r="E560" s="171" t="s">
        <v>1</v>
      </c>
      <c r="F560" s="172" t="s">
        <v>176</v>
      </c>
      <c r="G560" s="14"/>
      <c r="H560" s="173">
        <v>100</v>
      </c>
      <c r="I560" s="14"/>
      <c r="J560" s="14"/>
      <c r="K560" s="14"/>
      <c r="L560" s="30"/>
      <c r="M560" s="147" t="s">
        <v>1</v>
      </c>
      <c r="N560" s="148" t="s">
        <v>40</v>
      </c>
      <c r="O560" s="149">
        <v>0.14000000000000001</v>
      </c>
      <c r="P560" s="149">
        <f>O560*H576</f>
        <v>4.2</v>
      </c>
      <c r="Q560" s="149">
        <v>0</v>
      </c>
      <c r="R560" s="149">
        <f>Q560*H576</f>
        <v>0</v>
      </c>
      <c r="S560" s="149">
        <v>0</v>
      </c>
      <c r="T560" s="150">
        <f>S560*H576</f>
        <v>0</v>
      </c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R560" s="151" t="s">
        <v>235</v>
      </c>
      <c r="AT560" s="151" t="s">
        <v>150</v>
      </c>
      <c r="AU560" s="151" t="s">
        <v>85</v>
      </c>
      <c r="AY560" s="17" t="s">
        <v>148</v>
      </c>
      <c r="BE560" s="152">
        <f>IF(N560="základní",J576,0)</f>
        <v>0</v>
      </c>
      <c r="BF560" s="152">
        <f>IF(N560="snížená",J576,0)</f>
        <v>0</v>
      </c>
      <c r="BG560" s="152">
        <f>IF(N560="zákl. přenesená",J576,0)</f>
        <v>0</v>
      </c>
      <c r="BH560" s="152">
        <f>IF(N560="sníž. přenesená",J576,0)</f>
        <v>0</v>
      </c>
      <c r="BI560" s="152">
        <f>IF(N560="nulová",J576,0)</f>
        <v>0</v>
      </c>
      <c r="BJ560" s="17" t="s">
        <v>83</v>
      </c>
      <c r="BK560" s="152">
        <f>ROUND(I576*H576,2)</f>
        <v>0</v>
      </c>
      <c r="BL560" s="17" t="s">
        <v>235</v>
      </c>
      <c r="BM560" s="151" t="s">
        <v>990</v>
      </c>
    </row>
    <row r="561" spans="1:65" s="2" customFormat="1" ht="24.15" customHeight="1">
      <c r="A561" s="29"/>
      <c r="B561" s="140"/>
      <c r="C561" s="141" t="s">
        <v>954</v>
      </c>
      <c r="D561" s="141" t="s">
        <v>150</v>
      </c>
      <c r="E561" s="142" t="s">
        <v>955</v>
      </c>
      <c r="F561" s="143" t="s">
        <v>956</v>
      </c>
      <c r="G561" s="144" t="s">
        <v>153</v>
      </c>
      <c r="H561" s="145">
        <v>85</v>
      </c>
      <c r="I561" s="146">
        <v>0</v>
      </c>
      <c r="J561" s="146">
        <f>ROUND(I561*H561,2)</f>
        <v>0</v>
      </c>
      <c r="K561" s="143" t="s">
        <v>154</v>
      </c>
      <c r="L561" s="30"/>
      <c r="M561" s="147" t="s">
        <v>1</v>
      </c>
      <c r="N561" s="148" t="s">
        <v>40</v>
      </c>
      <c r="O561" s="149">
        <v>4.1000000000000002E-2</v>
      </c>
      <c r="P561" s="149">
        <f>O561*H577</f>
        <v>16.400000000000002</v>
      </c>
      <c r="Q561" s="149">
        <v>5.0000000000000002E-5</v>
      </c>
      <c r="R561" s="149">
        <f>Q561*H577</f>
        <v>0.02</v>
      </c>
      <c r="S561" s="149">
        <v>0</v>
      </c>
      <c r="T561" s="150">
        <f>S561*H577</f>
        <v>0</v>
      </c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R561" s="151" t="s">
        <v>235</v>
      </c>
      <c r="AT561" s="151" t="s">
        <v>150</v>
      </c>
      <c r="AU561" s="151" t="s">
        <v>85</v>
      </c>
      <c r="AY561" s="17" t="s">
        <v>148</v>
      </c>
      <c r="BE561" s="152">
        <f>IF(N561="základní",J577,0)</f>
        <v>0</v>
      </c>
      <c r="BF561" s="152">
        <f>IF(N561="snížená",J577,0)</f>
        <v>0</v>
      </c>
      <c r="BG561" s="152">
        <f>IF(N561="zákl. přenesená",J577,0)</f>
        <v>0</v>
      </c>
      <c r="BH561" s="152">
        <f>IF(N561="sníž. přenesená",J577,0)</f>
        <v>0</v>
      </c>
      <c r="BI561" s="152">
        <f>IF(N561="nulová",J577,0)</f>
        <v>0</v>
      </c>
      <c r="BJ561" s="17" t="s">
        <v>83</v>
      </c>
      <c r="BK561" s="152">
        <f>ROUND(I577*H577,2)</f>
        <v>0</v>
      </c>
      <c r="BL561" s="17" t="s">
        <v>235</v>
      </c>
      <c r="BM561" s="151" t="s">
        <v>994</v>
      </c>
    </row>
    <row r="562" spans="1:65" s="2" customFormat="1" ht="24.15" customHeight="1">
      <c r="A562" s="15"/>
      <c r="B562" s="177"/>
      <c r="C562" s="15"/>
      <c r="D562" s="163" t="s">
        <v>167</v>
      </c>
      <c r="E562" s="178" t="s">
        <v>1</v>
      </c>
      <c r="F562" s="179" t="s">
        <v>958</v>
      </c>
      <c r="G562" s="15"/>
      <c r="H562" s="178" t="s">
        <v>1</v>
      </c>
      <c r="I562" s="15"/>
      <c r="J562" s="15"/>
      <c r="K562" s="15"/>
      <c r="L562" s="30"/>
      <c r="M562" s="147" t="s">
        <v>1</v>
      </c>
      <c r="N562" s="148" t="s">
        <v>40</v>
      </c>
      <c r="O562" s="149">
        <v>1.548</v>
      </c>
      <c r="P562" s="149">
        <f>O562*H578</f>
        <v>12.648707999999999</v>
      </c>
      <c r="Q562" s="149">
        <v>0</v>
      </c>
      <c r="R562" s="149">
        <f>Q562*H578</f>
        <v>0</v>
      </c>
      <c r="S562" s="149">
        <v>0</v>
      </c>
      <c r="T562" s="150">
        <f>S562*H578</f>
        <v>0</v>
      </c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R562" s="151" t="s">
        <v>235</v>
      </c>
      <c r="AT562" s="151" t="s">
        <v>150</v>
      </c>
      <c r="AU562" s="151" t="s">
        <v>85</v>
      </c>
      <c r="AY562" s="17" t="s">
        <v>148</v>
      </c>
      <c r="BE562" s="152">
        <f>IF(N562="základní",J578,0)</f>
        <v>0</v>
      </c>
      <c r="BF562" s="152">
        <f>IF(N562="snížená",J578,0)</f>
        <v>0</v>
      </c>
      <c r="BG562" s="152">
        <f>IF(N562="zákl. přenesená",J578,0)</f>
        <v>0</v>
      </c>
      <c r="BH562" s="152">
        <f>IF(N562="sníž. přenesená",J578,0)</f>
        <v>0</v>
      </c>
      <c r="BI562" s="152">
        <f>IF(N562="nulová",J578,0)</f>
        <v>0</v>
      </c>
      <c r="BJ562" s="17" t="s">
        <v>83</v>
      </c>
      <c r="BK562" s="152">
        <f>ROUND(I578*H578,2)</f>
        <v>0</v>
      </c>
      <c r="BL562" s="17" t="s">
        <v>235</v>
      </c>
      <c r="BM562" s="151" t="s">
        <v>998</v>
      </c>
    </row>
    <row r="563" spans="1:65" s="12" customFormat="1" ht="22.95" customHeight="1">
      <c r="A563" s="13"/>
      <c r="B563" s="162"/>
      <c r="C563" s="13"/>
      <c r="D563" s="163" t="s">
        <v>167</v>
      </c>
      <c r="E563" s="169" t="s">
        <v>1</v>
      </c>
      <c r="F563" s="164" t="s">
        <v>194</v>
      </c>
      <c r="G563" s="13"/>
      <c r="H563" s="165">
        <v>85</v>
      </c>
      <c r="I563" s="13"/>
      <c r="J563" s="13"/>
      <c r="K563" s="13"/>
      <c r="L563" s="128"/>
      <c r="M563" s="132"/>
      <c r="N563" s="133"/>
      <c r="O563" s="133"/>
      <c r="P563" s="134">
        <f>SUM(P564:P586)</f>
        <v>345.22725000000003</v>
      </c>
      <c r="Q563" s="133"/>
      <c r="R563" s="134">
        <f>SUM(R564:R586)</f>
        <v>0.23672115999999999</v>
      </c>
      <c r="S563" s="133"/>
      <c r="T563" s="135">
        <f>SUM(T564:T586)</f>
        <v>0</v>
      </c>
      <c r="AR563" s="129" t="s">
        <v>85</v>
      </c>
      <c r="AT563" s="136" t="s">
        <v>74</v>
      </c>
      <c r="AU563" s="136" t="s">
        <v>83</v>
      </c>
      <c r="AY563" s="129" t="s">
        <v>148</v>
      </c>
      <c r="BK563" s="137">
        <f>SUM(BK564:BK586)</f>
        <v>0</v>
      </c>
    </row>
    <row r="564" spans="1:65" s="2" customFormat="1" ht="24.15" customHeight="1">
      <c r="A564" s="14"/>
      <c r="B564" s="170"/>
      <c r="C564" s="14"/>
      <c r="D564" s="163" t="s">
        <v>167</v>
      </c>
      <c r="E564" s="171" t="s">
        <v>1</v>
      </c>
      <c r="F564" s="172" t="s">
        <v>176</v>
      </c>
      <c r="G564" s="14"/>
      <c r="H564" s="173">
        <v>85</v>
      </c>
      <c r="I564" s="14"/>
      <c r="J564" s="14"/>
      <c r="K564" s="14"/>
      <c r="L564" s="30"/>
      <c r="M564" s="147" t="s">
        <v>1</v>
      </c>
      <c r="N564" s="148" t="s">
        <v>40</v>
      </c>
      <c r="O564" s="149">
        <v>0.14099999999999999</v>
      </c>
      <c r="P564" s="149">
        <f>O564*H580</f>
        <v>6.3449999999999998</v>
      </c>
      <c r="Q564" s="149">
        <v>2.0000000000000002E-5</v>
      </c>
      <c r="R564" s="149">
        <f>Q564*H580</f>
        <v>9.0000000000000008E-4</v>
      </c>
      <c r="S564" s="149">
        <v>0</v>
      </c>
      <c r="T564" s="150">
        <f>S564*H580</f>
        <v>0</v>
      </c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R564" s="151" t="s">
        <v>235</v>
      </c>
      <c r="AT564" s="151" t="s">
        <v>150</v>
      </c>
      <c r="AU564" s="151" t="s">
        <v>85</v>
      </c>
      <c r="AY564" s="17" t="s">
        <v>148</v>
      </c>
      <c r="BE564" s="152">
        <f>IF(N564="základní",J580,0)</f>
        <v>0</v>
      </c>
      <c r="BF564" s="152">
        <f>IF(N564="snížená",J580,0)</f>
        <v>0</v>
      </c>
      <c r="BG564" s="152">
        <f>IF(N564="zákl. přenesená",J580,0)</f>
        <v>0</v>
      </c>
      <c r="BH564" s="152">
        <f>IF(N564="sníž. přenesená",J580,0)</f>
        <v>0</v>
      </c>
      <c r="BI564" s="152">
        <f>IF(N564="nulová",J580,0)</f>
        <v>0</v>
      </c>
      <c r="BJ564" s="17" t="s">
        <v>83</v>
      </c>
      <c r="BK564" s="152">
        <f>ROUND(I580*H580,2)</f>
        <v>0</v>
      </c>
      <c r="BL564" s="17" t="s">
        <v>235</v>
      </c>
      <c r="BM564" s="151" t="s">
        <v>1004</v>
      </c>
    </row>
    <row r="565" spans="1:65" s="15" customFormat="1" ht="22.8">
      <c r="A565" s="29"/>
      <c r="B565" s="140"/>
      <c r="C565" s="141" t="s">
        <v>959</v>
      </c>
      <c r="D565" s="141" t="s">
        <v>150</v>
      </c>
      <c r="E565" s="142" t="s">
        <v>960</v>
      </c>
      <c r="F565" s="143" t="s">
        <v>961</v>
      </c>
      <c r="G565" s="144" t="s">
        <v>153</v>
      </c>
      <c r="H565" s="145">
        <v>400</v>
      </c>
      <c r="I565" s="146">
        <v>0</v>
      </c>
      <c r="J565" s="146">
        <f>ROUND(I565*H565,2)</f>
        <v>0</v>
      </c>
      <c r="K565" s="143" t="s">
        <v>154</v>
      </c>
      <c r="L565" s="177"/>
      <c r="M565" s="180"/>
      <c r="N565" s="181"/>
      <c r="O565" s="181"/>
      <c r="P565" s="181"/>
      <c r="Q565" s="181"/>
      <c r="R565" s="181"/>
      <c r="S565" s="181"/>
      <c r="T565" s="182"/>
      <c r="AT565" s="178" t="s">
        <v>167</v>
      </c>
      <c r="AU565" s="178" t="s">
        <v>85</v>
      </c>
      <c r="AV565" s="15" t="s">
        <v>83</v>
      </c>
      <c r="AW565" s="15" t="s">
        <v>29</v>
      </c>
      <c r="AX565" s="15" t="s">
        <v>75</v>
      </c>
      <c r="AY565" s="178" t="s">
        <v>148</v>
      </c>
    </row>
    <row r="566" spans="1:65" s="13" customFormat="1">
      <c r="A566" s="15"/>
      <c r="B566" s="177"/>
      <c r="C566" s="15"/>
      <c r="D566" s="163" t="s">
        <v>167</v>
      </c>
      <c r="E566" s="178" t="s">
        <v>1</v>
      </c>
      <c r="F566" s="179" t="s">
        <v>963</v>
      </c>
      <c r="G566" s="15"/>
      <c r="H566" s="178" t="s">
        <v>1</v>
      </c>
      <c r="I566" s="15"/>
      <c r="J566" s="15"/>
      <c r="K566" s="15"/>
      <c r="L566" s="162"/>
      <c r="M566" s="166"/>
      <c r="N566" s="167"/>
      <c r="O566" s="167"/>
      <c r="P566" s="167"/>
      <c r="Q566" s="167"/>
      <c r="R566" s="167"/>
      <c r="S566" s="167"/>
      <c r="T566" s="168"/>
      <c r="AT566" s="169" t="s">
        <v>167</v>
      </c>
      <c r="AU566" s="169" t="s">
        <v>85</v>
      </c>
      <c r="AV566" s="13" t="s">
        <v>85</v>
      </c>
      <c r="AW566" s="13" t="s">
        <v>29</v>
      </c>
      <c r="AX566" s="13" t="s">
        <v>75</v>
      </c>
      <c r="AY566" s="169" t="s">
        <v>148</v>
      </c>
    </row>
    <row r="567" spans="1:65" s="14" customFormat="1">
      <c r="A567" s="13"/>
      <c r="B567" s="162"/>
      <c r="C567" s="13"/>
      <c r="D567" s="163" t="s">
        <v>167</v>
      </c>
      <c r="E567" s="169" t="s">
        <v>1</v>
      </c>
      <c r="F567" s="164" t="s">
        <v>964</v>
      </c>
      <c r="G567" s="13"/>
      <c r="H567" s="165">
        <v>400</v>
      </c>
      <c r="I567" s="13"/>
      <c r="J567" s="13"/>
      <c r="K567" s="13"/>
      <c r="L567" s="170"/>
      <c r="M567" s="174"/>
      <c r="N567" s="175"/>
      <c r="O567" s="175"/>
      <c r="P567" s="175"/>
      <c r="Q567" s="175"/>
      <c r="R567" s="175"/>
      <c r="S567" s="175"/>
      <c r="T567" s="176"/>
      <c r="AT567" s="171" t="s">
        <v>167</v>
      </c>
      <c r="AU567" s="171" t="s">
        <v>85</v>
      </c>
      <c r="AV567" s="14" t="s">
        <v>155</v>
      </c>
      <c r="AW567" s="14" t="s">
        <v>29</v>
      </c>
      <c r="AX567" s="14" t="s">
        <v>83</v>
      </c>
      <c r="AY567" s="171" t="s">
        <v>148</v>
      </c>
    </row>
    <row r="568" spans="1:65" s="2" customFormat="1" ht="24.15" customHeight="1">
      <c r="A568" s="14"/>
      <c r="B568" s="170"/>
      <c r="C568" s="14"/>
      <c r="D568" s="163" t="s">
        <v>167</v>
      </c>
      <c r="E568" s="171" t="s">
        <v>1</v>
      </c>
      <c r="F568" s="172" t="s">
        <v>176</v>
      </c>
      <c r="G568" s="14"/>
      <c r="H568" s="173">
        <v>400</v>
      </c>
      <c r="I568" s="14"/>
      <c r="J568" s="14"/>
      <c r="K568" s="14"/>
      <c r="L568" s="30"/>
      <c r="M568" s="147" t="s">
        <v>1</v>
      </c>
      <c r="N568" s="148" t="s">
        <v>40</v>
      </c>
      <c r="O568" s="149">
        <v>1.2E-2</v>
      </c>
      <c r="P568" s="149">
        <f t="shared" ref="P568:P573" si="10">O568*H584</f>
        <v>0.54</v>
      </c>
      <c r="Q568" s="149">
        <v>0</v>
      </c>
      <c r="R568" s="149">
        <f t="shared" ref="R568:R573" si="11">Q568*H584</f>
        <v>0</v>
      </c>
      <c r="S568" s="149">
        <v>0</v>
      </c>
      <c r="T568" s="150">
        <f t="shared" ref="T568:T573" si="12">S568*H584</f>
        <v>0</v>
      </c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R568" s="151" t="s">
        <v>235</v>
      </c>
      <c r="AT568" s="151" t="s">
        <v>150</v>
      </c>
      <c r="AU568" s="151" t="s">
        <v>85</v>
      </c>
      <c r="AY568" s="17" t="s">
        <v>148</v>
      </c>
      <c r="BE568" s="152">
        <f t="shared" ref="BE568:BE573" si="13">IF(N568="základní",J584,0)</f>
        <v>0</v>
      </c>
      <c r="BF568" s="152">
        <f t="shared" ref="BF568:BF573" si="14">IF(N568="snížená",J584,0)</f>
        <v>0</v>
      </c>
      <c r="BG568" s="152">
        <f t="shared" ref="BG568:BG573" si="15">IF(N568="zákl. přenesená",J584,0)</f>
        <v>0</v>
      </c>
      <c r="BH568" s="152">
        <f t="shared" ref="BH568:BH573" si="16">IF(N568="sníž. přenesená",J584,0)</f>
        <v>0</v>
      </c>
      <c r="BI568" s="152">
        <f t="shared" ref="BI568:BI573" si="17">IF(N568="nulová",J584,0)</f>
        <v>0</v>
      </c>
      <c r="BJ568" s="17" t="s">
        <v>83</v>
      </c>
      <c r="BK568" s="152">
        <f t="shared" ref="BK568:BK573" si="18">ROUND(I584*H584,2)</f>
        <v>0</v>
      </c>
      <c r="BL568" s="17" t="s">
        <v>235</v>
      </c>
      <c r="BM568" s="151" t="s">
        <v>1009</v>
      </c>
    </row>
    <row r="569" spans="1:65" s="2" customFormat="1" ht="24.15" customHeight="1">
      <c r="A569" s="29"/>
      <c r="B569" s="140"/>
      <c r="C569" s="153" t="s">
        <v>965</v>
      </c>
      <c r="D569" s="153" t="s">
        <v>161</v>
      </c>
      <c r="E569" s="154" t="s">
        <v>966</v>
      </c>
      <c r="F569" s="155" t="s">
        <v>967</v>
      </c>
      <c r="G569" s="156" t="s">
        <v>153</v>
      </c>
      <c r="H569" s="157">
        <v>440</v>
      </c>
      <c r="I569" s="158">
        <v>0</v>
      </c>
      <c r="J569" s="158">
        <f>ROUND(I569*H569,2)</f>
        <v>0</v>
      </c>
      <c r="K569" s="155" t="s">
        <v>154</v>
      </c>
      <c r="L569" s="30"/>
      <c r="M569" s="147" t="s">
        <v>1</v>
      </c>
      <c r="N569" s="148" t="s">
        <v>40</v>
      </c>
      <c r="O569" s="149">
        <v>1.4E-2</v>
      </c>
      <c r="P569" s="149">
        <f t="shared" si="10"/>
        <v>0.63</v>
      </c>
      <c r="Q569" s="149">
        <v>0</v>
      </c>
      <c r="R569" s="149">
        <f t="shared" si="11"/>
        <v>0</v>
      </c>
      <c r="S569" s="149">
        <v>0</v>
      </c>
      <c r="T569" s="150">
        <f t="shared" si="12"/>
        <v>0</v>
      </c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R569" s="151" t="s">
        <v>235</v>
      </c>
      <c r="AT569" s="151" t="s">
        <v>150</v>
      </c>
      <c r="AU569" s="151" t="s">
        <v>85</v>
      </c>
      <c r="AY569" s="17" t="s">
        <v>148</v>
      </c>
      <c r="BE569" s="152">
        <f t="shared" si="13"/>
        <v>0</v>
      </c>
      <c r="BF569" s="152">
        <f t="shared" si="14"/>
        <v>0</v>
      </c>
      <c r="BG569" s="152">
        <f t="shared" si="15"/>
        <v>0</v>
      </c>
      <c r="BH569" s="152">
        <f t="shared" si="16"/>
        <v>0</v>
      </c>
      <c r="BI569" s="152">
        <f t="shared" si="17"/>
        <v>0</v>
      </c>
      <c r="BJ569" s="17" t="s">
        <v>83</v>
      </c>
      <c r="BK569" s="152">
        <f t="shared" si="18"/>
        <v>0</v>
      </c>
      <c r="BL569" s="17" t="s">
        <v>235</v>
      </c>
      <c r="BM569" s="151" t="s">
        <v>1013</v>
      </c>
    </row>
    <row r="570" spans="1:65" s="2" customFormat="1" ht="24.15" customHeight="1">
      <c r="A570" s="15"/>
      <c r="B570" s="162"/>
      <c r="C570" s="13"/>
      <c r="D570" s="163" t="s">
        <v>167</v>
      </c>
      <c r="E570" s="13"/>
      <c r="F570" s="164" t="s">
        <v>969</v>
      </c>
      <c r="G570" s="13"/>
      <c r="H570" s="165">
        <v>440</v>
      </c>
      <c r="I570" s="13"/>
      <c r="J570" s="13"/>
      <c r="K570" s="13"/>
      <c r="L570" s="30"/>
      <c r="M570" s="147" t="s">
        <v>1</v>
      </c>
      <c r="N570" s="148" t="s">
        <v>40</v>
      </c>
      <c r="O570" s="149">
        <v>0.155</v>
      </c>
      <c r="P570" s="149">
        <f t="shared" si="10"/>
        <v>6.9749999999999996</v>
      </c>
      <c r="Q570" s="149">
        <v>1.2999999999999999E-4</v>
      </c>
      <c r="R570" s="149">
        <f t="shared" si="11"/>
        <v>5.8499999999999993E-3</v>
      </c>
      <c r="S570" s="149">
        <v>0</v>
      </c>
      <c r="T570" s="150">
        <f t="shared" si="12"/>
        <v>0</v>
      </c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R570" s="151" t="s">
        <v>235</v>
      </c>
      <c r="AT570" s="151" t="s">
        <v>150</v>
      </c>
      <c r="AU570" s="151" t="s">
        <v>85</v>
      </c>
      <c r="AY570" s="17" t="s">
        <v>148</v>
      </c>
      <c r="BE570" s="152">
        <f t="shared" si="13"/>
        <v>0</v>
      </c>
      <c r="BF570" s="152">
        <f t="shared" si="14"/>
        <v>0</v>
      </c>
      <c r="BG570" s="152">
        <f t="shared" si="15"/>
        <v>0</v>
      </c>
      <c r="BH570" s="152">
        <f t="shared" si="16"/>
        <v>0</v>
      </c>
      <c r="BI570" s="152">
        <f t="shared" si="17"/>
        <v>0</v>
      </c>
      <c r="BJ570" s="17" t="s">
        <v>83</v>
      </c>
      <c r="BK570" s="152">
        <f t="shared" si="18"/>
        <v>0</v>
      </c>
      <c r="BL570" s="17" t="s">
        <v>235</v>
      </c>
      <c r="BM570" s="151" t="s">
        <v>1017</v>
      </c>
    </row>
    <row r="571" spans="1:65" s="2" customFormat="1" ht="24.15" customHeight="1">
      <c r="A571" s="13"/>
      <c r="B571" s="140"/>
      <c r="C571" s="141" t="s">
        <v>970</v>
      </c>
      <c r="D571" s="141" t="s">
        <v>150</v>
      </c>
      <c r="E571" s="142" t="s">
        <v>971</v>
      </c>
      <c r="F571" s="143" t="s">
        <v>972</v>
      </c>
      <c r="G571" s="144" t="s">
        <v>153</v>
      </c>
      <c r="H571" s="145">
        <v>25</v>
      </c>
      <c r="I571" s="146">
        <v>0</v>
      </c>
      <c r="J571" s="146">
        <f>ROUND(I571*H571,2)</f>
        <v>0</v>
      </c>
      <c r="K571" s="143" t="s">
        <v>154</v>
      </c>
      <c r="L571" s="30"/>
      <c r="M571" s="147" t="s">
        <v>1</v>
      </c>
      <c r="N571" s="148" t="s">
        <v>40</v>
      </c>
      <c r="O571" s="149">
        <v>0.16600000000000001</v>
      </c>
      <c r="P571" s="149">
        <f t="shared" si="10"/>
        <v>7.4700000000000006</v>
      </c>
      <c r="Q571" s="149">
        <v>1.2E-4</v>
      </c>
      <c r="R571" s="149">
        <f t="shared" si="11"/>
        <v>5.4000000000000003E-3</v>
      </c>
      <c r="S571" s="149">
        <v>0</v>
      </c>
      <c r="T571" s="150">
        <f t="shared" si="12"/>
        <v>0</v>
      </c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R571" s="151" t="s">
        <v>235</v>
      </c>
      <c r="AT571" s="151" t="s">
        <v>150</v>
      </c>
      <c r="AU571" s="151" t="s">
        <v>85</v>
      </c>
      <c r="AY571" s="17" t="s">
        <v>148</v>
      </c>
      <c r="BE571" s="152">
        <f t="shared" si="13"/>
        <v>0</v>
      </c>
      <c r="BF571" s="152">
        <f t="shared" si="14"/>
        <v>0</v>
      </c>
      <c r="BG571" s="152">
        <f t="shared" si="15"/>
        <v>0</v>
      </c>
      <c r="BH571" s="152">
        <f t="shared" si="16"/>
        <v>0</v>
      </c>
      <c r="BI571" s="152">
        <f t="shared" si="17"/>
        <v>0</v>
      </c>
      <c r="BJ571" s="17" t="s">
        <v>83</v>
      </c>
      <c r="BK571" s="152">
        <f t="shared" si="18"/>
        <v>0</v>
      </c>
      <c r="BL571" s="17" t="s">
        <v>235</v>
      </c>
      <c r="BM571" s="151" t="s">
        <v>1021</v>
      </c>
    </row>
    <row r="572" spans="1:65" s="2" customFormat="1" ht="24.15" customHeight="1">
      <c r="A572" s="14"/>
      <c r="B572" s="140"/>
      <c r="C572" s="153" t="s">
        <v>974</v>
      </c>
      <c r="D572" s="153" t="s">
        <v>161</v>
      </c>
      <c r="E572" s="154" t="s">
        <v>975</v>
      </c>
      <c r="F572" s="155" t="s">
        <v>976</v>
      </c>
      <c r="G572" s="156" t="s">
        <v>153</v>
      </c>
      <c r="H572" s="157">
        <v>27.5</v>
      </c>
      <c r="I572" s="158">
        <v>0</v>
      </c>
      <c r="J572" s="158">
        <f>ROUND(I572*H572,2)</f>
        <v>0</v>
      </c>
      <c r="K572" s="155" t="s">
        <v>154</v>
      </c>
      <c r="L572" s="30"/>
      <c r="M572" s="147" t="s">
        <v>1</v>
      </c>
      <c r="N572" s="148" t="s">
        <v>40</v>
      </c>
      <c r="O572" s="149">
        <v>0.159</v>
      </c>
      <c r="P572" s="149">
        <f t="shared" si="10"/>
        <v>7.1550000000000002</v>
      </c>
      <c r="Q572" s="149">
        <v>1.2E-4</v>
      </c>
      <c r="R572" s="149">
        <f t="shared" si="11"/>
        <v>5.4000000000000003E-3</v>
      </c>
      <c r="S572" s="149">
        <v>0</v>
      </c>
      <c r="T572" s="150">
        <f t="shared" si="12"/>
        <v>0</v>
      </c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R572" s="151" t="s">
        <v>235</v>
      </c>
      <c r="AT572" s="151" t="s">
        <v>150</v>
      </c>
      <c r="AU572" s="151" t="s">
        <v>85</v>
      </c>
      <c r="AY572" s="17" t="s">
        <v>148</v>
      </c>
      <c r="BE572" s="152">
        <f t="shared" si="13"/>
        <v>0</v>
      </c>
      <c r="BF572" s="152">
        <f t="shared" si="14"/>
        <v>0</v>
      </c>
      <c r="BG572" s="152">
        <f t="shared" si="15"/>
        <v>0</v>
      </c>
      <c r="BH572" s="152">
        <f t="shared" si="16"/>
        <v>0</v>
      </c>
      <c r="BI572" s="152">
        <f t="shared" si="17"/>
        <v>0</v>
      </c>
      <c r="BJ572" s="17" t="s">
        <v>83</v>
      </c>
      <c r="BK572" s="152">
        <f t="shared" si="18"/>
        <v>0</v>
      </c>
      <c r="BL572" s="17" t="s">
        <v>235</v>
      </c>
      <c r="BM572" s="151" t="s">
        <v>1025</v>
      </c>
    </row>
    <row r="573" spans="1:65" s="2" customFormat="1" ht="16.5" customHeight="1">
      <c r="A573" s="29"/>
      <c r="B573" s="162"/>
      <c r="C573" s="13"/>
      <c r="D573" s="163" t="s">
        <v>167</v>
      </c>
      <c r="E573" s="13"/>
      <c r="F573" s="164" t="s">
        <v>978</v>
      </c>
      <c r="G573" s="13"/>
      <c r="H573" s="165">
        <v>27.5</v>
      </c>
      <c r="I573" s="13"/>
      <c r="J573" s="13"/>
      <c r="K573" s="13"/>
      <c r="L573" s="30"/>
      <c r="M573" s="147" t="s">
        <v>1</v>
      </c>
      <c r="N573" s="148" t="s">
        <v>40</v>
      </c>
      <c r="O573" s="149">
        <v>0.1</v>
      </c>
      <c r="P573" s="149">
        <f t="shared" si="10"/>
        <v>42.148300000000006</v>
      </c>
      <c r="Q573" s="149">
        <v>6.9999999999999994E-5</v>
      </c>
      <c r="R573" s="149">
        <f t="shared" si="11"/>
        <v>2.9503809999999998E-2</v>
      </c>
      <c r="S573" s="149">
        <v>0</v>
      </c>
      <c r="T573" s="150">
        <f t="shared" si="12"/>
        <v>0</v>
      </c>
      <c r="U573" s="29"/>
      <c r="V573" s="29"/>
      <c r="W573" s="29"/>
      <c r="X573" s="29"/>
      <c r="Y573" s="29"/>
      <c r="Z573" s="29"/>
      <c r="AA573" s="29"/>
      <c r="AB573" s="29"/>
      <c r="AC573" s="29"/>
      <c r="AD573" s="29"/>
      <c r="AE573" s="29"/>
      <c r="AR573" s="151" t="s">
        <v>235</v>
      </c>
      <c r="AT573" s="151" t="s">
        <v>150</v>
      </c>
      <c r="AU573" s="151" t="s">
        <v>85</v>
      </c>
      <c r="AY573" s="17" t="s">
        <v>148</v>
      </c>
      <c r="BE573" s="152">
        <f t="shared" si="13"/>
        <v>0</v>
      </c>
      <c r="BF573" s="152">
        <f t="shared" si="14"/>
        <v>0</v>
      </c>
      <c r="BG573" s="152">
        <f t="shared" si="15"/>
        <v>0</v>
      </c>
      <c r="BH573" s="152">
        <f t="shared" si="16"/>
        <v>0</v>
      </c>
      <c r="BI573" s="152">
        <f t="shared" si="17"/>
        <v>0</v>
      </c>
      <c r="BJ573" s="17" t="s">
        <v>83</v>
      </c>
      <c r="BK573" s="152">
        <f t="shared" si="18"/>
        <v>0</v>
      </c>
      <c r="BL573" s="17" t="s">
        <v>235</v>
      </c>
      <c r="BM573" s="151" t="s">
        <v>1029</v>
      </c>
    </row>
    <row r="574" spans="1:65" s="15" customFormat="1" ht="11.4">
      <c r="A574" s="13"/>
      <c r="B574" s="140"/>
      <c r="C574" s="141" t="s">
        <v>979</v>
      </c>
      <c r="D574" s="141" t="s">
        <v>150</v>
      </c>
      <c r="E574" s="142" t="s">
        <v>980</v>
      </c>
      <c r="F574" s="143" t="s">
        <v>981</v>
      </c>
      <c r="G574" s="144" t="s">
        <v>197</v>
      </c>
      <c r="H574" s="145">
        <v>90</v>
      </c>
      <c r="I574" s="146">
        <v>0</v>
      </c>
      <c r="J574" s="146">
        <f>ROUND(I574*H574,2)</f>
        <v>0</v>
      </c>
      <c r="K574" s="143" t="s">
        <v>154</v>
      </c>
      <c r="L574" s="177"/>
      <c r="M574" s="180"/>
      <c r="N574" s="181"/>
      <c r="O574" s="181"/>
      <c r="P574" s="181"/>
      <c r="Q574" s="181"/>
      <c r="R574" s="181"/>
      <c r="S574" s="181"/>
      <c r="T574" s="182"/>
      <c r="AT574" s="178" t="s">
        <v>167</v>
      </c>
      <c r="AU574" s="178" t="s">
        <v>85</v>
      </c>
      <c r="AV574" s="15" t="s">
        <v>83</v>
      </c>
      <c r="AW574" s="15" t="s">
        <v>29</v>
      </c>
      <c r="AX574" s="15" t="s">
        <v>75</v>
      </c>
      <c r="AY574" s="178" t="s">
        <v>148</v>
      </c>
    </row>
    <row r="575" spans="1:65" s="13" customFormat="1" ht="11.4">
      <c r="A575" s="29"/>
      <c r="B575" s="140"/>
      <c r="C575" s="141" t="s">
        <v>983</v>
      </c>
      <c r="D575" s="141" t="s">
        <v>150</v>
      </c>
      <c r="E575" s="142" t="s">
        <v>984</v>
      </c>
      <c r="F575" s="143" t="s">
        <v>985</v>
      </c>
      <c r="G575" s="144" t="s">
        <v>197</v>
      </c>
      <c r="H575" s="145">
        <v>60</v>
      </c>
      <c r="I575" s="146">
        <v>0</v>
      </c>
      <c r="J575" s="146">
        <f>ROUND(I575*H575,2)</f>
        <v>0</v>
      </c>
      <c r="K575" s="143" t="s">
        <v>154</v>
      </c>
      <c r="L575" s="162"/>
      <c r="M575" s="166"/>
      <c r="N575" s="167"/>
      <c r="O575" s="167"/>
      <c r="P575" s="167"/>
      <c r="Q575" s="167"/>
      <c r="R575" s="167"/>
      <c r="S575" s="167"/>
      <c r="T575" s="168"/>
      <c r="AT575" s="169" t="s">
        <v>167</v>
      </c>
      <c r="AU575" s="169" t="s">
        <v>85</v>
      </c>
      <c r="AV575" s="13" t="s">
        <v>85</v>
      </c>
      <c r="AW575" s="13" t="s">
        <v>29</v>
      </c>
      <c r="AX575" s="13" t="s">
        <v>75</v>
      </c>
      <c r="AY575" s="169" t="s">
        <v>148</v>
      </c>
    </row>
    <row r="576" spans="1:65" s="13" customFormat="1" ht="11.4">
      <c r="A576" s="29"/>
      <c r="B576" s="140"/>
      <c r="C576" s="141" t="s">
        <v>987</v>
      </c>
      <c r="D576" s="141" t="s">
        <v>150</v>
      </c>
      <c r="E576" s="142" t="s">
        <v>988</v>
      </c>
      <c r="F576" s="143" t="s">
        <v>989</v>
      </c>
      <c r="G576" s="144" t="s">
        <v>197</v>
      </c>
      <c r="H576" s="145">
        <v>30</v>
      </c>
      <c r="I576" s="146">
        <v>0</v>
      </c>
      <c r="J576" s="146">
        <f>ROUND(I576*H576,2)</f>
        <v>0</v>
      </c>
      <c r="K576" s="143" t="s">
        <v>154</v>
      </c>
      <c r="L576" s="162"/>
      <c r="M576" s="166"/>
      <c r="N576" s="167"/>
      <c r="O576" s="167"/>
      <c r="P576" s="167"/>
      <c r="Q576" s="167"/>
      <c r="R576" s="167"/>
      <c r="S576" s="167"/>
      <c r="T576" s="168"/>
      <c r="AT576" s="169" t="s">
        <v>167</v>
      </c>
      <c r="AU576" s="169" t="s">
        <v>85</v>
      </c>
      <c r="AV576" s="13" t="s">
        <v>85</v>
      </c>
      <c r="AW576" s="13" t="s">
        <v>29</v>
      </c>
      <c r="AX576" s="13" t="s">
        <v>75</v>
      </c>
      <c r="AY576" s="169" t="s">
        <v>148</v>
      </c>
    </row>
    <row r="577" spans="1:65" s="13" customFormat="1" ht="22.8">
      <c r="B577" s="140"/>
      <c r="C577" s="141" t="s">
        <v>991</v>
      </c>
      <c r="D577" s="141" t="s">
        <v>150</v>
      </c>
      <c r="E577" s="142" t="s">
        <v>992</v>
      </c>
      <c r="F577" s="143" t="s">
        <v>993</v>
      </c>
      <c r="G577" s="144" t="s">
        <v>153</v>
      </c>
      <c r="H577" s="145">
        <v>400</v>
      </c>
      <c r="I577" s="146">
        <v>0</v>
      </c>
      <c r="J577" s="146">
        <f>ROUND(I577*H577,2)</f>
        <v>0</v>
      </c>
      <c r="K577" s="143" t="s">
        <v>154</v>
      </c>
      <c r="L577" s="162"/>
      <c r="M577" s="166"/>
      <c r="N577" s="167"/>
      <c r="O577" s="167"/>
      <c r="P577" s="167"/>
      <c r="Q577" s="167"/>
      <c r="R577" s="167"/>
      <c r="S577" s="167"/>
      <c r="T577" s="168"/>
      <c r="AT577" s="169" t="s">
        <v>167</v>
      </c>
      <c r="AU577" s="169" t="s">
        <v>85</v>
      </c>
      <c r="AV577" s="13" t="s">
        <v>85</v>
      </c>
      <c r="AW577" s="13" t="s">
        <v>29</v>
      </c>
      <c r="AX577" s="13" t="s">
        <v>75</v>
      </c>
      <c r="AY577" s="169" t="s">
        <v>148</v>
      </c>
    </row>
    <row r="578" spans="1:65" s="13" customFormat="1" ht="22.8">
      <c r="A578" s="29"/>
      <c r="B578" s="140"/>
      <c r="C578" s="141" t="s">
        <v>995</v>
      </c>
      <c r="D578" s="141" t="s">
        <v>150</v>
      </c>
      <c r="E578" s="142" t="s">
        <v>996</v>
      </c>
      <c r="F578" s="143" t="s">
        <v>997</v>
      </c>
      <c r="G578" s="144" t="s">
        <v>280</v>
      </c>
      <c r="H578" s="145">
        <v>8.1709999999999994</v>
      </c>
      <c r="I578" s="146">
        <v>0</v>
      </c>
      <c r="J578" s="146">
        <f>ROUND(I578*H578,2)</f>
        <v>0</v>
      </c>
      <c r="K578" s="143" t="s">
        <v>154</v>
      </c>
      <c r="L578" s="162"/>
      <c r="M578" s="166"/>
      <c r="N578" s="167"/>
      <c r="O578" s="167"/>
      <c r="P578" s="167"/>
      <c r="Q578" s="167"/>
      <c r="R578" s="167"/>
      <c r="S578" s="167"/>
      <c r="T578" s="168"/>
      <c r="AT578" s="169" t="s">
        <v>167</v>
      </c>
      <c r="AU578" s="169" t="s">
        <v>85</v>
      </c>
      <c r="AV578" s="13" t="s">
        <v>85</v>
      </c>
      <c r="AW578" s="13" t="s">
        <v>29</v>
      </c>
      <c r="AX578" s="13" t="s">
        <v>75</v>
      </c>
      <c r="AY578" s="169" t="s">
        <v>148</v>
      </c>
    </row>
    <row r="579" spans="1:65" s="15" customFormat="1" ht="13.2">
      <c r="A579" s="29"/>
      <c r="B579" s="128"/>
      <c r="C579" s="12"/>
      <c r="D579" s="129" t="s">
        <v>74</v>
      </c>
      <c r="E579" s="138" t="s">
        <v>999</v>
      </c>
      <c r="F579" s="138" t="s">
        <v>1000</v>
      </c>
      <c r="G579" s="12"/>
      <c r="H579" s="12"/>
      <c r="I579" s="12"/>
      <c r="J579" s="139">
        <f>SUM(J580:J603)</f>
        <v>0</v>
      </c>
      <c r="K579" s="12"/>
      <c r="L579" s="177"/>
      <c r="M579" s="180"/>
      <c r="N579" s="181"/>
      <c r="O579" s="181"/>
      <c r="P579" s="181"/>
      <c r="Q579" s="181"/>
      <c r="R579" s="181"/>
      <c r="S579" s="181"/>
      <c r="T579" s="182"/>
      <c r="AT579" s="178" t="s">
        <v>167</v>
      </c>
      <c r="AU579" s="178" t="s">
        <v>85</v>
      </c>
      <c r="AV579" s="15" t="s">
        <v>83</v>
      </c>
      <c r="AW579" s="15" t="s">
        <v>29</v>
      </c>
      <c r="AX579" s="15" t="s">
        <v>75</v>
      </c>
      <c r="AY579" s="178" t="s">
        <v>148</v>
      </c>
    </row>
    <row r="580" spans="1:65" s="13" customFormat="1" ht="22.8">
      <c r="A580" s="29"/>
      <c r="B580" s="140"/>
      <c r="C580" s="141" t="s">
        <v>1001</v>
      </c>
      <c r="D580" s="141" t="s">
        <v>150</v>
      </c>
      <c r="E580" s="142" t="s">
        <v>1002</v>
      </c>
      <c r="F580" s="143" t="s">
        <v>1003</v>
      </c>
      <c r="G580" s="144" t="s">
        <v>153</v>
      </c>
      <c r="H580" s="145">
        <v>45</v>
      </c>
      <c r="I580" s="146">
        <v>0</v>
      </c>
      <c r="J580" s="146">
        <f>ROUND(I580*H580,2)</f>
        <v>0</v>
      </c>
      <c r="K580" s="143" t="s">
        <v>154</v>
      </c>
      <c r="L580" s="313"/>
      <c r="M580" s="166"/>
      <c r="N580" s="167"/>
      <c r="O580" s="167"/>
      <c r="P580" s="167"/>
      <c r="Q580" s="167"/>
      <c r="R580" s="167"/>
      <c r="S580" s="167"/>
      <c r="T580" s="168"/>
      <c r="AT580" s="169" t="s">
        <v>167</v>
      </c>
      <c r="AU580" s="169" t="s">
        <v>85</v>
      </c>
      <c r="AV580" s="13" t="s">
        <v>85</v>
      </c>
      <c r="AW580" s="13" t="s">
        <v>29</v>
      </c>
      <c r="AX580" s="13" t="s">
        <v>75</v>
      </c>
      <c r="AY580" s="169" t="s">
        <v>148</v>
      </c>
    </row>
    <row r="581" spans="1:65" s="14" customFormat="1">
      <c r="A581" s="29"/>
      <c r="B581" s="177"/>
      <c r="C581" s="15"/>
      <c r="D581" s="163" t="s">
        <v>167</v>
      </c>
      <c r="E581" s="178" t="s">
        <v>1</v>
      </c>
      <c r="F581" s="179" t="s">
        <v>1005</v>
      </c>
      <c r="G581" s="15"/>
      <c r="H581" s="178" t="s">
        <v>1</v>
      </c>
      <c r="I581" s="15"/>
      <c r="J581" s="15"/>
      <c r="K581" s="15"/>
      <c r="L581" s="170"/>
      <c r="M581" s="174"/>
      <c r="N581" s="175"/>
      <c r="O581" s="175"/>
      <c r="P581" s="175"/>
      <c r="Q581" s="175"/>
      <c r="R581" s="175"/>
      <c r="S581" s="175"/>
      <c r="T581" s="176"/>
      <c r="AT581" s="171" t="s">
        <v>167</v>
      </c>
      <c r="AU581" s="171" t="s">
        <v>85</v>
      </c>
      <c r="AV581" s="14" t="s">
        <v>155</v>
      </c>
      <c r="AW581" s="14" t="s">
        <v>29</v>
      </c>
      <c r="AX581" s="14" t="s">
        <v>83</v>
      </c>
      <c r="AY581" s="171" t="s">
        <v>148</v>
      </c>
    </row>
    <row r="582" spans="1:65" s="2" customFormat="1" ht="24.15" customHeight="1">
      <c r="A582" s="29"/>
      <c r="B582" s="162"/>
      <c r="C582" s="13"/>
      <c r="D582" s="163" t="s">
        <v>167</v>
      </c>
      <c r="E582" s="169" t="s">
        <v>1</v>
      </c>
      <c r="F582" s="164" t="s">
        <v>370</v>
      </c>
      <c r="G582" s="13"/>
      <c r="H582" s="165">
        <v>45</v>
      </c>
      <c r="I582" s="13"/>
      <c r="J582" s="13"/>
      <c r="K582" s="13"/>
      <c r="L582" s="30"/>
      <c r="M582" s="147" t="s">
        <v>1</v>
      </c>
      <c r="N582" s="148" t="s">
        <v>40</v>
      </c>
      <c r="O582" s="149">
        <v>0.11700000000000001</v>
      </c>
      <c r="P582" s="149">
        <f>O582*H598</f>
        <v>49.313511000000005</v>
      </c>
      <c r="Q582" s="149">
        <v>6.9999999999999994E-5</v>
      </c>
      <c r="R582" s="149">
        <f>Q582*H598</f>
        <v>2.9503809999999998E-2</v>
      </c>
      <c r="S582" s="149">
        <v>0</v>
      </c>
      <c r="T582" s="150">
        <f>S582*H598</f>
        <v>0</v>
      </c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R582" s="151" t="s">
        <v>235</v>
      </c>
      <c r="AT582" s="151" t="s">
        <v>150</v>
      </c>
      <c r="AU582" s="151" t="s">
        <v>85</v>
      </c>
      <c r="AY582" s="17" t="s">
        <v>148</v>
      </c>
      <c r="BE582" s="152">
        <f>IF(N582="základní",J598,0)</f>
        <v>0</v>
      </c>
      <c r="BF582" s="152">
        <f>IF(N582="snížená",J598,0)</f>
        <v>0</v>
      </c>
      <c r="BG582" s="152">
        <f>IF(N582="zákl. přenesená",J598,0)</f>
        <v>0</v>
      </c>
      <c r="BH582" s="152">
        <f>IF(N582="sníž. přenesená",J598,0)</f>
        <v>0</v>
      </c>
      <c r="BI582" s="152">
        <f>IF(N582="nulová",J598,0)</f>
        <v>0</v>
      </c>
      <c r="BJ582" s="17" t="s">
        <v>83</v>
      </c>
      <c r="BK582" s="152">
        <f>ROUND(I598*H598,2)</f>
        <v>0</v>
      </c>
      <c r="BL582" s="17" t="s">
        <v>235</v>
      </c>
      <c r="BM582" s="151" t="s">
        <v>1040</v>
      </c>
    </row>
    <row r="583" spans="1:65" s="2" customFormat="1" ht="16.5" customHeight="1">
      <c r="A583" s="12"/>
      <c r="B583" s="170"/>
      <c r="C583" s="14"/>
      <c r="D583" s="163" t="s">
        <v>167</v>
      </c>
      <c r="E583" s="171" t="s">
        <v>1</v>
      </c>
      <c r="F583" s="172" t="s">
        <v>176</v>
      </c>
      <c r="G583" s="14"/>
      <c r="H583" s="173">
        <v>45</v>
      </c>
      <c r="I583" s="14"/>
      <c r="J583" s="14"/>
      <c r="K583" s="14"/>
      <c r="L583" s="30"/>
      <c r="M583" s="147" t="s">
        <v>1</v>
      </c>
      <c r="N583" s="148" t="s">
        <v>40</v>
      </c>
      <c r="O583" s="149">
        <v>1.0999999999999999E-2</v>
      </c>
      <c r="P583" s="149">
        <f>O583*H599</f>
        <v>4.6363129999999995</v>
      </c>
      <c r="Q583" s="149">
        <v>0</v>
      </c>
      <c r="R583" s="149">
        <f>Q583*H599</f>
        <v>0</v>
      </c>
      <c r="S583" s="149">
        <v>0</v>
      </c>
      <c r="T583" s="150">
        <f>S583*H599</f>
        <v>0</v>
      </c>
      <c r="U583" s="29"/>
      <c r="V583" s="29"/>
      <c r="W583" s="29"/>
      <c r="X583" s="29"/>
      <c r="Y583" s="29"/>
      <c r="Z583" s="29"/>
      <c r="AA583" s="29"/>
      <c r="AB583" s="29"/>
      <c r="AC583" s="29"/>
      <c r="AD583" s="29"/>
      <c r="AE583" s="29"/>
      <c r="AR583" s="151" t="s">
        <v>235</v>
      </c>
      <c r="AT583" s="151" t="s">
        <v>150</v>
      </c>
      <c r="AU583" s="151" t="s">
        <v>85</v>
      </c>
      <c r="AY583" s="17" t="s">
        <v>148</v>
      </c>
      <c r="BE583" s="152">
        <f>IF(N583="základní",J599,0)</f>
        <v>0</v>
      </c>
      <c r="BF583" s="152">
        <f>IF(N583="snížená",J599,0)</f>
        <v>0</v>
      </c>
      <c r="BG583" s="152">
        <f>IF(N583="zákl. přenesená",J599,0)</f>
        <v>0</v>
      </c>
      <c r="BH583" s="152">
        <f>IF(N583="sníž. přenesená",J599,0)</f>
        <v>0</v>
      </c>
      <c r="BI583" s="152">
        <f>IF(N583="nulová",J599,0)</f>
        <v>0</v>
      </c>
      <c r="BJ583" s="17" t="s">
        <v>83</v>
      </c>
      <c r="BK583" s="152">
        <f>ROUND(I599*H599,2)</f>
        <v>0</v>
      </c>
      <c r="BL583" s="17" t="s">
        <v>235</v>
      </c>
      <c r="BM583" s="151" t="s">
        <v>1044</v>
      </c>
    </row>
    <row r="584" spans="1:65" s="2" customFormat="1" ht="24.15" customHeight="1">
      <c r="A584" s="29"/>
      <c r="B584" s="140"/>
      <c r="C584" s="141" t="s">
        <v>1006</v>
      </c>
      <c r="D584" s="141" t="s">
        <v>150</v>
      </c>
      <c r="E584" s="142" t="s">
        <v>1007</v>
      </c>
      <c r="F584" s="143" t="s">
        <v>1008</v>
      </c>
      <c r="G584" s="144" t="s">
        <v>153</v>
      </c>
      <c r="H584" s="145">
        <v>45</v>
      </c>
      <c r="I584" s="146">
        <v>0</v>
      </c>
      <c r="J584" s="146">
        <f t="shared" ref="J584:J589" si="19">ROUND(I584*H584,2)</f>
        <v>0</v>
      </c>
      <c r="K584" s="143" t="s">
        <v>154</v>
      </c>
      <c r="L584" s="30"/>
      <c r="M584" s="147" t="s">
        <v>1</v>
      </c>
      <c r="N584" s="148" t="s">
        <v>40</v>
      </c>
      <c r="O584" s="149">
        <v>0.184</v>
      </c>
      <c r="P584" s="149">
        <f>O584*H600</f>
        <v>77.552871999999994</v>
      </c>
      <c r="Q584" s="149">
        <v>1.3999999999999999E-4</v>
      </c>
      <c r="R584" s="149">
        <f>Q584*H600</f>
        <v>5.9007619999999997E-2</v>
      </c>
      <c r="S584" s="149">
        <v>0</v>
      </c>
      <c r="T584" s="150">
        <f>S584*H600</f>
        <v>0</v>
      </c>
      <c r="U584" s="29"/>
      <c r="V584" s="29"/>
      <c r="W584" s="29"/>
      <c r="X584" s="29"/>
      <c r="Y584" s="29"/>
      <c r="Z584" s="29"/>
      <c r="AA584" s="29"/>
      <c r="AB584" s="29"/>
      <c r="AC584" s="29"/>
      <c r="AD584" s="29"/>
      <c r="AE584" s="29"/>
      <c r="AR584" s="151" t="s">
        <v>235</v>
      </c>
      <c r="AT584" s="151" t="s">
        <v>150</v>
      </c>
      <c r="AU584" s="151" t="s">
        <v>85</v>
      </c>
      <c r="AY584" s="17" t="s">
        <v>148</v>
      </c>
      <c r="BE584" s="152">
        <f>IF(N584="základní",J600,0)</f>
        <v>0</v>
      </c>
      <c r="BF584" s="152">
        <f>IF(N584="snížená",J600,0)</f>
        <v>0</v>
      </c>
      <c r="BG584" s="152">
        <f>IF(N584="zákl. přenesená",J600,0)</f>
        <v>0</v>
      </c>
      <c r="BH584" s="152">
        <f>IF(N584="sníž. přenesená",J600,0)</f>
        <v>0</v>
      </c>
      <c r="BI584" s="152">
        <f>IF(N584="nulová",J600,0)</f>
        <v>0</v>
      </c>
      <c r="BJ584" s="17" t="s">
        <v>83</v>
      </c>
      <c r="BK584" s="152">
        <f>ROUND(I600*H600,2)</f>
        <v>0</v>
      </c>
      <c r="BL584" s="17" t="s">
        <v>235</v>
      </c>
      <c r="BM584" s="151" t="s">
        <v>1048</v>
      </c>
    </row>
    <row r="585" spans="1:65" s="2" customFormat="1" ht="24.15" customHeight="1">
      <c r="A585" s="15"/>
      <c r="B585" s="140"/>
      <c r="C585" s="141" t="s">
        <v>1010</v>
      </c>
      <c r="D585" s="141" t="s">
        <v>150</v>
      </c>
      <c r="E585" s="142" t="s">
        <v>1011</v>
      </c>
      <c r="F585" s="143" t="s">
        <v>1012</v>
      </c>
      <c r="G585" s="144" t="s">
        <v>153</v>
      </c>
      <c r="H585" s="145">
        <v>45</v>
      </c>
      <c r="I585" s="146">
        <v>0</v>
      </c>
      <c r="J585" s="146">
        <f t="shared" si="19"/>
        <v>0</v>
      </c>
      <c r="K585" s="143" t="s">
        <v>154</v>
      </c>
      <c r="L585" s="30"/>
      <c r="M585" s="147" t="s">
        <v>1</v>
      </c>
      <c r="N585" s="148" t="s">
        <v>40</v>
      </c>
      <c r="O585" s="149">
        <v>0.16600000000000001</v>
      </c>
      <c r="P585" s="149">
        <f>O585*H601</f>
        <v>69.966177999999999</v>
      </c>
      <c r="Q585" s="149">
        <v>1.2E-4</v>
      </c>
      <c r="R585" s="149">
        <f>Q585*H601</f>
        <v>5.0577960000000005E-2</v>
      </c>
      <c r="S585" s="149">
        <v>0</v>
      </c>
      <c r="T585" s="150">
        <f>S585*H601</f>
        <v>0</v>
      </c>
      <c r="U585" s="29"/>
      <c r="V585" s="29"/>
      <c r="W585" s="29"/>
      <c r="X585" s="29"/>
      <c r="Y585" s="29"/>
      <c r="Z585" s="29"/>
      <c r="AA585" s="29"/>
      <c r="AB585" s="29"/>
      <c r="AC585" s="29"/>
      <c r="AD585" s="29"/>
      <c r="AE585" s="29"/>
      <c r="AR585" s="151" t="s">
        <v>235</v>
      </c>
      <c r="AT585" s="151" t="s">
        <v>150</v>
      </c>
      <c r="AU585" s="151" t="s">
        <v>85</v>
      </c>
      <c r="AY585" s="17" t="s">
        <v>148</v>
      </c>
      <c r="BE585" s="152">
        <f>IF(N585="základní",J601,0)</f>
        <v>0</v>
      </c>
      <c r="BF585" s="152">
        <f>IF(N585="snížená",J601,0)</f>
        <v>0</v>
      </c>
      <c r="BG585" s="152">
        <f>IF(N585="zákl. přenesená",J601,0)</f>
        <v>0</v>
      </c>
      <c r="BH585" s="152">
        <f>IF(N585="sníž. přenesená",J601,0)</f>
        <v>0</v>
      </c>
      <c r="BI585" s="152">
        <f>IF(N585="nulová",J601,0)</f>
        <v>0</v>
      </c>
      <c r="BJ585" s="17" t="s">
        <v>83</v>
      </c>
      <c r="BK585" s="152">
        <f>ROUND(I601*H601,2)</f>
        <v>0</v>
      </c>
      <c r="BL585" s="17" t="s">
        <v>235</v>
      </c>
      <c r="BM585" s="151" t="s">
        <v>1052</v>
      </c>
    </row>
    <row r="586" spans="1:65" s="2" customFormat="1" ht="24.15" customHeight="1">
      <c r="A586" s="13"/>
      <c r="B586" s="140"/>
      <c r="C586" s="141" t="s">
        <v>1014</v>
      </c>
      <c r="D586" s="141" t="s">
        <v>150</v>
      </c>
      <c r="E586" s="142" t="s">
        <v>1015</v>
      </c>
      <c r="F586" s="143" t="s">
        <v>1016</v>
      </c>
      <c r="G586" s="144" t="s">
        <v>153</v>
      </c>
      <c r="H586" s="145">
        <v>45</v>
      </c>
      <c r="I586" s="146">
        <v>0</v>
      </c>
      <c r="J586" s="146">
        <f t="shared" si="19"/>
        <v>0</v>
      </c>
      <c r="K586" s="143" t="s">
        <v>154</v>
      </c>
      <c r="L586" s="30"/>
      <c r="M586" s="147" t="s">
        <v>1</v>
      </c>
      <c r="N586" s="148" t="s">
        <v>40</v>
      </c>
      <c r="O586" s="149">
        <v>0.17199999999999999</v>
      </c>
      <c r="P586" s="149">
        <f>O586*H603</f>
        <v>72.495075999999997</v>
      </c>
      <c r="Q586" s="149">
        <v>1.2E-4</v>
      </c>
      <c r="R586" s="149">
        <f>Q586*H603</f>
        <v>5.0577960000000005E-2</v>
      </c>
      <c r="S586" s="149">
        <v>0</v>
      </c>
      <c r="T586" s="150">
        <f>S586*H603</f>
        <v>0</v>
      </c>
      <c r="U586" s="29"/>
      <c r="V586" s="29"/>
      <c r="W586" s="29"/>
      <c r="X586" s="29"/>
      <c r="Y586" s="29"/>
      <c r="Z586" s="29"/>
      <c r="AA586" s="29"/>
      <c r="AB586" s="29"/>
      <c r="AC586" s="29"/>
      <c r="AD586" s="29"/>
      <c r="AE586" s="29"/>
      <c r="AR586" s="151" t="s">
        <v>235</v>
      </c>
      <c r="AT586" s="151" t="s">
        <v>150</v>
      </c>
      <c r="AU586" s="151" t="s">
        <v>85</v>
      </c>
      <c r="AY586" s="17" t="s">
        <v>148</v>
      </c>
      <c r="BE586" s="152">
        <f>IF(N586="základní",J603,0)</f>
        <v>0</v>
      </c>
      <c r="BF586" s="152">
        <f>IF(N586="snížená",J603,0)</f>
        <v>0</v>
      </c>
      <c r="BG586" s="152">
        <f>IF(N586="zákl. přenesená",J603,0)</f>
        <v>0</v>
      </c>
      <c r="BH586" s="152">
        <f>IF(N586="sníž. přenesená",J603,0)</f>
        <v>0</v>
      </c>
      <c r="BI586" s="152">
        <f>IF(N586="nulová",J603,0)</f>
        <v>0</v>
      </c>
      <c r="BJ586" s="17" t="s">
        <v>83</v>
      </c>
      <c r="BK586" s="152">
        <f>ROUND(I603*H603,2)</f>
        <v>0</v>
      </c>
      <c r="BL586" s="17" t="s">
        <v>235</v>
      </c>
      <c r="BM586" s="151" t="s">
        <v>1056</v>
      </c>
    </row>
    <row r="587" spans="1:65" s="12" customFormat="1" ht="22.95" customHeight="1">
      <c r="A587" s="14"/>
      <c r="B587" s="140"/>
      <c r="C587" s="141" t="s">
        <v>1018</v>
      </c>
      <c r="D587" s="141" t="s">
        <v>150</v>
      </c>
      <c r="E587" s="142" t="s">
        <v>1019</v>
      </c>
      <c r="F587" s="143" t="s">
        <v>1020</v>
      </c>
      <c r="G587" s="144" t="s">
        <v>153</v>
      </c>
      <c r="H587" s="145">
        <v>45</v>
      </c>
      <c r="I587" s="146">
        <v>0</v>
      </c>
      <c r="J587" s="146">
        <f t="shared" si="19"/>
        <v>0</v>
      </c>
      <c r="K587" s="143" t="s">
        <v>154</v>
      </c>
      <c r="L587" s="128"/>
      <c r="M587" s="132"/>
      <c r="N587" s="133"/>
      <c r="O587" s="133"/>
      <c r="P587" s="134">
        <f>SUM(P588:P596)</f>
        <v>1035.2643520000001</v>
      </c>
      <c r="Q587" s="133"/>
      <c r="R587" s="134">
        <f>SUM(R588:R596)</f>
        <v>5.9372454399999999</v>
      </c>
      <c r="S587" s="133"/>
      <c r="T587" s="135">
        <f>SUM(T588:T596)</f>
        <v>1.147</v>
      </c>
      <c r="AR587" s="129" t="s">
        <v>85</v>
      </c>
      <c r="AT587" s="136" t="s">
        <v>74</v>
      </c>
      <c r="AU587" s="136" t="s">
        <v>83</v>
      </c>
      <c r="AY587" s="129" t="s">
        <v>148</v>
      </c>
      <c r="BK587" s="137">
        <f>SUM(BK588:BK596)</f>
        <v>0</v>
      </c>
    </row>
    <row r="588" spans="1:65" s="2" customFormat="1" ht="16.5" customHeight="1">
      <c r="A588" s="29"/>
      <c r="B588" s="140"/>
      <c r="C588" s="141" t="s">
        <v>1022</v>
      </c>
      <c r="D588" s="141" t="s">
        <v>150</v>
      </c>
      <c r="E588" s="142" t="s">
        <v>1023</v>
      </c>
      <c r="F588" s="143" t="s">
        <v>1024</v>
      </c>
      <c r="G588" s="144" t="s">
        <v>153</v>
      </c>
      <c r="H588" s="145">
        <v>45</v>
      </c>
      <c r="I588" s="146">
        <v>0</v>
      </c>
      <c r="J588" s="146">
        <f t="shared" si="19"/>
        <v>0</v>
      </c>
      <c r="K588" s="143" t="s">
        <v>154</v>
      </c>
      <c r="L588" s="30"/>
      <c r="M588" s="147" t="s">
        <v>1</v>
      </c>
      <c r="N588" s="148" t="s">
        <v>40</v>
      </c>
      <c r="O588" s="149">
        <v>7.3999999999999996E-2</v>
      </c>
      <c r="P588" s="149">
        <f>O588*H605</f>
        <v>273.8</v>
      </c>
      <c r="Q588" s="149">
        <v>1E-3</v>
      </c>
      <c r="R588" s="149">
        <f>Q588*H605</f>
        <v>3.7</v>
      </c>
      <c r="S588" s="149">
        <v>3.1E-4</v>
      </c>
      <c r="T588" s="150">
        <f>S588*H605</f>
        <v>1.147</v>
      </c>
      <c r="U588" s="29"/>
      <c r="V588" s="29"/>
      <c r="W588" s="29"/>
      <c r="X588" s="29"/>
      <c r="Y588" s="29"/>
      <c r="Z588" s="29"/>
      <c r="AA588" s="29"/>
      <c r="AB588" s="29"/>
      <c r="AC588" s="29"/>
      <c r="AD588" s="29"/>
      <c r="AE588" s="29"/>
      <c r="AR588" s="151" t="s">
        <v>235</v>
      </c>
      <c r="AT588" s="151" t="s">
        <v>150</v>
      </c>
      <c r="AU588" s="151" t="s">
        <v>85</v>
      </c>
      <c r="AY588" s="17" t="s">
        <v>148</v>
      </c>
      <c r="BE588" s="152">
        <f>IF(N588="základní",J605,0)</f>
        <v>0</v>
      </c>
      <c r="BF588" s="152">
        <f>IF(N588="snížená",J605,0)</f>
        <v>0</v>
      </c>
      <c r="BG588" s="152">
        <f>IF(N588="zákl. přenesená",J605,0)</f>
        <v>0</v>
      </c>
      <c r="BH588" s="152">
        <f>IF(N588="sníž. přenesená",J605,0)</f>
        <v>0</v>
      </c>
      <c r="BI588" s="152">
        <f>IF(N588="nulová",J605,0)</f>
        <v>0</v>
      </c>
      <c r="BJ588" s="17" t="s">
        <v>83</v>
      </c>
      <c r="BK588" s="152">
        <f>ROUND(I605*H605,2)</f>
        <v>0</v>
      </c>
      <c r="BL588" s="17" t="s">
        <v>235</v>
      </c>
      <c r="BM588" s="151" t="s">
        <v>1061</v>
      </c>
    </row>
    <row r="589" spans="1:65" s="15" customFormat="1" ht="11.4">
      <c r="A589" s="29"/>
      <c r="B589" s="140"/>
      <c r="C589" s="141" t="s">
        <v>1026</v>
      </c>
      <c r="D589" s="141" t="s">
        <v>150</v>
      </c>
      <c r="E589" s="142" t="s">
        <v>1027</v>
      </c>
      <c r="F589" s="143" t="s">
        <v>1028</v>
      </c>
      <c r="G589" s="144" t="s">
        <v>153</v>
      </c>
      <c r="H589" s="145">
        <v>421.483</v>
      </c>
      <c r="I589" s="146">
        <v>0</v>
      </c>
      <c r="J589" s="146">
        <f t="shared" si="19"/>
        <v>0</v>
      </c>
      <c r="K589" s="143" t="s">
        <v>154</v>
      </c>
      <c r="L589" s="177"/>
      <c r="M589" s="180"/>
      <c r="N589" s="181"/>
      <c r="O589" s="181"/>
      <c r="P589" s="181"/>
      <c r="Q589" s="181"/>
      <c r="R589" s="181"/>
      <c r="S589" s="181"/>
      <c r="T589" s="182"/>
      <c r="AT589" s="178" t="s">
        <v>167</v>
      </c>
      <c r="AU589" s="178" t="s">
        <v>85</v>
      </c>
      <c r="AV589" s="15" t="s">
        <v>83</v>
      </c>
      <c r="AW589" s="15" t="s">
        <v>29</v>
      </c>
      <c r="AX589" s="15" t="s">
        <v>75</v>
      </c>
      <c r="AY589" s="178" t="s">
        <v>148</v>
      </c>
    </row>
    <row r="590" spans="1:65" s="13" customFormat="1">
      <c r="A590" s="29"/>
      <c r="B590" s="177"/>
      <c r="C590" s="15"/>
      <c r="D590" s="163" t="s">
        <v>167</v>
      </c>
      <c r="E590" s="178" t="s">
        <v>1</v>
      </c>
      <c r="F590" s="179" t="s">
        <v>1030</v>
      </c>
      <c r="G590" s="15"/>
      <c r="H590" s="178" t="s">
        <v>1</v>
      </c>
      <c r="I590" s="15"/>
      <c r="J590" s="15"/>
      <c r="K590" s="15"/>
      <c r="L590" s="162"/>
      <c r="M590" s="166"/>
      <c r="N590" s="167"/>
      <c r="O590" s="167"/>
      <c r="P590" s="167"/>
      <c r="Q590" s="167"/>
      <c r="R590" s="167"/>
      <c r="S590" s="167"/>
      <c r="T590" s="168"/>
      <c r="AT590" s="169" t="s">
        <v>167</v>
      </c>
      <c r="AU590" s="169" t="s">
        <v>85</v>
      </c>
      <c r="AV590" s="13" t="s">
        <v>85</v>
      </c>
      <c r="AW590" s="13" t="s">
        <v>29</v>
      </c>
      <c r="AX590" s="13" t="s">
        <v>75</v>
      </c>
      <c r="AY590" s="169" t="s">
        <v>148</v>
      </c>
    </row>
    <row r="591" spans="1:65" s="14" customFormat="1">
      <c r="A591" s="29"/>
      <c r="B591" s="162"/>
      <c r="C591" s="13"/>
      <c r="D591" s="163" t="s">
        <v>167</v>
      </c>
      <c r="E591" s="169" t="s">
        <v>1</v>
      </c>
      <c r="F591" s="164" t="s">
        <v>1031</v>
      </c>
      <c r="G591" s="13"/>
      <c r="H591" s="165">
        <v>5.91</v>
      </c>
      <c r="I591" s="13"/>
      <c r="J591" s="13"/>
      <c r="K591" s="13"/>
      <c r="L591" s="170"/>
      <c r="M591" s="174"/>
      <c r="N591" s="175"/>
      <c r="O591" s="175"/>
      <c r="P591" s="175"/>
      <c r="Q591" s="175"/>
      <c r="R591" s="175"/>
      <c r="S591" s="175"/>
      <c r="T591" s="176"/>
      <c r="AT591" s="171" t="s">
        <v>167</v>
      </c>
      <c r="AU591" s="171" t="s">
        <v>85</v>
      </c>
      <c r="AV591" s="14" t="s">
        <v>155</v>
      </c>
      <c r="AW591" s="14" t="s">
        <v>29</v>
      </c>
      <c r="AX591" s="14" t="s">
        <v>83</v>
      </c>
      <c r="AY591" s="171" t="s">
        <v>148</v>
      </c>
    </row>
    <row r="592" spans="1:65" s="2" customFormat="1" ht="24.15" customHeight="1">
      <c r="A592" s="29"/>
      <c r="B592" s="162"/>
      <c r="C592" s="13"/>
      <c r="D592" s="163" t="s">
        <v>167</v>
      </c>
      <c r="E592" s="169" t="s">
        <v>1</v>
      </c>
      <c r="F592" s="164" t="s">
        <v>1032</v>
      </c>
      <c r="G592" s="13"/>
      <c r="H592" s="165">
        <v>2.758</v>
      </c>
      <c r="I592" s="13"/>
      <c r="J592" s="13"/>
      <c r="K592" s="13"/>
      <c r="L592" s="30"/>
      <c r="M592" s="147" t="s">
        <v>1</v>
      </c>
      <c r="N592" s="148" t="s">
        <v>40</v>
      </c>
      <c r="O592" s="149">
        <v>3.6999999999999998E-2</v>
      </c>
      <c r="P592" s="149">
        <f>O592*H609</f>
        <v>136.9</v>
      </c>
      <c r="Q592" s="149">
        <v>0</v>
      </c>
      <c r="R592" s="149">
        <f>Q592*H609</f>
        <v>0</v>
      </c>
      <c r="S592" s="149">
        <v>0</v>
      </c>
      <c r="T592" s="150">
        <f>S592*H609</f>
        <v>0</v>
      </c>
      <c r="U592" s="29"/>
      <c r="V592" s="29"/>
      <c r="W592" s="29"/>
      <c r="X592" s="29"/>
      <c r="Y592" s="29"/>
      <c r="Z592" s="29"/>
      <c r="AA592" s="29"/>
      <c r="AB592" s="29"/>
      <c r="AC592" s="29"/>
      <c r="AD592" s="29"/>
      <c r="AE592" s="29"/>
      <c r="AR592" s="151" t="s">
        <v>235</v>
      </c>
      <c r="AT592" s="151" t="s">
        <v>150</v>
      </c>
      <c r="AU592" s="151" t="s">
        <v>85</v>
      </c>
      <c r="AY592" s="17" t="s">
        <v>148</v>
      </c>
      <c r="BE592" s="152">
        <f>IF(N592="základní",J609,0)</f>
        <v>0</v>
      </c>
      <c r="BF592" s="152">
        <f>IF(N592="snížená",J609,0)</f>
        <v>0</v>
      </c>
      <c r="BG592" s="152">
        <f>IF(N592="zákl. přenesená",J609,0)</f>
        <v>0</v>
      </c>
      <c r="BH592" s="152">
        <f>IF(N592="sníž. přenesená",J609,0)</f>
        <v>0</v>
      </c>
      <c r="BI592" s="152">
        <f>IF(N592="nulová",J609,0)</f>
        <v>0</v>
      </c>
      <c r="BJ592" s="17" t="s">
        <v>83</v>
      </c>
      <c r="BK592" s="152">
        <f>ROUND(I609*H609,2)</f>
        <v>0</v>
      </c>
      <c r="BL592" s="17" t="s">
        <v>235</v>
      </c>
      <c r="BM592" s="151" t="s">
        <v>1064</v>
      </c>
    </row>
    <row r="593" spans="1:65" s="2" customFormat="1" ht="24.15" customHeight="1">
      <c r="A593" s="29"/>
      <c r="B593" s="162"/>
      <c r="C593" s="13"/>
      <c r="D593" s="163" t="s">
        <v>167</v>
      </c>
      <c r="E593" s="169" t="s">
        <v>1</v>
      </c>
      <c r="F593" s="164" t="s">
        <v>1033</v>
      </c>
      <c r="G593" s="13"/>
      <c r="H593" s="165">
        <v>72.495999999999995</v>
      </c>
      <c r="I593" s="13"/>
      <c r="J593" s="13"/>
      <c r="K593" s="13"/>
      <c r="L593" s="30"/>
      <c r="M593" s="147" t="s">
        <v>1</v>
      </c>
      <c r="N593" s="148" t="s">
        <v>40</v>
      </c>
      <c r="O593" s="149">
        <v>3.3000000000000002E-2</v>
      </c>
      <c r="P593" s="149">
        <f>O593*H610</f>
        <v>153.81062399999999</v>
      </c>
      <c r="Q593" s="149">
        <v>2.0000000000000001E-4</v>
      </c>
      <c r="R593" s="149">
        <f>Q593*H610</f>
        <v>0.93218560000000006</v>
      </c>
      <c r="S593" s="149">
        <v>0</v>
      </c>
      <c r="T593" s="150">
        <f>S593*H610</f>
        <v>0</v>
      </c>
      <c r="U593" s="29"/>
      <c r="V593" s="29"/>
      <c r="W593" s="29"/>
      <c r="X593" s="29"/>
      <c r="Y593" s="29"/>
      <c r="Z593" s="29"/>
      <c r="AA593" s="29"/>
      <c r="AB593" s="29"/>
      <c r="AC593" s="29"/>
      <c r="AD593" s="29"/>
      <c r="AE593" s="29"/>
      <c r="AR593" s="151" t="s">
        <v>235</v>
      </c>
      <c r="AT593" s="151" t="s">
        <v>150</v>
      </c>
      <c r="AU593" s="151" t="s">
        <v>85</v>
      </c>
      <c r="AY593" s="17" t="s">
        <v>148</v>
      </c>
      <c r="BE593" s="152">
        <f>IF(N593="základní",J610,0)</f>
        <v>0</v>
      </c>
      <c r="BF593" s="152">
        <f>IF(N593="snížená",J610,0)</f>
        <v>0</v>
      </c>
      <c r="BG593" s="152">
        <f>IF(N593="zákl. přenesená",J610,0)</f>
        <v>0</v>
      </c>
      <c r="BH593" s="152">
        <f>IF(N593="sníž. přenesená",J610,0)</f>
        <v>0</v>
      </c>
      <c r="BI593" s="152">
        <f>IF(N593="nulová",J610,0)</f>
        <v>0</v>
      </c>
      <c r="BJ593" s="17" t="s">
        <v>83</v>
      </c>
      <c r="BK593" s="152">
        <f>ROUND(I610*H610,2)</f>
        <v>0</v>
      </c>
      <c r="BL593" s="17" t="s">
        <v>235</v>
      </c>
      <c r="BM593" s="151" t="s">
        <v>1067</v>
      </c>
    </row>
    <row r="594" spans="1:65" s="13" customFormat="1">
      <c r="A594" s="15"/>
      <c r="B594" s="162"/>
      <c r="D594" s="163" t="s">
        <v>167</v>
      </c>
      <c r="E594" s="169" t="s">
        <v>1</v>
      </c>
      <c r="F594" s="164" t="s">
        <v>1034</v>
      </c>
      <c r="H594" s="165">
        <v>5.319</v>
      </c>
      <c r="L594" s="162"/>
      <c r="M594" s="166"/>
      <c r="N594" s="167"/>
      <c r="O594" s="167"/>
      <c r="P594" s="167"/>
      <c r="Q594" s="167"/>
      <c r="R594" s="167"/>
      <c r="S594" s="167"/>
      <c r="T594" s="168"/>
      <c r="AT594" s="169" t="s">
        <v>167</v>
      </c>
      <c r="AU594" s="169" t="s">
        <v>85</v>
      </c>
      <c r="AV594" s="13" t="s">
        <v>85</v>
      </c>
      <c r="AW594" s="13" t="s">
        <v>29</v>
      </c>
      <c r="AX594" s="13" t="s">
        <v>75</v>
      </c>
      <c r="AY594" s="169" t="s">
        <v>148</v>
      </c>
    </row>
    <row r="595" spans="1:65" s="14" customFormat="1">
      <c r="A595" s="13"/>
      <c r="B595" s="177"/>
      <c r="C595" s="15"/>
      <c r="D595" s="163" t="s">
        <v>167</v>
      </c>
      <c r="E595" s="178" t="s">
        <v>1</v>
      </c>
      <c r="F595" s="179" t="s">
        <v>1035</v>
      </c>
      <c r="G595" s="15"/>
      <c r="H595" s="178" t="s">
        <v>1</v>
      </c>
      <c r="I595" s="15"/>
      <c r="J595" s="15"/>
      <c r="K595" s="15"/>
      <c r="L595" s="170"/>
      <c r="M595" s="174"/>
      <c r="N595" s="175"/>
      <c r="O595" s="175"/>
      <c r="P595" s="175"/>
      <c r="Q595" s="175"/>
      <c r="R595" s="175"/>
      <c r="S595" s="175"/>
      <c r="T595" s="176"/>
      <c r="AT595" s="171" t="s">
        <v>167</v>
      </c>
      <c r="AU595" s="171" t="s">
        <v>85</v>
      </c>
      <c r="AV595" s="14" t="s">
        <v>155</v>
      </c>
      <c r="AW595" s="14" t="s">
        <v>29</v>
      </c>
      <c r="AX595" s="14" t="s">
        <v>83</v>
      </c>
      <c r="AY595" s="171" t="s">
        <v>148</v>
      </c>
    </row>
    <row r="596" spans="1:65" s="2" customFormat="1" ht="33" customHeight="1">
      <c r="A596" s="13"/>
      <c r="B596" s="162"/>
      <c r="C596" s="13"/>
      <c r="D596" s="163" t="s">
        <v>167</v>
      </c>
      <c r="E596" s="169" t="s">
        <v>1</v>
      </c>
      <c r="F596" s="164" t="s">
        <v>1036</v>
      </c>
      <c r="G596" s="13"/>
      <c r="H596" s="165">
        <v>335</v>
      </c>
      <c r="I596" s="13"/>
      <c r="J596" s="13"/>
      <c r="K596" s="13"/>
      <c r="L596" s="30"/>
      <c r="M596" s="183" t="s">
        <v>1</v>
      </c>
      <c r="N596" s="184" t="s">
        <v>40</v>
      </c>
      <c r="O596" s="185">
        <v>0.10100000000000001</v>
      </c>
      <c r="P596" s="185">
        <f>O596*H613</f>
        <v>470.75372800000002</v>
      </c>
      <c r="Q596" s="185">
        <v>2.7999999999999998E-4</v>
      </c>
      <c r="R596" s="185">
        <f>Q596*H613</f>
        <v>1.3050598399999997</v>
      </c>
      <c r="S596" s="185">
        <v>0</v>
      </c>
      <c r="T596" s="186">
        <f>S596*H613</f>
        <v>0</v>
      </c>
      <c r="U596" s="29"/>
      <c r="V596" s="29"/>
      <c r="W596" s="29"/>
      <c r="X596" s="29"/>
      <c r="Y596" s="29"/>
      <c r="Z596" s="29"/>
      <c r="AA596" s="29"/>
      <c r="AB596" s="29"/>
      <c r="AC596" s="29"/>
      <c r="AD596" s="29"/>
      <c r="AE596" s="29"/>
      <c r="AR596" s="151" t="s">
        <v>235</v>
      </c>
      <c r="AT596" s="151" t="s">
        <v>150</v>
      </c>
      <c r="AU596" s="151" t="s">
        <v>85</v>
      </c>
      <c r="AY596" s="17" t="s">
        <v>148</v>
      </c>
      <c r="BE596" s="152">
        <f>IF(N596="základní",J613,0)</f>
        <v>0</v>
      </c>
      <c r="BF596" s="152">
        <f>IF(N596="snížená",J613,0)</f>
        <v>0</v>
      </c>
      <c r="BG596" s="152">
        <f>IF(N596="zákl. přenesená",J613,0)</f>
        <v>0</v>
      </c>
      <c r="BH596" s="152">
        <f>IF(N596="sníž. přenesená",J613,0)</f>
        <v>0</v>
      </c>
      <c r="BI596" s="152">
        <f>IF(N596="nulová",J613,0)</f>
        <v>0</v>
      </c>
      <c r="BJ596" s="17" t="s">
        <v>83</v>
      </c>
      <c r="BK596" s="152">
        <f>ROUND(I613*H613,2)</f>
        <v>0</v>
      </c>
      <c r="BL596" s="17" t="s">
        <v>235</v>
      </c>
      <c r="BM596" s="151" t="s">
        <v>1071</v>
      </c>
    </row>
    <row r="597" spans="1:65" s="2" customFormat="1" ht="26.4" customHeight="1">
      <c r="A597" s="13"/>
      <c r="B597" s="170"/>
      <c r="C597" s="14"/>
      <c r="D597" s="163" t="s">
        <v>167</v>
      </c>
      <c r="E597" s="171" t="s">
        <v>1</v>
      </c>
      <c r="F597" s="172" t="s">
        <v>176</v>
      </c>
      <c r="G597" s="14"/>
      <c r="H597" s="173">
        <v>421.483</v>
      </c>
      <c r="I597" s="14"/>
      <c r="J597" s="14"/>
      <c r="K597" s="14"/>
      <c r="L597" s="30"/>
      <c r="M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  <c r="AA597" s="29"/>
      <c r="AB597" s="29"/>
      <c r="AC597" s="29"/>
      <c r="AD597" s="29"/>
      <c r="AE597" s="29"/>
    </row>
    <row r="598" spans="1:65" ht="22.8">
      <c r="A598" s="13"/>
      <c r="B598" s="140"/>
      <c r="C598" s="141" t="s">
        <v>1037</v>
      </c>
      <c r="D598" s="141" t="s">
        <v>150</v>
      </c>
      <c r="E598" s="142" t="s">
        <v>1038</v>
      </c>
      <c r="F598" s="143" t="s">
        <v>1039</v>
      </c>
      <c r="G598" s="144" t="s">
        <v>153</v>
      </c>
      <c r="H598" s="145">
        <v>421.483</v>
      </c>
      <c r="I598" s="146">
        <v>0</v>
      </c>
      <c r="J598" s="146">
        <f t="shared" ref="J598:J603" si="20">ROUND(I598*H598,2)</f>
        <v>0</v>
      </c>
      <c r="K598" s="143" t="s">
        <v>154</v>
      </c>
    </row>
    <row r="599" spans="1:65" ht="11.4">
      <c r="A599" s="15"/>
      <c r="B599" s="140"/>
      <c r="C599" s="141" t="s">
        <v>1041</v>
      </c>
      <c r="D599" s="141" t="s">
        <v>150</v>
      </c>
      <c r="E599" s="142" t="s">
        <v>1042</v>
      </c>
      <c r="F599" s="143" t="s">
        <v>1043</v>
      </c>
      <c r="G599" s="144" t="s">
        <v>153</v>
      </c>
      <c r="H599" s="145">
        <v>421.483</v>
      </c>
      <c r="I599" s="146">
        <v>0</v>
      </c>
      <c r="J599" s="146">
        <f t="shared" si="20"/>
        <v>0</v>
      </c>
      <c r="K599" s="143" t="s">
        <v>154</v>
      </c>
    </row>
    <row r="600" spans="1:65" ht="22.8">
      <c r="A600" s="13"/>
      <c r="B600" s="140"/>
      <c r="C600" s="141" t="s">
        <v>1045</v>
      </c>
      <c r="D600" s="141" t="s">
        <v>150</v>
      </c>
      <c r="E600" s="142" t="s">
        <v>1046</v>
      </c>
      <c r="F600" s="143" t="s">
        <v>1047</v>
      </c>
      <c r="G600" s="144" t="s">
        <v>153</v>
      </c>
      <c r="H600" s="145">
        <v>421.483</v>
      </c>
      <c r="I600" s="146">
        <v>0</v>
      </c>
      <c r="J600" s="146">
        <f t="shared" si="20"/>
        <v>0</v>
      </c>
      <c r="K600" s="143" t="s">
        <v>154</v>
      </c>
    </row>
    <row r="601" spans="1:65" ht="22.8">
      <c r="A601" s="14"/>
      <c r="B601" s="140"/>
      <c r="C601" s="141" t="s">
        <v>1049</v>
      </c>
      <c r="D601" s="141" t="s">
        <v>150</v>
      </c>
      <c r="E601" s="142" t="s">
        <v>1050</v>
      </c>
      <c r="F601" s="143" t="s">
        <v>1051</v>
      </c>
      <c r="G601" s="144" t="s">
        <v>153</v>
      </c>
      <c r="H601" s="145">
        <v>421.483</v>
      </c>
      <c r="I601" s="146">
        <v>0</v>
      </c>
      <c r="J601" s="146">
        <f t="shared" si="20"/>
        <v>0</v>
      </c>
      <c r="K601" s="143" t="s">
        <v>154</v>
      </c>
    </row>
    <row r="602" spans="1:65" ht="22.8">
      <c r="A602" s="29"/>
      <c r="B602" s="140"/>
      <c r="C602" s="141" t="s">
        <v>1053</v>
      </c>
      <c r="D602" s="141" t="s">
        <v>150</v>
      </c>
      <c r="E602" s="142" t="s">
        <v>1054</v>
      </c>
      <c r="F602" s="143" t="s">
        <v>1055</v>
      </c>
      <c r="G602" s="144" t="s">
        <v>153</v>
      </c>
      <c r="H602" s="145">
        <v>421.483</v>
      </c>
      <c r="I602" s="146">
        <v>0</v>
      </c>
      <c r="J602" s="146">
        <f t="shared" si="20"/>
        <v>0</v>
      </c>
      <c r="K602" s="143" t="s">
        <v>154</v>
      </c>
    </row>
    <row r="603" spans="1:65" ht="22.8">
      <c r="A603" s="29"/>
      <c r="B603" s="128"/>
      <c r="C603" s="220">
        <v>183</v>
      </c>
      <c r="D603" s="220" t="s">
        <v>150</v>
      </c>
      <c r="E603" s="221" t="s">
        <v>1649</v>
      </c>
      <c r="F603" s="222" t="s">
        <v>1650</v>
      </c>
      <c r="G603" s="223" t="s">
        <v>153</v>
      </c>
      <c r="H603" s="224">
        <v>421.483</v>
      </c>
      <c r="I603" s="225">
        <v>0</v>
      </c>
      <c r="J603" s="225">
        <f t="shared" si="20"/>
        <v>0</v>
      </c>
      <c r="K603" s="222" t="s">
        <v>154</v>
      </c>
    </row>
    <row r="604" spans="1:65" ht="13.2">
      <c r="A604" s="29"/>
      <c r="B604" s="140"/>
      <c r="C604" s="12"/>
      <c r="D604" s="129" t="s">
        <v>74</v>
      </c>
      <c r="E604" s="138" t="s">
        <v>1057</v>
      </c>
      <c r="F604" s="138" t="s">
        <v>1058</v>
      </c>
      <c r="G604" s="12"/>
      <c r="H604" s="12"/>
      <c r="I604" s="12"/>
      <c r="J604" s="139">
        <f>BK587</f>
        <v>0</v>
      </c>
      <c r="K604" s="12"/>
    </row>
    <row r="605" spans="1:65" ht="11.4">
      <c r="A605" s="29"/>
      <c r="B605" s="177"/>
      <c r="C605" s="141">
        <v>184</v>
      </c>
      <c r="D605" s="141" t="s">
        <v>150</v>
      </c>
      <c r="E605" s="142" t="s">
        <v>1059</v>
      </c>
      <c r="F605" s="143" t="s">
        <v>1060</v>
      </c>
      <c r="G605" s="144" t="s">
        <v>153</v>
      </c>
      <c r="H605" s="145">
        <v>3700</v>
      </c>
      <c r="I605" s="146">
        <v>0</v>
      </c>
      <c r="J605" s="146">
        <f>ROUND(I605*H605,2)</f>
        <v>0</v>
      </c>
      <c r="K605" s="143" t="s">
        <v>154</v>
      </c>
      <c r="L605" s="314"/>
    </row>
    <row r="606" spans="1:65">
      <c r="A606" s="29"/>
      <c r="B606" s="162"/>
      <c r="C606" s="15"/>
      <c r="D606" s="163" t="s">
        <v>167</v>
      </c>
      <c r="E606" s="178" t="s">
        <v>1</v>
      </c>
      <c r="F606" s="179" t="s">
        <v>205</v>
      </c>
      <c r="G606" s="15"/>
      <c r="H606" s="178" t="s">
        <v>1</v>
      </c>
      <c r="I606" s="15"/>
      <c r="J606" s="15"/>
      <c r="K606" s="15"/>
    </row>
    <row r="607" spans="1:65">
      <c r="A607" s="12"/>
      <c r="B607" s="170"/>
      <c r="C607" s="13"/>
      <c r="D607" s="163" t="s">
        <v>167</v>
      </c>
      <c r="E607" s="169" t="s">
        <v>1</v>
      </c>
      <c r="F607" s="164" t="s">
        <v>206</v>
      </c>
      <c r="G607" s="13"/>
      <c r="H607" s="165">
        <v>3700</v>
      </c>
      <c r="I607" s="13"/>
      <c r="J607" s="13"/>
      <c r="K607" s="13"/>
    </row>
    <row r="608" spans="1:65">
      <c r="A608" s="29"/>
      <c r="B608" s="140"/>
      <c r="C608" s="14"/>
      <c r="D608" s="163" t="s">
        <v>167</v>
      </c>
      <c r="E608" s="171" t="s">
        <v>1</v>
      </c>
      <c r="F608" s="172" t="s">
        <v>176</v>
      </c>
      <c r="G608" s="14"/>
      <c r="H608" s="173">
        <v>3700</v>
      </c>
      <c r="I608" s="14"/>
      <c r="J608" s="14"/>
      <c r="K608" s="14"/>
    </row>
    <row r="609" spans="1:11" ht="22.8">
      <c r="A609" s="15"/>
      <c r="B609" s="140"/>
      <c r="C609" s="141">
        <v>185</v>
      </c>
      <c r="D609" s="141" t="s">
        <v>150</v>
      </c>
      <c r="E609" s="142" t="s">
        <v>1062</v>
      </c>
      <c r="F609" s="143" t="s">
        <v>1063</v>
      </c>
      <c r="G609" s="144" t="s">
        <v>153</v>
      </c>
      <c r="H609" s="145">
        <v>3700</v>
      </c>
      <c r="I609" s="146">
        <v>0</v>
      </c>
      <c r="J609" s="146">
        <f>ROUND(I609*H609,2)</f>
        <v>0</v>
      </c>
      <c r="K609" s="143" t="s">
        <v>154</v>
      </c>
    </row>
    <row r="610" spans="1:11" ht="22.8">
      <c r="A610" s="13"/>
      <c r="B610" s="162"/>
      <c r="C610" s="141">
        <v>186</v>
      </c>
      <c r="D610" s="141" t="s">
        <v>150</v>
      </c>
      <c r="E610" s="142" t="s">
        <v>1065</v>
      </c>
      <c r="F610" s="143" t="s">
        <v>1066</v>
      </c>
      <c r="G610" s="144" t="s">
        <v>153</v>
      </c>
      <c r="H610" s="145">
        <v>4660.9279999999999</v>
      </c>
      <c r="I610" s="146">
        <v>0</v>
      </c>
      <c r="J610" s="146">
        <f>ROUND(I610*H610,2)</f>
        <v>0</v>
      </c>
      <c r="K610" s="143" t="s">
        <v>154</v>
      </c>
    </row>
    <row r="611" spans="1:11">
      <c r="A611" s="14"/>
      <c r="B611" s="170"/>
      <c r="C611" s="13"/>
      <c r="D611" s="163" t="s">
        <v>167</v>
      </c>
      <c r="E611" s="169" t="s">
        <v>1</v>
      </c>
      <c r="F611" s="164" t="s">
        <v>1068</v>
      </c>
      <c r="G611" s="13"/>
      <c r="H611" s="165">
        <v>4660.9279999999999</v>
      </c>
      <c r="I611" s="13"/>
      <c r="J611" s="13"/>
      <c r="K611" s="13"/>
    </row>
    <row r="612" spans="1:11">
      <c r="A612" s="29"/>
      <c r="B612" s="140"/>
      <c r="C612" s="14"/>
      <c r="D612" s="163" t="s">
        <v>167</v>
      </c>
      <c r="E612" s="171" t="s">
        <v>1</v>
      </c>
      <c r="F612" s="172" t="s">
        <v>176</v>
      </c>
      <c r="G612" s="14"/>
      <c r="H612" s="173">
        <v>4660.9279999999999</v>
      </c>
      <c r="I612" s="14"/>
      <c r="J612" s="14"/>
      <c r="K612" s="14"/>
    </row>
    <row r="613" spans="1:11" ht="22.8">
      <c r="A613" s="29"/>
      <c r="B613" s="245"/>
      <c r="C613" s="252">
        <v>187</v>
      </c>
      <c r="D613" s="141" t="s">
        <v>150</v>
      </c>
      <c r="E613" s="142" t="s">
        <v>1069</v>
      </c>
      <c r="F613" s="143" t="s">
        <v>1070</v>
      </c>
      <c r="G613" s="144" t="s">
        <v>153</v>
      </c>
      <c r="H613" s="145">
        <v>4660.9279999999999</v>
      </c>
      <c r="I613" s="146">
        <v>0</v>
      </c>
      <c r="J613" s="146">
        <f>ROUND(I613*H613,2)</f>
        <v>0</v>
      </c>
      <c r="K613" s="143" t="s">
        <v>154</v>
      </c>
    </row>
    <row r="614" spans="1:11">
      <c r="A614" s="13"/>
      <c r="B614" s="246"/>
      <c r="C614" s="45"/>
      <c r="D614" s="45"/>
      <c r="E614" s="45"/>
      <c r="F614" s="45"/>
      <c r="G614" s="45"/>
      <c r="H614" s="45"/>
      <c r="I614" s="45"/>
      <c r="J614" s="45"/>
      <c r="K614" s="253"/>
    </row>
    <row r="615" spans="1:11">
      <c r="A615" s="14"/>
    </row>
    <row r="616" spans="1:11">
      <c r="A616" s="29"/>
    </row>
    <row r="617" spans="1:11">
      <c r="A617" s="29"/>
    </row>
  </sheetData>
  <sheetProtection algorithmName="SHA-512" hashValue="8tnrH+BT3GzM1/4SVKi2Vuu7xi6vV5jkRwAjdp0K436bwRWmNqXpmRZQLcGK84nUVCCfS572fd8pOqBExoQA5A==" saltValue="/nSCoDZuo0V1eV6qYfyCMw==" spinCount="100000" sheet="1" objects="1" scenarios="1" selectLockedCells="1"/>
  <protectedRanges>
    <protectedRange sqref="I1:I1048576" name="Oblast1"/>
  </protectedRanges>
  <autoFilter ref="C135:K613" xr:uid="{00000000-0009-0000-0000-000001000000}"/>
  <mergeCells count="10">
    <mergeCell ref="E87:H87"/>
    <mergeCell ref="E126:H126"/>
    <mergeCell ref="E128:H128"/>
    <mergeCell ref="L2:V2"/>
    <mergeCell ref="V194:W19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22"/>
  <sheetViews>
    <sheetView showGridLines="0" topLeftCell="A176" workbookViewId="0">
      <selection activeCell="I176" sqref="I1:I104857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301" t="s">
        <v>5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88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7" t="str">
        <f>'Rekapitulace stavby'!K6</f>
        <v>Stavební úpravy MŠ Kaznějov - sídliště</v>
      </c>
      <c r="F7" s="308"/>
      <c r="G7" s="308"/>
      <c r="H7" s="308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2" t="s">
        <v>1072</v>
      </c>
      <c r="F9" s="306"/>
      <c r="G9" s="306"/>
      <c r="H9" s="30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94" t="str">
        <f>'Rekapitulace stavby'!E14</f>
        <v xml:space="preserve"> </v>
      </c>
      <c r="F18" s="294"/>
      <c r="G18" s="294"/>
      <c r="H18" s="294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7" t="s">
        <v>1</v>
      </c>
      <c r="F27" s="297"/>
      <c r="G27" s="297"/>
      <c r="H27" s="297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J30</f>
        <v>0</v>
      </c>
      <c r="G33" s="29"/>
      <c r="H33" s="29"/>
      <c r="I33" s="98">
        <v>0.21</v>
      </c>
      <c r="J33" s="97">
        <f>J30*0.21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ROUND((SUM(BF126:BF216)),  2)</f>
        <v>0</v>
      </c>
      <c r="G34" s="29"/>
      <c r="H34" s="29"/>
      <c r="I34" s="98">
        <v>0.15</v>
      </c>
      <c r="J34" s="97">
        <f>ROUND(((SUM(BF126:BF216))*I34),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ROUND((SUM(BG126:BG216)),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ROUND((SUM(BH126:BH216)),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ROUND((SUM(BI126:BI216)),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7" t="str">
        <f>E7</f>
        <v>Stavební úpravy MŠ Kaznějov - sídliště</v>
      </c>
      <c r="F85" s="308"/>
      <c r="G85" s="308"/>
      <c r="H85" s="30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72" t="str">
        <f>E9</f>
        <v>02 - ZTI</v>
      </c>
      <c r="F87" s="306"/>
      <c r="G87" s="306"/>
      <c r="H87" s="30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J127</f>
        <v>0</v>
      </c>
      <c r="L97" s="110"/>
    </row>
    <row r="98" spans="1:31" s="10" customFormat="1" ht="19.95" customHeight="1">
      <c r="B98" s="114"/>
      <c r="D98" s="115" t="s">
        <v>115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1:31" s="10" customFormat="1" ht="19.95" customHeight="1">
      <c r="B99" s="114"/>
      <c r="D99" s="115" t="s">
        <v>118</v>
      </c>
      <c r="E99" s="116"/>
      <c r="F99" s="116"/>
      <c r="G99" s="116"/>
      <c r="H99" s="116"/>
      <c r="I99" s="116"/>
      <c r="J99" s="117">
        <f>J133</f>
        <v>0</v>
      </c>
      <c r="L99" s="114"/>
    </row>
    <row r="100" spans="1:31" s="10" customFormat="1" ht="19.95" customHeight="1">
      <c r="B100" s="114"/>
      <c r="D100" s="115" t="s">
        <v>119</v>
      </c>
      <c r="E100" s="116"/>
      <c r="F100" s="116"/>
      <c r="G100" s="116"/>
      <c r="H100" s="116"/>
      <c r="I100" s="116"/>
      <c r="J100" s="117">
        <f>J136</f>
        <v>0</v>
      </c>
      <c r="L100" s="114"/>
    </row>
    <row r="101" spans="1:31" s="10" customFormat="1" ht="19.95" customHeight="1">
      <c r="B101" s="114"/>
      <c r="D101" s="115" t="s">
        <v>120</v>
      </c>
      <c r="E101" s="116"/>
      <c r="F101" s="116"/>
      <c r="G101" s="116"/>
      <c r="H101" s="116"/>
      <c r="I101" s="116"/>
      <c r="J101" s="117">
        <f>J142</f>
        <v>0</v>
      </c>
      <c r="L101" s="114"/>
    </row>
    <row r="102" spans="1:31" s="9" customFormat="1" ht="24.9" customHeight="1">
      <c r="B102" s="110"/>
      <c r="D102" s="111" t="s">
        <v>121</v>
      </c>
      <c r="E102" s="112"/>
      <c r="F102" s="112"/>
      <c r="G102" s="112"/>
      <c r="H102" s="112"/>
      <c r="I102" s="112"/>
      <c r="J102" s="113">
        <f>J144</f>
        <v>0</v>
      </c>
      <c r="L102" s="110"/>
    </row>
    <row r="103" spans="1:31" s="10" customFormat="1" ht="19.95" customHeight="1">
      <c r="B103" s="114"/>
      <c r="D103" s="115" t="s">
        <v>1073</v>
      </c>
      <c r="E103" s="116"/>
      <c r="F103" s="116"/>
      <c r="G103" s="116"/>
      <c r="H103" s="116"/>
      <c r="I103" s="116"/>
      <c r="J103" s="117">
        <f>J145</f>
        <v>0</v>
      </c>
      <c r="L103" s="114"/>
    </row>
    <row r="104" spans="1:31" s="10" customFormat="1" ht="19.95" customHeight="1">
      <c r="B104" s="114"/>
      <c r="D104" s="115" t="s">
        <v>1074</v>
      </c>
      <c r="E104" s="116"/>
      <c r="F104" s="116"/>
      <c r="G104" s="116"/>
      <c r="H104" s="116"/>
      <c r="I104" s="116"/>
      <c r="J104" s="117">
        <f>J168</f>
        <v>0</v>
      </c>
      <c r="L104" s="114"/>
    </row>
    <row r="105" spans="1:31" s="10" customFormat="1" ht="19.95" customHeight="1">
      <c r="B105" s="114"/>
      <c r="D105" s="115" t="s">
        <v>124</v>
      </c>
      <c r="E105" s="116"/>
      <c r="F105" s="116"/>
      <c r="G105" s="116"/>
      <c r="H105" s="116"/>
      <c r="I105" s="116"/>
      <c r="J105" s="117">
        <f>J187</f>
        <v>0</v>
      </c>
      <c r="L105" s="114"/>
    </row>
    <row r="106" spans="1:31" s="9" customFormat="1" ht="24.9" customHeight="1">
      <c r="B106" s="110"/>
      <c r="D106" s="111" t="s">
        <v>1075</v>
      </c>
      <c r="E106" s="112"/>
      <c r="F106" s="112"/>
      <c r="G106" s="112"/>
      <c r="H106" s="112"/>
      <c r="I106" s="112"/>
      <c r="J106" s="113">
        <f>J220</f>
        <v>0</v>
      </c>
      <c r="L106" s="110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21" t="s">
        <v>133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6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307" t="str">
        <f>E7</f>
        <v>Stavební úpravy MŠ Kaznějov - sídliště</v>
      </c>
      <c r="F116" s="308"/>
      <c r="G116" s="308"/>
      <c r="H116" s="308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6" t="s">
        <v>106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72" t="str">
        <f>E9</f>
        <v>02 - ZTI</v>
      </c>
      <c r="F118" s="306"/>
      <c r="G118" s="306"/>
      <c r="H118" s="306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6" t="s">
        <v>18</v>
      </c>
      <c r="D120" s="29"/>
      <c r="E120" s="29"/>
      <c r="F120" s="24" t="str">
        <f>F12</f>
        <v>Kaznějov [559008]</v>
      </c>
      <c r="G120" s="29"/>
      <c r="H120" s="29"/>
      <c r="I120" s="26" t="s">
        <v>20</v>
      </c>
      <c r="J120" s="52">
        <f>IF(J12="","",J12)</f>
        <v>44811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6" t="s">
        <v>21</v>
      </c>
      <c r="D122" s="29"/>
      <c r="E122" s="29"/>
      <c r="F122" s="24" t="str">
        <f>E15</f>
        <v>Město Kaznějov</v>
      </c>
      <c r="G122" s="29"/>
      <c r="H122" s="29"/>
      <c r="I122" s="26" t="s">
        <v>27</v>
      </c>
      <c r="J122" s="27" t="str">
        <f>E21</f>
        <v>ARTENDR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6" t="s">
        <v>25</v>
      </c>
      <c r="D123" s="29"/>
      <c r="E123" s="29"/>
      <c r="F123" s="24" t="str">
        <f>IF(E18="","",E18)</f>
        <v xml:space="preserve"> </v>
      </c>
      <c r="G123" s="29"/>
      <c r="H123" s="29"/>
      <c r="I123" s="26" t="s">
        <v>30</v>
      </c>
      <c r="J123" s="27" t="str">
        <f>E24</f>
        <v>Jan Petr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18"/>
      <c r="B125" s="119"/>
      <c r="C125" s="120" t="s">
        <v>134</v>
      </c>
      <c r="D125" s="121" t="s">
        <v>60</v>
      </c>
      <c r="E125" s="121" t="s">
        <v>56</v>
      </c>
      <c r="F125" s="121" t="s">
        <v>57</v>
      </c>
      <c r="G125" s="121" t="s">
        <v>135</v>
      </c>
      <c r="H125" s="121" t="s">
        <v>136</v>
      </c>
      <c r="I125" s="121" t="s">
        <v>137</v>
      </c>
      <c r="J125" s="121" t="s">
        <v>110</v>
      </c>
      <c r="K125" s="122" t="s">
        <v>138</v>
      </c>
      <c r="L125" s="123"/>
      <c r="M125" s="59" t="s">
        <v>1</v>
      </c>
      <c r="N125" s="60" t="s">
        <v>39</v>
      </c>
      <c r="O125" s="60" t="s">
        <v>139</v>
      </c>
      <c r="P125" s="60" t="s">
        <v>140</v>
      </c>
      <c r="Q125" s="60" t="s">
        <v>141</v>
      </c>
      <c r="R125" s="60" t="s">
        <v>142</v>
      </c>
      <c r="S125" s="60" t="s">
        <v>143</v>
      </c>
      <c r="T125" s="61" t="s">
        <v>144</v>
      </c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</row>
    <row r="126" spans="1:63" s="2" customFormat="1" ht="22.95" customHeight="1">
      <c r="A126" s="29"/>
      <c r="B126" s="30"/>
      <c r="C126" s="66" t="s">
        <v>145</v>
      </c>
      <c r="D126" s="29"/>
      <c r="E126" s="29"/>
      <c r="F126" s="29"/>
      <c r="G126" s="29"/>
      <c r="H126" s="29"/>
      <c r="I126" s="29"/>
      <c r="J126" s="124">
        <f>SUM(J128+J133+J136+J142+J145+J168+J187+J220)</f>
        <v>0</v>
      </c>
      <c r="K126" s="29"/>
      <c r="L126" s="30"/>
      <c r="M126" s="62"/>
      <c r="N126" s="53"/>
      <c r="O126" s="63"/>
      <c r="P126" s="125"/>
      <c r="Q126" s="63"/>
      <c r="R126" s="125"/>
      <c r="S126" s="63"/>
      <c r="T126" s="126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74</v>
      </c>
      <c r="AU126" s="17" t="s">
        <v>112</v>
      </c>
      <c r="BK126" s="127" t="e">
        <f>BK127+BK144+BK215</f>
        <v>#REF!</v>
      </c>
    </row>
    <row r="127" spans="1:63" s="12" customFormat="1" ht="25.95" customHeight="1">
      <c r="B127" s="128"/>
      <c r="D127" s="129" t="s">
        <v>74</v>
      </c>
      <c r="E127" s="130" t="s">
        <v>146</v>
      </c>
      <c r="F127" s="130" t="s">
        <v>147</v>
      </c>
      <c r="J127" s="131">
        <f>BK127</f>
        <v>0</v>
      </c>
      <c r="L127" s="128"/>
      <c r="M127" s="132"/>
      <c r="N127" s="133"/>
      <c r="O127" s="133"/>
      <c r="P127" s="134"/>
      <c r="Q127" s="133"/>
      <c r="R127" s="134"/>
      <c r="S127" s="133"/>
      <c r="T127" s="135"/>
      <c r="AR127" s="129" t="s">
        <v>83</v>
      </c>
      <c r="AT127" s="136" t="s">
        <v>74</v>
      </c>
      <c r="AU127" s="136" t="s">
        <v>75</v>
      </c>
      <c r="AY127" s="129" t="s">
        <v>148</v>
      </c>
      <c r="BK127" s="137">
        <f>BK128+BK133+BK136+BK142</f>
        <v>0</v>
      </c>
    </row>
    <row r="128" spans="1:63" s="12" customFormat="1" ht="22.95" customHeight="1">
      <c r="B128" s="128"/>
      <c r="D128" s="129" t="s">
        <v>74</v>
      </c>
      <c r="E128" s="138" t="s">
        <v>160</v>
      </c>
      <c r="F128" s="138" t="s">
        <v>169</v>
      </c>
      <c r="J128" s="139">
        <f>BK128</f>
        <v>0</v>
      </c>
      <c r="L128" s="128"/>
      <c r="M128" s="132"/>
      <c r="N128" s="133"/>
      <c r="O128" s="133"/>
      <c r="P128" s="134"/>
      <c r="Q128" s="133"/>
      <c r="R128" s="134"/>
      <c r="S128" s="133"/>
      <c r="T128" s="135"/>
      <c r="AR128" s="129" t="s">
        <v>83</v>
      </c>
      <c r="AT128" s="136" t="s">
        <v>74</v>
      </c>
      <c r="AU128" s="136" t="s">
        <v>83</v>
      </c>
      <c r="AY128" s="129" t="s">
        <v>148</v>
      </c>
      <c r="BK128" s="137">
        <f>SUM(BK129:BK132)</f>
        <v>0</v>
      </c>
    </row>
    <row r="129" spans="1:65" s="2" customFormat="1" ht="24.15" customHeight="1">
      <c r="A129" s="29"/>
      <c r="B129" s="140"/>
      <c r="C129" s="141" t="s">
        <v>83</v>
      </c>
      <c r="D129" s="141" t="s">
        <v>150</v>
      </c>
      <c r="E129" s="142" t="s">
        <v>1076</v>
      </c>
      <c r="F129" s="143" t="s">
        <v>1077</v>
      </c>
      <c r="G129" s="144" t="s">
        <v>153</v>
      </c>
      <c r="H129" s="145">
        <v>1.08</v>
      </c>
      <c r="I129" s="146">
        <v>0</v>
      </c>
      <c r="J129" s="146">
        <f>ROUND(I129*H129,2)</f>
        <v>0</v>
      </c>
      <c r="K129" s="143" t="s">
        <v>154</v>
      </c>
      <c r="L129" s="30"/>
      <c r="M129" s="147"/>
      <c r="N129" s="148"/>
      <c r="O129" s="149"/>
      <c r="P129" s="149"/>
      <c r="Q129" s="149"/>
      <c r="R129" s="149"/>
      <c r="S129" s="149"/>
      <c r="T129" s="150"/>
      <c r="U129" s="29"/>
      <c r="V129" s="152"/>
      <c r="W129" s="152"/>
      <c r="X129" s="29"/>
      <c r="Y129" s="29"/>
      <c r="Z129" s="29"/>
      <c r="AA129" s="29"/>
      <c r="AB129" s="29"/>
      <c r="AC129" s="29"/>
      <c r="AD129" s="29"/>
      <c r="AE129" s="29"/>
      <c r="AR129" s="151" t="s">
        <v>155</v>
      </c>
      <c r="AT129" s="151" t="s">
        <v>150</v>
      </c>
      <c r="AU129" s="151" t="s">
        <v>85</v>
      </c>
      <c r="AY129" s="17" t="s">
        <v>148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0</v>
      </c>
      <c r="BL129" s="17" t="s">
        <v>155</v>
      </c>
      <c r="BM129" s="151" t="s">
        <v>1078</v>
      </c>
    </row>
    <row r="130" spans="1:65" s="15" customFormat="1">
      <c r="B130" s="177"/>
      <c r="D130" s="163" t="s">
        <v>167</v>
      </c>
      <c r="E130" s="178" t="s">
        <v>1</v>
      </c>
      <c r="F130" s="179" t="s">
        <v>1079</v>
      </c>
      <c r="H130" s="178" t="s">
        <v>1</v>
      </c>
      <c r="L130" s="177"/>
      <c r="M130" s="180"/>
      <c r="N130" s="181"/>
      <c r="O130" s="181"/>
      <c r="P130" s="181"/>
      <c r="Q130" s="181"/>
      <c r="R130" s="181"/>
      <c r="S130" s="181"/>
      <c r="T130" s="182"/>
      <c r="W130" s="316"/>
      <c r="AT130" s="178" t="s">
        <v>167</v>
      </c>
      <c r="AU130" s="178" t="s">
        <v>85</v>
      </c>
      <c r="AV130" s="15" t="s">
        <v>83</v>
      </c>
      <c r="AW130" s="15" t="s">
        <v>29</v>
      </c>
      <c r="AX130" s="15" t="s">
        <v>75</v>
      </c>
      <c r="AY130" s="178" t="s">
        <v>148</v>
      </c>
    </row>
    <row r="131" spans="1:65" s="13" customFormat="1">
      <c r="B131" s="162"/>
      <c r="D131" s="163" t="s">
        <v>167</v>
      </c>
      <c r="E131" s="169" t="s">
        <v>1</v>
      </c>
      <c r="F131" s="164" t="s">
        <v>1080</v>
      </c>
      <c r="H131" s="165">
        <v>1.08</v>
      </c>
      <c r="L131" s="162"/>
      <c r="M131" s="166"/>
      <c r="N131" s="167"/>
      <c r="O131" s="167"/>
      <c r="P131" s="167"/>
      <c r="Q131" s="167"/>
      <c r="R131" s="167"/>
      <c r="S131" s="167"/>
      <c r="T131" s="168"/>
      <c r="W131" s="187"/>
      <c r="AT131" s="169" t="s">
        <v>167</v>
      </c>
      <c r="AU131" s="169" t="s">
        <v>85</v>
      </c>
      <c r="AV131" s="13" t="s">
        <v>85</v>
      </c>
      <c r="AW131" s="13" t="s">
        <v>29</v>
      </c>
      <c r="AX131" s="13" t="s">
        <v>75</v>
      </c>
      <c r="AY131" s="169" t="s">
        <v>148</v>
      </c>
    </row>
    <row r="132" spans="1:65" s="14" customFormat="1">
      <c r="B132" s="170"/>
      <c r="D132" s="163" t="s">
        <v>167</v>
      </c>
      <c r="E132" s="171" t="s">
        <v>1</v>
      </c>
      <c r="F132" s="172" t="s">
        <v>176</v>
      </c>
      <c r="H132" s="173">
        <v>1.08</v>
      </c>
      <c r="L132" s="170"/>
      <c r="M132" s="174"/>
      <c r="N132" s="175"/>
      <c r="O132" s="175"/>
      <c r="P132" s="175"/>
      <c r="Q132" s="175"/>
      <c r="R132" s="175"/>
      <c r="S132" s="175"/>
      <c r="T132" s="176"/>
      <c r="AT132" s="171" t="s">
        <v>167</v>
      </c>
      <c r="AU132" s="171" t="s">
        <v>85</v>
      </c>
      <c r="AV132" s="14" t="s">
        <v>155</v>
      </c>
      <c r="AW132" s="14" t="s">
        <v>29</v>
      </c>
      <c r="AX132" s="14" t="s">
        <v>83</v>
      </c>
      <c r="AY132" s="171" t="s">
        <v>148</v>
      </c>
    </row>
    <row r="133" spans="1:65" s="12" customFormat="1" ht="22.95" customHeight="1">
      <c r="B133" s="128"/>
      <c r="D133" s="129" t="s">
        <v>74</v>
      </c>
      <c r="E133" s="138" t="s">
        <v>201</v>
      </c>
      <c r="F133" s="138" t="s">
        <v>306</v>
      </c>
      <c r="J133" s="139">
        <f>BK133</f>
        <v>0</v>
      </c>
      <c r="L133" s="128"/>
      <c r="M133" s="132"/>
      <c r="N133" s="133"/>
      <c r="O133" s="133"/>
      <c r="P133" s="134"/>
      <c r="Q133" s="133"/>
      <c r="R133" s="134"/>
      <c r="S133" s="133"/>
      <c r="T133" s="135"/>
      <c r="AR133" s="129" t="s">
        <v>83</v>
      </c>
      <c r="AT133" s="136" t="s">
        <v>74</v>
      </c>
      <c r="AU133" s="136" t="s">
        <v>83</v>
      </c>
      <c r="AY133" s="129" t="s">
        <v>148</v>
      </c>
      <c r="BK133" s="137">
        <f>SUM(BK134:BK135)</f>
        <v>0</v>
      </c>
    </row>
    <row r="134" spans="1:65" s="2" customFormat="1" ht="24.15" customHeight="1">
      <c r="A134" s="29"/>
      <c r="B134" s="140"/>
      <c r="C134" s="141" t="s">
        <v>85</v>
      </c>
      <c r="D134" s="141" t="s">
        <v>150</v>
      </c>
      <c r="E134" s="142" t="s">
        <v>1081</v>
      </c>
      <c r="F134" s="143" t="s">
        <v>1082</v>
      </c>
      <c r="G134" s="144" t="s">
        <v>210</v>
      </c>
      <c r="H134" s="145">
        <v>35</v>
      </c>
      <c r="I134" s="146">
        <v>0</v>
      </c>
      <c r="J134" s="146">
        <f>ROUND(I134*H134,2)</f>
        <v>0</v>
      </c>
      <c r="K134" s="143" t="s">
        <v>154</v>
      </c>
      <c r="L134" s="30"/>
      <c r="M134" s="147"/>
      <c r="N134" s="148"/>
      <c r="O134" s="149"/>
      <c r="P134" s="149"/>
      <c r="Q134" s="149"/>
      <c r="R134" s="149"/>
      <c r="S134" s="149"/>
      <c r="T134" s="150"/>
      <c r="U134" s="29"/>
      <c r="V134" s="152"/>
      <c r="W134" s="29"/>
      <c r="X134" s="29"/>
      <c r="Y134" s="29"/>
      <c r="Z134" s="29"/>
      <c r="AA134" s="29"/>
      <c r="AB134" s="29"/>
      <c r="AC134" s="29"/>
      <c r="AD134" s="29"/>
      <c r="AE134" s="29"/>
      <c r="AR134" s="151" t="s">
        <v>155</v>
      </c>
      <c r="AT134" s="151" t="s">
        <v>150</v>
      </c>
      <c r="AU134" s="151" t="s">
        <v>85</v>
      </c>
      <c r="AY134" s="17" t="s">
        <v>148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7" t="s">
        <v>83</v>
      </c>
      <c r="BK134" s="152">
        <f>ROUND(I134*H134,2)</f>
        <v>0</v>
      </c>
      <c r="BL134" s="17" t="s">
        <v>155</v>
      </c>
      <c r="BM134" s="151" t="s">
        <v>1083</v>
      </c>
    </row>
    <row r="135" spans="1:65" s="2" customFormat="1" ht="24.15" customHeight="1">
      <c r="A135" s="29"/>
      <c r="B135" s="140"/>
      <c r="C135" s="141" t="s">
        <v>160</v>
      </c>
      <c r="D135" s="141" t="s">
        <v>150</v>
      </c>
      <c r="E135" s="142" t="s">
        <v>1084</v>
      </c>
      <c r="F135" s="143" t="s">
        <v>1085</v>
      </c>
      <c r="G135" s="144" t="s">
        <v>210</v>
      </c>
      <c r="H135" s="145">
        <v>10</v>
      </c>
      <c r="I135" s="146">
        <v>0</v>
      </c>
      <c r="J135" s="146">
        <f>ROUND(I135*H135,2)</f>
        <v>0</v>
      </c>
      <c r="K135" s="143" t="s">
        <v>154</v>
      </c>
      <c r="L135" s="30"/>
      <c r="M135" s="147"/>
      <c r="N135" s="148"/>
      <c r="O135" s="149"/>
      <c r="P135" s="149"/>
      <c r="Q135" s="149"/>
      <c r="R135" s="149"/>
      <c r="S135" s="149"/>
      <c r="T135" s="150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1" t="s">
        <v>155</v>
      </c>
      <c r="AT135" s="151" t="s">
        <v>150</v>
      </c>
      <c r="AU135" s="151" t="s">
        <v>85</v>
      </c>
      <c r="AY135" s="17" t="s">
        <v>148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7" t="s">
        <v>83</v>
      </c>
      <c r="BK135" s="152">
        <f>ROUND(I135*H135,2)</f>
        <v>0</v>
      </c>
      <c r="BL135" s="17" t="s">
        <v>155</v>
      </c>
      <c r="BM135" s="151" t="s">
        <v>1086</v>
      </c>
    </row>
    <row r="136" spans="1:65" s="12" customFormat="1" ht="22.95" customHeight="1">
      <c r="B136" s="128"/>
      <c r="D136" s="129" t="s">
        <v>74</v>
      </c>
      <c r="E136" s="138" t="s">
        <v>447</v>
      </c>
      <c r="F136" s="138" t="s">
        <v>448</v>
      </c>
      <c r="J136" s="139">
        <f>BK136</f>
        <v>0</v>
      </c>
      <c r="L136" s="128"/>
      <c r="M136" s="132"/>
      <c r="N136" s="133"/>
      <c r="O136" s="133"/>
      <c r="P136" s="134"/>
      <c r="Q136" s="133"/>
      <c r="R136" s="134"/>
      <c r="S136" s="133"/>
      <c r="T136" s="135"/>
      <c r="AR136" s="129" t="s">
        <v>83</v>
      </c>
      <c r="AT136" s="136" t="s">
        <v>74</v>
      </c>
      <c r="AU136" s="136" t="s">
        <v>83</v>
      </c>
      <c r="AY136" s="129" t="s">
        <v>148</v>
      </c>
      <c r="BK136" s="137">
        <f>SUM(BK137:BK141)</f>
        <v>0</v>
      </c>
    </row>
    <row r="137" spans="1:65" s="2" customFormat="1" ht="33" customHeight="1">
      <c r="A137" s="29"/>
      <c r="B137" s="140"/>
      <c r="C137" s="141" t="s">
        <v>155</v>
      </c>
      <c r="D137" s="141" t="s">
        <v>150</v>
      </c>
      <c r="E137" s="142" t="s">
        <v>450</v>
      </c>
      <c r="F137" s="143" t="s">
        <v>451</v>
      </c>
      <c r="G137" s="144" t="s">
        <v>280</v>
      </c>
      <c r="H137" s="145">
        <v>2.3109999999999999</v>
      </c>
      <c r="I137" s="146">
        <v>0</v>
      </c>
      <c r="J137" s="146">
        <f>ROUND(I137*H137,2)</f>
        <v>0</v>
      </c>
      <c r="K137" s="143" t="s">
        <v>154</v>
      </c>
      <c r="L137" s="30"/>
      <c r="M137" s="147"/>
      <c r="N137" s="148"/>
      <c r="O137" s="149"/>
      <c r="P137" s="149"/>
      <c r="Q137" s="149"/>
      <c r="R137" s="149"/>
      <c r="S137" s="149"/>
      <c r="T137" s="150"/>
      <c r="U137" s="29"/>
      <c r="V137" s="152"/>
      <c r="W137" s="29"/>
      <c r="X137" s="29"/>
      <c r="Y137" s="29"/>
      <c r="Z137" s="29"/>
      <c r="AA137" s="29"/>
      <c r="AB137" s="29"/>
      <c r="AC137" s="29"/>
      <c r="AD137" s="29"/>
      <c r="AE137" s="29"/>
      <c r="AR137" s="151" t="s">
        <v>155</v>
      </c>
      <c r="AT137" s="151" t="s">
        <v>150</v>
      </c>
      <c r="AU137" s="151" t="s">
        <v>85</v>
      </c>
      <c r="AY137" s="17" t="s">
        <v>148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7" t="s">
        <v>83</v>
      </c>
      <c r="BK137" s="152">
        <f>ROUND(I137*H137,2)</f>
        <v>0</v>
      </c>
      <c r="BL137" s="17" t="s">
        <v>155</v>
      </c>
      <c r="BM137" s="151" t="s">
        <v>1087</v>
      </c>
    </row>
    <row r="138" spans="1:65" s="2" customFormat="1" ht="24.15" customHeight="1">
      <c r="A138" s="29"/>
      <c r="B138" s="140"/>
      <c r="C138" s="141" t="s">
        <v>177</v>
      </c>
      <c r="D138" s="141" t="s">
        <v>150</v>
      </c>
      <c r="E138" s="142" t="s">
        <v>454</v>
      </c>
      <c r="F138" s="143" t="s">
        <v>455</v>
      </c>
      <c r="G138" s="144" t="s">
        <v>280</v>
      </c>
      <c r="H138" s="145">
        <v>69.33</v>
      </c>
      <c r="I138" s="146">
        <v>0</v>
      </c>
      <c r="J138" s="146">
        <f>ROUND(I138*H138,2)</f>
        <v>0</v>
      </c>
      <c r="K138" s="143" t="s">
        <v>154</v>
      </c>
      <c r="L138" s="30"/>
      <c r="M138" s="147"/>
      <c r="N138" s="148"/>
      <c r="O138" s="149"/>
      <c r="P138" s="149"/>
      <c r="Q138" s="149"/>
      <c r="R138" s="149"/>
      <c r="S138" s="149"/>
      <c r="T138" s="150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1" t="s">
        <v>155</v>
      </c>
      <c r="AT138" s="151" t="s">
        <v>150</v>
      </c>
      <c r="AU138" s="151" t="s">
        <v>85</v>
      </c>
      <c r="AY138" s="17" t="s">
        <v>148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7" t="s">
        <v>83</v>
      </c>
      <c r="BK138" s="152">
        <f>ROUND(I138*H138,2)</f>
        <v>0</v>
      </c>
      <c r="BL138" s="17" t="s">
        <v>155</v>
      </c>
      <c r="BM138" s="151" t="s">
        <v>1088</v>
      </c>
    </row>
    <row r="139" spans="1:65" s="13" customFormat="1">
      <c r="B139" s="162"/>
      <c r="D139" s="163" t="s">
        <v>167</v>
      </c>
      <c r="F139" s="164" t="s">
        <v>1089</v>
      </c>
      <c r="H139" s="165">
        <v>69.33</v>
      </c>
      <c r="L139" s="162"/>
      <c r="M139" s="166"/>
      <c r="N139" s="167"/>
      <c r="O139" s="167"/>
      <c r="P139" s="167"/>
      <c r="Q139" s="167"/>
      <c r="R139" s="167"/>
      <c r="S139" s="167"/>
      <c r="T139" s="168"/>
      <c r="AT139" s="169" t="s">
        <v>167</v>
      </c>
      <c r="AU139" s="169" t="s">
        <v>85</v>
      </c>
      <c r="AV139" s="13" t="s">
        <v>85</v>
      </c>
      <c r="AW139" s="13" t="s">
        <v>3</v>
      </c>
      <c r="AX139" s="13" t="s">
        <v>83</v>
      </c>
      <c r="AY139" s="169" t="s">
        <v>148</v>
      </c>
    </row>
    <row r="140" spans="1:65" s="2" customFormat="1" ht="33" customHeight="1">
      <c r="A140" s="29"/>
      <c r="B140" s="140"/>
      <c r="C140" s="141" t="s">
        <v>182</v>
      </c>
      <c r="D140" s="141" t="s">
        <v>150</v>
      </c>
      <c r="E140" s="142" t="s">
        <v>459</v>
      </c>
      <c r="F140" s="143" t="s">
        <v>460</v>
      </c>
      <c r="G140" s="144" t="s">
        <v>280</v>
      </c>
      <c r="H140" s="145">
        <v>2.3109999999999999</v>
      </c>
      <c r="I140" s="146">
        <v>0</v>
      </c>
      <c r="J140" s="146">
        <f>ROUND(I140*H140,2)</f>
        <v>0</v>
      </c>
      <c r="K140" s="143" t="s">
        <v>154</v>
      </c>
      <c r="L140" s="30"/>
      <c r="M140" s="147"/>
      <c r="N140" s="148"/>
      <c r="O140" s="149"/>
      <c r="P140" s="149"/>
      <c r="Q140" s="149"/>
      <c r="R140" s="149"/>
      <c r="S140" s="149"/>
      <c r="T140" s="150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1" t="s">
        <v>155</v>
      </c>
      <c r="AT140" s="151" t="s">
        <v>150</v>
      </c>
      <c r="AU140" s="151" t="s">
        <v>85</v>
      </c>
      <c r="AY140" s="17" t="s">
        <v>148</v>
      </c>
      <c r="BE140" s="152">
        <f>IF(N140="základní",J140,0)</f>
        <v>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7" t="s">
        <v>83</v>
      </c>
      <c r="BK140" s="152">
        <f>ROUND(I140*H140,2)</f>
        <v>0</v>
      </c>
      <c r="BL140" s="17" t="s">
        <v>155</v>
      </c>
      <c r="BM140" s="151" t="s">
        <v>1090</v>
      </c>
    </row>
    <row r="141" spans="1:65" s="2" customFormat="1" ht="33" customHeight="1">
      <c r="A141" s="29"/>
      <c r="B141" s="140"/>
      <c r="C141" s="141" t="s">
        <v>189</v>
      </c>
      <c r="D141" s="141" t="s">
        <v>150</v>
      </c>
      <c r="E141" s="142" t="s">
        <v>463</v>
      </c>
      <c r="F141" s="143" t="s">
        <v>464</v>
      </c>
      <c r="G141" s="144" t="s">
        <v>280</v>
      </c>
      <c r="H141" s="145">
        <v>2.3109999999999999</v>
      </c>
      <c r="I141" s="146">
        <v>0</v>
      </c>
      <c r="J141" s="146">
        <f>ROUND(I141*H141,2)</f>
        <v>0</v>
      </c>
      <c r="K141" s="143" t="s">
        <v>154</v>
      </c>
      <c r="L141" s="30"/>
      <c r="M141" s="147"/>
      <c r="N141" s="148"/>
      <c r="O141" s="149"/>
      <c r="P141" s="149"/>
      <c r="Q141" s="149"/>
      <c r="R141" s="149"/>
      <c r="S141" s="149"/>
      <c r="T141" s="150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1" t="s">
        <v>155</v>
      </c>
      <c r="AT141" s="151" t="s">
        <v>150</v>
      </c>
      <c r="AU141" s="151" t="s">
        <v>85</v>
      </c>
      <c r="AY141" s="17" t="s">
        <v>148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7" t="s">
        <v>83</v>
      </c>
      <c r="BK141" s="152">
        <f>ROUND(I141*H141,2)</f>
        <v>0</v>
      </c>
      <c r="BL141" s="17" t="s">
        <v>155</v>
      </c>
      <c r="BM141" s="151" t="s">
        <v>1091</v>
      </c>
    </row>
    <row r="142" spans="1:65" s="12" customFormat="1" ht="22.95" customHeight="1">
      <c r="B142" s="128"/>
      <c r="D142" s="129" t="s">
        <v>74</v>
      </c>
      <c r="E142" s="138" t="s">
        <v>466</v>
      </c>
      <c r="F142" s="138" t="s">
        <v>467</v>
      </c>
      <c r="J142" s="139">
        <f>BK142</f>
        <v>0</v>
      </c>
      <c r="L142" s="128"/>
      <c r="M142" s="132"/>
      <c r="N142" s="133"/>
      <c r="O142" s="133"/>
      <c r="P142" s="134"/>
      <c r="Q142" s="133"/>
      <c r="R142" s="134"/>
      <c r="S142" s="133"/>
      <c r="T142" s="135"/>
      <c r="AR142" s="129" t="s">
        <v>83</v>
      </c>
      <c r="AT142" s="136" t="s">
        <v>74</v>
      </c>
      <c r="AU142" s="136" t="s">
        <v>83</v>
      </c>
      <c r="AY142" s="129" t="s">
        <v>148</v>
      </c>
      <c r="BK142" s="137">
        <f>BK143</f>
        <v>0</v>
      </c>
    </row>
    <row r="143" spans="1:65" s="2" customFormat="1" ht="24.15" customHeight="1">
      <c r="A143" s="29"/>
      <c r="B143" s="140"/>
      <c r="C143" s="141" t="s">
        <v>165</v>
      </c>
      <c r="D143" s="141" t="s">
        <v>150</v>
      </c>
      <c r="E143" s="142" t="s">
        <v>469</v>
      </c>
      <c r="F143" s="143" t="s">
        <v>470</v>
      </c>
      <c r="G143" s="144" t="s">
        <v>280</v>
      </c>
      <c r="H143" s="145">
        <v>6.7000000000000004E-2</v>
      </c>
      <c r="I143" s="146">
        <v>0</v>
      </c>
      <c r="J143" s="146">
        <f>ROUND(I143*H143,2)</f>
        <v>0</v>
      </c>
      <c r="K143" s="143" t="s">
        <v>154</v>
      </c>
      <c r="L143" s="30"/>
      <c r="M143" s="147"/>
      <c r="N143" s="148"/>
      <c r="O143" s="149"/>
      <c r="P143" s="149"/>
      <c r="Q143" s="149"/>
      <c r="R143" s="149"/>
      <c r="S143" s="149"/>
      <c r="T143" s="150"/>
      <c r="U143" s="29"/>
      <c r="V143" s="152"/>
      <c r="W143" s="29"/>
      <c r="X143" s="29"/>
      <c r="Y143" s="29"/>
      <c r="Z143" s="29"/>
      <c r="AA143" s="29"/>
      <c r="AB143" s="29"/>
      <c r="AC143" s="29"/>
      <c r="AD143" s="29"/>
      <c r="AE143" s="29"/>
      <c r="AR143" s="151" t="s">
        <v>155</v>
      </c>
      <c r="AT143" s="151" t="s">
        <v>150</v>
      </c>
      <c r="AU143" s="151" t="s">
        <v>85</v>
      </c>
      <c r="AY143" s="17" t="s">
        <v>148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7" t="s">
        <v>83</v>
      </c>
      <c r="BK143" s="152">
        <f>ROUND(I143*H143,2)</f>
        <v>0</v>
      </c>
      <c r="BL143" s="17" t="s">
        <v>155</v>
      </c>
      <c r="BM143" s="151" t="s">
        <v>1092</v>
      </c>
    </row>
    <row r="144" spans="1:65" s="12" customFormat="1" ht="25.95" customHeight="1">
      <c r="B144" s="128"/>
      <c r="D144" s="129" t="s">
        <v>74</v>
      </c>
      <c r="E144" s="130" t="s">
        <v>472</v>
      </c>
      <c r="F144" s="130" t="s">
        <v>473</v>
      </c>
      <c r="J144" s="131">
        <f>SUM(J145,J168,J187,J220)</f>
        <v>0</v>
      </c>
      <c r="L144" s="128"/>
      <c r="M144" s="132"/>
      <c r="N144" s="133"/>
      <c r="O144" s="133"/>
      <c r="P144" s="134"/>
      <c r="Q144" s="133"/>
      <c r="R144" s="134"/>
      <c r="S144" s="133"/>
      <c r="T144" s="135"/>
      <c r="AR144" s="129" t="s">
        <v>85</v>
      </c>
      <c r="AT144" s="136" t="s">
        <v>74</v>
      </c>
      <c r="AU144" s="136" t="s">
        <v>75</v>
      </c>
      <c r="AY144" s="129" t="s">
        <v>148</v>
      </c>
      <c r="BK144" s="137" t="e">
        <f>BK145+BK165+BK184</f>
        <v>#REF!</v>
      </c>
    </row>
    <row r="145" spans="1:65" s="12" customFormat="1" ht="22.95" customHeight="1">
      <c r="B145" s="128"/>
      <c r="D145" s="129" t="s">
        <v>74</v>
      </c>
      <c r="E145" s="138" t="s">
        <v>1093</v>
      </c>
      <c r="F145" s="138" t="s">
        <v>1094</v>
      </c>
      <c r="J145" s="139">
        <f>SUM(J146:J167)</f>
        <v>0</v>
      </c>
      <c r="L145" s="128"/>
      <c r="M145" s="132"/>
      <c r="N145" s="133"/>
      <c r="O145" s="133"/>
      <c r="P145" s="134"/>
      <c r="Q145" s="133"/>
      <c r="R145" s="134"/>
      <c r="S145" s="133"/>
      <c r="T145" s="135"/>
      <c r="AR145" s="129" t="s">
        <v>85</v>
      </c>
      <c r="AT145" s="136" t="s">
        <v>74</v>
      </c>
      <c r="AU145" s="136" t="s">
        <v>83</v>
      </c>
      <c r="AY145" s="129" t="s">
        <v>148</v>
      </c>
      <c r="BK145" s="137" t="e">
        <f>SUM(BK146:BK164)</f>
        <v>#REF!</v>
      </c>
    </row>
    <row r="146" spans="1:65" s="2" customFormat="1" ht="16.5" customHeight="1">
      <c r="A146" s="29"/>
      <c r="B146" s="140"/>
      <c r="C146" s="141" t="s">
        <v>201</v>
      </c>
      <c r="D146" s="141" t="s">
        <v>150</v>
      </c>
      <c r="E146" s="142" t="s">
        <v>1095</v>
      </c>
      <c r="F146" s="143" t="s">
        <v>1096</v>
      </c>
      <c r="G146" s="144" t="s">
        <v>210</v>
      </c>
      <c r="H146" s="145">
        <v>57</v>
      </c>
      <c r="I146" s="146">
        <v>0</v>
      </c>
      <c r="J146" s="146">
        <f t="shared" ref="J146:J167" si="0">ROUND(I146*H146,2)</f>
        <v>0</v>
      </c>
      <c r="K146" s="143" t="s">
        <v>154</v>
      </c>
      <c r="L146" s="30"/>
      <c r="M146" s="147"/>
      <c r="N146" s="148"/>
      <c r="O146" s="149"/>
      <c r="P146" s="149"/>
      <c r="Q146" s="149"/>
      <c r="R146" s="149"/>
      <c r="S146" s="149"/>
      <c r="T146" s="150"/>
      <c r="U146" s="29"/>
      <c r="V146" s="152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235</v>
      </c>
      <c r="AT146" s="151" t="s">
        <v>150</v>
      </c>
      <c r="AU146" s="151" t="s">
        <v>85</v>
      </c>
      <c r="AY146" s="17" t="s">
        <v>148</v>
      </c>
      <c r="BE146" s="152">
        <f t="shared" ref="BE146:BE154" si="1">IF(N146="základní",J146,0)</f>
        <v>0</v>
      </c>
      <c r="BF146" s="152">
        <f t="shared" ref="BF146:BF154" si="2">IF(N146="snížená",J146,0)</f>
        <v>0</v>
      </c>
      <c r="BG146" s="152">
        <f t="shared" ref="BG146:BG154" si="3">IF(N146="zákl. přenesená",J146,0)</f>
        <v>0</v>
      </c>
      <c r="BH146" s="152">
        <f t="shared" ref="BH146:BH154" si="4">IF(N146="sníž. přenesená",J146,0)</f>
        <v>0</v>
      </c>
      <c r="BI146" s="152">
        <f t="shared" ref="BI146:BI154" si="5">IF(N146="nulová",J146,0)</f>
        <v>0</v>
      </c>
      <c r="BJ146" s="17" t="s">
        <v>83</v>
      </c>
      <c r="BK146" s="152">
        <f t="shared" ref="BK146:BK154" si="6">ROUND(I146*H146,2)</f>
        <v>0</v>
      </c>
      <c r="BL146" s="17" t="s">
        <v>235</v>
      </c>
      <c r="BM146" s="151" t="s">
        <v>1097</v>
      </c>
    </row>
    <row r="147" spans="1:65" s="2" customFormat="1" ht="16.5" customHeight="1">
      <c r="A147" s="29"/>
      <c r="B147" s="140"/>
      <c r="C147" s="141" t="s">
        <v>207</v>
      </c>
      <c r="D147" s="141" t="s">
        <v>150</v>
      </c>
      <c r="E147" s="142" t="s">
        <v>1098</v>
      </c>
      <c r="F147" s="143" t="s">
        <v>1099</v>
      </c>
      <c r="G147" s="144" t="s">
        <v>210</v>
      </c>
      <c r="H147" s="145">
        <v>83</v>
      </c>
      <c r="I147" s="146">
        <v>0</v>
      </c>
      <c r="J147" s="146">
        <f t="shared" si="0"/>
        <v>0</v>
      </c>
      <c r="K147" s="143" t="s">
        <v>154</v>
      </c>
      <c r="L147" s="30"/>
      <c r="M147" s="147"/>
      <c r="N147" s="148"/>
      <c r="O147" s="149"/>
      <c r="P147" s="149"/>
      <c r="Q147" s="149"/>
      <c r="R147" s="149"/>
      <c r="S147" s="149"/>
      <c r="T147" s="150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1" t="s">
        <v>235</v>
      </c>
      <c r="AT147" s="151" t="s">
        <v>150</v>
      </c>
      <c r="AU147" s="151" t="s">
        <v>85</v>
      </c>
      <c r="AY147" s="17" t="s">
        <v>148</v>
      </c>
      <c r="BE147" s="152">
        <f t="shared" si="1"/>
        <v>0</v>
      </c>
      <c r="BF147" s="152">
        <f t="shared" si="2"/>
        <v>0</v>
      </c>
      <c r="BG147" s="152">
        <f t="shared" si="3"/>
        <v>0</v>
      </c>
      <c r="BH147" s="152">
        <f t="shared" si="4"/>
        <v>0</v>
      </c>
      <c r="BI147" s="152">
        <f t="shared" si="5"/>
        <v>0</v>
      </c>
      <c r="BJ147" s="17" t="s">
        <v>83</v>
      </c>
      <c r="BK147" s="152">
        <f t="shared" si="6"/>
        <v>0</v>
      </c>
      <c r="BL147" s="17" t="s">
        <v>235</v>
      </c>
      <c r="BM147" s="151" t="s">
        <v>1100</v>
      </c>
    </row>
    <row r="148" spans="1:65" s="2" customFormat="1" ht="16.5" customHeight="1">
      <c r="A148" s="29"/>
      <c r="B148" s="140"/>
      <c r="C148" s="141" t="s">
        <v>212</v>
      </c>
      <c r="D148" s="141" t="s">
        <v>150</v>
      </c>
      <c r="E148" s="142" t="s">
        <v>1101</v>
      </c>
      <c r="F148" s="143" t="s">
        <v>1102</v>
      </c>
      <c r="G148" s="144" t="s">
        <v>210</v>
      </c>
      <c r="H148" s="145">
        <v>21</v>
      </c>
      <c r="I148" s="146">
        <v>0</v>
      </c>
      <c r="J148" s="146">
        <f t="shared" si="0"/>
        <v>0</v>
      </c>
      <c r="K148" s="143" t="s">
        <v>154</v>
      </c>
      <c r="L148" s="30"/>
      <c r="M148" s="147"/>
      <c r="N148" s="148"/>
      <c r="O148" s="149"/>
      <c r="P148" s="149"/>
      <c r="Q148" s="149"/>
      <c r="R148" s="149"/>
      <c r="S148" s="149"/>
      <c r="T148" s="150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1" t="s">
        <v>235</v>
      </c>
      <c r="AT148" s="151" t="s">
        <v>150</v>
      </c>
      <c r="AU148" s="151" t="s">
        <v>85</v>
      </c>
      <c r="AY148" s="17" t="s">
        <v>148</v>
      </c>
      <c r="BE148" s="152">
        <f t="shared" si="1"/>
        <v>0</v>
      </c>
      <c r="BF148" s="152">
        <f t="shared" si="2"/>
        <v>0</v>
      </c>
      <c r="BG148" s="152">
        <f t="shared" si="3"/>
        <v>0</v>
      </c>
      <c r="BH148" s="152">
        <f t="shared" si="4"/>
        <v>0</v>
      </c>
      <c r="BI148" s="152">
        <f t="shared" si="5"/>
        <v>0</v>
      </c>
      <c r="BJ148" s="17" t="s">
        <v>83</v>
      </c>
      <c r="BK148" s="152">
        <f t="shared" si="6"/>
        <v>0</v>
      </c>
      <c r="BL148" s="17" t="s">
        <v>235</v>
      </c>
      <c r="BM148" s="151" t="s">
        <v>1103</v>
      </c>
    </row>
    <row r="149" spans="1:65" s="2" customFormat="1" ht="16.5" customHeight="1">
      <c r="A149" s="29"/>
      <c r="B149" s="140"/>
      <c r="C149" s="141" t="s">
        <v>216</v>
      </c>
      <c r="D149" s="141" t="s">
        <v>150</v>
      </c>
      <c r="E149" s="142" t="s">
        <v>1104</v>
      </c>
      <c r="F149" s="143" t="s">
        <v>1728</v>
      </c>
      <c r="G149" s="144" t="s">
        <v>210</v>
      </c>
      <c r="H149" s="145">
        <v>21</v>
      </c>
      <c r="I149" s="146">
        <v>0</v>
      </c>
      <c r="J149" s="146">
        <f t="shared" si="0"/>
        <v>0</v>
      </c>
      <c r="K149" s="143" t="s">
        <v>154</v>
      </c>
      <c r="L149" s="30"/>
      <c r="M149" s="147"/>
      <c r="N149" s="148"/>
      <c r="O149" s="149"/>
      <c r="P149" s="149"/>
      <c r="Q149" s="149"/>
      <c r="R149" s="149"/>
      <c r="S149" s="149"/>
      <c r="T149" s="150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1" t="s">
        <v>235</v>
      </c>
      <c r="AT149" s="151" t="s">
        <v>150</v>
      </c>
      <c r="AU149" s="151" t="s">
        <v>85</v>
      </c>
      <c r="AY149" s="17" t="s">
        <v>148</v>
      </c>
      <c r="BE149" s="152">
        <f t="shared" si="1"/>
        <v>0</v>
      </c>
      <c r="BF149" s="152">
        <f t="shared" si="2"/>
        <v>0</v>
      </c>
      <c r="BG149" s="152">
        <f t="shared" si="3"/>
        <v>0</v>
      </c>
      <c r="BH149" s="152">
        <f t="shared" si="4"/>
        <v>0</v>
      </c>
      <c r="BI149" s="152">
        <f t="shared" si="5"/>
        <v>0</v>
      </c>
      <c r="BJ149" s="17" t="s">
        <v>83</v>
      </c>
      <c r="BK149" s="152">
        <f t="shared" si="6"/>
        <v>0</v>
      </c>
      <c r="BL149" s="17" t="s">
        <v>235</v>
      </c>
      <c r="BM149" s="151" t="s">
        <v>1105</v>
      </c>
    </row>
    <row r="150" spans="1:65" s="2" customFormat="1" ht="16.5" customHeight="1">
      <c r="A150" s="29"/>
      <c r="B150" s="140"/>
      <c r="C150" s="141" t="s">
        <v>221</v>
      </c>
      <c r="D150" s="141" t="s">
        <v>150</v>
      </c>
      <c r="E150" s="142" t="s">
        <v>1106</v>
      </c>
      <c r="F150" s="143" t="s">
        <v>1729</v>
      </c>
      <c r="G150" s="144" t="s">
        <v>210</v>
      </c>
      <c r="H150" s="145">
        <v>30</v>
      </c>
      <c r="I150" s="146">
        <v>0</v>
      </c>
      <c r="J150" s="146">
        <f t="shared" si="0"/>
        <v>0</v>
      </c>
      <c r="K150" s="143" t="s">
        <v>154</v>
      </c>
      <c r="L150" s="30"/>
      <c r="M150" s="147"/>
      <c r="N150" s="148"/>
      <c r="O150" s="149"/>
      <c r="P150" s="149"/>
      <c r="Q150" s="149"/>
      <c r="R150" s="149"/>
      <c r="S150" s="149"/>
      <c r="T150" s="150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1" t="s">
        <v>235</v>
      </c>
      <c r="AT150" s="151" t="s">
        <v>150</v>
      </c>
      <c r="AU150" s="151" t="s">
        <v>85</v>
      </c>
      <c r="AY150" s="17" t="s">
        <v>148</v>
      </c>
      <c r="BE150" s="152">
        <f t="shared" si="1"/>
        <v>0</v>
      </c>
      <c r="BF150" s="152">
        <f t="shared" si="2"/>
        <v>0</v>
      </c>
      <c r="BG150" s="152">
        <f t="shared" si="3"/>
        <v>0</v>
      </c>
      <c r="BH150" s="152">
        <f t="shared" si="4"/>
        <v>0</v>
      </c>
      <c r="BI150" s="152">
        <f t="shared" si="5"/>
        <v>0</v>
      </c>
      <c r="BJ150" s="17" t="s">
        <v>83</v>
      </c>
      <c r="BK150" s="152">
        <f t="shared" si="6"/>
        <v>0</v>
      </c>
      <c r="BL150" s="17" t="s">
        <v>235</v>
      </c>
      <c r="BM150" s="151" t="s">
        <v>1107</v>
      </c>
    </row>
    <row r="151" spans="1:65" s="2" customFormat="1" ht="16.5" customHeight="1">
      <c r="A151" s="29"/>
      <c r="B151" s="140"/>
      <c r="C151" s="141" t="s">
        <v>225</v>
      </c>
      <c r="D151" s="141" t="s">
        <v>150</v>
      </c>
      <c r="E151" s="142" t="s">
        <v>1108</v>
      </c>
      <c r="F151" s="143" t="s">
        <v>1109</v>
      </c>
      <c r="G151" s="144" t="s">
        <v>210</v>
      </c>
      <c r="H151" s="145">
        <v>28</v>
      </c>
      <c r="I151" s="146">
        <v>0</v>
      </c>
      <c r="J151" s="146">
        <f t="shared" si="0"/>
        <v>0</v>
      </c>
      <c r="K151" s="143" t="s">
        <v>154</v>
      </c>
      <c r="L151" s="30"/>
      <c r="M151" s="147"/>
      <c r="N151" s="148"/>
      <c r="O151" s="149"/>
      <c r="P151" s="149"/>
      <c r="Q151" s="149"/>
      <c r="R151" s="149"/>
      <c r="S151" s="149"/>
      <c r="T151" s="150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1" t="s">
        <v>235</v>
      </c>
      <c r="AT151" s="151" t="s">
        <v>150</v>
      </c>
      <c r="AU151" s="151" t="s">
        <v>85</v>
      </c>
      <c r="AY151" s="17" t="s">
        <v>148</v>
      </c>
      <c r="BE151" s="152">
        <f t="shared" si="1"/>
        <v>0</v>
      </c>
      <c r="BF151" s="152">
        <f t="shared" si="2"/>
        <v>0</v>
      </c>
      <c r="BG151" s="152">
        <f t="shared" si="3"/>
        <v>0</v>
      </c>
      <c r="BH151" s="152">
        <f t="shared" si="4"/>
        <v>0</v>
      </c>
      <c r="BI151" s="152">
        <f t="shared" si="5"/>
        <v>0</v>
      </c>
      <c r="BJ151" s="17" t="s">
        <v>83</v>
      </c>
      <c r="BK151" s="152">
        <f t="shared" si="6"/>
        <v>0</v>
      </c>
      <c r="BL151" s="17" t="s">
        <v>235</v>
      </c>
      <c r="BM151" s="151" t="s">
        <v>1110</v>
      </c>
    </row>
    <row r="152" spans="1:65" s="2" customFormat="1" ht="16.5" customHeight="1">
      <c r="A152" s="29"/>
      <c r="B152" s="140"/>
      <c r="C152" s="141" t="s">
        <v>8</v>
      </c>
      <c r="D152" s="141" t="s">
        <v>150</v>
      </c>
      <c r="E152" s="142" t="s">
        <v>1111</v>
      </c>
      <c r="F152" s="143" t="s">
        <v>1112</v>
      </c>
      <c r="G152" s="144" t="s">
        <v>210</v>
      </c>
      <c r="H152" s="145">
        <v>29</v>
      </c>
      <c r="I152" s="146">
        <v>0</v>
      </c>
      <c r="J152" s="146">
        <f t="shared" si="0"/>
        <v>0</v>
      </c>
      <c r="K152" s="143" t="s">
        <v>154</v>
      </c>
      <c r="L152" s="30"/>
      <c r="M152" s="147"/>
      <c r="N152" s="148"/>
      <c r="O152" s="149"/>
      <c r="P152" s="149"/>
      <c r="Q152" s="149"/>
      <c r="R152" s="149"/>
      <c r="S152" s="149"/>
      <c r="T152" s="150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1" t="s">
        <v>235</v>
      </c>
      <c r="AT152" s="151" t="s">
        <v>150</v>
      </c>
      <c r="AU152" s="151" t="s">
        <v>85</v>
      </c>
      <c r="AY152" s="17" t="s">
        <v>148</v>
      </c>
      <c r="BE152" s="152">
        <f t="shared" si="1"/>
        <v>0</v>
      </c>
      <c r="BF152" s="152">
        <f t="shared" si="2"/>
        <v>0</v>
      </c>
      <c r="BG152" s="152">
        <f t="shared" si="3"/>
        <v>0</v>
      </c>
      <c r="BH152" s="152">
        <f t="shared" si="4"/>
        <v>0</v>
      </c>
      <c r="BI152" s="152">
        <f t="shared" si="5"/>
        <v>0</v>
      </c>
      <c r="BJ152" s="17" t="s">
        <v>83</v>
      </c>
      <c r="BK152" s="152">
        <f t="shared" si="6"/>
        <v>0</v>
      </c>
      <c r="BL152" s="17" t="s">
        <v>235</v>
      </c>
      <c r="BM152" s="151" t="s">
        <v>1113</v>
      </c>
    </row>
    <row r="153" spans="1:65" s="2" customFormat="1" ht="16.5" customHeight="1">
      <c r="A153" s="29"/>
      <c r="B153" s="140"/>
      <c r="C153" s="141" t="s">
        <v>235</v>
      </c>
      <c r="D153" s="141" t="s">
        <v>150</v>
      </c>
      <c r="E153" s="142" t="s">
        <v>1114</v>
      </c>
      <c r="F153" s="143" t="s">
        <v>1115</v>
      </c>
      <c r="G153" s="144" t="s">
        <v>210</v>
      </c>
      <c r="H153" s="145">
        <v>53</v>
      </c>
      <c r="I153" s="146">
        <v>0</v>
      </c>
      <c r="J153" s="146">
        <f t="shared" si="0"/>
        <v>0</v>
      </c>
      <c r="K153" s="143" t="s">
        <v>154</v>
      </c>
      <c r="L153" s="30"/>
      <c r="M153" s="147"/>
      <c r="N153" s="148"/>
      <c r="O153" s="149"/>
      <c r="P153" s="149"/>
      <c r="Q153" s="149"/>
      <c r="R153" s="149"/>
      <c r="S153" s="149"/>
      <c r="T153" s="150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1" t="s">
        <v>235</v>
      </c>
      <c r="AT153" s="151" t="s">
        <v>150</v>
      </c>
      <c r="AU153" s="151" t="s">
        <v>85</v>
      </c>
      <c r="AY153" s="17" t="s">
        <v>148</v>
      </c>
      <c r="BE153" s="152">
        <f t="shared" si="1"/>
        <v>0</v>
      </c>
      <c r="BF153" s="152">
        <f t="shared" si="2"/>
        <v>0</v>
      </c>
      <c r="BG153" s="152">
        <f t="shared" si="3"/>
        <v>0</v>
      </c>
      <c r="BH153" s="152">
        <f t="shared" si="4"/>
        <v>0</v>
      </c>
      <c r="BI153" s="152">
        <f t="shared" si="5"/>
        <v>0</v>
      </c>
      <c r="BJ153" s="17" t="s">
        <v>83</v>
      </c>
      <c r="BK153" s="152">
        <f t="shared" si="6"/>
        <v>0</v>
      </c>
      <c r="BL153" s="17" t="s">
        <v>235</v>
      </c>
      <c r="BM153" s="151" t="s">
        <v>1116</v>
      </c>
    </row>
    <row r="154" spans="1:65" s="2" customFormat="1" ht="16.5" customHeight="1">
      <c r="A154" s="29"/>
      <c r="B154" s="140"/>
      <c r="C154" s="141" t="s">
        <v>240</v>
      </c>
      <c r="D154" s="141" t="s">
        <v>150</v>
      </c>
      <c r="E154" s="142" t="s">
        <v>1731</v>
      </c>
      <c r="F154" s="143" t="s">
        <v>1733</v>
      </c>
      <c r="G154" s="144" t="s">
        <v>197</v>
      </c>
      <c r="H154" s="145">
        <v>52</v>
      </c>
      <c r="I154" s="146">
        <v>0</v>
      </c>
      <c r="J154" s="146">
        <f t="shared" si="0"/>
        <v>0</v>
      </c>
      <c r="K154" s="143" t="s">
        <v>154</v>
      </c>
      <c r="L154" s="30"/>
      <c r="M154" s="147"/>
      <c r="N154" s="148"/>
      <c r="O154" s="149"/>
      <c r="P154" s="149"/>
      <c r="Q154" s="149"/>
      <c r="R154" s="149"/>
      <c r="S154" s="149"/>
      <c r="T154" s="150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1" t="s">
        <v>235</v>
      </c>
      <c r="AT154" s="151" t="s">
        <v>150</v>
      </c>
      <c r="AU154" s="151" t="s">
        <v>85</v>
      </c>
      <c r="AY154" s="17" t="s">
        <v>148</v>
      </c>
      <c r="BE154" s="152">
        <f t="shared" si="1"/>
        <v>0</v>
      </c>
      <c r="BF154" s="152">
        <f t="shared" si="2"/>
        <v>0</v>
      </c>
      <c r="BG154" s="152">
        <f t="shared" si="3"/>
        <v>0</v>
      </c>
      <c r="BH154" s="152">
        <f t="shared" si="4"/>
        <v>0</v>
      </c>
      <c r="BI154" s="152">
        <f t="shared" si="5"/>
        <v>0</v>
      </c>
      <c r="BJ154" s="17" t="s">
        <v>83</v>
      </c>
      <c r="BK154" s="152">
        <f t="shared" si="6"/>
        <v>0</v>
      </c>
      <c r="BL154" s="17" t="s">
        <v>235</v>
      </c>
      <c r="BM154" s="151" t="s">
        <v>1117</v>
      </c>
    </row>
    <row r="155" spans="1:65" s="2" customFormat="1" ht="16.5" customHeight="1">
      <c r="A155" s="263"/>
      <c r="B155" s="140"/>
      <c r="C155" s="141">
        <v>18</v>
      </c>
      <c r="D155" s="141" t="s">
        <v>150</v>
      </c>
      <c r="E155" s="142" t="s">
        <v>1734</v>
      </c>
      <c r="F155" s="143" t="s">
        <v>1732</v>
      </c>
      <c r="G155" s="144" t="s">
        <v>197</v>
      </c>
      <c r="H155" s="145">
        <v>6</v>
      </c>
      <c r="I155" s="146">
        <v>0</v>
      </c>
      <c r="J155" s="146">
        <f t="shared" ref="J155" si="7">ROUND(I155*H155,2)</f>
        <v>0</v>
      </c>
      <c r="K155" s="143" t="s">
        <v>154</v>
      </c>
      <c r="L155" s="30"/>
      <c r="M155" s="147"/>
      <c r="N155" s="148"/>
      <c r="O155" s="149"/>
      <c r="P155" s="149"/>
      <c r="Q155" s="149"/>
      <c r="R155" s="149"/>
      <c r="S155" s="149"/>
      <c r="T155" s="150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1" t="s">
        <v>235</v>
      </c>
      <c r="AT155" s="151" t="s">
        <v>150</v>
      </c>
      <c r="AU155" s="151" t="s">
        <v>85</v>
      </c>
      <c r="AY155" s="17" t="s">
        <v>148</v>
      </c>
      <c r="BE155" s="152">
        <f>IF(N155="základní",#REF!,0)</f>
        <v>0</v>
      </c>
      <c r="BF155" s="152">
        <f>IF(N155="snížená",#REF!,0)</f>
        <v>0</v>
      </c>
      <c r="BG155" s="152">
        <f>IF(N155="zákl. přenesená",#REF!,0)</f>
        <v>0</v>
      </c>
      <c r="BH155" s="152">
        <f>IF(N155="sníž. přenesená",#REF!,0)</f>
        <v>0</v>
      </c>
      <c r="BI155" s="152">
        <f>IF(N155="nulová",#REF!,0)</f>
        <v>0</v>
      </c>
      <c r="BJ155" s="17" t="s">
        <v>83</v>
      </c>
      <c r="BK155" s="152" t="e">
        <f>ROUND(#REF!*#REF!,2)</f>
        <v>#REF!</v>
      </c>
      <c r="BL155" s="17" t="s">
        <v>235</v>
      </c>
      <c r="BM155" s="151" t="s">
        <v>1118</v>
      </c>
    </row>
    <row r="156" spans="1:65" s="2" customFormat="1" ht="16.5" customHeight="1">
      <c r="A156" s="263"/>
      <c r="B156" s="140"/>
      <c r="C156" s="141">
        <v>19</v>
      </c>
      <c r="D156" s="141" t="s">
        <v>150</v>
      </c>
      <c r="E156" s="142" t="s">
        <v>1736</v>
      </c>
      <c r="F156" s="143" t="s">
        <v>1735</v>
      </c>
      <c r="G156" s="144" t="s">
        <v>197</v>
      </c>
      <c r="H156" s="145">
        <v>1</v>
      </c>
      <c r="I156" s="146">
        <v>0</v>
      </c>
      <c r="J156" s="146">
        <f t="shared" ref="J156:J159" si="8">ROUND(I156*H156,2)</f>
        <v>0</v>
      </c>
      <c r="K156" s="143" t="s">
        <v>154</v>
      </c>
      <c r="L156" s="30"/>
      <c r="M156" s="147"/>
      <c r="N156" s="148"/>
      <c r="O156" s="149"/>
      <c r="P156" s="149"/>
      <c r="Q156" s="149"/>
      <c r="R156" s="149"/>
      <c r="S156" s="149"/>
      <c r="T156" s="150"/>
      <c r="U156" s="263"/>
      <c r="V156" s="263"/>
      <c r="W156" s="263"/>
      <c r="X156" s="263"/>
      <c r="Y156" s="263"/>
      <c r="Z156" s="263"/>
      <c r="AA156" s="263"/>
      <c r="AB156" s="263"/>
      <c r="AC156" s="263"/>
      <c r="AD156" s="263"/>
      <c r="AE156" s="263"/>
      <c r="AR156" s="151" t="s">
        <v>235</v>
      </c>
      <c r="AT156" s="151" t="s">
        <v>150</v>
      </c>
      <c r="AU156" s="151" t="s">
        <v>85</v>
      </c>
      <c r="AY156" s="17" t="s">
        <v>148</v>
      </c>
      <c r="BE156" s="152">
        <f>IF(N156="základní",#REF!,0)</f>
        <v>0</v>
      </c>
      <c r="BF156" s="152">
        <f>IF(N156="snížená",#REF!,0)</f>
        <v>0</v>
      </c>
      <c r="BG156" s="152">
        <f>IF(N156="zákl. přenesená",#REF!,0)</f>
        <v>0</v>
      </c>
      <c r="BH156" s="152">
        <f>IF(N156="sníž. přenesená",#REF!,0)</f>
        <v>0</v>
      </c>
      <c r="BI156" s="152">
        <f>IF(N156="nulová",#REF!,0)</f>
        <v>0</v>
      </c>
      <c r="BJ156" s="17" t="s">
        <v>83</v>
      </c>
      <c r="BK156" s="152" t="e">
        <f>ROUND(#REF!*#REF!,2)</f>
        <v>#REF!</v>
      </c>
      <c r="BL156" s="17" t="s">
        <v>235</v>
      </c>
      <c r="BM156" s="151" t="s">
        <v>1118</v>
      </c>
    </row>
    <row r="157" spans="1:65" s="2" customFormat="1" ht="16.5" customHeight="1">
      <c r="A157" s="263"/>
      <c r="B157" s="140"/>
      <c r="C157" s="141">
        <v>20</v>
      </c>
      <c r="D157" s="141" t="s">
        <v>150</v>
      </c>
      <c r="E157" s="142" t="s">
        <v>1755</v>
      </c>
      <c r="F157" s="143" t="s">
        <v>1737</v>
      </c>
      <c r="G157" s="144" t="s">
        <v>197</v>
      </c>
      <c r="H157" s="145">
        <v>5</v>
      </c>
      <c r="I157" s="146">
        <v>0</v>
      </c>
      <c r="J157" s="146">
        <f t="shared" si="8"/>
        <v>0</v>
      </c>
      <c r="K157" s="143" t="s">
        <v>154</v>
      </c>
      <c r="L157" s="30"/>
      <c r="M157" s="147"/>
      <c r="N157" s="148"/>
      <c r="O157" s="149"/>
      <c r="P157" s="149"/>
      <c r="Q157" s="149"/>
      <c r="R157" s="149"/>
      <c r="S157" s="149"/>
      <c r="T157" s="150"/>
      <c r="U157" s="263"/>
      <c r="V157" s="263"/>
      <c r="W157" s="263"/>
      <c r="X157" s="263"/>
      <c r="Y157" s="263"/>
      <c r="Z157" s="263"/>
      <c r="AA157" s="263"/>
      <c r="AB157" s="263"/>
      <c r="AC157" s="263"/>
      <c r="AD157" s="263"/>
      <c r="AE157" s="263"/>
      <c r="AR157" s="151" t="s">
        <v>235</v>
      </c>
      <c r="AT157" s="151" t="s">
        <v>150</v>
      </c>
      <c r="AU157" s="151" t="s">
        <v>85</v>
      </c>
      <c r="AY157" s="17" t="s">
        <v>148</v>
      </c>
      <c r="BE157" s="152">
        <f t="shared" ref="BE157" si="9">IF(N157="základní",J157,0)</f>
        <v>0</v>
      </c>
      <c r="BF157" s="152">
        <f t="shared" ref="BF157" si="10">IF(N157="snížená",J157,0)</f>
        <v>0</v>
      </c>
      <c r="BG157" s="152">
        <f t="shared" ref="BG157" si="11">IF(N157="zákl. přenesená",J157,0)</f>
        <v>0</v>
      </c>
      <c r="BH157" s="152">
        <f t="shared" ref="BH157" si="12">IF(N157="sníž. přenesená",J157,0)</f>
        <v>0</v>
      </c>
      <c r="BI157" s="152">
        <f t="shared" ref="BI157" si="13">IF(N157="nulová",J157,0)</f>
        <v>0</v>
      </c>
      <c r="BJ157" s="17" t="s">
        <v>83</v>
      </c>
      <c r="BK157" s="152">
        <f t="shared" ref="BK157" si="14">ROUND(I157*H157,2)</f>
        <v>0</v>
      </c>
      <c r="BL157" s="17" t="s">
        <v>235</v>
      </c>
      <c r="BM157" s="151" t="s">
        <v>1117</v>
      </c>
    </row>
    <row r="158" spans="1:65" s="2" customFormat="1" ht="16.5" customHeight="1">
      <c r="A158" s="263"/>
      <c r="B158" s="140"/>
      <c r="C158" s="141">
        <v>21</v>
      </c>
      <c r="D158" s="141" t="s">
        <v>150</v>
      </c>
      <c r="E158" s="142" t="s">
        <v>1756</v>
      </c>
      <c r="F158" s="143" t="s">
        <v>1741</v>
      </c>
      <c r="G158" s="144" t="s">
        <v>197</v>
      </c>
      <c r="H158" s="145">
        <v>2</v>
      </c>
      <c r="I158" s="146">
        <v>0</v>
      </c>
      <c r="J158" s="146">
        <f t="shared" ref="J158" si="15">ROUND(I158*H158,2)</f>
        <v>0</v>
      </c>
      <c r="K158" s="143" t="s">
        <v>154</v>
      </c>
      <c r="L158" s="30"/>
      <c r="M158" s="147"/>
      <c r="N158" s="148"/>
      <c r="O158" s="149"/>
      <c r="P158" s="149"/>
      <c r="Q158" s="149"/>
      <c r="R158" s="149"/>
      <c r="S158" s="149"/>
      <c r="T158" s="150"/>
      <c r="U158" s="263"/>
      <c r="V158" s="263"/>
      <c r="W158" s="263"/>
      <c r="X158" s="263"/>
      <c r="Y158" s="263"/>
      <c r="Z158" s="263"/>
      <c r="AA158" s="263"/>
      <c r="AB158" s="263"/>
      <c r="AC158" s="263"/>
      <c r="AD158" s="263"/>
      <c r="AE158" s="263"/>
      <c r="AR158" s="151" t="s">
        <v>235</v>
      </c>
      <c r="AT158" s="151" t="s">
        <v>150</v>
      </c>
      <c r="AU158" s="151" t="s">
        <v>85</v>
      </c>
      <c r="AY158" s="17" t="s">
        <v>148</v>
      </c>
      <c r="BE158" s="152">
        <f t="shared" ref="BE158" si="16">IF(N158="základní",J158,0)</f>
        <v>0</v>
      </c>
      <c r="BF158" s="152">
        <f t="shared" ref="BF158" si="17">IF(N158="snížená",J158,0)</f>
        <v>0</v>
      </c>
      <c r="BG158" s="152">
        <f t="shared" ref="BG158" si="18">IF(N158="zákl. přenesená",J158,0)</f>
        <v>0</v>
      </c>
      <c r="BH158" s="152">
        <f t="shared" ref="BH158" si="19">IF(N158="sníž. přenesená",J158,0)</f>
        <v>0</v>
      </c>
      <c r="BI158" s="152">
        <f t="shared" ref="BI158" si="20">IF(N158="nulová",J158,0)</f>
        <v>0</v>
      </c>
      <c r="BJ158" s="17" t="s">
        <v>83</v>
      </c>
      <c r="BK158" s="152">
        <f t="shared" ref="BK158" si="21">ROUND(I158*H158,2)</f>
        <v>0</v>
      </c>
      <c r="BL158" s="17" t="s">
        <v>235</v>
      </c>
      <c r="BM158" s="151" t="s">
        <v>1117</v>
      </c>
    </row>
    <row r="159" spans="1:65" s="2" customFormat="1" ht="16.5" customHeight="1">
      <c r="A159" s="263"/>
      <c r="B159" s="140"/>
      <c r="C159" s="141">
        <v>22</v>
      </c>
      <c r="D159" s="141" t="s">
        <v>150</v>
      </c>
      <c r="E159" s="142" t="s">
        <v>1757</v>
      </c>
      <c r="F159" s="143" t="s">
        <v>1739</v>
      </c>
      <c r="G159" s="144" t="s">
        <v>197</v>
      </c>
      <c r="H159" s="145">
        <v>1</v>
      </c>
      <c r="I159" s="146">
        <v>0</v>
      </c>
      <c r="J159" s="146">
        <f t="shared" si="8"/>
        <v>0</v>
      </c>
      <c r="K159" s="143" t="s">
        <v>154</v>
      </c>
      <c r="L159" s="30"/>
      <c r="M159" s="147"/>
      <c r="N159" s="148"/>
      <c r="O159" s="149"/>
      <c r="P159" s="149"/>
      <c r="Q159" s="149"/>
      <c r="R159" s="149"/>
      <c r="S159" s="149"/>
      <c r="T159" s="150"/>
      <c r="U159" s="263"/>
      <c r="V159" s="263"/>
      <c r="W159" s="263"/>
      <c r="X159" s="263"/>
      <c r="Y159" s="263"/>
      <c r="Z159" s="263"/>
      <c r="AA159" s="263"/>
      <c r="AB159" s="263"/>
      <c r="AC159" s="263"/>
      <c r="AD159" s="263"/>
      <c r="AE159" s="263"/>
      <c r="AR159" s="151" t="s">
        <v>235</v>
      </c>
      <c r="AT159" s="151" t="s">
        <v>150</v>
      </c>
      <c r="AU159" s="151" t="s">
        <v>85</v>
      </c>
      <c r="AY159" s="17" t="s">
        <v>148</v>
      </c>
      <c r="BE159" s="152">
        <f>IF(N159="základní",J163,0)</f>
        <v>0</v>
      </c>
      <c r="BF159" s="152">
        <f>IF(N159="snížená",J163,0)</f>
        <v>0</v>
      </c>
      <c r="BG159" s="152">
        <f>IF(N159="zákl. přenesená",J163,0)</f>
        <v>0</v>
      </c>
      <c r="BH159" s="152">
        <f>IF(N159="sníž. přenesená",J163,0)</f>
        <v>0</v>
      </c>
      <c r="BI159" s="152">
        <f>IF(N159="nulová",J163,0)</f>
        <v>0</v>
      </c>
      <c r="BJ159" s="17" t="s">
        <v>83</v>
      </c>
      <c r="BK159" s="152">
        <f>ROUND(I163*H163,2)</f>
        <v>0</v>
      </c>
      <c r="BL159" s="17" t="s">
        <v>235</v>
      </c>
      <c r="BM159" s="151" t="s">
        <v>1118</v>
      </c>
    </row>
    <row r="160" spans="1:65" s="2" customFormat="1" ht="16.5" customHeight="1">
      <c r="A160" s="263"/>
      <c r="B160" s="140"/>
      <c r="C160" s="141">
        <v>23</v>
      </c>
      <c r="D160" s="141" t="s">
        <v>150</v>
      </c>
      <c r="E160" s="142" t="s">
        <v>1758</v>
      </c>
      <c r="F160" s="143" t="s">
        <v>1740</v>
      </c>
      <c r="G160" s="144" t="s">
        <v>197</v>
      </c>
      <c r="H160" s="145">
        <v>5</v>
      </c>
      <c r="I160" s="146">
        <v>0</v>
      </c>
      <c r="J160" s="146">
        <f t="shared" ref="J160" si="22">ROUND(I160*H160,2)</f>
        <v>0</v>
      </c>
      <c r="K160" s="143" t="s">
        <v>154</v>
      </c>
      <c r="L160" s="30"/>
      <c r="M160" s="147"/>
      <c r="N160" s="148"/>
      <c r="O160" s="149"/>
      <c r="P160" s="149"/>
      <c r="Q160" s="149"/>
      <c r="R160" s="149"/>
      <c r="S160" s="149"/>
      <c r="T160" s="150"/>
      <c r="U160" s="263"/>
      <c r="V160" s="263"/>
      <c r="W160" s="263"/>
      <c r="X160" s="263"/>
      <c r="Y160" s="263"/>
      <c r="Z160" s="263"/>
      <c r="AA160" s="263"/>
      <c r="AB160" s="263"/>
      <c r="AC160" s="263"/>
      <c r="AD160" s="263"/>
      <c r="AE160" s="263"/>
      <c r="AR160" s="151" t="s">
        <v>235</v>
      </c>
      <c r="AT160" s="151" t="s">
        <v>150</v>
      </c>
      <c r="AU160" s="151" t="s">
        <v>85</v>
      </c>
      <c r="AY160" s="17" t="s">
        <v>148</v>
      </c>
      <c r="BE160" s="152">
        <f>IF(N160="základní",J164,0)</f>
        <v>0</v>
      </c>
      <c r="BF160" s="152">
        <f>IF(N160="snížená",J164,0)</f>
        <v>0</v>
      </c>
      <c r="BG160" s="152">
        <f>IF(N160="zákl. přenesená",J164,0)</f>
        <v>0</v>
      </c>
      <c r="BH160" s="152">
        <f>IF(N160="sníž. přenesená",J164,0)</f>
        <v>0</v>
      </c>
      <c r="BI160" s="152">
        <f>IF(N160="nulová",J164,0)</f>
        <v>0</v>
      </c>
      <c r="BJ160" s="17" t="s">
        <v>83</v>
      </c>
      <c r="BK160" s="152">
        <f>ROUND(I164*H164,2)</f>
        <v>0</v>
      </c>
      <c r="BL160" s="17" t="s">
        <v>235</v>
      </c>
      <c r="BM160" s="151" t="s">
        <v>1118</v>
      </c>
    </row>
    <row r="161" spans="1:65" s="2" customFormat="1" ht="16.5" customHeight="1">
      <c r="A161" s="263"/>
      <c r="B161" s="140"/>
      <c r="C161" s="141">
        <v>24</v>
      </c>
      <c r="D161" s="141" t="s">
        <v>150</v>
      </c>
      <c r="E161" s="142" t="s">
        <v>1759</v>
      </c>
      <c r="F161" s="143" t="s">
        <v>1738</v>
      </c>
      <c r="G161" s="144" t="s">
        <v>197</v>
      </c>
      <c r="H161" s="145">
        <v>1</v>
      </c>
      <c r="I161" s="146">
        <v>0</v>
      </c>
      <c r="J161" s="146">
        <f t="shared" ref="J161" si="23">ROUND(I161*H161,2)</f>
        <v>0</v>
      </c>
      <c r="K161" s="143" t="s">
        <v>154</v>
      </c>
      <c r="L161" s="30"/>
      <c r="M161" s="147"/>
      <c r="N161" s="148"/>
      <c r="O161" s="149"/>
      <c r="P161" s="149"/>
      <c r="Q161" s="149"/>
      <c r="R161" s="149"/>
      <c r="S161" s="149"/>
      <c r="T161" s="150"/>
      <c r="U161" s="263"/>
      <c r="V161" s="263"/>
      <c r="W161" s="263"/>
      <c r="X161" s="263"/>
      <c r="Y161" s="263"/>
      <c r="Z161" s="263"/>
      <c r="AA161" s="263"/>
      <c r="AB161" s="263"/>
      <c r="AC161" s="263"/>
      <c r="AD161" s="263"/>
      <c r="AE161" s="263"/>
      <c r="AR161" s="151" t="s">
        <v>235</v>
      </c>
      <c r="AT161" s="151" t="s">
        <v>150</v>
      </c>
      <c r="AU161" s="151" t="s">
        <v>85</v>
      </c>
      <c r="AY161" s="17" t="s">
        <v>148</v>
      </c>
      <c r="BE161" s="152">
        <f>IF(N161="základní",J164,0)</f>
        <v>0</v>
      </c>
      <c r="BF161" s="152">
        <f>IF(N161="snížená",J164,0)</f>
        <v>0</v>
      </c>
      <c r="BG161" s="152">
        <f>IF(N161="zákl. přenesená",J164,0)</f>
        <v>0</v>
      </c>
      <c r="BH161" s="152">
        <f>IF(N161="sníž. přenesená",J164,0)</f>
        <v>0</v>
      </c>
      <c r="BI161" s="152">
        <f>IF(N161="nulová",J164,0)</f>
        <v>0</v>
      </c>
      <c r="BJ161" s="17" t="s">
        <v>83</v>
      </c>
      <c r="BK161" s="152">
        <f>ROUND(I164*H164,2)</f>
        <v>0</v>
      </c>
      <c r="BL161" s="17" t="s">
        <v>235</v>
      </c>
      <c r="BM161" s="151" t="s">
        <v>1118</v>
      </c>
    </row>
    <row r="162" spans="1:65" s="2" customFormat="1" ht="16.5" customHeight="1">
      <c r="A162" s="29"/>
      <c r="B162" s="140"/>
      <c r="C162" s="141">
        <v>25</v>
      </c>
      <c r="D162" s="141" t="s">
        <v>150</v>
      </c>
      <c r="E162" s="142" t="s">
        <v>1119</v>
      </c>
      <c r="F162" s="143" t="s">
        <v>1120</v>
      </c>
      <c r="G162" s="144" t="s">
        <v>197</v>
      </c>
      <c r="H162" s="145">
        <v>1</v>
      </c>
      <c r="I162" s="146">
        <v>0</v>
      </c>
      <c r="J162" s="146">
        <f t="shared" si="0"/>
        <v>0</v>
      </c>
      <c r="K162" s="143" t="s">
        <v>154</v>
      </c>
      <c r="L162" s="30"/>
      <c r="M162" s="147"/>
      <c r="N162" s="148"/>
      <c r="O162" s="149"/>
      <c r="P162" s="149"/>
      <c r="Q162" s="149"/>
      <c r="R162" s="149"/>
      <c r="S162" s="149"/>
      <c r="T162" s="150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235</v>
      </c>
      <c r="AT162" s="151" t="s">
        <v>150</v>
      </c>
      <c r="AU162" s="151" t="s">
        <v>85</v>
      </c>
      <c r="AY162" s="17" t="s">
        <v>148</v>
      </c>
      <c r="BE162" s="152">
        <f>IF(N162="základní",J163,0)</f>
        <v>0</v>
      </c>
      <c r="BF162" s="152">
        <f>IF(N162="snížená",J163,0)</f>
        <v>0</v>
      </c>
      <c r="BG162" s="152">
        <f>IF(N162="zákl. přenesená",J163,0)</f>
        <v>0</v>
      </c>
      <c r="BH162" s="152">
        <f>IF(N162="sníž. přenesená",J163,0)</f>
        <v>0</v>
      </c>
      <c r="BI162" s="152">
        <f>IF(N162="nulová",J163,0)</f>
        <v>0</v>
      </c>
      <c r="BJ162" s="17" t="s">
        <v>83</v>
      </c>
      <c r="BK162" s="152">
        <f>ROUND(I163*H163,2)</f>
        <v>0</v>
      </c>
      <c r="BL162" s="17" t="s">
        <v>235</v>
      </c>
      <c r="BM162" s="151" t="s">
        <v>1123</v>
      </c>
    </row>
    <row r="163" spans="1:65" s="2" customFormat="1" ht="21.75" customHeight="1">
      <c r="A163" s="29"/>
      <c r="B163" s="140"/>
      <c r="C163" s="141">
        <v>26</v>
      </c>
      <c r="D163" s="141" t="s">
        <v>150</v>
      </c>
      <c r="E163" s="142" t="s">
        <v>1121</v>
      </c>
      <c r="F163" s="143" t="s">
        <v>1122</v>
      </c>
      <c r="G163" s="144" t="s">
        <v>197</v>
      </c>
      <c r="H163" s="145">
        <v>15</v>
      </c>
      <c r="I163" s="146">
        <v>0</v>
      </c>
      <c r="J163" s="146">
        <f t="shared" si="0"/>
        <v>0</v>
      </c>
      <c r="K163" s="143" t="s">
        <v>154</v>
      </c>
      <c r="L163" s="30"/>
      <c r="M163" s="147"/>
      <c r="N163" s="148"/>
      <c r="O163" s="149"/>
      <c r="P163" s="149"/>
      <c r="Q163" s="149"/>
      <c r="R163" s="149"/>
      <c r="S163" s="149"/>
      <c r="T163" s="150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1" t="s">
        <v>235</v>
      </c>
      <c r="AT163" s="151" t="s">
        <v>150</v>
      </c>
      <c r="AU163" s="151" t="s">
        <v>85</v>
      </c>
      <c r="AY163" s="17" t="s">
        <v>148</v>
      </c>
      <c r="BE163" s="152">
        <f>IF(N163="základní",J164,0)</f>
        <v>0</v>
      </c>
      <c r="BF163" s="152">
        <f>IF(N163="snížená",J164,0)</f>
        <v>0</v>
      </c>
      <c r="BG163" s="152">
        <f>IF(N163="zákl. přenesená",J164,0)</f>
        <v>0</v>
      </c>
      <c r="BH163" s="152">
        <f>IF(N163="sníž. přenesená",J164,0)</f>
        <v>0</v>
      </c>
      <c r="BI163" s="152">
        <f>IF(N163="nulová",J164,0)</f>
        <v>0</v>
      </c>
      <c r="BJ163" s="17" t="s">
        <v>83</v>
      </c>
      <c r="BK163" s="152">
        <f>ROUND(I164*H164,2)</f>
        <v>0</v>
      </c>
      <c r="BL163" s="17" t="s">
        <v>235</v>
      </c>
      <c r="BM163" s="151" t="s">
        <v>1125</v>
      </c>
    </row>
    <row r="164" spans="1:65" s="2" customFormat="1" ht="24.15" customHeight="1">
      <c r="A164" s="29"/>
      <c r="B164" s="140"/>
      <c r="C164" s="141">
        <v>27</v>
      </c>
      <c r="D164" s="141" t="s">
        <v>150</v>
      </c>
      <c r="E164" s="142" t="s">
        <v>1124</v>
      </c>
      <c r="F164" s="143" t="s">
        <v>1730</v>
      </c>
      <c r="G164" s="144" t="s">
        <v>210</v>
      </c>
      <c r="H164" s="145">
        <v>265</v>
      </c>
      <c r="I164" s="146">
        <v>0</v>
      </c>
      <c r="J164" s="146">
        <f t="shared" si="0"/>
        <v>0</v>
      </c>
      <c r="K164" s="143" t="s">
        <v>154</v>
      </c>
      <c r="L164" s="30"/>
      <c r="M164" s="147"/>
      <c r="N164" s="148"/>
      <c r="O164" s="149"/>
      <c r="P164" s="149"/>
      <c r="Q164" s="149"/>
      <c r="R164" s="149"/>
      <c r="S164" s="149"/>
      <c r="T164" s="150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1" t="s">
        <v>235</v>
      </c>
      <c r="AT164" s="151" t="s">
        <v>150</v>
      </c>
      <c r="AU164" s="151" t="s">
        <v>85</v>
      </c>
      <c r="AY164" s="17" t="s">
        <v>148</v>
      </c>
      <c r="BE164" s="152">
        <f>IF(N164="základní",J167,0)</f>
        <v>0</v>
      </c>
      <c r="BF164" s="152">
        <f>IF(N164="snížená",J167,0)</f>
        <v>0</v>
      </c>
      <c r="BG164" s="152">
        <f>IF(N164="zákl. přenesená",J167,0)</f>
        <v>0</v>
      </c>
      <c r="BH164" s="152">
        <f>IF(N164="sníž. přenesená",J167,0)</f>
        <v>0</v>
      </c>
      <c r="BI164" s="152">
        <f>IF(N164="nulová",J167,0)</f>
        <v>0</v>
      </c>
      <c r="BJ164" s="17" t="s">
        <v>83</v>
      </c>
      <c r="BK164" s="152">
        <f>ROUND(I167*H167,2)</f>
        <v>0</v>
      </c>
      <c r="BL164" s="17" t="s">
        <v>235</v>
      </c>
      <c r="BM164" s="151" t="s">
        <v>1128</v>
      </c>
    </row>
    <row r="165" spans="1:65" s="12" customFormat="1" ht="22.95" customHeight="1">
      <c r="A165" s="264"/>
      <c r="B165" s="140"/>
      <c r="C165" s="141">
        <v>26</v>
      </c>
      <c r="D165" s="141" t="s">
        <v>150</v>
      </c>
      <c r="E165" s="142" t="s">
        <v>1783</v>
      </c>
      <c r="F165" s="143" t="s">
        <v>1784</v>
      </c>
      <c r="G165" s="144" t="s">
        <v>197</v>
      </c>
      <c r="H165" s="145">
        <v>18</v>
      </c>
      <c r="I165" s="146">
        <v>0</v>
      </c>
      <c r="J165" s="146">
        <f t="shared" ref="J165:J166" si="24">ROUND(I165*H165,2)</f>
        <v>0</v>
      </c>
      <c r="K165" s="143" t="s">
        <v>154</v>
      </c>
      <c r="L165" s="128"/>
      <c r="M165" s="132"/>
      <c r="N165" s="133"/>
      <c r="O165" s="133"/>
      <c r="P165" s="134"/>
      <c r="Q165" s="133"/>
      <c r="R165" s="134"/>
      <c r="S165" s="133"/>
      <c r="T165" s="135"/>
      <c r="AR165" s="129" t="s">
        <v>85</v>
      </c>
      <c r="AT165" s="136" t="s">
        <v>74</v>
      </c>
      <c r="AU165" s="136" t="s">
        <v>83</v>
      </c>
      <c r="AY165" s="129" t="s">
        <v>148</v>
      </c>
      <c r="BK165" s="137">
        <f>SUM(BK166:BK183)</f>
        <v>0</v>
      </c>
    </row>
    <row r="166" spans="1:65" s="2" customFormat="1" ht="36.6" customHeight="1">
      <c r="A166" s="264"/>
      <c r="B166" s="140"/>
      <c r="C166" s="141">
        <v>27</v>
      </c>
      <c r="D166" s="141" t="s">
        <v>150</v>
      </c>
      <c r="E166" s="142" t="s">
        <v>1785</v>
      </c>
      <c r="F166" s="143" t="s">
        <v>1786</v>
      </c>
      <c r="G166" s="144" t="s">
        <v>1777</v>
      </c>
      <c r="H166" s="145">
        <v>18</v>
      </c>
      <c r="I166" s="146">
        <v>0</v>
      </c>
      <c r="J166" s="146">
        <f t="shared" si="24"/>
        <v>0</v>
      </c>
      <c r="K166" s="143" t="s">
        <v>154</v>
      </c>
      <c r="L166" s="30"/>
      <c r="M166" s="147"/>
      <c r="N166" s="148"/>
      <c r="O166" s="149"/>
      <c r="P166" s="149"/>
      <c r="Q166" s="149"/>
      <c r="R166" s="149"/>
      <c r="S166" s="149"/>
      <c r="T166" s="150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1" t="s">
        <v>235</v>
      </c>
      <c r="AT166" s="151" t="s">
        <v>150</v>
      </c>
      <c r="AU166" s="151" t="s">
        <v>85</v>
      </c>
      <c r="AY166" s="17" t="s">
        <v>148</v>
      </c>
      <c r="BE166" s="152">
        <f>IF(N166="základní",J169,0)</f>
        <v>0</v>
      </c>
      <c r="BF166" s="152">
        <f>IF(N166="snížená",J169,0)</f>
        <v>0</v>
      </c>
      <c r="BG166" s="152">
        <f>IF(N166="zákl. přenesená",J169,0)</f>
        <v>0</v>
      </c>
      <c r="BH166" s="152">
        <f>IF(N166="sníž. přenesená",J169,0)</f>
        <v>0</v>
      </c>
      <c r="BI166" s="152">
        <f>IF(N166="nulová",J169,0)</f>
        <v>0</v>
      </c>
      <c r="BJ166" s="17" t="s">
        <v>83</v>
      </c>
      <c r="BK166" s="152">
        <f>ROUND(I169*H169,2)</f>
        <v>0</v>
      </c>
      <c r="BL166" s="17" t="s">
        <v>235</v>
      </c>
      <c r="BM166" s="151" t="s">
        <v>1133</v>
      </c>
    </row>
    <row r="167" spans="1:65" s="2" customFormat="1" ht="24.15" customHeight="1">
      <c r="A167" s="29"/>
      <c r="B167" s="140"/>
      <c r="C167" s="141">
        <v>28</v>
      </c>
      <c r="D167" s="141" t="s">
        <v>150</v>
      </c>
      <c r="E167" s="142" t="s">
        <v>1126</v>
      </c>
      <c r="F167" s="143" t="s">
        <v>1127</v>
      </c>
      <c r="G167" s="144" t="s">
        <v>280</v>
      </c>
      <c r="H167" s="145">
        <v>0.65600000000000003</v>
      </c>
      <c r="I167" s="146">
        <v>0</v>
      </c>
      <c r="J167" s="146">
        <f t="shared" si="0"/>
        <v>0</v>
      </c>
      <c r="K167" s="143" t="s">
        <v>154</v>
      </c>
      <c r="L167" s="30"/>
      <c r="M167" s="147"/>
      <c r="N167" s="148"/>
      <c r="O167" s="149"/>
      <c r="P167" s="149"/>
      <c r="Q167" s="149"/>
      <c r="R167" s="149"/>
      <c r="S167" s="149"/>
      <c r="T167" s="150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1" t="s">
        <v>235</v>
      </c>
      <c r="AT167" s="151" t="s">
        <v>150</v>
      </c>
      <c r="AU167" s="151" t="s">
        <v>85</v>
      </c>
      <c r="AY167" s="17" t="s">
        <v>148</v>
      </c>
      <c r="BE167" s="152">
        <f>IF(N167="základní",J170,0)</f>
        <v>0</v>
      </c>
      <c r="BF167" s="152">
        <f>IF(N167="snížená",J170,0)</f>
        <v>0</v>
      </c>
      <c r="BG167" s="152">
        <f>IF(N167="zákl. přenesená",J170,0)</f>
        <v>0</v>
      </c>
      <c r="BH167" s="152">
        <f>IF(N167="sníž. přenesená",J170,0)</f>
        <v>0</v>
      </c>
      <c r="BI167" s="152">
        <f>IF(N167="nulová",J170,0)</f>
        <v>0</v>
      </c>
      <c r="BJ167" s="17" t="s">
        <v>83</v>
      </c>
      <c r="BK167" s="152">
        <f>ROUND(I170*H170,2)</f>
        <v>0</v>
      </c>
      <c r="BL167" s="17" t="s">
        <v>235</v>
      </c>
      <c r="BM167" s="151" t="s">
        <v>1136</v>
      </c>
    </row>
    <row r="168" spans="1:65" s="2" customFormat="1" ht="24.15" customHeight="1">
      <c r="A168" s="12"/>
      <c r="B168" s="128"/>
      <c r="C168" s="12"/>
      <c r="D168" s="129" t="s">
        <v>74</v>
      </c>
      <c r="E168" s="138" t="s">
        <v>1129</v>
      </c>
      <c r="F168" s="138" t="s">
        <v>1130</v>
      </c>
      <c r="G168" s="12"/>
      <c r="H168" s="12"/>
      <c r="I168" s="12"/>
      <c r="J168" s="139">
        <f>SUM(J169:J186)</f>
        <v>0</v>
      </c>
      <c r="K168" s="12"/>
      <c r="L168" s="30"/>
      <c r="M168" s="147"/>
      <c r="N168" s="148"/>
      <c r="O168" s="149"/>
      <c r="P168" s="149"/>
      <c r="Q168" s="149"/>
      <c r="R168" s="149"/>
      <c r="S168" s="149"/>
      <c r="T168" s="150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1" t="s">
        <v>235</v>
      </c>
      <c r="AT168" s="151" t="s">
        <v>150</v>
      </c>
      <c r="AU168" s="151" t="s">
        <v>85</v>
      </c>
      <c r="AY168" s="17" t="s">
        <v>148</v>
      </c>
      <c r="BE168" s="152">
        <f>IF(N168="základní",J171,0)</f>
        <v>0</v>
      </c>
      <c r="BF168" s="152">
        <f>IF(N168="snížená",J171,0)</f>
        <v>0</v>
      </c>
      <c r="BG168" s="152">
        <f>IF(N168="zákl. přenesená",J171,0)</f>
        <v>0</v>
      </c>
      <c r="BH168" s="152">
        <f>IF(N168="sníž. přenesená",J171,0)</f>
        <v>0</v>
      </c>
      <c r="BI168" s="152">
        <f>IF(N168="nulová",J171,0)</f>
        <v>0</v>
      </c>
      <c r="BJ168" s="17" t="s">
        <v>83</v>
      </c>
      <c r="BK168" s="152">
        <f>ROUND(I171*H171,2)</f>
        <v>0</v>
      </c>
      <c r="BL168" s="17" t="s">
        <v>235</v>
      </c>
      <c r="BM168" s="151" t="s">
        <v>1139</v>
      </c>
    </row>
    <row r="169" spans="1:65" s="2" customFormat="1" ht="24.15" customHeight="1">
      <c r="A169" s="29"/>
      <c r="B169" s="140"/>
      <c r="C169" s="141">
        <v>29</v>
      </c>
      <c r="D169" s="141" t="s">
        <v>150</v>
      </c>
      <c r="E169" s="142" t="s">
        <v>1131</v>
      </c>
      <c r="F169" s="143" t="s">
        <v>1132</v>
      </c>
      <c r="G169" s="144" t="s">
        <v>210</v>
      </c>
      <c r="H169" s="145">
        <v>330</v>
      </c>
      <c r="I169" s="146">
        <v>0</v>
      </c>
      <c r="J169" s="146">
        <f t="shared" ref="J169:J186" si="25">ROUND(I169*H169,2)</f>
        <v>0</v>
      </c>
      <c r="K169" s="143" t="s">
        <v>154</v>
      </c>
      <c r="L169" s="30"/>
      <c r="M169" s="147"/>
      <c r="N169" s="148"/>
      <c r="O169" s="149"/>
      <c r="P169" s="149"/>
      <c r="Q169" s="149"/>
      <c r="R169" s="149"/>
      <c r="S169" s="149"/>
      <c r="T169" s="150"/>
      <c r="U169" s="29"/>
      <c r="V169" s="152"/>
      <c r="W169" s="29"/>
      <c r="X169" s="29"/>
      <c r="Y169" s="29"/>
      <c r="Z169" s="29"/>
      <c r="AA169" s="29"/>
      <c r="AB169" s="29"/>
      <c r="AC169" s="29"/>
      <c r="AD169" s="29"/>
      <c r="AE169" s="29"/>
      <c r="AR169" s="151" t="s">
        <v>235</v>
      </c>
      <c r="AT169" s="151" t="s">
        <v>150</v>
      </c>
      <c r="AU169" s="151" t="s">
        <v>85</v>
      </c>
      <c r="AY169" s="17" t="s">
        <v>148</v>
      </c>
      <c r="BE169" s="152">
        <f>IF(N169="základní",J172,0)</f>
        <v>0</v>
      </c>
      <c r="BF169" s="152">
        <f>IF(N169="snížená",J172,0)</f>
        <v>0</v>
      </c>
      <c r="BG169" s="152">
        <f>IF(N169="zákl. přenesená",J172,0)</f>
        <v>0</v>
      </c>
      <c r="BH169" s="152">
        <f>IF(N169="sníž. přenesená",J172,0)</f>
        <v>0</v>
      </c>
      <c r="BI169" s="152">
        <f>IF(N169="nulová",J172,0)</f>
        <v>0</v>
      </c>
      <c r="BJ169" s="17" t="s">
        <v>83</v>
      </c>
      <c r="BK169" s="152">
        <f>ROUND(I172*H172,2)</f>
        <v>0</v>
      </c>
      <c r="BL169" s="17" t="s">
        <v>235</v>
      </c>
      <c r="BM169" s="151" t="s">
        <v>1142</v>
      </c>
    </row>
    <row r="170" spans="1:65" s="2" customFormat="1" ht="30" customHeight="1">
      <c r="A170" s="29"/>
      <c r="B170" s="140"/>
      <c r="C170" s="141">
        <v>30</v>
      </c>
      <c r="D170" s="141" t="s">
        <v>150</v>
      </c>
      <c r="E170" s="142" t="s">
        <v>1134</v>
      </c>
      <c r="F170" s="143" t="s">
        <v>1135</v>
      </c>
      <c r="G170" s="144" t="s">
        <v>210</v>
      </c>
      <c r="H170" s="145">
        <v>50</v>
      </c>
      <c r="I170" s="146">
        <v>0</v>
      </c>
      <c r="J170" s="146">
        <f t="shared" si="25"/>
        <v>0</v>
      </c>
      <c r="K170" s="143" t="s">
        <v>154</v>
      </c>
      <c r="L170" s="30"/>
      <c r="M170" s="147"/>
      <c r="N170" s="148"/>
      <c r="O170" s="149"/>
      <c r="P170" s="149"/>
      <c r="Q170" s="149"/>
      <c r="R170" s="149"/>
      <c r="S170" s="149"/>
      <c r="T170" s="150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1" t="s">
        <v>235</v>
      </c>
      <c r="AT170" s="151" t="s">
        <v>150</v>
      </c>
      <c r="AU170" s="151" t="s">
        <v>85</v>
      </c>
      <c r="AY170" s="17" t="s">
        <v>148</v>
      </c>
      <c r="BE170" s="152">
        <f>IF(N170="základní",J179,0)</f>
        <v>0</v>
      </c>
      <c r="BF170" s="152">
        <f>IF(N170="snížená",J179,0)</f>
        <v>0</v>
      </c>
      <c r="BG170" s="152">
        <f>IF(N170="zákl. přenesená",J179,0)</f>
        <v>0</v>
      </c>
      <c r="BH170" s="152">
        <f>IF(N170="sníž. přenesená",J179,0)</f>
        <v>0</v>
      </c>
      <c r="BI170" s="152">
        <f>IF(N170="nulová",J179,0)</f>
        <v>0</v>
      </c>
      <c r="BJ170" s="17" t="s">
        <v>83</v>
      </c>
      <c r="BK170" s="152">
        <f>ROUND(I179*H179,2)</f>
        <v>0</v>
      </c>
      <c r="BL170" s="17" t="s">
        <v>235</v>
      </c>
      <c r="BM170" s="151" t="s">
        <v>1145</v>
      </c>
    </row>
    <row r="171" spans="1:65" s="2" customFormat="1" ht="30" customHeight="1">
      <c r="A171" s="29"/>
      <c r="B171" s="140"/>
      <c r="C171" s="141">
        <v>31</v>
      </c>
      <c r="D171" s="141" t="s">
        <v>150</v>
      </c>
      <c r="E171" s="142" t="s">
        <v>1137</v>
      </c>
      <c r="F171" s="143" t="s">
        <v>1138</v>
      </c>
      <c r="G171" s="144" t="s">
        <v>210</v>
      </c>
      <c r="H171" s="145">
        <v>85</v>
      </c>
      <c r="I171" s="146">
        <v>0</v>
      </c>
      <c r="J171" s="146">
        <f t="shared" si="25"/>
        <v>0</v>
      </c>
      <c r="K171" s="143" t="s">
        <v>154</v>
      </c>
      <c r="L171" s="30"/>
      <c r="M171" s="147"/>
      <c r="N171" s="148"/>
      <c r="O171" s="149"/>
      <c r="P171" s="149"/>
      <c r="Q171" s="149"/>
      <c r="R171" s="149"/>
      <c r="S171" s="149"/>
      <c r="T171" s="150"/>
      <c r="U171" s="263"/>
      <c r="V171" s="263"/>
      <c r="W171" s="263"/>
      <c r="X171" s="263"/>
      <c r="Y171" s="263"/>
      <c r="Z171" s="263"/>
      <c r="AA171" s="263"/>
      <c r="AB171" s="263"/>
      <c r="AC171" s="263"/>
      <c r="AD171" s="263"/>
      <c r="AE171" s="263"/>
      <c r="AR171" s="151" t="s">
        <v>235</v>
      </c>
      <c r="AT171" s="151" t="s">
        <v>150</v>
      </c>
      <c r="AU171" s="151" t="s">
        <v>85</v>
      </c>
      <c r="AY171" s="17" t="s">
        <v>148</v>
      </c>
      <c r="BE171" s="152">
        <f>IF(N171="základní",J180,0)</f>
        <v>0</v>
      </c>
      <c r="BF171" s="152">
        <f>IF(N171="snížená",J180,0)</f>
        <v>0</v>
      </c>
      <c r="BG171" s="152">
        <f>IF(N171="zákl. přenesená",J180,0)</f>
        <v>0</v>
      </c>
      <c r="BH171" s="152">
        <f>IF(N171="sníž. přenesená",J180,0)</f>
        <v>0</v>
      </c>
      <c r="BI171" s="152">
        <f>IF(N171="nulová",J180,0)</f>
        <v>0</v>
      </c>
      <c r="BJ171" s="17" t="s">
        <v>83</v>
      </c>
      <c r="BK171" s="152">
        <f>ROUND(I180*H180,2)</f>
        <v>0</v>
      </c>
      <c r="BL171" s="17" t="s">
        <v>235</v>
      </c>
      <c r="BM171" s="151" t="s">
        <v>1145</v>
      </c>
    </row>
    <row r="172" spans="1:65" s="2" customFormat="1" ht="23.4" customHeight="1">
      <c r="A172" s="29"/>
      <c r="B172" s="140"/>
      <c r="C172" s="141">
        <v>32</v>
      </c>
      <c r="D172" s="141" t="s">
        <v>150</v>
      </c>
      <c r="E172" s="142" t="s">
        <v>1140</v>
      </c>
      <c r="F172" s="143" t="s">
        <v>1742</v>
      </c>
      <c r="G172" s="144" t="s">
        <v>210</v>
      </c>
      <c r="H172" s="145">
        <v>50</v>
      </c>
      <c r="I172" s="146">
        <v>0</v>
      </c>
      <c r="J172" s="146">
        <f t="shared" si="25"/>
        <v>0</v>
      </c>
      <c r="K172" s="143" t="s">
        <v>154</v>
      </c>
      <c r="L172" s="30"/>
      <c r="M172" s="147"/>
      <c r="N172" s="148"/>
      <c r="O172" s="149"/>
      <c r="P172" s="149"/>
      <c r="Q172" s="149"/>
      <c r="R172" s="149"/>
      <c r="S172" s="149"/>
      <c r="T172" s="150"/>
      <c r="U172" s="263"/>
      <c r="V172" s="263"/>
      <c r="W172" s="263"/>
      <c r="X172" s="263"/>
      <c r="Y172" s="263"/>
      <c r="Z172" s="263"/>
      <c r="AA172" s="263"/>
      <c r="AB172" s="263"/>
      <c r="AC172" s="263"/>
      <c r="AD172" s="263"/>
      <c r="AE172" s="263"/>
      <c r="AR172" s="151" t="s">
        <v>235</v>
      </c>
      <c r="AT172" s="151" t="s">
        <v>150</v>
      </c>
      <c r="AU172" s="151" t="s">
        <v>85</v>
      </c>
      <c r="AY172" s="17" t="s">
        <v>148</v>
      </c>
      <c r="BE172" s="152">
        <f>IF(N172="základní",J180,0)</f>
        <v>0</v>
      </c>
      <c r="BF172" s="152">
        <f>IF(N172="snížená",J180,0)</f>
        <v>0</v>
      </c>
      <c r="BG172" s="152">
        <f>IF(N172="zákl. přenesená",J180,0)</f>
        <v>0</v>
      </c>
      <c r="BH172" s="152">
        <f>IF(N172="sníž. přenesená",J180,0)</f>
        <v>0</v>
      </c>
      <c r="BI172" s="152">
        <f>IF(N172="nulová",J180,0)</f>
        <v>0</v>
      </c>
      <c r="BJ172" s="17" t="s">
        <v>83</v>
      </c>
      <c r="BK172" s="152">
        <f>ROUND(I180*H180,2)</f>
        <v>0</v>
      </c>
      <c r="BL172" s="17" t="s">
        <v>235</v>
      </c>
      <c r="BM172" s="151" t="s">
        <v>1145</v>
      </c>
    </row>
    <row r="173" spans="1:65" s="2" customFormat="1" ht="23.4" customHeight="1">
      <c r="A173" s="263"/>
      <c r="B173" s="140"/>
      <c r="C173" s="141">
        <v>33</v>
      </c>
      <c r="D173" s="141" t="s">
        <v>150</v>
      </c>
      <c r="E173" s="142" t="s">
        <v>1140</v>
      </c>
      <c r="F173" s="143" t="s">
        <v>1743</v>
      </c>
      <c r="G173" s="144" t="s">
        <v>210</v>
      </c>
      <c r="H173" s="145">
        <v>50</v>
      </c>
      <c r="I173" s="146">
        <v>0</v>
      </c>
      <c r="J173" s="146">
        <f t="shared" ref="J173" si="26">ROUND(I173*H173,2)</f>
        <v>0</v>
      </c>
      <c r="K173" s="143" t="s">
        <v>154</v>
      </c>
      <c r="L173" s="30"/>
      <c r="M173" s="147"/>
      <c r="N173" s="148"/>
      <c r="O173" s="149"/>
      <c r="P173" s="149"/>
      <c r="Q173" s="149"/>
      <c r="R173" s="149"/>
      <c r="S173" s="149"/>
      <c r="T173" s="150"/>
      <c r="U173" s="263"/>
      <c r="V173" s="263"/>
      <c r="W173" s="263"/>
      <c r="X173" s="263"/>
      <c r="Y173" s="263"/>
      <c r="Z173" s="263"/>
      <c r="AA173" s="263"/>
      <c r="AB173" s="263"/>
      <c r="AC173" s="263"/>
      <c r="AD173" s="263"/>
      <c r="AE173" s="263"/>
      <c r="AR173" s="151" t="s">
        <v>235</v>
      </c>
      <c r="AT173" s="151" t="s">
        <v>150</v>
      </c>
      <c r="AU173" s="151" t="s">
        <v>85</v>
      </c>
      <c r="AY173" s="17" t="s">
        <v>148</v>
      </c>
      <c r="BE173" s="152">
        <f>IF(N173="základní",J181,0)</f>
        <v>0</v>
      </c>
      <c r="BF173" s="152">
        <f>IF(N173="snížená",J181,0)</f>
        <v>0</v>
      </c>
      <c r="BG173" s="152">
        <f>IF(N173="zákl. přenesená",J181,0)</f>
        <v>0</v>
      </c>
      <c r="BH173" s="152">
        <f>IF(N173="sníž. přenesená",J181,0)</f>
        <v>0</v>
      </c>
      <c r="BI173" s="152">
        <f>IF(N173="nulová",J181,0)</f>
        <v>0</v>
      </c>
      <c r="BJ173" s="17" t="s">
        <v>83</v>
      </c>
      <c r="BK173" s="152">
        <f>ROUND(I181*H181,2)</f>
        <v>0</v>
      </c>
      <c r="BL173" s="17" t="s">
        <v>235</v>
      </c>
      <c r="BM173" s="151" t="s">
        <v>1145</v>
      </c>
    </row>
    <row r="174" spans="1:65" s="2" customFormat="1" ht="23.4" customHeight="1">
      <c r="A174" s="263"/>
      <c r="B174" s="140"/>
      <c r="C174" s="141">
        <v>34</v>
      </c>
      <c r="D174" s="141" t="s">
        <v>150</v>
      </c>
      <c r="E174" s="142" t="s">
        <v>1140</v>
      </c>
      <c r="F174" s="143" t="s">
        <v>1141</v>
      </c>
      <c r="G174" s="144" t="s">
        <v>210</v>
      </c>
      <c r="H174" s="145">
        <v>70</v>
      </c>
      <c r="I174" s="146">
        <v>0</v>
      </c>
      <c r="J174" s="146">
        <f t="shared" ref="J174" si="27">ROUND(I174*H174,2)</f>
        <v>0</v>
      </c>
      <c r="K174" s="143" t="s">
        <v>154</v>
      </c>
      <c r="L174" s="30"/>
      <c r="M174" s="147"/>
      <c r="N174" s="148"/>
      <c r="O174" s="149"/>
      <c r="P174" s="149"/>
      <c r="Q174" s="149"/>
      <c r="R174" s="149"/>
      <c r="S174" s="149"/>
      <c r="T174" s="150"/>
      <c r="U174" s="263"/>
      <c r="V174" s="263"/>
      <c r="W174" s="263"/>
      <c r="X174" s="263"/>
      <c r="Y174" s="263"/>
      <c r="Z174" s="263"/>
      <c r="AA174" s="263"/>
      <c r="AB174" s="263"/>
      <c r="AC174" s="263"/>
      <c r="AD174" s="263"/>
      <c r="AE174" s="263"/>
      <c r="AR174" s="151" t="s">
        <v>235</v>
      </c>
      <c r="AT174" s="151" t="s">
        <v>150</v>
      </c>
      <c r="AU174" s="151" t="s">
        <v>85</v>
      </c>
      <c r="AY174" s="17" t="s">
        <v>148</v>
      </c>
      <c r="BE174" s="152">
        <f>IF(N174="základní",J182,0)</f>
        <v>0</v>
      </c>
      <c r="BF174" s="152">
        <f>IF(N174="snížená",J182,0)</f>
        <v>0</v>
      </c>
      <c r="BG174" s="152">
        <f>IF(N174="zákl. přenesená",J182,0)</f>
        <v>0</v>
      </c>
      <c r="BH174" s="152">
        <f>IF(N174="sníž. přenesená",J182,0)</f>
        <v>0</v>
      </c>
      <c r="BI174" s="152">
        <f>IF(N174="nulová",J182,0)</f>
        <v>0</v>
      </c>
      <c r="BJ174" s="17" t="s">
        <v>83</v>
      </c>
      <c r="BK174" s="152">
        <f>ROUND(I182*H182,2)</f>
        <v>0</v>
      </c>
      <c r="BL174" s="17" t="s">
        <v>235</v>
      </c>
      <c r="BM174" s="151" t="s">
        <v>1145</v>
      </c>
    </row>
    <row r="175" spans="1:65" s="2" customFormat="1" ht="23.4" customHeight="1">
      <c r="A175" s="263"/>
      <c r="B175" s="140"/>
      <c r="C175" s="141">
        <v>35</v>
      </c>
      <c r="D175" s="141" t="s">
        <v>150</v>
      </c>
      <c r="E175" s="142" t="s">
        <v>1140</v>
      </c>
      <c r="F175" s="143" t="s">
        <v>1744</v>
      </c>
      <c r="G175" s="144" t="s">
        <v>210</v>
      </c>
      <c r="H175" s="145">
        <v>90</v>
      </c>
      <c r="I175" s="146">
        <v>0</v>
      </c>
      <c r="J175" s="146">
        <f t="shared" ref="J175" si="28">ROUND(I175*H175,2)</f>
        <v>0</v>
      </c>
      <c r="K175" s="143" t="s">
        <v>154</v>
      </c>
      <c r="L175" s="30"/>
      <c r="M175" s="147"/>
      <c r="N175" s="148"/>
      <c r="O175" s="149"/>
      <c r="P175" s="149"/>
      <c r="Q175" s="149"/>
      <c r="R175" s="149"/>
      <c r="S175" s="149"/>
      <c r="T175" s="150"/>
      <c r="U175" s="263"/>
      <c r="V175" s="263"/>
      <c r="W175" s="263"/>
      <c r="X175" s="263"/>
      <c r="Y175" s="263"/>
      <c r="Z175" s="263"/>
      <c r="AA175" s="263"/>
      <c r="AB175" s="263"/>
      <c r="AC175" s="263"/>
      <c r="AD175" s="263"/>
      <c r="AE175" s="263"/>
      <c r="AR175" s="151" t="s">
        <v>235</v>
      </c>
      <c r="AT175" s="151" t="s">
        <v>150</v>
      </c>
      <c r="AU175" s="151" t="s">
        <v>85</v>
      </c>
      <c r="AY175" s="17" t="s">
        <v>148</v>
      </c>
      <c r="BE175" s="152">
        <f>IF(N175="základní",J183,0)</f>
        <v>0</v>
      </c>
      <c r="BF175" s="152">
        <f>IF(N175="snížená",J183,0)</f>
        <v>0</v>
      </c>
      <c r="BG175" s="152">
        <f>IF(N175="zákl. přenesená",J183,0)</f>
        <v>0</v>
      </c>
      <c r="BH175" s="152">
        <f>IF(N175="sníž. přenesená",J183,0)</f>
        <v>0</v>
      </c>
      <c r="BI175" s="152">
        <f>IF(N175="nulová",J183,0)</f>
        <v>0</v>
      </c>
      <c r="BJ175" s="17" t="s">
        <v>83</v>
      </c>
      <c r="BK175" s="152">
        <f>ROUND(I183*H183,2)</f>
        <v>0</v>
      </c>
      <c r="BL175" s="17" t="s">
        <v>235</v>
      </c>
      <c r="BM175" s="151" t="s">
        <v>1145</v>
      </c>
    </row>
    <row r="176" spans="1:65" s="2" customFormat="1" ht="23.4" customHeight="1">
      <c r="A176" s="263"/>
      <c r="B176" s="140"/>
      <c r="C176" s="141">
        <v>36</v>
      </c>
      <c r="D176" s="141" t="s">
        <v>150</v>
      </c>
      <c r="E176" s="142" t="s">
        <v>1140</v>
      </c>
      <c r="F176" s="143" t="s">
        <v>1745</v>
      </c>
      <c r="G176" s="144" t="s">
        <v>210</v>
      </c>
      <c r="H176" s="145">
        <v>4</v>
      </c>
      <c r="I176" s="146">
        <v>0</v>
      </c>
      <c r="J176" s="146">
        <f t="shared" ref="J176" si="29">ROUND(I176*H176,2)</f>
        <v>0</v>
      </c>
      <c r="K176" s="143" t="s">
        <v>154</v>
      </c>
      <c r="L176" s="30"/>
      <c r="M176" s="147"/>
      <c r="N176" s="148"/>
      <c r="O176" s="149"/>
      <c r="P176" s="149"/>
      <c r="Q176" s="149"/>
      <c r="R176" s="149"/>
      <c r="S176" s="149"/>
      <c r="T176" s="150"/>
      <c r="U176" s="263"/>
      <c r="V176" s="263"/>
      <c r="W176" s="263"/>
      <c r="X176" s="263"/>
      <c r="Y176" s="263"/>
      <c r="Z176" s="263"/>
      <c r="AA176" s="263"/>
      <c r="AB176" s="263"/>
      <c r="AC176" s="263"/>
      <c r="AD176" s="263"/>
      <c r="AE176" s="263"/>
      <c r="AR176" s="151" t="s">
        <v>235</v>
      </c>
      <c r="AT176" s="151" t="s">
        <v>150</v>
      </c>
      <c r="AU176" s="151" t="s">
        <v>85</v>
      </c>
      <c r="AY176" s="17" t="s">
        <v>148</v>
      </c>
      <c r="BE176" s="152">
        <f>IF(N176="základní",J184,0)</f>
        <v>0</v>
      </c>
      <c r="BF176" s="152">
        <f>IF(N176="snížená",J184,0)</f>
        <v>0</v>
      </c>
      <c r="BG176" s="152">
        <f>IF(N176="zákl. přenesená",J184,0)</f>
        <v>0</v>
      </c>
      <c r="BH176" s="152">
        <f>IF(N176="sníž. přenesená",J184,0)</f>
        <v>0</v>
      </c>
      <c r="BI176" s="152">
        <f>IF(N176="nulová",J184,0)</f>
        <v>0</v>
      </c>
      <c r="BJ176" s="17" t="s">
        <v>83</v>
      </c>
      <c r="BK176" s="152">
        <f>ROUND(I184*H184,2)</f>
        <v>0</v>
      </c>
      <c r="BL176" s="17" t="s">
        <v>235</v>
      </c>
      <c r="BM176" s="151" t="s">
        <v>1145</v>
      </c>
    </row>
    <row r="177" spans="1:65" s="2" customFormat="1" ht="21.75" customHeight="1">
      <c r="A177" s="263"/>
      <c r="B177" s="140"/>
      <c r="C177" s="141">
        <v>37</v>
      </c>
      <c r="D177" s="141" t="s">
        <v>150</v>
      </c>
      <c r="E177" s="142" t="s">
        <v>1140</v>
      </c>
      <c r="F177" s="143" t="s">
        <v>1746</v>
      </c>
      <c r="G177" s="144" t="s">
        <v>210</v>
      </c>
      <c r="H177" s="145">
        <v>5</v>
      </c>
      <c r="I177" s="146">
        <v>0</v>
      </c>
      <c r="J177" s="146">
        <f t="shared" ref="J177" si="30">ROUND(I177*H177,2)</f>
        <v>0</v>
      </c>
      <c r="K177" s="143" t="s">
        <v>154</v>
      </c>
      <c r="L177" s="30"/>
      <c r="M177" s="147"/>
      <c r="N177" s="148"/>
      <c r="O177" s="149"/>
      <c r="P177" s="149"/>
      <c r="Q177" s="149"/>
      <c r="R177" s="149"/>
      <c r="S177" s="149"/>
      <c r="T177" s="150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1" t="s">
        <v>235</v>
      </c>
      <c r="AT177" s="151" t="s">
        <v>150</v>
      </c>
      <c r="AU177" s="151" t="s">
        <v>85</v>
      </c>
      <c r="AY177" s="17" t="s">
        <v>148</v>
      </c>
      <c r="BE177" s="152">
        <f t="shared" ref="BE177:BE183" si="31">IF(N177="základní",J180,0)</f>
        <v>0</v>
      </c>
      <c r="BF177" s="152">
        <f t="shared" ref="BF177:BF183" si="32">IF(N177="snížená",J180,0)</f>
        <v>0</v>
      </c>
      <c r="BG177" s="152">
        <f t="shared" ref="BG177:BG183" si="33">IF(N177="zákl. přenesená",J180,0)</f>
        <v>0</v>
      </c>
      <c r="BH177" s="152">
        <f t="shared" ref="BH177:BH183" si="34">IF(N177="sníž. přenesená",J180,0)</f>
        <v>0</v>
      </c>
      <c r="BI177" s="152">
        <f t="shared" ref="BI177:BI183" si="35">IF(N177="nulová",J180,0)</f>
        <v>0</v>
      </c>
      <c r="BJ177" s="17" t="s">
        <v>83</v>
      </c>
      <c r="BK177" s="152">
        <f t="shared" ref="BK177:BK183" si="36">ROUND(I180*H180,2)</f>
        <v>0</v>
      </c>
      <c r="BL177" s="17" t="s">
        <v>235</v>
      </c>
      <c r="BM177" s="151" t="s">
        <v>1148</v>
      </c>
    </row>
    <row r="178" spans="1:65" s="2" customFormat="1" ht="16.5" customHeight="1">
      <c r="A178" s="263"/>
      <c r="B178" s="140"/>
      <c r="C178" s="141">
        <v>38</v>
      </c>
      <c r="D178" s="141" t="s">
        <v>150</v>
      </c>
      <c r="E178" s="142" t="s">
        <v>1140</v>
      </c>
      <c r="F178" s="143" t="s">
        <v>1747</v>
      </c>
      <c r="G178" s="144" t="s">
        <v>210</v>
      </c>
      <c r="H178" s="145">
        <v>3</v>
      </c>
      <c r="I178" s="146">
        <v>0</v>
      </c>
      <c r="J178" s="146">
        <f t="shared" ref="J178" si="37">ROUND(I178*H178,2)</f>
        <v>0</v>
      </c>
      <c r="K178" s="143" t="s">
        <v>154</v>
      </c>
      <c r="L178" s="30"/>
      <c r="M178" s="147"/>
      <c r="N178" s="148"/>
      <c r="O178" s="149"/>
      <c r="P178" s="149"/>
      <c r="Q178" s="149"/>
      <c r="R178" s="149"/>
      <c r="S178" s="149"/>
      <c r="T178" s="150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1" t="s">
        <v>235</v>
      </c>
      <c r="AT178" s="151" t="s">
        <v>150</v>
      </c>
      <c r="AU178" s="151" t="s">
        <v>85</v>
      </c>
      <c r="AY178" s="17" t="s">
        <v>148</v>
      </c>
      <c r="BE178" s="152">
        <f t="shared" si="31"/>
        <v>0</v>
      </c>
      <c r="BF178" s="152">
        <f t="shared" si="32"/>
        <v>0</v>
      </c>
      <c r="BG178" s="152">
        <f t="shared" si="33"/>
        <v>0</v>
      </c>
      <c r="BH178" s="152">
        <f t="shared" si="34"/>
        <v>0</v>
      </c>
      <c r="BI178" s="152">
        <f t="shared" si="35"/>
        <v>0</v>
      </c>
      <c r="BJ178" s="17" t="s">
        <v>83</v>
      </c>
      <c r="BK178" s="152">
        <f t="shared" si="36"/>
        <v>0</v>
      </c>
      <c r="BL178" s="17" t="s">
        <v>235</v>
      </c>
      <c r="BM178" s="151" t="s">
        <v>1152</v>
      </c>
    </row>
    <row r="179" spans="1:65" s="2" customFormat="1" ht="16.5" customHeight="1">
      <c r="A179" s="29"/>
      <c r="B179" s="140"/>
      <c r="C179" s="141">
        <v>39</v>
      </c>
      <c r="D179" s="141" t="s">
        <v>150</v>
      </c>
      <c r="E179" s="142" t="s">
        <v>1143</v>
      </c>
      <c r="F179" s="143" t="s">
        <v>1144</v>
      </c>
      <c r="G179" s="144" t="s">
        <v>197</v>
      </c>
      <c r="H179" s="145">
        <v>58</v>
      </c>
      <c r="I179" s="146">
        <v>0</v>
      </c>
      <c r="J179" s="146">
        <f t="shared" si="25"/>
        <v>0</v>
      </c>
      <c r="K179" s="143" t="s">
        <v>154</v>
      </c>
      <c r="L179" s="30"/>
      <c r="M179" s="147"/>
      <c r="N179" s="148"/>
      <c r="O179" s="149"/>
      <c r="P179" s="149"/>
      <c r="Q179" s="149"/>
      <c r="R179" s="149"/>
      <c r="S179" s="149"/>
      <c r="T179" s="150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1" t="s">
        <v>235</v>
      </c>
      <c r="AT179" s="151" t="s">
        <v>150</v>
      </c>
      <c r="AU179" s="151" t="s">
        <v>85</v>
      </c>
      <c r="AY179" s="17" t="s">
        <v>148</v>
      </c>
      <c r="BE179" s="152">
        <f t="shared" si="31"/>
        <v>0</v>
      </c>
      <c r="BF179" s="152">
        <f t="shared" si="32"/>
        <v>0</v>
      </c>
      <c r="BG179" s="152">
        <f t="shared" si="33"/>
        <v>0</v>
      </c>
      <c r="BH179" s="152">
        <f t="shared" si="34"/>
        <v>0</v>
      </c>
      <c r="BI179" s="152">
        <f t="shared" si="35"/>
        <v>0</v>
      </c>
      <c r="BJ179" s="17" t="s">
        <v>83</v>
      </c>
      <c r="BK179" s="152">
        <f t="shared" si="36"/>
        <v>0</v>
      </c>
      <c r="BL179" s="17" t="s">
        <v>235</v>
      </c>
      <c r="BM179" s="151" t="s">
        <v>1155</v>
      </c>
    </row>
    <row r="180" spans="1:65" s="2" customFormat="1" ht="16.5" customHeight="1">
      <c r="A180" s="29"/>
      <c r="B180" s="140"/>
      <c r="C180" s="141">
        <v>40</v>
      </c>
      <c r="D180" s="141" t="s">
        <v>150</v>
      </c>
      <c r="E180" s="142" t="s">
        <v>1146</v>
      </c>
      <c r="F180" s="143" t="s">
        <v>1147</v>
      </c>
      <c r="G180" s="144" t="s">
        <v>197</v>
      </c>
      <c r="H180" s="145">
        <v>27</v>
      </c>
      <c r="I180" s="146">
        <v>0</v>
      </c>
      <c r="J180" s="146">
        <f t="shared" si="25"/>
        <v>0</v>
      </c>
      <c r="K180" s="143" t="s">
        <v>154</v>
      </c>
      <c r="L180" s="30"/>
      <c r="M180" s="147"/>
      <c r="N180" s="148"/>
      <c r="O180" s="149"/>
      <c r="P180" s="149"/>
      <c r="Q180" s="149"/>
      <c r="R180" s="149"/>
      <c r="S180" s="149"/>
      <c r="T180" s="150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1" t="s">
        <v>235</v>
      </c>
      <c r="AT180" s="151" t="s">
        <v>150</v>
      </c>
      <c r="AU180" s="151" t="s">
        <v>85</v>
      </c>
      <c r="AY180" s="17" t="s">
        <v>148</v>
      </c>
      <c r="BE180" s="152">
        <f t="shared" si="31"/>
        <v>0</v>
      </c>
      <c r="BF180" s="152">
        <f t="shared" si="32"/>
        <v>0</v>
      </c>
      <c r="BG180" s="152">
        <f t="shared" si="33"/>
        <v>0</v>
      </c>
      <c r="BH180" s="152">
        <f t="shared" si="34"/>
        <v>0</v>
      </c>
      <c r="BI180" s="152">
        <f t="shared" si="35"/>
        <v>0</v>
      </c>
      <c r="BJ180" s="17" t="s">
        <v>83</v>
      </c>
      <c r="BK180" s="152">
        <f t="shared" si="36"/>
        <v>0</v>
      </c>
      <c r="BL180" s="17" t="s">
        <v>235</v>
      </c>
      <c r="BM180" s="151" t="s">
        <v>1158</v>
      </c>
    </row>
    <row r="181" spans="1:65" s="2" customFormat="1" ht="24.15" customHeight="1">
      <c r="A181" s="29"/>
      <c r="B181" s="140"/>
      <c r="C181" s="141">
        <v>41</v>
      </c>
      <c r="D181" s="141" t="s">
        <v>150</v>
      </c>
      <c r="E181" s="142" t="s">
        <v>1149</v>
      </c>
      <c r="F181" s="143" t="s">
        <v>1150</v>
      </c>
      <c r="G181" s="144" t="s">
        <v>1151</v>
      </c>
      <c r="H181" s="145">
        <v>27</v>
      </c>
      <c r="I181" s="146">
        <v>0</v>
      </c>
      <c r="J181" s="146">
        <f t="shared" si="25"/>
        <v>0</v>
      </c>
      <c r="K181" s="143" t="s">
        <v>154</v>
      </c>
      <c r="L181" s="30"/>
      <c r="M181" s="147"/>
      <c r="N181" s="148"/>
      <c r="O181" s="149"/>
      <c r="P181" s="149"/>
      <c r="Q181" s="149"/>
      <c r="R181" s="149"/>
      <c r="S181" s="149"/>
      <c r="T181" s="150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1" t="s">
        <v>235</v>
      </c>
      <c r="AT181" s="151" t="s">
        <v>150</v>
      </c>
      <c r="AU181" s="151" t="s">
        <v>85</v>
      </c>
      <c r="AY181" s="17" t="s">
        <v>148</v>
      </c>
      <c r="BE181" s="152">
        <f t="shared" si="31"/>
        <v>0</v>
      </c>
      <c r="BF181" s="152">
        <f t="shared" si="32"/>
        <v>0</v>
      </c>
      <c r="BG181" s="152">
        <f t="shared" si="33"/>
        <v>0</v>
      </c>
      <c r="BH181" s="152">
        <f t="shared" si="34"/>
        <v>0</v>
      </c>
      <c r="BI181" s="152">
        <f t="shared" si="35"/>
        <v>0</v>
      </c>
      <c r="BJ181" s="17" t="s">
        <v>83</v>
      </c>
      <c r="BK181" s="152">
        <f t="shared" si="36"/>
        <v>0</v>
      </c>
      <c r="BL181" s="17" t="s">
        <v>235</v>
      </c>
      <c r="BM181" s="151" t="s">
        <v>1161</v>
      </c>
    </row>
    <row r="182" spans="1:65" s="2" customFormat="1" ht="21.75" customHeight="1">
      <c r="A182" s="29"/>
      <c r="B182" s="140"/>
      <c r="C182" s="141">
        <v>42</v>
      </c>
      <c r="D182" s="141" t="s">
        <v>150</v>
      </c>
      <c r="E182" s="142" t="s">
        <v>1153</v>
      </c>
      <c r="F182" s="143" t="s">
        <v>1154</v>
      </c>
      <c r="G182" s="144" t="s">
        <v>197</v>
      </c>
      <c r="H182" s="145">
        <v>100</v>
      </c>
      <c r="I182" s="146">
        <v>0</v>
      </c>
      <c r="J182" s="146">
        <f t="shared" si="25"/>
        <v>0</v>
      </c>
      <c r="K182" s="143" t="s">
        <v>154</v>
      </c>
      <c r="L182" s="30"/>
      <c r="M182" s="147"/>
      <c r="N182" s="148"/>
      <c r="O182" s="149"/>
      <c r="P182" s="149"/>
      <c r="Q182" s="149"/>
      <c r="R182" s="149"/>
      <c r="S182" s="149"/>
      <c r="T182" s="150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1" t="s">
        <v>235</v>
      </c>
      <c r="AT182" s="151" t="s">
        <v>150</v>
      </c>
      <c r="AU182" s="151" t="s">
        <v>85</v>
      </c>
      <c r="AY182" s="17" t="s">
        <v>148</v>
      </c>
      <c r="BE182" s="152">
        <f t="shared" si="31"/>
        <v>0</v>
      </c>
      <c r="BF182" s="152">
        <f t="shared" si="32"/>
        <v>0</v>
      </c>
      <c r="BG182" s="152">
        <f t="shared" si="33"/>
        <v>0</v>
      </c>
      <c r="BH182" s="152">
        <f t="shared" si="34"/>
        <v>0</v>
      </c>
      <c r="BI182" s="152">
        <f t="shared" si="35"/>
        <v>0</v>
      </c>
      <c r="BJ182" s="17" t="s">
        <v>83</v>
      </c>
      <c r="BK182" s="152">
        <f t="shared" si="36"/>
        <v>0</v>
      </c>
      <c r="BL182" s="17" t="s">
        <v>235</v>
      </c>
      <c r="BM182" s="151" t="s">
        <v>1164</v>
      </c>
    </row>
    <row r="183" spans="1:65" s="2" customFormat="1" ht="24.15" customHeight="1">
      <c r="A183" s="29"/>
      <c r="B183" s="140"/>
      <c r="C183" s="141">
        <v>43</v>
      </c>
      <c r="D183" s="141" t="s">
        <v>150</v>
      </c>
      <c r="E183" s="142" t="s">
        <v>1156</v>
      </c>
      <c r="F183" s="143" t="s">
        <v>1157</v>
      </c>
      <c r="G183" s="144" t="s">
        <v>197</v>
      </c>
      <c r="H183" s="145">
        <v>10</v>
      </c>
      <c r="I183" s="146">
        <v>0</v>
      </c>
      <c r="J183" s="146">
        <f t="shared" si="25"/>
        <v>0</v>
      </c>
      <c r="K183" s="143" t="s">
        <v>154</v>
      </c>
      <c r="L183" s="30"/>
      <c r="M183" s="147"/>
      <c r="N183" s="148"/>
      <c r="O183" s="149"/>
      <c r="P183" s="149"/>
      <c r="Q183" s="149"/>
      <c r="R183" s="149"/>
      <c r="S183" s="149"/>
      <c r="T183" s="150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1" t="s">
        <v>235</v>
      </c>
      <c r="AT183" s="151" t="s">
        <v>150</v>
      </c>
      <c r="AU183" s="151" t="s">
        <v>85</v>
      </c>
      <c r="AY183" s="17" t="s">
        <v>148</v>
      </c>
      <c r="BE183" s="152">
        <f t="shared" si="31"/>
        <v>0</v>
      </c>
      <c r="BF183" s="152">
        <f t="shared" si="32"/>
        <v>0</v>
      </c>
      <c r="BG183" s="152">
        <f t="shared" si="33"/>
        <v>0</v>
      </c>
      <c r="BH183" s="152">
        <f t="shared" si="34"/>
        <v>0</v>
      </c>
      <c r="BI183" s="152">
        <f t="shared" si="35"/>
        <v>0</v>
      </c>
      <c r="BJ183" s="17" t="s">
        <v>83</v>
      </c>
      <c r="BK183" s="152">
        <f t="shared" si="36"/>
        <v>0</v>
      </c>
      <c r="BL183" s="17" t="s">
        <v>235</v>
      </c>
      <c r="BM183" s="151" t="s">
        <v>1167</v>
      </c>
    </row>
    <row r="184" spans="1:65" s="12" customFormat="1" ht="22.95" customHeight="1">
      <c r="A184" s="29"/>
      <c r="B184" s="140"/>
      <c r="C184" s="141">
        <v>44</v>
      </c>
      <c r="D184" s="141" t="s">
        <v>150</v>
      </c>
      <c r="E184" s="142" t="s">
        <v>1159</v>
      </c>
      <c r="F184" s="143" t="s">
        <v>1160</v>
      </c>
      <c r="G184" s="144" t="s">
        <v>210</v>
      </c>
      <c r="H184" s="145">
        <v>330</v>
      </c>
      <c r="I184" s="146">
        <v>0</v>
      </c>
      <c r="J184" s="146">
        <f t="shared" si="25"/>
        <v>0</v>
      </c>
      <c r="K184" s="143" t="s">
        <v>154</v>
      </c>
      <c r="L184" s="128"/>
      <c r="M184" s="132"/>
      <c r="N184" s="133"/>
      <c r="O184" s="133"/>
      <c r="P184" s="134"/>
      <c r="Q184" s="133"/>
      <c r="R184" s="134"/>
      <c r="S184" s="133"/>
      <c r="T184" s="135"/>
      <c r="AR184" s="129" t="s">
        <v>85</v>
      </c>
      <c r="AT184" s="136" t="s">
        <v>74</v>
      </c>
      <c r="AU184" s="136" t="s">
        <v>83</v>
      </c>
      <c r="AY184" s="129" t="s">
        <v>148</v>
      </c>
      <c r="BK184" s="137">
        <f>SUM(BK185:BK214)</f>
        <v>0</v>
      </c>
    </row>
    <row r="185" spans="1:65" s="2" customFormat="1" ht="16.5" customHeight="1">
      <c r="A185" s="29"/>
      <c r="B185" s="140"/>
      <c r="C185" s="141">
        <v>45</v>
      </c>
      <c r="D185" s="141" t="s">
        <v>150</v>
      </c>
      <c r="E185" s="142" t="s">
        <v>1162</v>
      </c>
      <c r="F185" s="143" t="s">
        <v>1163</v>
      </c>
      <c r="G185" s="144" t="s">
        <v>210</v>
      </c>
      <c r="H185" s="145">
        <v>330</v>
      </c>
      <c r="I185" s="146">
        <v>0</v>
      </c>
      <c r="J185" s="146">
        <f t="shared" si="25"/>
        <v>0</v>
      </c>
      <c r="K185" s="143" t="s">
        <v>154</v>
      </c>
      <c r="L185" s="30"/>
      <c r="M185" s="147"/>
      <c r="N185" s="148"/>
      <c r="O185" s="149"/>
      <c r="P185" s="149"/>
      <c r="Q185" s="149"/>
      <c r="R185" s="149"/>
      <c r="S185" s="149"/>
      <c r="T185" s="150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1" t="s">
        <v>235</v>
      </c>
      <c r="AT185" s="151" t="s">
        <v>150</v>
      </c>
      <c r="AU185" s="151" t="s">
        <v>85</v>
      </c>
      <c r="AY185" s="17" t="s">
        <v>148</v>
      </c>
      <c r="BE185" s="152">
        <f>IF(N185="základní",J188,0)</f>
        <v>0</v>
      </c>
      <c r="BF185" s="152">
        <f>IF(N185="snížená",J188,0)</f>
        <v>0</v>
      </c>
      <c r="BG185" s="152">
        <f>IF(N185="zákl. přenesená",J188,0)</f>
        <v>0</v>
      </c>
      <c r="BH185" s="152">
        <f>IF(N185="sníž. přenesená",J188,0)</f>
        <v>0</v>
      </c>
      <c r="BI185" s="152">
        <f>IF(N185="nulová",J188,0)</f>
        <v>0</v>
      </c>
      <c r="BJ185" s="17" t="s">
        <v>83</v>
      </c>
      <c r="BK185" s="152">
        <f>ROUND(I188*H188,2)</f>
        <v>0</v>
      </c>
      <c r="BL185" s="17" t="s">
        <v>235</v>
      </c>
      <c r="BM185" s="151" t="s">
        <v>1170</v>
      </c>
    </row>
    <row r="186" spans="1:65" s="13" customFormat="1" ht="22.8">
      <c r="A186" s="29"/>
      <c r="B186" s="140"/>
      <c r="C186" s="141">
        <v>46</v>
      </c>
      <c r="D186" s="141" t="s">
        <v>150</v>
      </c>
      <c r="E186" s="142" t="s">
        <v>1165</v>
      </c>
      <c r="F186" s="143" t="s">
        <v>1166</v>
      </c>
      <c r="G186" s="144" t="s">
        <v>280</v>
      </c>
      <c r="H186" s="145">
        <v>0.51200000000000001</v>
      </c>
      <c r="I186" s="146">
        <v>0</v>
      </c>
      <c r="J186" s="146">
        <f t="shared" si="25"/>
        <v>0</v>
      </c>
      <c r="K186" s="143" t="s">
        <v>154</v>
      </c>
      <c r="L186" s="162"/>
      <c r="M186" s="166"/>
      <c r="N186" s="167"/>
      <c r="O186" s="167"/>
      <c r="P186" s="167"/>
      <c r="Q186" s="167"/>
      <c r="R186" s="167"/>
      <c r="S186" s="167"/>
      <c r="T186" s="168"/>
      <c r="AT186" s="169" t="s">
        <v>167</v>
      </c>
      <c r="AU186" s="169" t="s">
        <v>85</v>
      </c>
      <c r="AV186" s="13" t="s">
        <v>85</v>
      </c>
      <c r="AW186" s="13" t="s">
        <v>29</v>
      </c>
      <c r="AX186" s="13" t="s">
        <v>75</v>
      </c>
      <c r="AY186" s="169" t="s">
        <v>148</v>
      </c>
    </row>
    <row r="187" spans="1:65" s="14" customFormat="1" ht="13.2">
      <c r="A187" s="12"/>
      <c r="B187" s="128"/>
      <c r="C187" s="12"/>
      <c r="D187" s="129" t="s">
        <v>74</v>
      </c>
      <c r="E187" s="138" t="s">
        <v>539</v>
      </c>
      <c r="F187" s="138" t="s">
        <v>540</v>
      </c>
      <c r="G187" s="12"/>
      <c r="H187" s="12"/>
      <c r="I187" s="12"/>
      <c r="J187" s="139">
        <f>SUM(J188:J219)</f>
        <v>0</v>
      </c>
      <c r="K187" s="12"/>
      <c r="L187" s="170"/>
      <c r="M187" s="174"/>
      <c r="N187" s="175"/>
      <c r="O187" s="175"/>
      <c r="P187" s="175"/>
      <c r="Q187" s="175"/>
      <c r="R187" s="175"/>
      <c r="S187" s="175"/>
      <c r="T187" s="176"/>
      <c r="AT187" s="171" t="s">
        <v>167</v>
      </c>
      <c r="AU187" s="171" t="s">
        <v>85</v>
      </c>
      <c r="AV187" s="14" t="s">
        <v>155</v>
      </c>
      <c r="AW187" s="14" t="s">
        <v>29</v>
      </c>
      <c r="AX187" s="14" t="s">
        <v>83</v>
      </c>
      <c r="AY187" s="171" t="s">
        <v>148</v>
      </c>
    </row>
    <row r="188" spans="1:65" s="2" customFormat="1" ht="24.15" customHeight="1">
      <c r="A188" s="29"/>
      <c r="B188" s="140"/>
      <c r="C188" s="141">
        <v>47</v>
      </c>
      <c r="D188" s="141" t="s">
        <v>150</v>
      </c>
      <c r="E188" s="142" t="s">
        <v>1168</v>
      </c>
      <c r="F188" s="143" t="s">
        <v>1169</v>
      </c>
      <c r="G188" s="144" t="s">
        <v>197</v>
      </c>
      <c r="H188" s="145">
        <v>23</v>
      </c>
      <c r="I188" s="146">
        <v>0</v>
      </c>
      <c r="J188" s="146">
        <f>ROUND(I188*H188,2)</f>
        <v>0</v>
      </c>
      <c r="K188" s="143" t="s">
        <v>154</v>
      </c>
      <c r="L188" s="159"/>
      <c r="M188" s="160"/>
      <c r="N188" s="161"/>
      <c r="O188" s="149"/>
      <c r="P188" s="149"/>
      <c r="Q188" s="149"/>
      <c r="R188" s="149"/>
      <c r="S188" s="149"/>
      <c r="T188" s="150"/>
      <c r="U188" s="29"/>
      <c r="V188" s="152"/>
      <c r="W188" s="29"/>
      <c r="X188" s="29"/>
      <c r="Y188" s="29"/>
      <c r="Z188" s="29"/>
      <c r="AA188" s="29"/>
      <c r="AB188" s="29"/>
      <c r="AC188" s="29"/>
      <c r="AD188" s="29"/>
      <c r="AE188" s="29"/>
      <c r="AR188" s="151" t="s">
        <v>311</v>
      </c>
      <c r="AT188" s="151" t="s">
        <v>161</v>
      </c>
      <c r="AU188" s="151" t="s">
        <v>85</v>
      </c>
      <c r="AY188" s="17" t="s">
        <v>148</v>
      </c>
      <c r="BE188" s="152">
        <f t="shared" ref="BE188:BE193" si="38">IF(N188="základní",J191,0)</f>
        <v>0</v>
      </c>
      <c r="BF188" s="152">
        <f t="shared" ref="BF188:BF193" si="39">IF(N188="snížená",J191,0)</f>
        <v>0</v>
      </c>
      <c r="BG188" s="152">
        <f t="shared" ref="BG188:BG193" si="40">IF(N188="zákl. přenesená",J191,0)</f>
        <v>0</v>
      </c>
      <c r="BH188" s="152">
        <f t="shared" ref="BH188:BH193" si="41">IF(N188="sníž. přenesená",J191,0)</f>
        <v>0</v>
      </c>
      <c r="BI188" s="152">
        <f t="shared" ref="BI188:BI193" si="42">IF(N188="nulová",J191,0)</f>
        <v>0</v>
      </c>
      <c r="BJ188" s="17" t="s">
        <v>83</v>
      </c>
      <c r="BK188" s="152">
        <f t="shared" ref="BK188:BK193" si="43">ROUND(I191*H191,2)</f>
        <v>0</v>
      </c>
      <c r="BL188" s="17" t="s">
        <v>235</v>
      </c>
      <c r="BM188" s="151" t="s">
        <v>1173</v>
      </c>
    </row>
    <row r="189" spans="1:65" s="2" customFormat="1" ht="24.15" customHeight="1">
      <c r="A189" s="13"/>
      <c r="B189" s="162"/>
      <c r="C189" s="13"/>
      <c r="D189" s="163" t="s">
        <v>167</v>
      </c>
      <c r="E189" s="169" t="s">
        <v>1</v>
      </c>
      <c r="F189" s="164" t="s">
        <v>1748</v>
      </c>
      <c r="G189" s="13"/>
      <c r="H189" s="165">
        <v>23</v>
      </c>
      <c r="I189" s="13"/>
      <c r="J189" s="13"/>
      <c r="K189" s="13"/>
      <c r="L189" s="159"/>
      <c r="M189" s="160"/>
      <c r="N189" s="161"/>
      <c r="O189" s="149"/>
      <c r="P189" s="149"/>
      <c r="Q189" s="149"/>
      <c r="R189" s="149"/>
      <c r="S189" s="149"/>
      <c r="T189" s="150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1" t="s">
        <v>311</v>
      </c>
      <c r="AT189" s="151" t="s">
        <v>161</v>
      </c>
      <c r="AU189" s="151" t="s">
        <v>85</v>
      </c>
      <c r="AY189" s="17" t="s">
        <v>148</v>
      </c>
      <c r="BE189" s="152">
        <f t="shared" si="38"/>
        <v>0</v>
      </c>
      <c r="BF189" s="152">
        <f t="shared" si="39"/>
        <v>0</v>
      </c>
      <c r="BG189" s="152">
        <f t="shared" si="40"/>
        <v>0</v>
      </c>
      <c r="BH189" s="152">
        <f t="shared" si="41"/>
        <v>0</v>
      </c>
      <c r="BI189" s="152">
        <f t="shared" si="42"/>
        <v>0</v>
      </c>
      <c r="BJ189" s="17" t="s">
        <v>83</v>
      </c>
      <c r="BK189" s="152">
        <f t="shared" si="43"/>
        <v>0</v>
      </c>
      <c r="BL189" s="17" t="s">
        <v>235</v>
      </c>
      <c r="BM189" s="151" t="s">
        <v>1176</v>
      </c>
    </row>
    <row r="190" spans="1:65" s="2" customFormat="1" ht="22.8" customHeight="1">
      <c r="A190" s="14"/>
      <c r="B190" s="170"/>
      <c r="C190" s="14"/>
      <c r="D190" s="163" t="s">
        <v>167</v>
      </c>
      <c r="E190" s="171" t="s">
        <v>1</v>
      </c>
      <c r="F190" s="172" t="s">
        <v>176</v>
      </c>
      <c r="G190" s="14"/>
      <c r="H190" s="173">
        <v>23</v>
      </c>
      <c r="I190" s="14"/>
      <c r="J190" s="14"/>
      <c r="K190" s="14"/>
      <c r="L190" s="159"/>
      <c r="M190" s="160"/>
      <c r="N190" s="161"/>
      <c r="O190" s="149"/>
      <c r="P190" s="149"/>
      <c r="Q190" s="149"/>
      <c r="R190" s="149"/>
      <c r="S190" s="149"/>
      <c r="T190" s="150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1" t="s">
        <v>311</v>
      </c>
      <c r="AT190" s="151" t="s">
        <v>161</v>
      </c>
      <c r="AU190" s="151" t="s">
        <v>85</v>
      </c>
      <c r="AY190" s="17" t="s">
        <v>148</v>
      </c>
      <c r="BE190" s="152">
        <f t="shared" si="38"/>
        <v>0</v>
      </c>
      <c r="BF190" s="152">
        <f t="shared" si="39"/>
        <v>0</v>
      </c>
      <c r="BG190" s="152">
        <f t="shared" si="40"/>
        <v>0</v>
      </c>
      <c r="BH190" s="152">
        <f t="shared" si="41"/>
        <v>0</v>
      </c>
      <c r="BI190" s="152">
        <f t="shared" si="42"/>
        <v>0</v>
      </c>
      <c r="BJ190" s="17" t="s">
        <v>83</v>
      </c>
      <c r="BK190" s="152">
        <f t="shared" si="43"/>
        <v>0</v>
      </c>
      <c r="BL190" s="17" t="s">
        <v>235</v>
      </c>
      <c r="BM190" s="151" t="s">
        <v>1179</v>
      </c>
    </row>
    <row r="191" spans="1:65" s="2" customFormat="1" ht="16.5" customHeight="1">
      <c r="A191" s="29"/>
      <c r="B191" s="140"/>
      <c r="C191" s="153">
        <v>48</v>
      </c>
      <c r="D191" s="153" t="s">
        <v>161</v>
      </c>
      <c r="E191" s="154" t="s">
        <v>1171</v>
      </c>
      <c r="F191" s="155" t="s">
        <v>1172</v>
      </c>
      <c r="G191" s="156" t="s">
        <v>197</v>
      </c>
      <c r="H191" s="157">
        <v>15</v>
      </c>
      <c r="I191" s="158">
        <v>0</v>
      </c>
      <c r="J191" s="158">
        <f t="shared" ref="J191:J196" si="44">ROUND(I191*H191,2)</f>
        <v>0</v>
      </c>
      <c r="K191" s="155" t="s">
        <v>154</v>
      </c>
      <c r="L191" s="30"/>
      <c r="M191" s="147"/>
      <c r="N191" s="148"/>
      <c r="O191" s="149"/>
      <c r="P191" s="149"/>
      <c r="Q191" s="149"/>
      <c r="R191" s="149"/>
      <c r="S191" s="149"/>
      <c r="T191" s="150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1" t="s">
        <v>235</v>
      </c>
      <c r="AT191" s="151" t="s">
        <v>150</v>
      </c>
      <c r="AU191" s="151" t="s">
        <v>85</v>
      </c>
      <c r="AY191" s="17" t="s">
        <v>148</v>
      </c>
      <c r="BE191" s="152">
        <f t="shared" si="38"/>
        <v>0</v>
      </c>
      <c r="BF191" s="152">
        <f t="shared" si="39"/>
        <v>0</v>
      </c>
      <c r="BG191" s="152">
        <f t="shared" si="40"/>
        <v>0</v>
      </c>
      <c r="BH191" s="152">
        <f t="shared" si="41"/>
        <v>0</v>
      </c>
      <c r="BI191" s="152">
        <f t="shared" si="42"/>
        <v>0</v>
      </c>
      <c r="BJ191" s="17" t="s">
        <v>83</v>
      </c>
      <c r="BK191" s="152">
        <f t="shared" si="43"/>
        <v>0</v>
      </c>
      <c r="BL191" s="17" t="s">
        <v>235</v>
      </c>
      <c r="BM191" s="151" t="s">
        <v>1182</v>
      </c>
    </row>
    <row r="192" spans="1:65" s="2" customFormat="1" ht="21.75" customHeight="1">
      <c r="A192" s="29"/>
      <c r="B192" s="140"/>
      <c r="C192" s="153">
        <v>49</v>
      </c>
      <c r="D192" s="153" t="s">
        <v>161</v>
      </c>
      <c r="E192" s="154" t="s">
        <v>1174</v>
      </c>
      <c r="F192" s="155" t="s">
        <v>1175</v>
      </c>
      <c r="G192" s="156" t="s">
        <v>197</v>
      </c>
      <c r="H192" s="157">
        <v>8</v>
      </c>
      <c r="I192" s="158">
        <v>0</v>
      </c>
      <c r="J192" s="158">
        <f t="shared" si="44"/>
        <v>0</v>
      </c>
      <c r="K192" s="155" t="s">
        <v>154</v>
      </c>
      <c r="L192" s="159"/>
      <c r="M192" s="160"/>
      <c r="N192" s="161"/>
      <c r="O192" s="149"/>
      <c r="P192" s="149"/>
      <c r="Q192" s="149"/>
      <c r="R192" s="149"/>
      <c r="S192" s="149"/>
      <c r="T192" s="150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1" t="s">
        <v>311</v>
      </c>
      <c r="AT192" s="151" t="s">
        <v>161</v>
      </c>
      <c r="AU192" s="151" t="s">
        <v>85</v>
      </c>
      <c r="AY192" s="17" t="s">
        <v>148</v>
      </c>
      <c r="BE192" s="152">
        <f t="shared" si="38"/>
        <v>0</v>
      </c>
      <c r="BF192" s="152">
        <f t="shared" si="39"/>
        <v>0</v>
      </c>
      <c r="BG192" s="152">
        <f t="shared" si="40"/>
        <v>0</v>
      </c>
      <c r="BH192" s="152">
        <f t="shared" si="41"/>
        <v>0</v>
      </c>
      <c r="BI192" s="152">
        <f t="shared" si="42"/>
        <v>0</v>
      </c>
      <c r="BJ192" s="17" t="s">
        <v>83</v>
      </c>
      <c r="BK192" s="152">
        <f t="shared" si="43"/>
        <v>0</v>
      </c>
      <c r="BL192" s="17" t="s">
        <v>235</v>
      </c>
      <c r="BM192" s="151" t="s">
        <v>1185</v>
      </c>
    </row>
    <row r="193" spans="1:65" s="2" customFormat="1" ht="21.75" customHeight="1">
      <c r="A193" s="29"/>
      <c r="B193" s="140"/>
      <c r="C193" s="153">
        <v>50</v>
      </c>
      <c r="D193" s="153" t="s">
        <v>161</v>
      </c>
      <c r="E193" s="154" t="s">
        <v>1177</v>
      </c>
      <c r="F193" s="155" t="s">
        <v>1178</v>
      </c>
      <c r="G193" s="156" t="s">
        <v>197</v>
      </c>
      <c r="H193" s="157">
        <v>23</v>
      </c>
      <c r="I193" s="158">
        <v>0</v>
      </c>
      <c r="J193" s="158">
        <f t="shared" si="44"/>
        <v>0</v>
      </c>
      <c r="K193" s="155" t="s">
        <v>154</v>
      </c>
      <c r="L193" s="30"/>
      <c r="M193" s="147"/>
      <c r="N193" s="148"/>
      <c r="O193" s="149"/>
      <c r="P193" s="149"/>
      <c r="Q193" s="149"/>
      <c r="R193" s="149"/>
      <c r="S193" s="149"/>
      <c r="T193" s="150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1" t="s">
        <v>235</v>
      </c>
      <c r="AT193" s="151" t="s">
        <v>150</v>
      </c>
      <c r="AU193" s="151" t="s">
        <v>85</v>
      </c>
      <c r="AY193" s="17" t="s">
        <v>148</v>
      </c>
      <c r="BE193" s="152">
        <f t="shared" si="38"/>
        <v>0</v>
      </c>
      <c r="BF193" s="152">
        <f t="shared" si="39"/>
        <v>0</v>
      </c>
      <c r="BG193" s="152">
        <f t="shared" si="40"/>
        <v>0</v>
      </c>
      <c r="BH193" s="152">
        <f t="shared" si="41"/>
        <v>0</v>
      </c>
      <c r="BI193" s="152">
        <f t="shared" si="42"/>
        <v>0</v>
      </c>
      <c r="BJ193" s="17" t="s">
        <v>83</v>
      </c>
      <c r="BK193" s="152">
        <f t="shared" si="43"/>
        <v>0</v>
      </c>
      <c r="BL193" s="17" t="s">
        <v>235</v>
      </c>
      <c r="BM193" s="151" t="s">
        <v>1188</v>
      </c>
    </row>
    <row r="194" spans="1:65" s="13" customFormat="1" ht="11.4">
      <c r="A194" s="29"/>
      <c r="B194" s="140"/>
      <c r="C194" s="141">
        <v>51</v>
      </c>
      <c r="D194" s="141" t="s">
        <v>150</v>
      </c>
      <c r="E194" s="142" t="s">
        <v>1180</v>
      </c>
      <c r="F194" s="143" t="s">
        <v>1181</v>
      </c>
      <c r="G194" s="144" t="s">
        <v>197</v>
      </c>
      <c r="H194" s="145">
        <v>2</v>
      </c>
      <c r="I194" s="146">
        <v>0</v>
      </c>
      <c r="J194" s="146">
        <f t="shared" si="44"/>
        <v>0</v>
      </c>
      <c r="K194" s="143" t="s">
        <v>154</v>
      </c>
      <c r="L194" s="162"/>
      <c r="M194" s="166"/>
      <c r="N194" s="167"/>
      <c r="O194" s="167"/>
      <c r="P194" s="167"/>
      <c r="Q194" s="167"/>
      <c r="R194" s="167"/>
      <c r="S194" s="167"/>
      <c r="T194" s="168"/>
      <c r="AT194" s="169" t="s">
        <v>167</v>
      </c>
      <c r="AU194" s="169" t="s">
        <v>85</v>
      </c>
      <c r="AV194" s="13" t="s">
        <v>85</v>
      </c>
      <c r="AW194" s="13" t="s">
        <v>29</v>
      </c>
      <c r="AX194" s="13" t="s">
        <v>75</v>
      </c>
      <c r="AY194" s="169" t="s">
        <v>148</v>
      </c>
    </row>
    <row r="195" spans="1:65" s="14" customFormat="1" ht="22.8">
      <c r="A195" s="29"/>
      <c r="B195" s="140"/>
      <c r="C195" s="153">
        <v>52</v>
      </c>
      <c r="D195" s="153" t="s">
        <v>161</v>
      </c>
      <c r="E195" s="154" t="s">
        <v>1183</v>
      </c>
      <c r="F195" s="155" t="s">
        <v>1184</v>
      </c>
      <c r="G195" s="156" t="s">
        <v>197</v>
      </c>
      <c r="H195" s="157">
        <v>2</v>
      </c>
      <c r="I195" s="158">
        <v>0</v>
      </c>
      <c r="J195" s="158">
        <f t="shared" si="44"/>
        <v>0</v>
      </c>
      <c r="K195" s="155" t="s">
        <v>154</v>
      </c>
      <c r="L195" s="170"/>
      <c r="M195" s="174"/>
      <c r="N195" s="175"/>
      <c r="O195" s="175"/>
      <c r="P195" s="175"/>
      <c r="Q195" s="175"/>
      <c r="R195" s="175"/>
      <c r="S195" s="175"/>
      <c r="T195" s="176"/>
      <c r="AT195" s="171" t="s">
        <v>167</v>
      </c>
      <c r="AU195" s="171" t="s">
        <v>85</v>
      </c>
      <c r="AV195" s="14" t="s">
        <v>155</v>
      </c>
      <c r="AW195" s="14" t="s">
        <v>29</v>
      </c>
      <c r="AX195" s="14" t="s">
        <v>83</v>
      </c>
      <c r="AY195" s="171" t="s">
        <v>148</v>
      </c>
    </row>
    <row r="196" spans="1:65" s="2" customFormat="1" ht="16.5" customHeight="1">
      <c r="A196" s="29"/>
      <c r="B196" s="140"/>
      <c r="C196" s="141">
        <v>53</v>
      </c>
      <c r="D196" s="141" t="s">
        <v>150</v>
      </c>
      <c r="E196" s="142" t="s">
        <v>1186</v>
      </c>
      <c r="F196" s="143" t="s">
        <v>1187</v>
      </c>
      <c r="G196" s="144" t="s">
        <v>544</v>
      </c>
      <c r="H196" s="145">
        <v>28</v>
      </c>
      <c r="I196" s="146">
        <v>0</v>
      </c>
      <c r="J196" s="146">
        <f t="shared" si="44"/>
        <v>0</v>
      </c>
      <c r="K196" s="143" t="s">
        <v>154</v>
      </c>
      <c r="L196" s="159"/>
      <c r="M196" s="160"/>
      <c r="N196" s="161"/>
      <c r="O196" s="149"/>
      <c r="P196" s="149"/>
      <c r="Q196" s="149"/>
      <c r="R196" s="149"/>
      <c r="S196" s="149"/>
      <c r="T196" s="150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1" t="s">
        <v>311</v>
      </c>
      <c r="AT196" s="151" t="s">
        <v>161</v>
      </c>
      <c r="AU196" s="151" t="s">
        <v>85</v>
      </c>
      <c r="AY196" s="17" t="s">
        <v>148</v>
      </c>
      <c r="BE196" s="152">
        <f t="shared" ref="BE196:BE209" si="45">IF(N196="základní",J199,0)</f>
        <v>0</v>
      </c>
      <c r="BF196" s="152">
        <f t="shared" ref="BF196:BF209" si="46">IF(N196="snížená",J199,0)</f>
        <v>0</v>
      </c>
      <c r="BG196" s="152">
        <f t="shared" ref="BG196:BG209" si="47">IF(N196="zákl. přenesená",J199,0)</f>
        <v>0</v>
      </c>
      <c r="BH196" s="152">
        <f t="shared" ref="BH196:BH209" si="48">IF(N196="sníž. přenesená",J199,0)</f>
        <v>0</v>
      </c>
      <c r="BI196" s="152">
        <f t="shared" ref="BI196:BI209" si="49">IF(N196="nulová",J199,0)</f>
        <v>0</v>
      </c>
      <c r="BJ196" s="17" t="s">
        <v>83</v>
      </c>
      <c r="BK196" s="152">
        <f t="shared" ref="BK196:BK209" si="50">ROUND(I199*H199,2)</f>
        <v>0</v>
      </c>
      <c r="BL196" s="17" t="s">
        <v>235</v>
      </c>
      <c r="BM196" s="151" t="s">
        <v>1191</v>
      </c>
    </row>
    <row r="197" spans="1:65" s="2" customFormat="1" ht="16.5" customHeight="1">
      <c r="A197" s="13"/>
      <c r="B197" s="162"/>
      <c r="C197" s="13"/>
      <c r="D197" s="163" t="s">
        <v>167</v>
      </c>
      <c r="E197" s="169" t="s">
        <v>1</v>
      </c>
      <c r="F197" s="164" t="s">
        <v>1749</v>
      </c>
      <c r="G197" s="13"/>
      <c r="H197" s="165">
        <v>28</v>
      </c>
      <c r="I197" s="13"/>
      <c r="J197" s="13"/>
      <c r="K197" s="13"/>
      <c r="L197" s="159"/>
      <c r="M197" s="160"/>
      <c r="N197" s="161"/>
      <c r="O197" s="149"/>
      <c r="P197" s="149"/>
      <c r="Q197" s="149"/>
      <c r="R197" s="149"/>
      <c r="S197" s="149"/>
      <c r="T197" s="150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1" t="s">
        <v>311</v>
      </c>
      <c r="AT197" s="151" t="s">
        <v>161</v>
      </c>
      <c r="AU197" s="151" t="s">
        <v>85</v>
      </c>
      <c r="AY197" s="17" t="s">
        <v>148</v>
      </c>
      <c r="BE197" s="152">
        <f t="shared" si="45"/>
        <v>0</v>
      </c>
      <c r="BF197" s="152">
        <f t="shared" si="46"/>
        <v>0</v>
      </c>
      <c r="BG197" s="152">
        <f t="shared" si="47"/>
        <v>0</v>
      </c>
      <c r="BH197" s="152">
        <f t="shared" si="48"/>
        <v>0</v>
      </c>
      <c r="BI197" s="152">
        <f t="shared" si="49"/>
        <v>0</v>
      </c>
      <c r="BJ197" s="17" t="s">
        <v>83</v>
      </c>
      <c r="BK197" s="152">
        <f t="shared" si="50"/>
        <v>0</v>
      </c>
      <c r="BL197" s="17" t="s">
        <v>235</v>
      </c>
      <c r="BM197" s="151" t="s">
        <v>1194</v>
      </c>
    </row>
    <row r="198" spans="1:65" s="2" customFormat="1" ht="16.5" customHeight="1">
      <c r="A198" s="14"/>
      <c r="B198" s="170"/>
      <c r="C198" s="14"/>
      <c r="D198" s="163" t="s">
        <v>167</v>
      </c>
      <c r="E198" s="171" t="s">
        <v>1</v>
      </c>
      <c r="F198" s="172" t="s">
        <v>176</v>
      </c>
      <c r="G198" s="14"/>
      <c r="H198" s="173">
        <v>28</v>
      </c>
      <c r="I198" s="14"/>
      <c r="J198" s="14"/>
      <c r="K198" s="14"/>
      <c r="L198" s="30"/>
      <c r="M198" s="147"/>
      <c r="N198" s="148"/>
      <c r="O198" s="149"/>
      <c r="P198" s="149"/>
      <c r="Q198" s="149"/>
      <c r="R198" s="149"/>
      <c r="S198" s="149"/>
      <c r="T198" s="150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1" t="s">
        <v>235</v>
      </c>
      <c r="AT198" s="151" t="s">
        <v>150</v>
      </c>
      <c r="AU198" s="151" t="s">
        <v>85</v>
      </c>
      <c r="AY198" s="17" t="s">
        <v>148</v>
      </c>
      <c r="BE198" s="152">
        <f t="shared" si="45"/>
        <v>0</v>
      </c>
      <c r="BF198" s="152">
        <f t="shared" si="46"/>
        <v>0</v>
      </c>
      <c r="BG198" s="152">
        <f t="shared" si="47"/>
        <v>0</v>
      </c>
      <c r="BH198" s="152">
        <f t="shared" si="48"/>
        <v>0</v>
      </c>
      <c r="BI198" s="152">
        <f t="shared" si="49"/>
        <v>0</v>
      </c>
      <c r="BJ198" s="17" t="s">
        <v>83</v>
      </c>
      <c r="BK198" s="152">
        <f t="shared" si="50"/>
        <v>0</v>
      </c>
      <c r="BL198" s="17" t="s">
        <v>235</v>
      </c>
      <c r="BM198" s="151" t="s">
        <v>1197</v>
      </c>
    </row>
    <row r="199" spans="1:65" s="2" customFormat="1" ht="16.5" customHeight="1">
      <c r="A199" s="29"/>
      <c r="B199" s="140"/>
      <c r="C199" s="153">
        <v>54</v>
      </c>
      <c r="D199" s="153" t="s">
        <v>161</v>
      </c>
      <c r="E199" s="154" t="s">
        <v>1189</v>
      </c>
      <c r="F199" s="155" t="s">
        <v>1190</v>
      </c>
      <c r="G199" s="156" t="s">
        <v>197</v>
      </c>
      <c r="H199" s="157">
        <v>15</v>
      </c>
      <c r="I199" s="158">
        <v>0</v>
      </c>
      <c r="J199" s="158">
        <f t="shared" ref="J199:J219" si="51">ROUND(I199*H199,2)</f>
        <v>0</v>
      </c>
      <c r="K199" s="155" t="s">
        <v>154</v>
      </c>
      <c r="L199" s="159"/>
      <c r="M199" s="160"/>
      <c r="N199" s="161"/>
      <c r="O199" s="149"/>
      <c r="P199" s="149"/>
      <c r="Q199" s="149"/>
      <c r="R199" s="149"/>
      <c r="S199" s="149"/>
      <c r="T199" s="150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1" t="s">
        <v>311</v>
      </c>
      <c r="AT199" s="151" t="s">
        <v>161</v>
      </c>
      <c r="AU199" s="151" t="s">
        <v>85</v>
      </c>
      <c r="AY199" s="17" t="s">
        <v>148</v>
      </c>
      <c r="BE199" s="152">
        <f t="shared" si="45"/>
        <v>0</v>
      </c>
      <c r="BF199" s="152">
        <f t="shared" si="46"/>
        <v>0</v>
      </c>
      <c r="BG199" s="152">
        <f t="shared" si="47"/>
        <v>0</v>
      </c>
      <c r="BH199" s="152">
        <f t="shared" si="48"/>
        <v>0</v>
      </c>
      <c r="BI199" s="152">
        <f t="shared" si="49"/>
        <v>0</v>
      </c>
      <c r="BJ199" s="17" t="s">
        <v>83</v>
      </c>
      <c r="BK199" s="152">
        <f t="shared" si="50"/>
        <v>0</v>
      </c>
      <c r="BL199" s="17" t="s">
        <v>235</v>
      </c>
      <c r="BM199" s="151" t="s">
        <v>1200</v>
      </c>
    </row>
    <row r="200" spans="1:65" s="2" customFormat="1" ht="16.5" customHeight="1">
      <c r="A200" s="29"/>
      <c r="B200" s="140"/>
      <c r="C200" s="153">
        <v>55</v>
      </c>
      <c r="D200" s="153" t="s">
        <v>161</v>
      </c>
      <c r="E200" s="154" t="s">
        <v>1192</v>
      </c>
      <c r="F200" s="155" t="s">
        <v>1193</v>
      </c>
      <c r="G200" s="156" t="s">
        <v>197</v>
      </c>
      <c r="H200" s="157">
        <v>13</v>
      </c>
      <c r="I200" s="158">
        <v>0</v>
      </c>
      <c r="J200" s="158">
        <f t="shared" si="51"/>
        <v>0</v>
      </c>
      <c r="K200" s="155" t="s">
        <v>154</v>
      </c>
      <c r="L200" s="30"/>
      <c r="M200" s="147"/>
      <c r="N200" s="148"/>
      <c r="O200" s="149"/>
      <c r="P200" s="149"/>
      <c r="Q200" s="149"/>
      <c r="R200" s="149"/>
      <c r="S200" s="149"/>
      <c r="T200" s="150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1" t="s">
        <v>235</v>
      </c>
      <c r="AT200" s="151" t="s">
        <v>150</v>
      </c>
      <c r="AU200" s="151" t="s">
        <v>85</v>
      </c>
      <c r="AY200" s="17" t="s">
        <v>148</v>
      </c>
      <c r="BE200" s="152">
        <f t="shared" si="45"/>
        <v>0</v>
      </c>
      <c r="BF200" s="152">
        <f t="shared" si="46"/>
        <v>0</v>
      </c>
      <c r="BG200" s="152">
        <f t="shared" si="47"/>
        <v>0</v>
      </c>
      <c r="BH200" s="152">
        <f t="shared" si="48"/>
        <v>0</v>
      </c>
      <c r="BI200" s="152">
        <f t="shared" si="49"/>
        <v>0</v>
      </c>
      <c r="BJ200" s="17" t="s">
        <v>83</v>
      </c>
      <c r="BK200" s="152">
        <f t="shared" si="50"/>
        <v>0</v>
      </c>
      <c r="BL200" s="17" t="s">
        <v>235</v>
      </c>
      <c r="BM200" s="151" t="s">
        <v>1203</v>
      </c>
    </row>
    <row r="201" spans="1:65" s="2" customFormat="1" ht="24.15" customHeight="1">
      <c r="A201" s="29"/>
      <c r="B201" s="140"/>
      <c r="C201" s="141">
        <v>56</v>
      </c>
      <c r="D201" s="141" t="s">
        <v>150</v>
      </c>
      <c r="E201" s="142" t="s">
        <v>1195</v>
      </c>
      <c r="F201" s="143" t="s">
        <v>1196</v>
      </c>
      <c r="G201" s="144" t="s">
        <v>544</v>
      </c>
      <c r="H201" s="145">
        <v>3</v>
      </c>
      <c r="I201" s="146">
        <v>0</v>
      </c>
      <c r="J201" s="146">
        <f t="shared" si="51"/>
        <v>0</v>
      </c>
      <c r="K201" s="143" t="s">
        <v>154</v>
      </c>
      <c r="L201" s="159"/>
      <c r="M201" s="160"/>
      <c r="N201" s="161"/>
      <c r="O201" s="149"/>
      <c r="P201" s="149"/>
      <c r="Q201" s="149"/>
      <c r="R201" s="149"/>
      <c r="S201" s="149"/>
      <c r="T201" s="150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1" t="s">
        <v>311</v>
      </c>
      <c r="AT201" s="151" t="s">
        <v>161</v>
      </c>
      <c r="AU201" s="151" t="s">
        <v>85</v>
      </c>
      <c r="AY201" s="17" t="s">
        <v>148</v>
      </c>
      <c r="BE201" s="152">
        <f t="shared" si="45"/>
        <v>0</v>
      </c>
      <c r="BF201" s="152">
        <f t="shared" si="46"/>
        <v>0</v>
      </c>
      <c r="BG201" s="152">
        <f t="shared" si="47"/>
        <v>0</v>
      </c>
      <c r="BH201" s="152">
        <f t="shared" si="48"/>
        <v>0</v>
      </c>
      <c r="BI201" s="152">
        <f t="shared" si="49"/>
        <v>0</v>
      </c>
      <c r="BJ201" s="17" t="s">
        <v>83</v>
      </c>
      <c r="BK201" s="152">
        <f t="shared" si="50"/>
        <v>0</v>
      </c>
      <c r="BL201" s="17" t="s">
        <v>235</v>
      </c>
      <c r="BM201" s="151" t="s">
        <v>1205</v>
      </c>
    </row>
    <row r="202" spans="1:65" s="2" customFormat="1" ht="30" customHeight="1">
      <c r="A202" s="29"/>
      <c r="B202" s="140"/>
      <c r="C202" s="153">
        <v>57</v>
      </c>
      <c r="D202" s="153" t="s">
        <v>161</v>
      </c>
      <c r="E202" s="154" t="s">
        <v>1198</v>
      </c>
      <c r="F202" s="155" t="s">
        <v>1199</v>
      </c>
      <c r="G202" s="156" t="s">
        <v>197</v>
      </c>
      <c r="H202" s="157">
        <v>3</v>
      </c>
      <c r="I202" s="158">
        <v>0</v>
      </c>
      <c r="J202" s="158">
        <f t="shared" si="51"/>
        <v>0</v>
      </c>
      <c r="K202" s="155" t="s">
        <v>154</v>
      </c>
      <c r="L202" s="30"/>
      <c r="M202" s="147"/>
      <c r="N202" s="148"/>
      <c r="O202" s="149"/>
      <c r="P202" s="149"/>
      <c r="Q202" s="149"/>
      <c r="R202" s="149"/>
      <c r="S202" s="149"/>
      <c r="T202" s="150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1" t="s">
        <v>235</v>
      </c>
      <c r="AT202" s="151" t="s">
        <v>150</v>
      </c>
      <c r="AU202" s="151" t="s">
        <v>85</v>
      </c>
      <c r="AY202" s="17" t="s">
        <v>148</v>
      </c>
      <c r="BE202" s="152">
        <f t="shared" si="45"/>
        <v>0</v>
      </c>
      <c r="BF202" s="152">
        <f t="shared" si="46"/>
        <v>0</v>
      </c>
      <c r="BG202" s="152">
        <f t="shared" si="47"/>
        <v>0</v>
      </c>
      <c r="BH202" s="152">
        <f t="shared" si="48"/>
        <v>0</v>
      </c>
      <c r="BI202" s="152">
        <f t="shared" si="49"/>
        <v>0</v>
      </c>
      <c r="BJ202" s="17" t="s">
        <v>83</v>
      </c>
      <c r="BK202" s="152">
        <f t="shared" si="50"/>
        <v>0</v>
      </c>
      <c r="BL202" s="17" t="s">
        <v>235</v>
      </c>
      <c r="BM202" s="151" t="s">
        <v>1208</v>
      </c>
    </row>
    <row r="203" spans="1:65" s="2" customFormat="1" ht="16.5" customHeight="1">
      <c r="A203" s="29"/>
      <c r="B203" s="140"/>
      <c r="C203" s="141">
        <v>58</v>
      </c>
      <c r="D203" s="141" t="s">
        <v>150</v>
      </c>
      <c r="E203" s="142" t="s">
        <v>1201</v>
      </c>
      <c r="F203" s="143" t="s">
        <v>1202</v>
      </c>
      <c r="G203" s="144" t="s">
        <v>544</v>
      </c>
      <c r="H203" s="145">
        <v>3</v>
      </c>
      <c r="I203" s="146">
        <v>0</v>
      </c>
      <c r="J203" s="146">
        <f t="shared" si="51"/>
        <v>0</v>
      </c>
      <c r="K203" s="143" t="s">
        <v>154</v>
      </c>
      <c r="L203" s="159"/>
      <c r="M203" s="160"/>
      <c r="N203" s="161"/>
      <c r="O203" s="149"/>
      <c r="P203" s="149"/>
      <c r="Q203" s="149"/>
      <c r="R203" s="149"/>
      <c r="S203" s="149"/>
      <c r="T203" s="150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1" t="s">
        <v>311</v>
      </c>
      <c r="AT203" s="151" t="s">
        <v>161</v>
      </c>
      <c r="AU203" s="151" t="s">
        <v>85</v>
      </c>
      <c r="AY203" s="17" t="s">
        <v>148</v>
      </c>
      <c r="BE203" s="152">
        <f t="shared" si="45"/>
        <v>0</v>
      </c>
      <c r="BF203" s="152">
        <f t="shared" si="46"/>
        <v>0</v>
      </c>
      <c r="BG203" s="152">
        <f t="shared" si="47"/>
        <v>0</v>
      </c>
      <c r="BH203" s="152">
        <f t="shared" si="48"/>
        <v>0</v>
      </c>
      <c r="BI203" s="152">
        <f t="shared" si="49"/>
        <v>0</v>
      </c>
      <c r="BJ203" s="17" t="s">
        <v>83</v>
      </c>
      <c r="BK203" s="152">
        <f t="shared" si="50"/>
        <v>0</v>
      </c>
      <c r="BL203" s="17" t="s">
        <v>235</v>
      </c>
      <c r="BM203" s="151" t="s">
        <v>1210</v>
      </c>
    </row>
    <row r="204" spans="1:65" s="2" customFormat="1" ht="16.5" customHeight="1">
      <c r="A204" s="29"/>
      <c r="B204" s="140"/>
      <c r="C204" s="153">
        <v>59</v>
      </c>
      <c r="D204" s="153" t="s">
        <v>161</v>
      </c>
      <c r="E204" s="154" t="s">
        <v>1204</v>
      </c>
      <c r="F204" s="155" t="s">
        <v>1750</v>
      </c>
      <c r="G204" s="156" t="s">
        <v>197</v>
      </c>
      <c r="H204" s="157">
        <v>3</v>
      </c>
      <c r="I204" s="158">
        <v>0</v>
      </c>
      <c r="J204" s="158">
        <f t="shared" si="51"/>
        <v>0</v>
      </c>
      <c r="K204" s="155" t="s">
        <v>154</v>
      </c>
      <c r="L204" s="30"/>
      <c r="M204" s="147"/>
      <c r="N204" s="148"/>
      <c r="O204" s="149"/>
      <c r="P204" s="149"/>
      <c r="Q204" s="149"/>
      <c r="R204" s="149"/>
      <c r="S204" s="149"/>
      <c r="T204" s="150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1" t="s">
        <v>235</v>
      </c>
      <c r="AT204" s="151" t="s">
        <v>150</v>
      </c>
      <c r="AU204" s="151" t="s">
        <v>85</v>
      </c>
      <c r="AY204" s="17" t="s">
        <v>148</v>
      </c>
      <c r="BE204" s="152">
        <f t="shared" si="45"/>
        <v>0</v>
      </c>
      <c r="BF204" s="152">
        <f t="shared" si="46"/>
        <v>0</v>
      </c>
      <c r="BG204" s="152">
        <f t="shared" si="47"/>
        <v>0</v>
      </c>
      <c r="BH204" s="152">
        <f t="shared" si="48"/>
        <v>0</v>
      </c>
      <c r="BI204" s="152">
        <f t="shared" si="49"/>
        <v>0</v>
      </c>
      <c r="BJ204" s="17" t="s">
        <v>83</v>
      </c>
      <c r="BK204" s="152">
        <f t="shared" si="50"/>
        <v>0</v>
      </c>
      <c r="BL204" s="17" t="s">
        <v>235</v>
      </c>
      <c r="BM204" s="151" t="s">
        <v>1213</v>
      </c>
    </row>
    <row r="205" spans="1:65" s="2" customFormat="1" ht="16.5" customHeight="1">
      <c r="A205" s="29"/>
      <c r="B205" s="140"/>
      <c r="C205" s="141">
        <v>60</v>
      </c>
      <c r="D205" s="141" t="s">
        <v>150</v>
      </c>
      <c r="E205" s="142" t="s">
        <v>1206</v>
      </c>
      <c r="F205" s="143" t="s">
        <v>1207</v>
      </c>
      <c r="G205" s="144" t="s">
        <v>544</v>
      </c>
      <c r="H205" s="145">
        <v>9</v>
      </c>
      <c r="I205" s="146">
        <v>0</v>
      </c>
      <c r="J205" s="146">
        <f t="shared" si="51"/>
        <v>0</v>
      </c>
      <c r="K205" s="143" t="s">
        <v>154</v>
      </c>
      <c r="L205" s="159"/>
      <c r="M205" s="160"/>
      <c r="N205" s="161"/>
      <c r="O205" s="149"/>
      <c r="P205" s="149"/>
      <c r="Q205" s="149"/>
      <c r="R205" s="149"/>
      <c r="S205" s="149"/>
      <c r="T205" s="150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1" t="s">
        <v>311</v>
      </c>
      <c r="AT205" s="151" t="s">
        <v>161</v>
      </c>
      <c r="AU205" s="151" t="s">
        <v>85</v>
      </c>
      <c r="AY205" s="17" t="s">
        <v>148</v>
      </c>
      <c r="BE205" s="152">
        <f t="shared" si="45"/>
        <v>0</v>
      </c>
      <c r="BF205" s="152">
        <f t="shared" si="46"/>
        <v>0</v>
      </c>
      <c r="BG205" s="152">
        <f t="shared" si="47"/>
        <v>0</v>
      </c>
      <c r="BH205" s="152">
        <f t="shared" si="48"/>
        <v>0</v>
      </c>
      <c r="BI205" s="152">
        <f t="shared" si="49"/>
        <v>0</v>
      </c>
      <c r="BJ205" s="17" t="s">
        <v>83</v>
      </c>
      <c r="BK205" s="152">
        <f t="shared" si="50"/>
        <v>0</v>
      </c>
      <c r="BL205" s="17" t="s">
        <v>235</v>
      </c>
      <c r="BM205" s="151" t="s">
        <v>1216</v>
      </c>
    </row>
    <row r="206" spans="1:65" s="2" customFormat="1" ht="21.75" customHeight="1">
      <c r="A206" s="29"/>
      <c r="B206" s="140"/>
      <c r="C206" s="153">
        <v>61</v>
      </c>
      <c r="D206" s="153" t="s">
        <v>161</v>
      </c>
      <c r="E206" s="154" t="s">
        <v>1209</v>
      </c>
      <c r="F206" s="155" t="s">
        <v>1754</v>
      </c>
      <c r="G206" s="156" t="s">
        <v>197</v>
      </c>
      <c r="H206" s="157">
        <v>9</v>
      </c>
      <c r="I206" s="158">
        <v>0</v>
      </c>
      <c r="J206" s="158">
        <f t="shared" si="51"/>
        <v>0</v>
      </c>
      <c r="K206" s="155" t="s">
        <v>154</v>
      </c>
      <c r="L206" s="30"/>
      <c r="M206" s="147"/>
      <c r="N206" s="148"/>
      <c r="O206" s="149"/>
      <c r="P206" s="149"/>
      <c r="Q206" s="149"/>
      <c r="R206" s="149"/>
      <c r="S206" s="149"/>
      <c r="T206" s="150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1" t="s">
        <v>235</v>
      </c>
      <c r="AT206" s="151" t="s">
        <v>150</v>
      </c>
      <c r="AU206" s="151" t="s">
        <v>85</v>
      </c>
      <c r="AY206" s="17" t="s">
        <v>148</v>
      </c>
      <c r="BE206" s="152">
        <f t="shared" si="45"/>
        <v>0</v>
      </c>
      <c r="BF206" s="152">
        <f t="shared" si="46"/>
        <v>0</v>
      </c>
      <c r="BG206" s="152">
        <f t="shared" si="47"/>
        <v>0</v>
      </c>
      <c r="BH206" s="152">
        <f t="shared" si="48"/>
        <v>0</v>
      </c>
      <c r="BI206" s="152">
        <f t="shared" si="49"/>
        <v>0</v>
      </c>
      <c r="BJ206" s="17" t="s">
        <v>83</v>
      </c>
      <c r="BK206" s="152">
        <f t="shared" si="50"/>
        <v>0</v>
      </c>
      <c r="BL206" s="17" t="s">
        <v>235</v>
      </c>
      <c r="BM206" s="151" t="s">
        <v>1219</v>
      </c>
    </row>
    <row r="207" spans="1:65" s="2" customFormat="1" ht="24.15" customHeight="1">
      <c r="A207" s="29"/>
      <c r="B207" s="140"/>
      <c r="C207" s="141">
        <v>62</v>
      </c>
      <c r="D207" s="141" t="s">
        <v>150</v>
      </c>
      <c r="E207" s="142" t="s">
        <v>1211</v>
      </c>
      <c r="F207" s="143" t="s">
        <v>1212</v>
      </c>
      <c r="G207" s="144" t="s">
        <v>544</v>
      </c>
      <c r="H207" s="145">
        <v>4</v>
      </c>
      <c r="I207" s="146">
        <v>0</v>
      </c>
      <c r="J207" s="146">
        <f t="shared" si="51"/>
        <v>0</v>
      </c>
      <c r="K207" s="143" t="s">
        <v>154</v>
      </c>
      <c r="L207" s="159"/>
      <c r="M207" s="160"/>
      <c r="N207" s="161"/>
      <c r="O207" s="149"/>
      <c r="P207" s="149"/>
      <c r="Q207" s="149"/>
      <c r="R207" s="149"/>
      <c r="S207" s="149"/>
      <c r="T207" s="150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1" t="s">
        <v>311</v>
      </c>
      <c r="AT207" s="151" t="s">
        <v>161</v>
      </c>
      <c r="AU207" s="151" t="s">
        <v>85</v>
      </c>
      <c r="AY207" s="17" t="s">
        <v>148</v>
      </c>
      <c r="BE207" s="152">
        <f t="shared" si="45"/>
        <v>0</v>
      </c>
      <c r="BF207" s="152">
        <f t="shared" si="46"/>
        <v>0</v>
      </c>
      <c r="BG207" s="152">
        <f t="shared" si="47"/>
        <v>0</v>
      </c>
      <c r="BH207" s="152">
        <f t="shared" si="48"/>
        <v>0</v>
      </c>
      <c r="BI207" s="152">
        <f t="shared" si="49"/>
        <v>0</v>
      </c>
      <c r="BJ207" s="17" t="s">
        <v>83</v>
      </c>
      <c r="BK207" s="152">
        <f t="shared" si="50"/>
        <v>0</v>
      </c>
      <c r="BL207" s="17" t="s">
        <v>235</v>
      </c>
      <c r="BM207" s="151" t="s">
        <v>1222</v>
      </c>
    </row>
    <row r="208" spans="1:65" s="2" customFormat="1" ht="24.15" customHeight="1">
      <c r="A208" s="29"/>
      <c r="B208" s="140"/>
      <c r="C208" s="153">
        <v>63</v>
      </c>
      <c r="D208" s="153" t="s">
        <v>161</v>
      </c>
      <c r="E208" s="154" t="s">
        <v>1214</v>
      </c>
      <c r="F208" s="155" t="s">
        <v>1215</v>
      </c>
      <c r="G208" s="156" t="s">
        <v>197</v>
      </c>
      <c r="H208" s="157">
        <v>4</v>
      </c>
      <c r="I208" s="158">
        <v>0</v>
      </c>
      <c r="J208" s="158">
        <f t="shared" si="51"/>
        <v>0</v>
      </c>
      <c r="K208" s="155" t="s">
        <v>154</v>
      </c>
      <c r="L208" s="30"/>
      <c r="M208" s="147"/>
      <c r="N208" s="148"/>
      <c r="O208" s="149"/>
      <c r="P208" s="149"/>
      <c r="Q208" s="149"/>
      <c r="R208" s="149"/>
      <c r="S208" s="149"/>
      <c r="T208" s="150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1" t="s">
        <v>235</v>
      </c>
      <c r="AT208" s="151" t="s">
        <v>150</v>
      </c>
      <c r="AU208" s="151" t="s">
        <v>85</v>
      </c>
      <c r="AY208" s="17" t="s">
        <v>148</v>
      </c>
      <c r="BE208" s="152">
        <f t="shared" si="45"/>
        <v>0</v>
      </c>
      <c r="BF208" s="152">
        <f t="shared" si="46"/>
        <v>0</v>
      </c>
      <c r="BG208" s="152">
        <f t="shared" si="47"/>
        <v>0</v>
      </c>
      <c r="BH208" s="152">
        <f t="shared" si="48"/>
        <v>0</v>
      </c>
      <c r="BI208" s="152">
        <f t="shared" si="49"/>
        <v>0</v>
      </c>
      <c r="BJ208" s="17" t="s">
        <v>83</v>
      </c>
      <c r="BK208" s="152">
        <f t="shared" si="50"/>
        <v>0</v>
      </c>
      <c r="BL208" s="17" t="s">
        <v>235</v>
      </c>
      <c r="BM208" s="151" t="s">
        <v>1225</v>
      </c>
    </row>
    <row r="209" spans="1:65" s="2" customFormat="1" ht="24.15" customHeight="1">
      <c r="A209" s="29"/>
      <c r="B209" s="140"/>
      <c r="C209" s="141">
        <v>64</v>
      </c>
      <c r="D209" s="141" t="s">
        <v>150</v>
      </c>
      <c r="E209" s="142" t="s">
        <v>1217</v>
      </c>
      <c r="F209" s="143" t="s">
        <v>1218</v>
      </c>
      <c r="G209" s="144" t="s">
        <v>197</v>
      </c>
      <c r="H209" s="145">
        <v>26</v>
      </c>
      <c r="I209" s="146">
        <v>0</v>
      </c>
      <c r="J209" s="146">
        <f t="shared" si="51"/>
        <v>0</v>
      </c>
      <c r="K209" s="143" t="s">
        <v>154</v>
      </c>
      <c r="L209" s="159"/>
      <c r="M209" s="160"/>
      <c r="N209" s="161"/>
      <c r="O209" s="149"/>
      <c r="P209" s="149"/>
      <c r="Q209" s="149"/>
      <c r="R209" s="149"/>
      <c r="S209" s="149"/>
      <c r="T209" s="150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1" t="s">
        <v>311</v>
      </c>
      <c r="AT209" s="151" t="s">
        <v>161</v>
      </c>
      <c r="AU209" s="151" t="s">
        <v>85</v>
      </c>
      <c r="AY209" s="17" t="s">
        <v>148</v>
      </c>
      <c r="BE209" s="152">
        <f t="shared" si="45"/>
        <v>0</v>
      </c>
      <c r="BF209" s="152">
        <f t="shared" si="46"/>
        <v>0</v>
      </c>
      <c r="BG209" s="152">
        <f t="shared" si="47"/>
        <v>0</v>
      </c>
      <c r="BH209" s="152">
        <f t="shared" si="48"/>
        <v>0</v>
      </c>
      <c r="BI209" s="152">
        <f t="shared" si="49"/>
        <v>0</v>
      </c>
      <c r="BJ209" s="17" t="s">
        <v>83</v>
      </c>
      <c r="BK209" s="152">
        <f t="shared" si="50"/>
        <v>0</v>
      </c>
      <c r="BL209" s="17" t="s">
        <v>235</v>
      </c>
      <c r="BM209" s="151" t="s">
        <v>1227</v>
      </c>
    </row>
    <row r="210" spans="1:65" s="2" customFormat="1" ht="28.2" customHeight="1">
      <c r="A210" s="29"/>
      <c r="B210" s="140"/>
      <c r="C210" s="153">
        <v>65</v>
      </c>
      <c r="D210" s="153" t="s">
        <v>161</v>
      </c>
      <c r="E210" s="154" t="s">
        <v>1220</v>
      </c>
      <c r="F210" s="155" t="s">
        <v>1221</v>
      </c>
      <c r="G210" s="156" t="s">
        <v>197</v>
      </c>
      <c r="H210" s="157">
        <v>26</v>
      </c>
      <c r="I210" s="158">
        <v>0</v>
      </c>
      <c r="J210" s="158">
        <f t="shared" si="51"/>
        <v>0</v>
      </c>
      <c r="K210" s="155" t="s">
        <v>154</v>
      </c>
      <c r="L210" s="30"/>
      <c r="M210" s="147"/>
      <c r="N210" s="148"/>
      <c r="O210" s="149"/>
      <c r="P210" s="149"/>
      <c r="Q210" s="149"/>
      <c r="R210" s="149"/>
      <c r="S210" s="149"/>
      <c r="T210" s="150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1" t="s">
        <v>235</v>
      </c>
      <c r="AT210" s="151" t="s">
        <v>150</v>
      </c>
      <c r="AU210" s="151" t="s">
        <v>85</v>
      </c>
      <c r="AY210" s="17" t="s">
        <v>148</v>
      </c>
      <c r="BE210" s="152">
        <f>IF(N210="základní",J215,0)</f>
        <v>0</v>
      </c>
      <c r="BF210" s="152">
        <f>IF(N210="snížená",J215,0)</f>
        <v>0</v>
      </c>
      <c r="BG210" s="152">
        <f>IF(N210="zákl. přenesená",J215,0)</f>
        <v>0</v>
      </c>
      <c r="BH210" s="152">
        <f>IF(N210="sníž. přenesená",J215,0)</f>
        <v>0</v>
      </c>
      <c r="BI210" s="152">
        <f>IF(N210="nulová",J215,0)</f>
        <v>0</v>
      </c>
      <c r="BJ210" s="17" t="s">
        <v>83</v>
      </c>
      <c r="BK210" s="152">
        <f>ROUND(I215*H215,2)</f>
        <v>0</v>
      </c>
      <c r="BL210" s="17" t="s">
        <v>235</v>
      </c>
      <c r="BM210" s="151" t="s">
        <v>1230</v>
      </c>
    </row>
    <row r="211" spans="1:65" s="2" customFormat="1" ht="26.4" customHeight="1">
      <c r="A211" s="29"/>
      <c r="B211" s="140"/>
      <c r="C211" s="141">
        <v>66</v>
      </c>
      <c r="D211" s="141" t="s">
        <v>150</v>
      </c>
      <c r="E211" s="142" t="s">
        <v>1223</v>
      </c>
      <c r="F211" s="143" t="s">
        <v>1224</v>
      </c>
      <c r="G211" s="144" t="s">
        <v>197</v>
      </c>
      <c r="H211" s="145">
        <v>15</v>
      </c>
      <c r="I211" s="146">
        <v>0</v>
      </c>
      <c r="J211" s="146">
        <f t="shared" si="51"/>
        <v>0</v>
      </c>
      <c r="K211" s="143" t="s">
        <v>154</v>
      </c>
      <c r="L211" s="30"/>
      <c r="M211" s="147"/>
      <c r="N211" s="148"/>
      <c r="O211" s="149"/>
      <c r="P211" s="149"/>
      <c r="Q211" s="149"/>
      <c r="R211" s="149"/>
      <c r="S211" s="149"/>
      <c r="T211" s="150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1" t="s">
        <v>235</v>
      </c>
      <c r="AT211" s="151" t="s">
        <v>150</v>
      </c>
      <c r="AU211" s="151" t="s">
        <v>85</v>
      </c>
      <c r="AY211" s="17" t="s">
        <v>148</v>
      </c>
      <c r="BE211" s="152">
        <f>IF(N211="základní",J216,0)</f>
        <v>0</v>
      </c>
      <c r="BF211" s="152">
        <f>IF(N211="snížená",J216,0)</f>
        <v>0</v>
      </c>
      <c r="BG211" s="152">
        <f>IF(N211="zákl. přenesená",J216,0)</f>
        <v>0</v>
      </c>
      <c r="BH211" s="152">
        <f>IF(N211="sníž. přenesená",J216,0)</f>
        <v>0</v>
      </c>
      <c r="BI211" s="152">
        <f>IF(N211="nulová",J216,0)</f>
        <v>0</v>
      </c>
      <c r="BJ211" s="17" t="s">
        <v>83</v>
      </c>
      <c r="BK211" s="152">
        <f>ROUND(I216*H216,2)</f>
        <v>0</v>
      </c>
      <c r="BL211" s="17" t="s">
        <v>235</v>
      </c>
      <c r="BM211" s="151" t="s">
        <v>1233</v>
      </c>
    </row>
    <row r="212" spans="1:65" s="2" customFormat="1" ht="33" customHeight="1">
      <c r="A212" s="29"/>
      <c r="B212" s="140"/>
      <c r="C212" s="153">
        <v>67</v>
      </c>
      <c r="D212" s="153" t="s">
        <v>161</v>
      </c>
      <c r="E212" s="154" t="s">
        <v>1226</v>
      </c>
      <c r="F212" s="155" t="s">
        <v>1751</v>
      </c>
      <c r="G212" s="156" t="s">
        <v>197</v>
      </c>
      <c r="H212" s="157">
        <v>15</v>
      </c>
      <c r="I212" s="158">
        <v>0</v>
      </c>
      <c r="J212" s="158">
        <f t="shared" si="51"/>
        <v>0</v>
      </c>
      <c r="K212" s="155" t="s">
        <v>154</v>
      </c>
      <c r="L212" s="30"/>
      <c r="M212" s="147"/>
      <c r="N212" s="148"/>
      <c r="O212" s="149"/>
      <c r="P212" s="149"/>
      <c r="Q212" s="149"/>
      <c r="R212" s="149"/>
      <c r="S212" s="149"/>
      <c r="T212" s="150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1" t="s">
        <v>235</v>
      </c>
      <c r="AT212" s="151" t="s">
        <v>150</v>
      </c>
      <c r="AU212" s="151" t="s">
        <v>85</v>
      </c>
      <c r="AY212" s="17" t="s">
        <v>148</v>
      </c>
      <c r="BE212" s="152">
        <f>IF(N212="základní",J217,0)</f>
        <v>0</v>
      </c>
      <c r="BF212" s="152">
        <f>IF(N212="snížená",J217,0)</f>
        <v>0</v>
      </c>
      <c r="BG212" s="152">
        <f>IF(N212="zákl. přenesená",J217,0)</f>
        <v>0</v>
      </c>
      <c r="BH212" s="152">
        <f>IF(N212="sníž. přenesená",J217,0)</f>
        <v>0</v>
      </c>
      <c r="BI212" s="152">
        <f>IF(N212="nulová",J217,0)</f>
        <v>0</v>
      </c>
      <c r="BJ212" s="17" t="s">
        <v>83</v>
      </c>
      <c r="BK212" s="152">
        <f>ROUND(I217*H217,2)</f>
        <v>0</v>
      </c>
      <c r="BL212" s="17" t="s">
        <v>235</v>
      </c>
      <c r="BM212" s="151" t="s">
        <v>1236</v>
      </c>
    </row>
    <row r="213" spans="1:65" s="2" customFormat="1" ht="16.5" customHeight="1">
      <c r="A213" s="263"/>
      <c r="B213" s="140"/>
      <c r="C213" s="141">
        <v>68</v>
      </c>
      <c r="D213" s="141" t="s">
        <v>150</v>
      </c>
      <c r="E213" s="142" t="s">
        <v>1223</v>
      </c>
      <c r="F213" s="143" t="s">
        <v>1752</v>
      </c>
      <c r="G213" s="144" t="s">
        <v>197</v>
      </c>
      <c r="H213" s="145">
        <v>3</v>
      </c>
      <c r="I213" s="146">
        <v>0</v>
      </c>
      <c r="J213" s="146">
        <f t="shared" ref="J213:J214" si="52">ROUND(I213*H213,2)</f>
        <v>0</v>
      </c>
      <c r="K213" s="143" t="s">
        <v>154</v>
      </c>
      <c r="L213" s="30"/>
      <c r="M213" s="147"/>
      <c r="N213" s="148"/>
      <c r="O213" s="149"/>
      <c r="P213" s="149"/>
      <c r="Q213" s="149"/>
      <c r="R213" s="149"/>
      <c r="S213" s="149"/>
      <c r="T213" s="150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1" t="s">
        <v>235</v>
      </c>
      <c r="AT213" s="151" t="s">
        <v>150</v>
      </c>
      <c r="AU213" s="151" t="s">
        <v>85</v>
      </c>
      <c r="AY213" s="17" t="s">
        <v>148</v>
      </c>
      <c r="BE213" s="152">
        <f>IF(N213="základní",J218,0)</f>
        <v>0</v>
      </c>
      <c r="BF213" s="152">
        <f>IF(N213="snížená",J218,0)</f>
        <v>0</v>
      </c>
      <c r="BG213" s="152">
        <f>IF(N213="zákl. přenesená",J218,0)</f>
        <v>0</v>
      </c>
      <c r="BH213" s="152">
        <f>IF(N213="sníž. přenesená",J218,0)</f>
        <v>0</v>
      </c>
      <c r="BI213" s="152">
        <f>IF(N213="nulová",J218,0)</f>
        <v>0</v>
      </c>
      <c r="BJ213" s="17" t="s">
        <v>83</v>
      </c>
      <c r="BK213" s="152">
        <f>ROUND(I218*H218,2)</f>
        <v>0</v>
      </c>
      <c r="BL213" s="17" t="s">
        <v>235</v>
      </c>
      <c r="BM213" s="151" t="s">
        <v>1239</v>
      </c>
    </row>
    <row r="214" spans="1:65" s="2" customFormat="1" ht="24.15" customHeight="1">
      <c r="A214" s="263"/>
      <c r="B214" s="140"/>
      <c r="C214" s="153">
        <v>69</v>
      </c>
      <c r="D214" s="153" t="s">
        <v>161</v>
      </c>
      <c r="E214" s="154" t="s">
        <v>1226</v>
      </c>
      <c r="F214" s="155" t="s">
        <v>1753</v>
      </c>
      <c r="G214" s="156" t="s">
        <v>197</v>
      </c>
      <c r="H214" s="157">
        <v>3</v>
      </c>
      <c r="I214" s="158">
        <v>0</v>
      </c>
      <c r="J214" s="158">
        <f t="shared" si="52"/>
        <v>0</v>
      </c>
      <c r="K214" s="155" t="s">
        <v>154</v>
      </c>
      <c r="L214" s="30"/>
      <c r="M214" s="147"/>
      <c r="N214" s="148"/>
      <c r="O214" s="149"/>
      <c r="P214" s="149"/>
      <c r="Q214" s="149"/>
      <c r="R214" s="149"/>
      <c r="S214" s="149"/>
      <c r="T214" s="150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1" t="s">
        <v>235</v>
      </c>
      <c r="AT214" s="151" t="s">
        <v>150</v>
      </c>
      <c r="AU214" s="151" t="s">
        <v>85</v>
      </c>
      <c r="AY214" s="17" t="s">
        <v>148</v>
      </c>
      <c r="BE214" s="152">
        <f>IF(N214="základní",J219,0)</f>
        <v>0</v>
      </c>
      <c r="BF214" s="152">
        <f>IF(N214="snížená",J219,0)</f>
        <v>0</v>
      </c>
      <c r="BG214" s="152">
        <f>IF(N214="zákl. přenesená",J219,0)</f>
        <v>0</v>
      </c>
      <c r="BH214" s="152">
        <f>IF(N214="sníž. přenesená",J219,0)</f>
        <v>0</v>
      </c>
      <c r="BI214" s="152">
        <f>IF(N214="nulová",J219,0)</f>
        <v>0</v>
      </c>
      <c r="BJ214" s="17" t="s">
        <v>83</v>
      </c>
      <c r="BK214" s="152">
        <f>ROUND(I219*H219,2)</f>
        <v>0</v>
      </c>
      <c r="BL214" s="17" t="s">
        <v>235</v>
      </c>
      <c r="BM214" s="151" t="s">
        <v>1242</v>
      </c>
    </row>
    <row r="215" spans="1:65" s="12" customFormat="1" ht="25.95" customHeight="1">
      <c r="A215" s="29"/>
      <c r="B215" s="140"/>
      <c r="C215" s="141">
        <v>70</v>
      </c>
      <c r="D215" s="141" t="s">
        <v>150</v>
      </c>
      <c r="E215" s="142" t="s">
        <v>1228</v>
      </c>
      <c r="F215" s="143" t="s">
        <v>1229</v>
      </c>
      <c r="G215" s="144" t="s">
        <v>197</v>
      </c>
      <c r="H215" s="145">
        <v>28</v>
      </c>
      <c r="I215" s="146">
        <v>0</v>
      </c>
      <c r="J215" s="146">
        <f t="shared" si="51"/>
        <v>0</v>
      </c>
      <c r="K215" s="143" t="s">
        <v>154</v>
      </c>
      <c r="L215" s="128"/>
      <c r="M215" s="132"/>
      <c r="N215" s="133"/>
      <c r="O215" s="133"/>
      <c r="P215" s="134"/>
      <c r="Q215" s="133"/>
      <c r="R215" s="134"/>
      <c r="S215" s="133"/>
      <c r="T215" s="135"/>
      <c r="AR215" s="129" t="s">
        <v>155</v>
      </c>
      <c r="AT215" s="136" t="s">
        <v>74</v>
      </c>
      <c r="AU215" s="136" t="s">
        <v>75</v>
      </c>
      <c r="AY215" s="129" t="s">
        <v>148</v>
      </c>
      <c r="BK215" s="137">
        <f>BK216</f>
        <v>0</v>
      </c>
    </row>
    <row r="216" spans="1:65" s="2" customFormat="1" ht="34.200000000000003" customHeight="1">
      <c r="A216" s="29"/>
      <c r="B216" s="140"/>
      <c r="C216" s="141">
        <v>71</v>
      </c>
      <c r="D216" s="141" t="s">
        <v>150</v>
      </c>
      <c r="E216" s="142" t="s">
        <v>1231</v>
      </c>
      <c r="F216" s="143" t="s">
        <v>1232</v>
      </c>
      <c r="G216" s="144" t="s">
        <v>197</v>
      </c>
      <c r="H216" s="145">
        <v>9</v>
      </c>
      <c r="I216" s="146">
        <v>0</v>
      </c>
      <c r="J216" s="146">
        <f t="shared" si="51"/>
        <v>0</v>
      </c>
      <c r="K216" s="143" t="s">
        <v>154</v>
      </c>
      <c r="L216" s="30"/>
      <c r="M216" s="183"/>
      <c r="N216" s="184"/>
      <c r="O216" s="185"/>
      <c r="P216" s="185"/>
      <c r="Q216" s="185"/>
      <c r="R216" s="185"/>
      <c r="S216" s="185"/>
      <c r="T216" s="186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1" t="s">
        <v>1248</v>
      </c>
      <c r="AT216" s="151" t="s">
        <v>150</v>
      </c>
      <c r="AU216" s="151" t="s">
        <v>83</v>
      </c>
      <c r="AY216" s="17" t="s">
        <v>148</v>
      </c>
      <c r="BE216" s="152">
        <f>IF(N216="základní",J221,0)</f>
        <v>0</v>
      </c>
      <c r="BF216" s="152">
        <f>IF(N216="snížená",J221,0)</f>
        <v>0</v>
      </c>
      <c r="BG216" s="152">
        <f>IF(N216="zákl. přenesená",J221,0)</f>
        <v>0</v>
      </c>
      <c r="BH216" s="152">
        <f>IF(N216="sníž. přenesená",J221,0)</f>
        <v>0</v>
      </c>
      <c r="BI216" s="152">
        <f>IF(N216="nulová",J221,0)</f>
        <v>0</v>
      </c>
      <c r="BJ216" s="17" t="s">
        <v>83</v>
      </c>
      <c r="BK216" s="152">
        <f>ROUND(I221*H221,2)</f>
        <v>0</v>
      </c>
      <c r="BL216" s="17" t="s">
        <v>1248</v>
      </c>
      <c r="BM216" s="151" t="s">
        <v>1249</v>
      </c>
    </row>
    <row r="217" spans="1:65" s="2" customFormat="1" ht="19.2" customHeight="1">
      <c r="A217" s="29"/>
      <c r="B217" s="140"/>
      <c r="C217" s="141">
        <v>72</v>
      </c>
      <c r="D217" s="141" t="s">
        <v>150</v>
      </c>
      <c r="E217" s="142" t="s">
        <v>1234</v>
      </c>
      <c r="F217" s="143" t="s">
        <v>1235</v>
      </c>
      <c r="G217" s="144" t="s">
        <v>197</v>
      </c>
      <c r="H217" s="145">
        <v>3</v>
      </c>
      <c r="I217" s="146">
        <v>0</v>
      </c>
      <c r="J217" s="146">
        <f t="shared" si="51"/>
        <v>0</v>
      </c>
      <c r="K217" s="143" t="s">
        <v>154</v>
      </c>
      <c r="L217" s="30"/>
      <c r="M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</row>
    <row r="218" spans="1:65" ht="11.4">
      <c r="A218" s="29"/>
      <c r="B218" s="140"/>
      <c r="C218" s="141">
        <v>73</v>
      </c>
      <c r="D218" s="141" t="s">
        <v>150</v>
      </c>
      <c r="E218" s="142" t="s">
        <v>1237</v>
      </c>
      <c r="F218" s="143" t="s">
        <v>1238</v>
      </c>
      <c r="G218" s="144" t="s">
        <v>197</v>
      </c>
      <c r="H218" s="145">
        <v>30</v>
      </c>
      <c r="I218" s="146">
        <v>0</v>
      </c>
      <c r="J218" s="146">
        <f t="shared" si="51"/>
        <v>0</v>
      </c>
      <c r="K218" s="143" t="s">
        <v>154</v>
      </c>
    </row>
    <row r="219" spans="1:65" ht="22.8">
      <c r="A219" s="29"/>
      <c r="B219" s="140"/>
      <c r="C219" s="141">
        <v>74</v>
      </c>
      <c r="D219" s="141" t="s">
        <v>150</v>
      </c>
      <c r="E219" s="142" t="s">
        <v>1240</v>
      </c>
      <c r="F219" s="143" t="s">
        <v>1241</v>
      </c>
      <c r="G219" s="144" t="s">
        <v>280</v>
      </c>
      <c r="H219" s="145">
        <v>1.157</v>
      </c>
      <c r="I219" s="146">
        <v>0</v>
      </c>
      <c r="J219" s="146">
        <f t="shared" si="51"/>
        <v>0</v>
      </c>
      <c r="K219" s="143" t="s">
        <v>154</v>
      </c>
    </row>
    <row r="220" spans="1:65" ht="15">
      <c r="A220" s="12"/>
      <c r="B220" s="128"/>
      <c r="C220" s="12"/>
      <c r="D220" s="129" t="s">
        <v>74</v>
      </c>
      <c r="E220" s="130" t="s">
        <v>1243</v>
      </c>
      <c r="F220" s="130" t="s">
        <v>1244</v>
      </c>
      <c r="G220" s="12"/>
      <c r="H220" s="12"/>
      <c r="I220" s="12"/>
      <c r="J220" s="131">
        <f>BK215</f>
        <v>0</v>
      </c>
      <c r="K220" s="12"/>
    </row>
    <row r="221" spans="1:65" ht="11.4">
      <c r="A221" s="29"/>
      <c r="B221" s="140"/>
      <c r="C221" s="141">
        <v>76</v>
      </c>
      <c r="D221" s="141" t="s">
        <v>150</v>
      </c>
      <c r="E221" s="142" t="s">
        <v>1245</v>
      </c>
      <c r="F221" s="143" t="s">
        <v>1246</v>
      </c>
      <c r="G221" s="144" t="s">
        <v>1247</v>
      </c>
      <c r="H221" s="145">
        <v>45</v>
      </c>
      <c r="I221" s="146">
        <v>0</v>
      </c>
      <c r="J221" s="146">
        <f>ROUND(I221*H221,2)</f>
        <v>0</v>
      </c>
      <c r="K221" s="143" t="s">
        <v>154</v>
      </c>
      <c r="V221" s="314"/>
    </row>
    <row r="222" spans="1:65">
      <c r="A222" s="29"/>
      <c r="B222" s="44"/>
      <c r="C222" s="45"/>
      <c r="D222" s="45"/>
      <c r="E222" s="45"/>
      <c r="F222" s="45"/>
      <c r="G222" s="45"/>
      <c r="H222" s="45"/>
      <c r="I222" s="45"/>
      <c r="J222" s="45"/>
      <c r="K222" s="45"/>
    </row>
  </sheetData>
  <sheetProtection algorithmName="SHA-512" hashValue="ufbuTfKy06XyWmLSssbRrywvd+lYWNSVJSZF67XYYXbjwOXGXEut9CHCvXAC8na/J5YcMhZj4nQ2vnC83LbA/g==" saltValue="zZjz1RmxnN9T3NV7bAYkAw==" spinCount="100000" sheet="1" objects="1" scenarios="1" selectLockedCells="1"/>
  <protectedRanges>
    <protectedRange sqref="I1:I1048576" name="Oblast1"/>
  </protectedRanges>
  <autoFilter ref="C125:K221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69"/>
  <sheetViews>
    <sheetView showGridLines="0" topLeftCell="A159" workbookViewId="0">
      <selection activeCell="I159" sqref="I1:I104857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301" t="s">
        <v>5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91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7" t="str">
        <f>'Rekapitulace stavby'!K6</f>
        <v>Stavební úpravy MŠ Kaznějov - sídliště</v>
      </c>
      <c r="F7" s="308"/>
      <c r="G7" s="308"/>
      <c r="H7" s="308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2" t="s">
        <v>1250</v>
      </c>
      <c r="F9" s="306"/>
      <c r="G9" s="306"/>
      <c r="H9" s="30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94" t="str">
        <f>'Rekapitulace stavby'!E14</f>
        <v xml:space="preserve"> </v>
      </c>
      <c r="F18" s="294"/>
      <c r="G18" s="294"/>
      <c r="H18" s="294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7" t="s">
        <v>1</v>
      </c>
      <c r="F27" s="297"/>
      <c r="G27" s="297"/>
      <c r="H27" s="297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ROUND((SUM(BE126:BE168)),  2)</f>
        <v>0</v>
      </c>
      <c r="G33" s="29"/>
      <c r="H33" s="29"/>
      <c r="I33" s="98">
        <v>0.21</v>
      </c>
      <c r="J33" s="97">
        <f>ROUND(((SUM(BE126:BE168))*I33),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ROUND((SUM(BF126:BF168)),  2)</f>
        <v>0</v>
      </c>
      <c r="G34" s="29"/>
      <c r="H34" s="29"/>
      <c r="I34" s="98">
        <v>0.15</v>
      </c>
      <c r="J34" s="97">
        <f>ROUND(((SUM(BF126:BF168))*I34),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ROUND((SUM(BG126:BG168)),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ROUND((SUM(BH126:BH168)),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ROUND((SUM(BI126:BI168)),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7" t="str">
        <f>E7</f>
        <v>Stavební úpravy MŠ Kaznějov - sídliště</v>
      </c>
      <c r="F85" s="308"/>
      <c r="G85" s="308"/>
      <c r="H85" s="30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72" t="str">
        <f>E9</f>
        <v>03 - Vytápění</v>
      </c>
      <c r="F87" s="306"/>
      <c r="G87" s="306"/>
      <c r="H87" s="30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J127</f>
        <v>0</v>
      </c>
      <c r="L97" s="110"/>
    </row>
    <row r="98" spans="1:31" s="10" customFormat="1" ht="19.95" customHeight="1">
      <c r="B98" s="114"/>
      <c r="D98" s="115" t="s">
        <v>117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1:31" s="10" customFormat="1" ht="19.95" customHeight="1">
      <c r="B99" s="114"/>
      <c r="D99" s="115" t="s">
        <v>118</v>
      </c>
      <c r="E99" s="116"/>
      <c r="F99" s="116"/>
      <c r="G99" s="116"/>
      <c r="H99" s="116"/>
      <c r="I99" s="116"/>
      <c r="J99" s="117">
        <f>J132</f>
        <v>0</v>
      </c>
      <c r="L99" s="114"/>
    </row>
    <row r="100" spans="1:31" s="10" customFormat="1" ht="19.95" customHeight="1">
      <c r="B100" s="114"/>
      <c r="D100" s="115" t="s">
        <v>119</v>
      </c>
      <c r="E100" s="116"/>
      <c r="F100" s="116"/>
      <c r="G100" s="116"/>
      <c r="H100" s="116"/>
      <c r="I100" s="116"/>
      <c r="J100" s="117">
        <f>J134</f>
        <v>0</v>
      </c>
      <c r="L100" s="114"/>
    </row>
    <row r="101" spans="1:31" s="10" customFormat="1" ht="19.95" customHeight="1">
      <c r="B101" s="114"/>
      <c r="D101" s="115" t="s">
        <v>120</v>
      </c>
      <c r="E101" s="116"/>
      <c r="F101" s="116"/>
      <c r="G101" s="116"/>
      <c r="H101" s="116"/>
      <c r="I101" s="116"/>
      <c r="J101" s="117">
        <f>J140</f>
        <v>0</v>
      </c>
      <c r="L101" s="114"/>
    </row>
    <row r="102" spans="1:31" s="9" customFormat="1" ht="24.9" customHeight="1">
      <c r="B102" s="110"/>
      <c r="D102" s="111" t="s">
        <v>121</v>
      </c>
      <c r="E102" s="112"/>
      <c r="F102" s="112"/>
      <c r="G102" s="112"/>
      <c r="H102" s="112"/>
      <c r="I102" s="112"/>
      <c r="J102" s="113">
        <f>J142</f>
        <v>0</v>
      </c>
      <c r="L102" s="110"/>
    </row>
    <row r="103" spans="1:31" s="10" customFormat="1" ht="19.95" customHeight="1">
      <c r="B103" s="114"/>
      <c r="D103" s="115" t="s">
        <v>1251</v>
      </c>
      <c r="E103" s="116"/>
      <c r="F103" s="116"/>
      <c r="G103" s="116"/>
      <c r="H103" s="116"/>
      <c r="I103" s="116"/>
      <c r="J103" s="117">
        <f>J143</f>
        <v>0</v>
      </c>
      <c r="L103" s="114"/>
    </row>
    <row r="104" spans="1:31" s="10" customFormat="1" ht="19.95" customHeight="1">
      <c r="B104" s="114"/>
      <c r="D104" s="115" t="s">
        <v>1252</v>
      </c>
      <c r="E104" s="116"/>
      <c r="F104" s="116"/>
      <c r="G104" s="116"/>
      <c r="H104" s="116"/>
      <c r="I104" s="116"/>
      <c r="J104" s="117">
        <f>J153</f>
        <v>0</v>
      </c>
      <c r="L104" s="114"/>
    </row>
    <row r="105" spans="1:31" s="10" customFormat="1" ht="19.95" customHeight="1">
      <c r="B105" s="114"/>
      <c r="D105" s="115" t="s">
        <v>1253</v>
      </c>
      <c r="E105" s="116"/>
      <c r="F105" s="116"/>
      <c r="G105" s="116"/>
      <c r="H105" s="116"/>
      <c r="I105" s="116"/>
      <c r="J105" s="117">
        <f>J157</f>
        <v>0</v>
      </c>
      <c r="L105" s="114"/>
    </row>
    <row r="106" spans="1:31" s="9" customFormat="1" ht="24.9" customHeight="1">
      <c r="B106" s="110"/>
      <c r="D106" s="111" t="s">
        <v>1075</v>
      </c>
      <c r="E106" s="112"/>
      <c r="F106" s="112"/>
      <c r="G106" s="112"/>
      <c r="H106" s="112"/>
      <c r="I106" s="112"/>
      <c r="J106" s="113">
        <f>J167</f>
        <v>0</v>
      </c>
      <c r="L106" s="110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21" t="s">
        <v>133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6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307" t="str">
        <f>E7</f>
        <v>Stavební úpravy MŠ Kaznějov - sídliště</v>
      </c>
      <c r="F116" s="308"/>
      <c r="G116" s="308"/>
      <c r="H116" s="308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6" t="s">
        <v>106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72" t="str">
        <f>E9</f>
        <v>03 - Vytápění</v>
      </c>
      <c r="F118" s="306"/>
      <c r="G118" s="306"/>
      <c r="H118" s="306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6" t="s">
        <v>18</v>
      </c>
      <c r="D120" s="29"/>
      <c r="E120" s="29"/>
      <c r="F120" s="24" t="str">
        <f>F12</f>
        <v>Kaznějov [559008]</v>
      </c>
      <c r="G120" s="29"/>
      <c r="H120" s="29"/>
      <c r="I120" s="26" t="s">
        <v>20</v>
      </c>
      <c r="J120" s="52">
        <f>IF(J12="","",J12)</f>
        <v>44811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6" t="s">
        <v>21</v>
      </c>
      <c r="D122" s="29"/>
      <c r="E122" s="29"/>
      <c r="F122" s="24" t="str">
        <f>E15</f>
        <v>Město Kaznějov</v>
      </c>
      <c r="G122" s="29"/>
      <c r="H122" s="29"/>
      <c r="I122" s="26" t="s">
        <v>27</v>
      </c>
      <c r="J122" s="27" t="str">
        <f>E21</f>
        <v>ARTENDR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6" t="s">
        <v>25</v>
      </c>
      <c r="D123" s="29"/>
      <c r="E123" s="29"/>
      <c r="F123" s="24" t="str">
        <f>IF(E18="","",E18)</f>
        <v xml:space="preserve"> </v>
      </c>
      <c r="G123" s="29"/>
      <c r="H123" s="29"/>
      <c r="I123" s="26" t="s">
        <v>30</v>
      </c>
      <c r="J123" s="27" t="str">
        <f>E24</f>
        <v>Jan Petr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18"/>
      <c r="B125" s="119"/>
      <c r="C125" s="120" t="s">
        <v>134</v>
      </c>
      <c r="D125" s="121" t="s">
        <v>60</v>
      </c>
      <c r="E125" s="121" t="s">
        <v>56</v>
      </c>
      <c r="F125" s="121" t="s">
        <v>57</v>
      </c>
      <c r="G125" s="121" t="s">
        <v>135</v>
      </c>
      <c r="H125" s="121" t="s">
        <v>136</v>
      </c>
      <c r="I125" s="121" t="s">
        <v>137</v>
      </c>
      <c r="J125" s="121" t="s">
        <v>110</v>
      </c>
      <c r="K125" s="122" t="s">
        <v>138</v>
      </c>
      <c r="L125" s="123"/>
      <c r="M125" s="59" t="s">
        <v>1</v>
      </c>
      <c r="N125" s="60" t="s">
        <v>39</v>
      </c>
      <c r="O125" s="60" t="s">
        <v>139</v>
      </c>
      <c r="P125" s="60" t="s">
        <v>140</v>
      </c>
      <c r="Q125" s="60" t="s">
        <v>141</v>
      </c>
      <c r="R125" s="60" t="s">
        <v>142</v>
      </c>
      <c r="S125" s="60" t="s">
        <v>143</v>
      </c>
      <c r="T125" s="61" t="s">
        <v>144</v>
      </c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</row>
    <row r="126" spans="1:63" s="2" customFormat="1" ht="22.95" customHeight="1">
      <c r="A126" s="29"/>
      <c r="B126" s="30"/>
      <c r="C126" s="66" t="s">
        <v>145</v>
      </c>
      <c r="D126" s="29"/>
      <c r="E126" s="29"/>
      <c r="F126" s="29"/>
      <c r="G126" s="29"/>
      <c r="H126" s="29"/>
      <c r="I126" s="29"/>
      <c r="J126" s="124">
        <f>BK126</f>
        <v>0</v>
      </c>
      <c r="K126" s="29"/>
      <c r="L126" s="30"/>
      <c r="M126" s="62"/>
      <c r="N126" s="53"/>
      <c r="O126" s="63"/>
      <c r="P126" s="125">
        <f>P127+P142+P167</f>
        <v>0</v>
      </c>
      <c r="Q126" s="63"/>
      <c r="R126" s="125">
        <f>R127+R142+R167</f>
        <v>0</v>
      </c>
      <c r="S126" s="63"/>
      <c r="T126" s="126">
        <f>T127+T142+T167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74</v>
      </c>
      <c r="AU126" s="17" t="s">
        <v>112</v>
      </c>
      <c r="BK126" s="127">
        <f>BK127+BK142+BK167</f>
        <v>0</v>
      </c>
    </row>
    <row r="127" spans="1:63" s="12" customFormat="1" ht="25.95" customHeight="1">
      <c r="B127" s="128"/>
      <c r="D127" s="129" t="s">
        <v>74</v>
      </c>
      <c r="E127" s="130" t="s">
        <v>146</v>
      </c>
      <c r="F127" s="130" t="s">
        <v>147</v>
      </c>
      <c r="J127" s="131">
        <f>BK127</f>
        <v>0</v>
      </c>
      <c r="L127" s="128"/>
      <c r="M127" s="132"/>
      <c r="N127" s="133"/>
      <c r="O127" s="133"/>
      <c r="P127" s="134"/>
      <c r="Q127" s="133"/>
      <c r="R127" s="134"/>
      <c r="S127" s="133"/>
      <c r="T127" s="135"/>
      <c r="AR127" s="129" t="s">
        <v>83</v>
      </c>
      <c r="AT127" s="136" t="s">
        <v>74</v>
      </c>
      <c r="AU127" s="136" t="s">
        <v>75</v>
      </c>
      <c r="AY127" s="129" t="s">
        <v>148</v>
      </c>
      <c r="BK127" s="137">
        <f>BK128+BK132+BK134+BK140</f>
        <v>0</v>
      </c>
    </row>
    <row r="128" spans="1:63" s="12" customFormat="1" ht="22.95" customHeight="1">
      <c r="B128" s="128"/>
      <c r="D128" s="129" t="s">
        <v>74</v>
      </c>
      <c r="E128" s="138" t="s">
        <v>182</v>
      </c>
      <c r="F128" s="138" t="s">
        <v>188</v>
      </c>
      <c r="J128" s="139">
        <f>BK128</f>
        <v>0</v>
      </c>
      <c r="L128" s="128"/>
      <c r="M128" s="132"/>
      <c r="N128" s="133"/>
      <c r="O128" s="133"/>
      <c r="P128" s="134"/>
      <c r="Q128" s="133"/>
      <c r="R128" s="134"/>
      <c r="S128" s="133"/>
      <c r="T128" s="135"/>
      <c r="AR128" s="129" t="s">
        <v>83</v>
      </c>
      <c r="AT128" s="136" t="s">
        <v>74</v>
      </c>
      <c r="AU128" s="136" t="s">
        <v>83</v>
      </c>
      <c r="AY128" s="129" t="s">
        <v>148</v>
      </c>
      <c r="BK128" s="137">
        <f>SUM(BK129:BK131)</f>
        <v>0</v>
      </c>
    </row>
    <row r="129" spans="1:65" s="2" customFormat="1" ht="21.75" customHeight="1">
      <c r="A129" s="29"/>
      <c r="B129" s="140"/>
      <c r="C129" s="141" t="s">
        <v>83</v>
      </c>
      <c r="D129" s="141" t="s">
        <v>150</v>
      </c>
      <c r="E129" s="142" t="s">
        <v>1254</v>
      </c>
      <c r="F129" s="143" t="s">
        <v>1255</v>
      </c>
      <c r="G129" s="144" t="s">
        <v>153</v>
      </c>
      <c r="H129" s="145">
        <v>45</v>
      </c>
      <c r="I129" s="146">
        <v>0</v>
      </c>
      <c r="J129" s="146">
        <f>ROUND(I129*H129,2)</f>
        <v>0</v>
      </c>
      <c r="K129" s="143" t="s">
        <v>154</v>
      </c>
      <c r="L129" s="310"/>
      <c r="M129" s="147"/>
      <c r="N129" s="148"/>
      <c r="O129" s="149"/>
      <c r="P129" s="149"/>
      <c r="Q129" s="149"/>
      <c r="R129" s="149"/>
      <c r="S129" s="149"/>
      <c r="T129" s="150"/>
      <c r="U129" s="29"/>
      <c r="V129" s="152"/>
      <c r="W129" s="152"/>
      <c r="X129" s="29"/>
      <c r="Y129" s="29"/>
      <c r="Z129" s="29"/>
      <c r="AA129" s="29"/>
      <c r="AB129" s="29"/>
      <c r="AC129" s="29"/>
      <c r="AD129" s="29"/>
      <c r="AE129" s="29"/>
      <c r="AR129" s="151" t="s">
        <v>155</v>
      </c>
      <c r="AT129" s="151" t="s">
        <v>150</v>
      </c>
      <c r="AU129" s="151" t="s">
        <v>85</v>
      </c>
      <c r="AY129" s="17" t="s">
        <v>148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0</v>
      </c>
      <c r="BL129" s="17" t="s">
        <v>155</v>
      </c>
      <c r="BM129" s="151" t="s">
        <v>1256</v>
      </c>
    </row>
    <row r="130" spans="1:65" s="13" customFormat="1">
      <c r="B130" s="162"/>
      <c r="D130" s="163" t="s">
        <v>167</v>
      </c>
      <c r="E130" s="169" t="s">
        <v>1</v>
      </c>
      <c r="F130" s="164" t="s">
        <v>1257</v>
      </c>
      <c r="H130" s="165">
        <v>45</v>
      </c>
      <c r="L130" s="162"/>
      <c r="M130" s="166"/>
      <c r="N130" s="167"/>
      <c r="O130" s="167"/>
      <c r="P130" s="167"/>
      <c r="Q130" s="167"/>
      <c r="R130" s="167"/>
      <c r="S130" s="167"/>
      <c r="T130" s="168"/>
      <c r="AT130" s="169" t="s">
        <v>167</v>
      </c>
      <c r="AU130" s="169" t="s">
        <v>85</v>
      </c>
      <c r="AV130" s="13" t="s">
        <v>85</v>
      </c>
      <c r="AW130" s="13" t="s">
        <v>29</v>
      </c>
      <c r="AX130" s="13" t="s">
        <v>75</v>
      </c>
      <c r="AY130" s="169" t="s">
        <v>148</v>
      </c>
    </row>
    <row r="131" spans="1:65" s="14" customFormat="1">
      <c r="B131" s="170"/>
      <c r="D131" s="163" t="s">
        <v>167</v>
      </c>
      <c r="E131" s="171" t="s">
        <v>1</v>
      </c>
      <c r="F131" s="172" t="s">
        <v>176</v>
      </c>
      <c r="H131" s="173">
        <v>45</v>
      </c>
      <c r="L131" s="170"/>
      <c r="M131" s="174"/>
      <c r="N131" s="175"/>
      <c r="O131" s="175"/>
      <c r="P131" s="175"/>
      <c r="Q131" s="175"/>
      <c r="R131" s="175"/>
      <c r="S131" s="175"/>
      <c r="T131" s="176"/>
      <c r="AT131" s="171" t="s">
        <v>167</v>
      </c>
      <c r="AU131" s="171" t="s">
        <v>85</v>
      </c>
      <c r="AV131" s="14" t="s">
        <v>155</v>
      </c>
      <c r="AW131" s="14" t="s">
        <v>29</v>
      </c>
      <c r="AX131" s="14" t="s">
        <v>83</v>
      </c>
      <c r="AY131" s="171" t="s">
        <v>148</v>
      </c>
    </row>
    <row r="132" spans="1:65" s="12" customFormat="1" ht="22.95" customHeight="1">
      <c r="B132" s="128"/>
      <c r="D132" s="129" t="s">
        <v>74</v>
      </c>
      <c r="E132" s="138" t="s">
        <v>201</v>
      </c>
      <c r="F132" s="138" t="s">
        <v>306</v>
      </c>
      <c r="J132" s="139">
        <f>BK132</f>
        <v>0</v>
      </c>
      <c r="L132" s="128"/>
      <c r="M132" s="132"/>
      <c r="N132" s="133"/>
      <c r="O132" s="133"/>
      <c r="P132" s="134"/>
      <c r="Q132" s="133"/>
      <c r="R132" s="134"/>
      <c r="S132" s="133"/>
      <c r="T132" s="135"/>
      <c r="AR132" s="129" t="s">
        <v>83</v>
      </c>
      <c r="AT132" s="136" t="s">
        <v>74</v>
      </c>
      <c r="AU132" s="136" t="s">
        <v>83</v>
      </c>
      <c r="AY132" s="129" t="s">
        <v>148</v>
      </c>
      <c r="BK132" s="137">
        <f>BK133</f>
        <v>0</v>
      </c>
    </row>
    <row r="133" spans="1:65" s="2" customFormat="1" ht="24.15" customHeight="1">
      <c r="A133" s="29"/>
      <c r="B133" s="140"/>
      <c r="C133" s="141" t="s">
        <v>85</v>
      </c>
      <c r="D133" s="141" t="s">
        <v>150</v>
      </c>
      <c r="E133" s="142" t="s">
        <v>1258</v>
      </c>
      <c r="F133" s="143" t="s">
        <v>1259</v>
      </c>
      <c r="G133" s="144" t="s">
        <v>210</v>
      </c>
      <c r="H133" s="145">
        <v>300</v>
      </c>
      <c r="I133" s="146">
        <v>0</v>
      </c>
      <c r="J133" s="146">
        <f>ROUND(I133*H133,2)</f>
        <v>0</v>
      </c>
      <c r="K133" s="143" t="s">
        <v>154</v>
      </c>
      <c r="L133" s="310"/>
      <c r="M133" s="147"/>
      <c r="N133" s="148"/>
      <c r="O133" s="149"/>
      <c r="P133" s="149"/>
      <c r="Q133" s="149"/>
      <c r="R133" s="149"/>
      <c r="S133" s="149"/>
      <c r="T133" s="150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1" t="s">
        <v>155</v>
      </c>
      <c r="AT133" s="151" t="s">
        <v>150</v>
      </c>
      <c r="AU133" s="151" t="s">
        <v>85</v>
      </c>
      <c r="AY133" s="17" t="s">
        <v>148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7" t="s">
        <v>83</v>
      </c>
      <c r="BK133" s="152">
        <f>ROUND(I133*H133,2)</f>
        <v>0</v>
      </c>
      <c r="BL133" s="17" t="s">
        <v>155</v>
      </c>
      <c r="BM133" s="151" t="s">
        <v>1260</v>
      </c>
    </row>
    <row r="134" spans="1:65" s="12" customFormat="1" ht="22.95" customHeight="1">
      <c r="B134" s="128"/>
      <c r="D134" s="129" t="s">
        <v>74</v>
      </c>
      <c r="E134" s="138" t="s">
        <v>447</v>
      </c>
      <c r="F134" s="138" t="s">
        <v>448</v>
      </c>
      <c r="J134" s="139">
        <f>BK134</f>
        <v>0</v>
      </c>
      <c r="L134" s="311"/>
      <c r="M134" s="132"/>
      <c r="N134" s="133"/>
      <c r="O134" s="133"/>
      <c r="P134" s="134"/>
      <c r="Q134" s="133"/>
      <c r="R134" s="134"/>
      <c r="S134" s="133"/>
      <c r="T134" s="135"/>
      <c r="AR134" s="129" t="s">
        <v>83</v>
      </c>
      <c r="AT134" s="136" t="s">
        <v>74</v>
      </c>
      <c r="AU134" s="136" t="s">
        <v>83</v>
      </c>
      <c r="AY134" s="129" t="s">
        <v>148</v>
      </c>
      <c r="BK134" s="137">
        <f>SUM(BK135:BK139)</f>
        <v>0</v>
      </c>
    </row>
    <row r="135" spans="1:65" s="2" customFormat="1" ht="33" customHeight="1">
      <c r="A135" s="29"/>
      <c r="B135" s="140"/>
      <c r="C135" s="141" t="s">
        <v>160</v>
      </c>
      <c r="D135" s="141" t="s">
        <v>150</v>
      </c>
      <c r="E135" s="142" t="s">
        <v>450</v>
      </c>
      <c r="F135" s="143" t="s">
        <v>451</v>
      </c>
      <c r="G135" s="144" t="s">
        <v>280</v>
      </c>
      <c r="H135" s="145">
        <v>13.859</v>
      </c>
      <c r="I135" s="146">
        <v>0</v>
      </c>
      <c r="J135" s="146">
        <f>ROUND(I135*H135,2)</f>
        <v>0</v>
      </c>
      <c r="K135" s="143" t="s">
        <v>154</v>
      </c>
      <c r="L135" s="30"/>
      <c r="M135" s="147"/>
      <c r="N135" s="148"/>
      <c r="O135" s="149"/>
      <c r="P135" s="149"/>
      <c r="Q135" s="149"/>
      <c r="R135" s="149"/>
      <c r="S135" s="149"/>
      <c r="T135" s="150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1" t="s">
        <v>155</v>
      </c>
      <c r="AT135" s="151" t="s">
        <v>150</v>
      </c>
      <c r="AU135" s="151" t="s">
        <v>85</v>
      </c>
      <c r="AY135" s="17" t="s">
        <v>148</v>
      </c>
      <c r="BE135" s="152">
        <f>IF(N135="základní",J135,0)</f>
        <v>0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7" t="s">
        <v>83</v>
      </c>
      <c r="BK135" s="152">
        <f>ROUND(I135*H135,2)</f>
        <v>0</v>
      </c>
      <c r="BL135" s="17" t="s">
        <v>155</v>
      </c>
      <c r="BM135" s="151" t="s">
        <v>1261</v>
      </c>
    </row>
    <row r="136" spans="1:65" s="2" customFormat="1" ht="24.15" customHeight="1">
      <c r="A136" s="29"/>
      <c r="B136" s="140"/>
      <c r="C136" s="141" t="s">
        <v>155</v>
      </c>
      <c r="D136" s="141" t="s">
        <v>150</v>
      </c>
      <c r="E136" s="142" t="s">
        <v>454</v>
      </c>
      <c r="F136" s="143" t="s">
        <v>455</v>
      </c>
      <c r="G136" s="144" t="s">
        <v>280</v>
      </c>
      <c r="H136" s="145">
        <v>415.77</v>
      </c>
      <c r="I136" s="146">
        <v>0</v>
      </c>
      <c r="J136" s="146">
        <f>ROUND(I136*H136,2)</f>
        <v>0</v>
      </c>
      <c r="K136" s="143" t="s">
        <v>154</v>
      </c>
      <c r="L136" s="30"/>
      <c r="M136" s="147"/>
      <c r="N136" s="148"/>
      <c r="O136" s="149"/>
      <c r="P136" s="149"/>
      <c r="Q136" s="149"/>
      <c r="R136" s="149"/>
      <c r="S136" s="149"/>
      <c r="T136" s="150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1" t="s">
        <v>155</v>
      </c>
      <c r="AT136" s="151" t="s">
        <v>150</v>
      </c>
      <c r="AU136" s="151" t="s">
        <v>85</v>
      </c>
      <c r="AY136" s="17" t="s">
        <v>148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83</v>
      </c>
      <c r="BK136" s="152">
        <f>ROUND(I136*H136,2)</f>
        <v>0</v>
      </c>
      <c r="BL136" s="17" t="s">
        <v>155</v>
      </c>
      <c r="BM136" s="151" t="s">
        <v>1262</v>
      </c>
    </row>
    <row r="137" spans="1:65" s="13" customFormat="1">
      <c r="B137" s="162"/>
      <c r="D137" s="163" t="s">
        <v>167</v>
      </c>
      <c r="F137" s="164" t="s">
        <v>1263</v>
      </c>
      <c r="H137" s="165">
        <v>415.77</v>
      </c>
      <c r="L137" s="162"/>
      <c r="M137" s="166"/>
      <c r="N137" s="167"/>
      <c r="O137" s="167"/>
      <c r="P137" s="167"/>
      <c r="Q137" s="167"/>
      <c r="R137" s="167"/>
      <c r="S137" s="167"/>
      <c r="T137" s="168"/>
      <c r="AT137" s="169" t="s">
        <v>167</v>
      </c>
      <c r="AU137" s="169" t="s">
        <v>85</v>
      </c>
      <c r="AV137" s="13" t="s">
        <v>85</v>
      </c>
      <c r="AW137" s="13" t="s">
        <v>3</v>
      </c>
      <c r="AX137" s="13" t="s">
        <v>83</v>
      </c>
      <c r="AY137" s="169" t="s">
        <v>148</v>
      </c>
    </row>
    <row r="138" spans="1:65" s="2" customFormat="1" ht="33" customHeight="1">
      <c r="A138" s="29"/>
      <c r="B138" s="140"/>
      <c r="C138" s="141" t="s">
        <v>177</v>
      </c>
      <c r="D138" s="141" t="s">
        <v>150</v>
      </c>
      <c r="E138" s="142" t="s">
        <v>459</v>
      </c>
      <c r="F138" s="143" t="s">
        <v>460</v>
      </c>
      <c r="G138" s="144" t="s">
        <v>280</v>
      </c>
      <c r="H138" s="145">
        <v>13.859</v>
      </c>
      <c r="I138" s="146">
        <v>0</v>
      </c>
      <c r="J138" s="146">
        <f>ROUND(I138*H138,2)</f>
        <v>0</v>
      </c>
      <c r="K138" s="143" t="s">
        <v>154</v>
      </c>
      <c r="L138" s="30"/>
      <c r="M138" s="147"/>
      <c r="N138" s="148"/>
      <c r="O138" s="149"/>
      <c r="P138" s="149"/>
      <c r="Q138" s="149"/>
      <c r="R138" s="149"/>
      <c r="S138" s="149"/>
      <c r="T138" s="150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1" t="s">
        <v>155</v>
      </c>
      <c r="AT138" s="151" t="s">
        <v>150</v>
      </c>
      <c r="AU138" s="151" t="s">
        <v>85</v>
      </c>
      <c r="AY138" s="17" t="s">
        <v>148</v>
      </c>
      <c r="BE138" s="152">
        <f>IF(N138="základní",J138,0)</f>
        <v>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7" t="s">
        <v>83</v>
      </c>
      <c r="BK138" s="152">
        <f>ROUND(I138*H138,2)</f>
        <v>0</v>
      </c>
      <c r="BL138" s="17" t="s">
        <v>155</v>
      </c>
      <c r="BM138" s="151" t="s">
        <v>1264</v>
      </c>
    </row>
    <row r="139" spans="1:65" s="2" customFormat="1" ht="33" customHeight="1">
      <c r="A139" s="29"/>
      <c r="B139" s="140"/>
      <c r="C139" s="141" t="s">
        <v>182</v>
      </c>
      <c r="D139" s="141" t="s">
        <v>150</v>
      </c>
      <c r="E139" s="142" t="s">
        <v>463</v>
      </c>
      <c r="F139" s="143" t="s">
        <v>464</v>
      </c>
      <c r="G139" s="144" t="s">
        <v>280</v>
      </c>
      <c r="H139" s="145">
        <v>13.859</v>
      </c>
      <c r="I139" s="146">
        <v>0</v>
      </c>
      <c r="J139" s="146">
        <f>ROUND(I139*H139,2)</f>
        <v>0</v>
      </c>
      <c r="K139" s="143" t="s">
        <v>154</v>
      </c>
      <c r="L139" s="30"/>
      <c r="M139" s="147"/>
      <c r="N139" s="148"/>
      <c r="O139" s="149"/>
      <c r="P139" s="149"/>
      <c r="Q139" s="149"/>
      <c r="R139" s="149"/>
      <c r="S139" s="149"/>
      <c r="T139" s="150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1265</v>
      </c>
    </row>
    <row r="140" spans="1:65" s="12" customFormat="1" ht="22.95" customHeight="1">
      <c r="B140" s="128"/>
      <c r="D140" s="129" t="s">
        <v>74</v>
      </c>
      <c r="E140" s="138" t="s">
        <v>466</v>
      </c>
      <c r="F140" s="138" t="s">
        <v>467</v>
      </c>
      <c r="J140" s="139">
        <f>BK140</f>
        <v>0</v>
      </c>
      <c r="L140" s="311"/>
      <c r="M140" s="132"/>
      <c r="N140" s="133"/>
      <c r="O140" s="133"/>
      <c r="P140" s="134"/>
      <c r="Q140" s="133"/>
      <c r="R140" s="134"/>
      <c r="S140" s="133"/>
      <c r="T140" s="135"/>
      <c r="AR140" s="129" t="s">
        <v>83</v>
      </c>
      <c r="AT140" s="136" t="s">
        <v>74</v>
      </c>
      <c r="AU140" s="136" t="s">
        <v>83</v>
      </c>
      <c r="AY140" s="129" t="s">
        <v>148</v>
      </c>
      <c r="BK140" s="137">
        <f>BK141</f>
        <v>0</v>
      </c>
    </row>
    <row r="141" spans="1:65" s="2" customFormat="1" ht="24.15" customHeight="1">
      <c r="A141" s="29"/>
      <c r="B141" s="140"/>
      <c r="C141" s="141" t="s">
        <v>189</v>
      </c>
      <c r="D141" s="141" t="s">
        <v>150</v>
      </c>
      <c r="E141" s="142" t="s">
        <v>469</v>
      </c>
      <c r="F141" s="143" t="s">
        <v>470</v>
      </c>
      <c r="G141" s="144" t="s">
        <v>280</v>
      </c>
      <c r="H141" s="145">
        <v>1.8280000000000001</v>
      </c>
      <c r="I141" s="146">
        <v>0</v>
      </c>
      <c r="J141" s="146">
        <f>ROUND(I141*H141,2)</f>
        <v>0</v>
      </c>
      <c r="K141" s="143" t="s">
        <v>154</v>
      </c>
      <c r="L141" s="30"/>
      <c r="M141" s="147"/>
      <c r="N141" s="148"/>
      <c r="O141" s="149"/>
      <c r="P141" s="149"/>
      <c r="Q141" s="149"/>
      <c r="R141" s="149"/>
      <c r="S141" s="149"/>
      <c r="T141" s="150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1" t="s">
        <v>155</v>
      </c>
      <c r="AT141" s="151" t="s">
        <v>150</v>
      </c>
      <c r="AU141" s="151" t="s">
        <v>85</v>
      </c>
      <c r="AY141" s="17" t="s">
        <v>148</v>
      </c>
      <c r="BE141" s="152">
        <f>IF(N141="základní",J141,0)</f>
        <v>0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7" t="s">
        <v>83</v>
      </c>
      <c r="BK141" s="152">
        <f>ROUND(I141*H141,2)</f>
        <v>0</v>
      </c>
      <c r="BL141" s="17" t="s">
        <v>155</v>
      </c>
      <c r="BM141" s="151" t="s">
        <v>1266</v>
      </c>
    </row>
    <row r="142" spans="1:65" s="12" customFormat="1" ht="25.95" customHeight="1">
      <c r="B142" s="128"/>
      <c r="D142" s="129" t="s">
        <v>74</v>
      </c>
      <c r="E142" s="130" t="s">
        <v>472</v>
      </c>
      <c r="F142" s="130" t="s">
        <v>473</v>
      </c>
      <c r="J142" s="131">
        <f>SUM(J143,J153,J157,J167)</f>
        <v>0</v>
      </c>
      <c r="L142" s="128"/>
      <c r="M142" s="132"/>
      <c r="N142" s="133"/>
      <c r="O142" s="133"/>
      <c r="P142" s="134"/>
      <c r="Q142" s="133"/>
      <c r="R142" s="134"/>
      <c r="S142" s="133"/>
      <c r="T142" s="135"/>
      <c r="AR142" s="129" t="s">
        <v>85</v>
      </c>
      <c r="AT142" s="136" t="s">
        <v>74</v>
      </c>
      <c r="AU142" s="136" t="s">
        <v>75</v>
      </c>
      <c r="AY142" s="129" t="s">
        <v>148</v>
      </c>
      <c r="BK142" s="137">
        <f>BK143+BK153+BK157</f>
        <v>0</v>
      </c>
    </row>
    <row r="143" spans="1:65" s="12" customFormat="1" ht="22.95" customHeight="1">
      <c r="B143" s="128"/>
      <c r="D143" s="129" t="s">
        <v>74</v>
      </c>
      <c r="E143" s="138" t="s">
        <v>1267</v>
      </c>
      <c r="F143" s="138" t="s">
        <v>1268</v>
      </c>
      <c r="J143" s="139">
        <f>BK143</f>
        <v>0</v>
      </c>
      <c r="L143" s="311"/>
      <c r="M143" s="132"/>
      <c r="N143" s="133"/>
      <c r="O143" s="133"/>
      <c r="P143" s="134"/>
      <c r="Q143" s="133"/>
      <c r="R143" s="134"/>
      <c r="S143" s="133"/>
      <c r="T143" s="135"/>
      <c r="V143" s="315"/>
      <c r="AR143" s="129" t="s">
        <v>85</v>
      </c>
      <c r="AT143" s="136" t="s">
        <v>74</v>
      </c>
      <c r="AU143" s="136" t="s">
        <v>83</v>
      </c>
      <c r="AY143" s="129" t="s">
        <v>148</v>
      </c>
      <c r="BK143" s="137">
        <f>SUM(BK144:BK152)</f>
        <v>0</v>
      </c>
    </row>
    <row r="144" spans="1:65" s="2" customFormat="1" ht="24.15" customHeight="1">
      <c r="A144" s="29"/>
      <c r="B144" s="140"/>
      <c r="C144" s="141" t="s">
        <v>165</v>
      </c>
      <c r="D144" s="141" t="s">
        <v>150</v>
      </c>
      <c r="E144" s="142" t="s">
        <v>1269</v>
      </c>
      <c r="F144" s="143" t="s">
        <v>1270</v>
      </c>
      <c r="G144" s="144" t="s">
        <v>210</v>
      </c>
      <c r="H144" s="145">
        <v>500</v>
      </c>
      <c r="I144" s="146">
        <v>0</v>
      </c>
      <c r="J144" s="146">
        <f t="shared" ref="J144:J152" si="0">ROUND(I144*H144,2)</f>
        <v>0</v>
      </c>
      <c r="K144" s="143" t="s">
        <v>154</v>
      </c>
      <c r="L144" s="30"/>
      <c r="M144" s="147"/>
      <c r="N144" s="148"/>
      <c r="O144" s="149"/>
      <c r="P144" s="149"/>
      <c r="Q144" s="149"/>
      <c r="R144" s="149"/>
      <c r="S144" s="149"/>
      <c r="T144" s="150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1" t="s">
        <v>235</v>
      </c>
      <c r="AT144" s="151" t="s">
        <v>150</v>
      </c>
      <c r="AU144" s="151" t="s">
        <v>85</v>
      </c>
      <c r="AY144" s="17" t="s">
        <v>148</v>
      </c>
      <c r="BE144" s="152">
        <f t="shared" ref="BE144:BE152" si="1">IF(N144="základní",J144,0)</f>
        <v>0</v>
      </c>
      <c r="BF144" s="152">
        <f t="shared" ref="BF144:BF152" si="2">IF(N144="snížená",J144,0)</f>
        <v>0</v>
      </c>
      <c r="BG144" s="152">
        <f t="shared" ref="BG144:BG152" si="3">IF(N144="zákl. přenesená",J144,0)</f>
        <v>0</v>
      </c>
      <c r="BH144" s="152">
        <f t="shared" ref="BH144:BH152" si="4">IF(N144="sníž. přenesená",J144,0)</f>
        <v>0</v>
      </c>
      <c r="BI144" s="152">
        <f t="shared" ref="BI144:BI152" si="5">IF(N144="nulová",J144,0)</f>
        <v>0</v>
      </c>
      <c r="BJ144" s="17" t="s">
        <v>83</v>
      </c>
      <c r="BK144" s="152">
        <f t="shared" ref="BK144:BK152" si="6">ROUND(I144*H144,2)</f>
        <v>0</v>
      </c>
      <c r="BL144" s="17" t="s">
        <v>235</v>
      </c>
      <c r="BM144" s="151" t="s">
        <v>1271</v>
      </c>
    </row>
    <row r="145" spans="1:65" s="2" customFormat="1" ht="24.15" customHeight="1">
      <c r="A145" s="29"/>
      <c r="B145" s="140"/>
      <c r="C145" s="141" t="s">
        <v>201</v>
      </c>
      <c r="D145" s="141" t="s">
        <v>150</v>
      </c>
      <c r="E145" s="142" t="s">
        <v>1272</v>
      </c>
      <c r="F145" s="143" t="s">
        <v>1273</v>
      </c>
      <c r="G145" s="144" t="s">
        <v>210</v>
      </c>
      <c r="H145" s="145">
        <v>150</v>
      </c>
      <c r="I145" s="146">
        <v>0</v>
      </c>
      <c r="J145" s="146">
        <f t="shared" si="0"/>
        <v>0</v>
      </c>
      <c r="K145" s="143" t="s">
        <v>154</v>
      </c>
      <c r="L145" s="30"/>
      <c r="M145" s="147"/>
      <c r="N145" s="148"/>
      <c r="O145" s="149"/>
      <c r="P145" s="149"/>
      <c r="Q145" s="149"/>
      <c r="R145" s="149"/>
      <c r="S145" s="149"/>
      <c r="T145" s="150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1" t="s">
        <v>235</v>
      </c>
      <c r="AT145" s="151" t="s">
        <v>150</v>
      </c>
      <c r="AU145" s="151" t="s">
        <v>85</v>
      </c>
      <c r="AY145" s="17" t="s">
        <v>148</v>
      </c>
      <c r="BE145" s="152">
        <f t="shared" si="1"/>
        <v>0</v>
      </c>
      <c r="BF145" s="152">
        <f t="shared" si="2"/>
        <v>0</v>
      </c>
      <c r="BG145" s="152">
        <f t="shared" si="3"/>
        <v>0</v>
      </c>
      <c r="BH145" s="152">
        <f t="shared" si="4"/>
        <v>0</v>
      </c>
      <c r="BI145" s="152">
        <f t="shared" si="5"/>
        <v>0</v>
      </c>
      <c r="BJ145" s="17" t="s">
        <v>83</v>
      </c>
      <c r="BK145" s="152">
        <f t="shared" si="6"/>
        <v>0</v>
      </c>
      <c r="BL145" s="17" t="s">
        <v>235</v>
      </c>
      <c r="BM145" s="151" t="s">
        <v>1274</v>
      </c>
    </row>
    <row r="146" spans="1:65" s="2" customFormat="1" ht="24.15" customHeight="1">
      <c r="A146" s="29"/>
      <c r="B146" s="140"/>
      <c r="C146" s="141" t="s">
        <v>207</v>
      </c>
      <c r="D146" s="141" t="s">
        <v>150</v>
      </c>
      <c r="E146" s="142" t="s">
        <v>1275</v>
      </c>
      <c r="F146" s="143" t="s">
        <v>1276</v>
      </c>
      <c r="G146" s="144" t="s">
        <v>210</v>
      </c>
      <c r="H146" s="145">
        <v>400</v>
      </c>
      <c r="I146" s="146">
        <v>0</v>
      </c>
      <c r="J146" s="146">
        <f t="shared" si="0"/>
        <v>0</v>
      </c>
      <c r="K146" s="143" t="s">
        <v>154</v>
      </c>
      <c r="L146" s="30"/>
      <c r="M146" s="147"/>
      <c r="N146" s="148"/>
      <c r="O146" s="149"/>
      <c r="P146" s="149"/>
      <c r="Q146" s="149"/>
      <c r="R146" s="149"/>
      <c r="S146" s="149"/>
      <c r="T146" s="150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235</v>
      </c>
      <c r="AT146" s="151" t="s">
        <v>150</v>
      </c>
      <c r="AU146" s="151" t="s">
        <v>85</v>
      </c>
      <c r="AY146" s="17" t="s">
        <v>148</v>
      </c>
      <c r="BE146" s="152">
        <f t="shared" si="1"/>
        <v>0</v>
      </c>
      <c r="BF146" s="152">
        <f t="shared" si="2"/>
        <v>0</v>
      </c>
      <c r="BG146" s="152">
        <f t="shared" si="3"/>
        <v>0</v>
      </c>
      <c r="BH146" s="152">
        <f t="shared" si="4"/>
        <v>0</v>
      </c>
      <c r="BI146" s="152">
        <f t="shared" si="5"/>
        <v>0</v>
      </c>
      <c r="BJ146" s="17" t="s">
        <v>83</v>
      </c>
      <c r="BK146" s="152">
        <f t="shared" si="6"/>
        <v>0</v>
      </c>
      <c r="BL146" s="17" t="s">
        <v>235</v>
      </c>
      <c r="BM146" s="151" t="s">
        <v>1277</v>
      </c>
    </row>
    <row r="147" spans="1:65" s="2" customFormat="1" ht="24.15" customHeight="1">
      <c r="A147" s="29"/>
      <c r="B147" s="140"/>
      <c r="C147" s="141" t="s">
        <v>212</v>
      </c>
      <c r="D147" s="141" t="s">
        <v>150</v>
      </c>
      <c r="E147" s="142" t="s">
        <v>1278</v>
      </c>
      <c r="F147" s="143" t="s">
        <v>1279</v>
      </c>
      <c r="G147" s="144" t="s">
        <v>210</v>
      </c>
      <c r="H147" s="145">
        <v>200</v>
      </c>
      <c r="I147" s="146">
        <v>0</v>
      </c>
      <c r="J147" s="146">
        <f t="shared" si="0"/>
        <v>0</v>
      </c>
      <c r="K147" s="143" t="s">
        <v>154</v>
      </c>
      <c r="L147" s="30"/>
      <c r="M147" s="147"/>
      <c r="N147" s="148"/>
      <c r="O147" s="149"/>
      <c r="P147" s="149"/>
      <c r="Q147" s="149"/>
      <c r="R147" s="149"/>
      <c r="S147" s="149"/>
      <c r="T147" s="150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1" t="s">
        <v>235</v>
      </c>
      <c r="AT147" s="151" t="s">
        <v>150</v>
      </c>
      <c r="AU147" s="151" t="s">
        <v>85</v>
      </c>
      <c r="AY147" s="17" t="s">
        <v>148</v>
      </c>
      <c r="BE147" s="152">
        <f t="shared" si="1"/>
        <v>0</v>
      </c>
      <c r="BF147" s="152">
        <f t="shared" si="2"/>
        <v>0</v>
      </c>
      <c r="BG147" s="152">
        <f t="shared" si="3"/>
        <v>0</v>
      </c>
      <c r="BH147" s="152">
        <f t="shared" si="4"/>
        <v>0</v>
      </c>
      <c r="BI147" s="152">
        <f t="shared" si="5"/>
        <v>0</v>
      </c>
      <c r="BJ147" s="17" t="s">
        <v>83</v>
      </c>
      <c r="BK147" s="152">
        <f t="shared" si="6"/>
        <v>0</v>
      </c>
      <c r="BL147" s="17" t="s">
        <v>235</v>
      </c>
      <c r="BM147" s="151" t="s">
        <v>1280</v>
      </c>
    </row>
    <row r="148" spans="1:65" s="2" customFormat="1" ht="24.15" customHeight="1">
      <c r="A148" s="29"/>
      <c r="B148" s="140"/>
      <c r="C148" s="141" t="s">
        <v>216</v>
      </c>
      <c r="D148" s="141" t="s">
        <v>150</v>
      </c>
      <c r="E148" s="142" t="s">
        <v>1281</v>
      </c>
      <c r="F148" s="143" t="s">
        <v>1282</v>
      </c>
      <c r="G148" s="144" t="s">
        <v>210</v>
      </c>
      <c r="H148" s="145">
        <v>150</v>
      </c>
      <c r="I148" s="146">
        <v>0</v>
      </c>
      <c r="J148" s="146">
        <f t="shared" si="0"/>
        <v>0</v>
      </c>
      <c r="K148" s="143" t="s">
        <v>154</v>
      </c>
      <c r="L148" s="30"/>
      <c r="M148" s="147"/>
      <c r="N148" s="148"/>
      <c r="O148" s="149"/>
      <c r="P148" s="149"/>
      <c r="Q148" s="149"/>
      <c r="R148" s="149"/>
      <c r="S148" s="149"/>
      <c r="T148" s="150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1" t="s">
        <v>235</v>
      </c>
      <c r="AT148" s="151" t="s">
        <v>150</v>
      </c>
      <c r="AU148" s="151" t="s">
        <v>85</v>
      </c>
      <c r="AY148" s="17" t="s">
        <v>148</v>
      </c>
      <c r="BE148" s="152">
        <f t="shared" si="1"/>
        <v>0</v>
      </c>
      <c r="BF148" s="152">
        <f t="shared" si="2"/>
        <v>0</v>
      </c>
      <c r="BG148" s="152">
        <f t="shared" si="3"/>
        <v>0</v>
      </c>
      <c r="BH148" s="152">
        <f t="shared" si="4"/>
        <v>0</v>
      </c>
      <c r="BI148" s="152">
        <f t="shared" si="5"/>
        <v>0</v>
      </c>
      <c r="BJ148" s="17" t="s">
        <v>83</v>
      </c>
      <c r="BK148" s="152">
        <f t="shared" si="6"/>
        <v>0</v>
      </c>
      <c r="BL148" s="17" t="s">
        <v>235</v>
      </c>
      <c r="BM148" s="151" t="s">
        <v>1283</v>
      </c>
    </row>
    <row r="149" spans="1:65" s="2" customFormat="1" ht="24.15" customHeight="1">
      <c r="A149" s="29"/>
      <c r="B149" s="140"/>
      <c r="C149" s="141" t="s">
        <v>221</v>
      </c>
      <c r="D149" s="141" t="s">
        <v>150</v>
      </c>
      <c r="E149" s="142" t="s">
        <v>1284</v>
      </c>
      <c r="F149" s="143" t="s">
        <v>1285</v>
      </c>
      <c r="G149" s="144" t="s">
        <v>197</v>
      </c>
      <c r="H149" s="145">
        <v>8</v>
      </c>
      <c r="I149" s="146">
        <v>0</v>
      </c>
      <c r="J149" s="146">
        <f t="shared" si="0"/>
        <v>0</v>
      </c>
      <c r="K149" s="143" t="s">
        <v>154</v>
      </c>
      <c r="L149" s="30"/>
      <c r="M149" s="147"/>
      <c r="N149" s="148"/>
      <c r="O149" s="149"/>
      <c r="P149" s="149"/>
      <c r="Q149" s="149"/>
      <c r="R149" s="149"/>
      <c r="S149" s="149"/>
      <c r="T149" s="150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1" t="s">
        <v>235</v>
      </c>
      <c r="AT149" s="151" t="s">
        <v>150</v>
      </c>
      <c r="AU149" s="151" t="s">
        <v>85</v>
      </c>
      <c r="AY149" s="17" t="s">
        <v>148</v>
      </c>
      <c r="BE149" s="152">
        <f t="shared" si="1"/>
        <v>0</v>
      </c>
      <c r="BF149" s="152">
        <f t="shared" si="2"/>
        <v>0</v>
      </c>
      <c r="BG149" s="152">
        <f t="shared" si="3"/>
        <v>0</v>
      </c>
      <c r="BH149" s="152">
        <f t="shared" si="4"/>
        <v>0</v>
      </c>
      <c r="BI149" s="152">
        <f t="shared" si="5"/>
        <v>0</v>
      </c>
      <c r="BJ149" s="17" t="s">
        <v>83</v>
      </c>
      <c r="BK149" s="152">
        <f t="shared" si="6"/>
        <v>0</v>
      </c>
      <c r="BL149" s="17" t="s">
        <v>235</v>
      </c>
      <c r="BM149" s="151" t="s">
        <v>1286</v>
      </c>
    </row>
    <row r="150" spans="1:65" s="2" customFormat="1" ht="16.5" customHeight="1">
      <c r="A150" s="29"/>
      <c r="B150" s="140"/>
      <c r="C150" s="141" t="s">
        <v>225</v>
      </c>
      <c r="D150" s="141" t="s">
        <v>150</v>
      </c>
      <c r="E150" s="142" t="s">
        <v>1287</v>
      </c>
      <c r="F150" s="143" t="s">
        <v>1288</v>
      </c>
      <c r="G150" s="144" t="s">
        <v>210</v>
      </c>
      <c r="H150" s="145">
        <v>750</v>
      </c>
      <c r="I150" s="146">
        <v>0</v>
      </c>
      <c r="J150" s="146">
        <f t="shared" si="0"/>
        <v>0</v>
      </c>
      <c r="K150" s="143" t="s">
        <v>154</v>
      </c>
      <c r="L150" s="30"/>
      <c r="M150" s="147"/>
      <c r="N150" s="148"/>
      <c r="O150" s="149"/>
      <c r="P150" s="149"/>
      <c r="Q150" s="149"/>
      <c r="R150" s="149"/>
      <c r="S150" s="149"/>
      <c r="T150" s="150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1" t="s">
        <v>235</v>
      </c>
      <c r="AT150" s="151" t="s">
        <v>150</v>
      </c>
      <c r="AU150" s="151" t="s">
        <v>85</v>
      </c>
      <c r="AY150" s="17" t="s">
        <v>148</v>
      </c>
      <c r="BE150" s="152">
        <f t="shared" si="1"/>
        <v>0</v>
      </c>
      <c r="BF150" s="152">
        <f t="shared" si="2"/>
        <v>0</v>
      </c>
      <c r="BG150" s="152">
        <f t="shared" si="3"/>
        <v>0</v>
      </c>
      <c r="BH150" s="152">
        <f t="shared" si="4"/>
        <v>0</v>
      </c>
      <c r="BI150" s="152">
        <f t="shared" si="5"/>
        <v>0</v>
      </c>
      <c r="BJ150" s="17" t="s">
        <v>83</v>
      </c>
      <c r="BK150" s="152">
        <f t="shared" si="6"/>
        <v>0</v>
      </c>
      <c r="BL150" s="17" t="s">
        <v>235</v>
      </c>
      <c r="BM150" s="151" t="s">
        <v>1289</v>
      </c>
    </row>
    <row r="151" spans="1:65" s="2" customFormat="1" ht="33" customHeight="1">
      <c r="A151" s="29"/>
      <c r="B151" s="140"/>
      <c r="C151" s="141" t="s">
        <v>8</v>
      </c>
      <c r="D151" s="141" t="s">
        <v>150</v>
      </c>
      <c r="E151" s="142" t="s">
        <v>1290</v>
      </c>
      <c r="F151" s="143" t="s">
        <v>1291</v>
      </c>
      <c r="G151" s="144" t="s">
        <v>210</v>
      </c>
      <c r="H151" s="145">
        <v>750</v>
      </c>
      <c r="I151" s="146">
        <v>0</v>
      </c>
      <c r="J151" s="146">
        <f t="shared" si="0"/>
        <v>0</v>
      </c>
      <c r="K151" s="143" t="s">
        <v>154</v>
      </c>
      <c r="L151" s="30"/>
      <c r="M151" s="147"/>
      <c r="N151" s="148"/>
      <c r="O151" s="149"/>
      <c r="P151" s="149"/>
      <c r="Q151" s="149"/>
      <c r="R151" s="149"/>
      <c r="S151" s="149"/>
      <c r="T151" s="150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1" t="s">
        <v>235</v>
      </c>
      <c r="AT151" s="151" t="s">
        <v>150</v>
      </c>
      <c r="AU151" s="151" t="s">
        <v>85</v>
      </c>
      <c r="AY151" s="17" t="s">
        <v>148</v>
      </c>
      <c r="BE151" s="152">
        <f t="shared" si="1"/>
        <v>0</v>
      </c>
      <c r="BF151" s="152">
        <f t="shared" si="2"/>
        <v>0</v>
      </c>
      <c r="BG151" s="152">
        <f t="shared" si="3"/>
        <v>0</v>
      </c>
      <c r="BH151" s="152">
        <f t="shared" si="4"/>
        <v>0</v>
      </c>
      <c r="BI151" s="152">
        <f t="shared" si="5"/>
        <v>0</v>
      </c>
      <c r="BJ151" s="17" t="s">
        <v>83</v>
      </c>
      <c r="BK151" s="152">
        <f t="shared" si="6"/>
        <v>0</v>
      </c>
      <c r="BL151" s="17" t="s">
        <v>235</v>
      </c>
      <c r="BM151" s="151" t="s">
        <v>1292</v>
      </c>
    </row>
    <row r="152" spans="1:65" s="2" customFormat="1" ht="24.15" customHeight="1">
      <c r="A152" s="29"/>
      <c r="B152" s="140"/>
      <c r="C152" s="141" t="s">
        <v>235</v>
      </c>
      <c r="D152" s="141" t="s">
        <v>150</v>
      </c>
      <c r="E152" s="142" t="s">
        <v>1293</v>
      </c>
      <c r="F152" s="143" t="s">
        <v>1294</v>
      </c>
      <c r="G152" s="144" t="s">
        <v>280</v>
      </c>
      <c r="H152" s="145">
        <v>0.47</v>
      </c>
      <c r="I152" s="146">
        <v>0</v>
      </c>
      <c r="J152" s="146">
        <f t="shared" si="0"/>
        <v>0</v>
      </c>
      <c r="K152" s="143" t="s">
        <v>154</v>
      </c>
      <c r="L152" s="30"/>
      <c r="M152" s="147"/>
      <c r="N152" s="148"/>
      <c r="O152" s="149"/>
      <c r="P152" s="149"/>
      <c r="Q152" s="149"/>
      <c r="R152" s="149"/>
      <c r="S152" s="149"/>
      <c r="T152" s="150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1" t="s">
        <v>235</v>
      </c>
      <c r="AT152" s="151" t="s">
        <v>150</v>
      </c>
      <c r="AU152" s="151" t="s">
        <v>85</v>
      </c>
      <c r="AY152" s="17" t="s">
        <v>148</v>
      </c>
      <c r="BE152" s="152">
        <f t="shared" si="1"/>
        <v>0</v>
      </c>
      <c r="BF152" s="152">
        <f t="shared" si="2"/>
        <v>0</v>
      </c>
      <c r="BG152" s="152">
        <f t="shared" si="3"/>
        <v>0</v>
      </c>
      <c r="BH152" s="152">
        <f t="shared" si="4"/>
        <v>0</v>
      </c>
      <c r="BI152" s="152">
        <f t="shared" si="5"/>
        <v>0</v>
      </c>
      <c r="BJ152" s="17" t="s">
        <v>83</v>
      </c>
      <c r="BK152" s="152">
        <f t="shared" si="6"/>
        <v>0</v>
      </c>
      <c r="BL152" s="17" t="s">
        <v>235</v>
      </c>
      <c r="BM152" s="151" t="s">
        <v>1295</v>
      </c>
    </row>
    <row r="153" spans="1:65" s="12" customFormat="1" ht="22.95" customHeight="1">
      <c r="B153" s="128"/>
      <c r="D153" s="129" t="s">
        <v>74</v>
      </c>
      <c r="E153" s="138" t="s">
        <v>1296</v>
      </c>
      <c r="F153" s="138" t="s">
        <v>1297</v>
      </c>
      <c r="J153" s="139">
        <f>BK153</f>
        <v>0</v>
      </c>
      <c r="L153" s="128"/>
      <c r="M153" s="132"/>
      <c r="N153" s="133"/>
      <c r="O153" s="133"/>
      <c r="P153" s="134"/>
      <c r="Q153" s="133"/>
      <c r="R153" s="134"/>
      <c r="S153" s="133"/>
      <c r="T153" s="135"/>
      <c r="AR153" s="129" t="s">
        <v>85</v>
      </c>
      <c r="AT153" s="136" t="s">
        <v>74</v>
      </c>
      <c r="AU153" s="136" t="s">
        <v>83</v>
      </c>
      <c r="AY153" s="129" t="s">
        <v>148</v>
      </c>
      <c r="BK153" s="137">
        <f>SUM(BK154:BK156)</f>
        <v>0</v>
      </c>
    </row>
    <row r="154" spans="1:65" s="2" customFormat="1" ht="24.15" customHeight="1">
      <c r="A154" s="29"/>
      <c r="B154" s="140"/>
      <c r="C154" s="141" t="s">
        <v>240</v>
      </c>
      <c r="D154" s="141" t="s">
        <v>150</v>
      </c>
      <c r="E154" s="142" t="s">
        <v>1298</v>
      </c>
      <c r="F154" s="143" t="s">
        <v>1299</v>
      </c>
      <c r="G154" s="144" t="s">
        <v>197</v>
      </c>
      <c r="H154" s="145">
        <v>48</v>
      </c>
      <c r="I154" s="146">
        <v>0</v>
      </c>
      <c r="J154" s="146">
        <f>ROUND(I154*H154,2)</f>
        <v>0</v>
      </c>
      <c r="K154" s="143" t="s">
        <v>154</v>
      </c>
      <c r="L154" s="310"/>
      <c r="M154" s="147"/>
      <c r="N154" s="148"/>
      <c r="O154" s="149"/>
      <c r="P154" s="149"/>
      <c r="Q154" s="149"/>
      <c r="R154" s="149"/>
      <c r="S154" s="149"/>
      <c r="T154" s="150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1" t="s">
        <v>235</v>
      </c>
      <c r="AT154" s="151" t="s">
        <v>150</v>
      </c>
      <c r="AU154" s="151" t="s">
        <v>85</v>
      </c>
      <c r="AY154" s="17" t="s">
        <v>148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7" t="s">
        <v>83</v>
      </c>
      <c r="BK154" s="152">
        <f>ROUND(I154*H154,2)</f>
        <v>0</v>
      </c>
      <c r="BL154" s="17" t="s">
        <v>235</v>
      </c>
      <c r="BM154" s="151" t="s">
        <v>1300</v>
      </c>
    </row>
    <row r="155" spans="1:65" s="2" customFormat="1" ht="24.15" customHeight="1">
      <c r="A155" s="29"/>
      <c r="B155" s="140"/>
      <c r="C155" s="141" t="s">
        <v>244</v>
      </c>
      <c r="D155" s="141" t="s">
        <v>150</v>
      </c>
      <c r="E155" s="142" t="s">
        <v>1301</v>
      </c>
      <c r="F155" s="143" t="s">
        <v>1302</v>
      </c>
      <c r="G155" s="144" t="s">
        <v>197</v>
      </c>
      <c r="H155" s="145">
        <v>48</v>
      </c>
      <c r="I155" s="146">
        <v>0</v>
      </c>
      <c r="J155" s="146">
        <f>ROUND(I155*H155,2)</f>
        <v>0</v>
      </c>
      <c r="K155" s="143" t="s">
        <v>154</v>
      </c>
      <c r="L155" s="30"/>
      <c r="M155" s="147"/>
      <c r="N155" s="148"/>
      <c r="O155" s="149"/>
      <c r="P155" s="149"/>
      <c r="Q155" s="149"/>
      <c r="R155" s="149"/>
      <c r="S155" s="149"/>
      <c r="T155" s="150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1" t="s">
        <v>235</v>
      </c>
      <c r="AT155" s="151" t="s">
        <v>150</v>
      </c>
      <c r="AU155" s="151" t="s">
        <v>85</v>
      </c>
      <c r="AY155" s="17" t="s">
        <v>148</v>
      </c>
      <c r="BE155" s="152">
        <f>IF(N155="základní",J155,0)</f>
        <v>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7" t="s">
        <v>83</v>
      </c>
      <c r="BK155" s="152">
        <f>ROUND(I155*H155,2)</f>
        <v>0</v>
      </c>
      <c r="BL155" s="17" t="s">
        <v>235</v>
      </c>
      <c r="BM155" s="151" t="s">
        <v>1303</v>
      </c>
    </row>
    <row r="156" spans="1:65" s="2" customFormat="1" ht="21.75" customHeight="1">
      <c r="A156" s="29"/>
      <c r="B156" s="140"/>
      <c r="C156" s="141" t="s">
        <v>249</v>
      </c>
      <c r="D156" s="141" t="s">
        <v>150</v>
      </c>
      <c r="E156" s="142" t="s">
        <v>1304</v>
      </c>
      <c r="F156" s="143" t="s">
        <v>1305</v>
      </c>
      <c r="G156" s="144" t="s">
        <v>280</v>
      </c>
      <c r="H156" s="145">
        <v>3.9E-2</v>
      </c>
      <c r="I156" s="146">
        <v>0</v>
      </c>
      <c r="J156" s="146">
        <f>ROUND(I156*H156,2)</f>
        <v>0</v>
      </c>
      <c r="K156" s="143" t="s">
        <v>154</v>
      </c>
      <c r="L156" s="30"/>
      <c r="M156" s="147"/>
      <c r="N156" s="148"/>
      <c r="O156" s="149"/>
      <c r="P156" s="149"/>
      <c r="Q156" s="149"/>
      <c r="R156" s="149"/>
      <c r="S156" s="149"/>
      <c r="T156" s="150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1" t="s">
        <v>235</v>
      </c>
      <c r="AT156" s="151" t="s">
        <v>150</v>
      </c>
      <c r="AU156" s="151" t="s">
        <v>85</v>
      </c>
      <c r="AY156" s="17" t="s">
        <v>148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7" t="s">
        <v>83</v>
      </c>
      <c r="BK156" s="152">
        <f>ROUND(I156*H156,2)</f>
        <v>0</v>
      </c>
      <c r="BL156" s="17" t="s">
        <v>235</v>
      </c>
      <c r="BM156" s="151" t="s">
        <v>1306</v>
      </c>
    </row>
    <row r="157" spans="1:65" s="12" customFormat="1" ht="22.95" customHeight="1">
      <c r="B157" s="128"/>
      <c r="D157" s="129" t="s">
        <v>74</v>
      </c>
      <c r="E157" s="138" t="s">
        <v>1307</v>
      </c>
      <c r="F157" s="138" t="s">
        <v>1308</v>
      </c>
      <c r="J157" s="139">
        <f>BK157</f>
        <v>0</v>
      </c>
      <c r="L157" s="128"/>
      <c r="M157" s="132"/>
      <c r="N157" s="133"/>
      <c r="O157" s="133"/>
      <c r="P157" s="134"/>
      <c r="Q157" s="133"/>
      <c r="R157" s="134"/>
      <c r="S157" s="133"/>
      <c r="T157" s="135"/>
      <c r="AR157" s="129" t="s">
        <v>85</v>
      </c>
      <c r="AT157" s="136" t="s">
        <v>74</v>
      </c>
      <c r="AU157" s="136" t="s">
        <v>83</v>
      </c>
      <c r="AY157" s="129" t="s">
        <v>148</v>
      </c>
      <c r="BK157" s="137">
        <f>SUM(BK158:BK166)</f>
        <v>0</v>
      </c>
    </row>
    <row r="158" spans="1:65" s="2" customFormat="1" ht="16.5" customHeight="1">
      <c r="A158" s="29"/>
      <c r="B158" s="140"/>
      <c r="C158" s="141" t="s">
        <v>254</v>
      </c>
      <c r="D158" s="141" t="s">
        <v>150</v>
      </c>
      <c r="E158" s="142" t="s">
        <v>1309</v>
      </c>
      <c r="F158" s="143" t="s">
        <v>1310</v>
      </c>
      <c r="G158" s="144" t="s">
        <v>153</v>
      </c>
      <c r="H158" s="145">
        <v>545</v>
      </c>
      <c r="I158" s="146">
        <v>0</v>
      </c>
      <c r="J158" s="146">
        <f t="shared" ref="J158:J166" si="7">ROUND(I158*H158,2)</f>
        <v>0</v>
      </c>
      <c r="K158" s="143" t="s">
        <v>154</v>
      </c>
      <c r="L158" s="310"/>
      <c r="M158" s="147"/>
      <c r="N158" s="148"/>
      <c r="O158" s="149"/>
      <c r="P158" s="149"/>
      <c r="Q158" s="149"/>
      <c r="R158" s="149"/>
      <c r="S158" s="149"/>
      <c r="T158" s="150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1" t="s">
        <v>235</v>
      </c>
      <c r="AT158" s="151" t="s">
        <v>150</v>
      </c>
      <c r="AU158" s="151" t="s">
        <v>85</v>
      </c>
      <c r="AY158" s="17" t="s">
        <v>148</v>
      </c>
      <c r="BE158" s="152">
        <f t="shared" ref="BE158:BE166" si="8">IF(N158="základní",J158,0)</f>
        <v>0</v>
      </c>
      <c r="BF158" s="152">
        <f t="shared" ref="BF158:BF166" si="9">IF(N158="snížená",J158,0)</f>
        <v>0</v>
      </c>
      <c r="BG158" s="152">
        <f t="shared" ref="BG158:BG166" si="10">IF(N158="zákl. přenesená",J158,0)</f>
        <v>0</v>
      </c>
      <c r="BH158" s="152">
        <f t="shared" ref="BH158:BH166" si="11">IF(N158="sníž. přenesená",J158,0)</f>
        <v>0</v>
      </c>
      <c r="BI158" s="152">
        <f t="shared" ref="BI158:BI166" si="12">IF(N158="nulová",J158,0)</f>
        <v>0</v>
      </c>
      <c r="BJ158" s="17" t="s">
        <v>83</v>
      </c>
      <c r="BK158" s="152">
        <f t="shared" ref="BK158:BK166" si="13">ROUND(I158*H158,2)</f>
        <v>0</v>
      </c>
      <c r="BL158" s="17" t="s">
        <v>235</v>
      </c>
      <c r="BM158" s="151" t="s">
        <v>1311</v>
      </c>
    </row>
    <row r="159" spans="1:65" s="2" customFormat="1" ht="37.950000000000003" customHeight="1">
      <c r="A159" s="29"/>
      <c r="B159" s="140"/>
      <c r="C159" s="141" t="s">
        <v>7</v>
      </c>
      <c r="D159" s="141" t="s">
        <v>150</v>
      </c>
      <c r="E159" s="142" t="s">
        <v>1312</v>
      </c>
      <c r="F159" s="143" t="s">
        <v>1313</v>
      </c>
      <c r="G159" s="144" t="s">
        <v>197</v>
      </c>
      <c r="H159" s="145">
        <v>18</v>
      </c>
      <c r="I159" s="146">
        <v>0</v>
      </c>
      <c r="J159" s="146">
        <f t="shared" si="7"/>
        <v>0</v>
      </c>
      <c r="K159" s="143" t="s">
        <v>154</v>
      </c>
      <c r="L159" s="30"/>
      <c r="M159" s="147"/>
      <c r="N159" s="148"/>
      <c r="O159" s="149"/>
      <c r="P159" s="149"/>
      <c r="Q159" s="149"/>
      <c r="R159" s="149"/>
      <c r="S159" s="149"/>
      <c r="T159" s="150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1" t="s">
        <v>235</v>
      </c>
      <c r="AT159" s="151" t="s">
        <v>150</v>
      </c>
      <c r="AU159" s="151" t="s">
        <v>85</v>
      </c>
      <c r="AY159" s="17" t="s">
        <v>148</v>
      </c>
      <c r="BE159" s="152">
        <f t="shared" si="8"/>
        <v>0</v>
      </c>
      <c r="BF159" s="152">
        <f t="shared" si="9"/>
        <v>0</v>
      </c>
      <c r="BG159" s="152">
        <f t="shared" si="10"/>
        <v>0</v>
      </c>
      <c r="BH159" s="152">
        <f t="shared" si="11"/>
        <v>0</v>
      </c>
      <c r="BI159" s="152">
        <f t="shared" si="12"/>
        <v>0</v>
      </c>
      <c r="BJ159" s="17" t="s">
        <v>83</v>
      </c>
      <c r="BK159" s="152">
        <f t="shared" si="13"/>
        <v>0</v>
      </c>
      <c r="BL159" s="17" t="s">
        <v>235</v>
      </c>
      <c r="BM159" s="151" t="s">
        <v>1314</v>
      </c>
    </row>
    <row r="160" spans="1:65" s="2" customFormat="1" ht="37.950000000000003" customHeight="1">
      <c r="A160" s="29"/>
      <c r="B160" s="140"/>
      <c r="C160" s="141" t="s">
        <v>262</v>
      </c>
      <c r="D160" s="141" t="s">
        <v>150</v>
      </c>
      <c r="E160" s="142" t="s">
        <v>1315</v>
      </c>
      <c r="F160" s="143" t="s">
        <v>1316</v>
      </c>
      <c r="G160" s="144" t="s">
        <v>197</v>
      </c>
      <c r="H160" s="145">
        <v>7</v>
      </c>
      <c r="I160" s="146">
        <v>0</v>
      </c>
      <c r="J160" s="146">
        <f t="shared" si="7"/>
        <v>0</v>
      </c>
      <c r="K160" s="143" t="s">
        <v>154</v>
      </c>
      <c r="L160" s="30"/>
      <c r="M160" s="147"/>
      <c r="N160" s="148"/>
      <c r="O160" s="149"/>
      <c r="P160" s="149"/>
      <c r="Q160" s="149"/>
      <c r="R160" s="149"/>
      <c r="S160" s="149"/>
      <c r="T160" s="150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1" t="s">
        <v>235</v>
      </c>
      <c r="AT160" s="151" t="s">
        <v>150</v>
      </c>
      <c r="AU160" s="151" t="s">
        <v>85</v>
      </c>
      <c r="AY160" s="17" t="s">
        <v>148</v>
      </c>
      <c r="BE160" s="152">
        <f t="shared" si="8"/>
        <v>0</v>
      </c>
      <c r="BF160" s="152">
        <f t="shared" si="9"/>
        <v>0</v>
      </c>
      <c r="BG160" s="152">
        <f t="shared" si="10"/>
        <v>0</v>
      </c>
      <c r="BH160" s="152">
        <f t="shared" si="11"/>
        <v>0</v>
      </c>
      <c r="BI160" s="152">
        <f t="shared" si="12"/>
        <v>0</v>
      </c>
      <c r="BJ160" s="17" t="s">
        <v>83</v>
      </c>
      <c r="BK160" s="152">
        <f t="shared" si="13"/>
        <v>0</v>
      </c>
      <c r="BL160" s="17" t="s">
        <v>235</v>
      </c>
      <c r="BM160" s="151" t="s">
        <v>1317</v>
      </c>
    </row>
    <row r="161" spans="1:65" s="2" customFormat="1" ht="37.950000000000003" customHeight="1">
      <c r="A161" s="29"/>
      <c r="B161" s="140"/>
      <c r="C161" s="141" t="s">
        <v>266</v>
      </c>
      <c r="D161" s="141" t="s">
        <v>150</v>
      </c>
      <c r="E161" s="142" t="s">
        <v>1318</v>
      </c>
      <c r="F161" s="143" t="s">
        <v>1319</v>
      </c>
      <c r="G161" s="144" t="s">
        <v>197</v>
      </c>
      <c r="H161" s="145">
        <v>8</v>
      </c>
      <c r="I161" s="146">
        <v>0</v>
      </c>
      <c r="J161" s="146">
        <f t="shared" si="7"/>
        <v>0</v>
      </c>
      <c r="K161" s="143" t="s">
        <v>154</v>
      </c>
      <c r="L161" s="30"/>
      <c r="M161" s="147"/>
      <c r="N161" s="148"/>
      <c r="O161" s="149"/>
      <c r="P161" s="149"/>
      <c r="Q161" s="149"/>
      <c r="R161" s="149"/>
      <c r="S161" s="149"/>
      <c r="T161" s="150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1" t="s">
        <v>235</v>
      </c>
      <c r="AT161" s="151" t="s">
        <v>150</v>
      </c>
      <c r="AU161" s="151" t="s">
        <v>85</v>
      </c>
      <c r="AY161" s="17" t="s">
        <v>148</v>
      </c>
      <c r="BE161" s="152">
        <f t="shared" si="8"/>
        <v>0</v>
      </c>
      <c r="BF161" s="152">
        <f t="shared" si="9"/>
        <v>0</v>
      </c>
      <c r="BG161" s="152">
        <f t="shared" si="10"/>
        <v>0</v>
      </c>
      <c r="BH161" s="152">
        <f t="shared" si="11"/>
        <v>0</v>
      </c>
      <c r="BI161" s="152">
        <f t="shared" si="12"/>
        <v>0</v>
      </c>
      <c r="BJ161" s="17" t="s">
        <v>83</v>
      </c>
      <c r="BK161" s="152">
        <f t="shared" si="13"/>
        <v>0</v>
      </c>
      <c r="BL161" s="17" t="s">
        <v>235</v>
      </c>
      <c r="BM161" s="151" t="s">
        <v>1320</v>
      </c>
    </row>
    <row r="162" spans="1:65" s="2" customFormat="1" ht="37.950000000000003" customHeight="1">
      <c r="A162" s="29"/>
      <c r="B162" s="140"/>
      <c r="C162" s="141" t="s">
        <v>273</v>
      </c>
      <c r="D162" s="141" t="s">
        <v>150</v>
      </c>
      <c r="E162" s="142" t="s">
        <v>1321</v>
      </c>
      <c r="F162" s="143" t="s">
        <v>1322</v>
      </c>
      <c r="G162" s="144" t="s">
        <v>197</v>
      </c>
      <c r="H162" s="145">
        <v>6</v>
      </c>
      <c r="I162" s="146">
        <v>0</v>
      </c>
      <c r="J162" s="146">
        <f t="shared" si="7"/>
        <v>0</v>
      </c>
      <c r="K162" s="143" t="s">
        <v>154</v>
      </c>
      <c r="L162" s="30"/>
      <c r="M162" s="147"/>
      <c r="N162" s="148"/>
      <c r="O162" s="149"/>
      <c r="P162" s="149"/>
      <c r="Q162" s="149"/>
      <c r="R162" s="149"/>
      <c r="S162" s="149"/>
      <c r="T162" s="150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235</v>
      </c>
      <c r="AT162" s="151" t="s">
        <v>150</v>
      </c>
      <c r="AU162" s="151" t="s">
        <v>85</v>
      </c>
      <c r="AY162" s="17" t="s">
        <v>148</v>
      </c>
      <c r="BE162" s="152">
        <f t="shared" si="8"/>
        <v>0</v>
      </c>
      <c r="BF162" s="152">
        <f t="shared" si="9"/>
        <v>0</v>
      </c>
      <c r="BG162" s="152">
        <f t="shared" si="10"/>
        <v>0</v>
      </c>
      <c r="BH162" s="152">
        <f t="shared" si="11"/>
        <v>0</v>
      </c>
      <c r="BI162" s="152">
        <f t="shared" si="12"/>
        <v>0</v>
      </c>
      <c r="BJ162" s="17" t="s">
        <v>83</v>
      </c>
      <c r="BK162" s="152">
        <f t="shared" si="13"/>
        <v>0</v>
      </c>
      <c r="BL162" s="17" t="s">
        <v>235</v>
      </c>
      <c r="BM162" s="151" t="s">
        <v>1323</v>
      </c>
    </row>
    <row r="163" spans="1:65" s="2" customFormat="1" ht="37.950000000000003" customHeight="1">
      <c r="A163" s="29"/>
      <c r="B163" s="140"/>
      <c r="C163" s="141" t="s">
        <v>277</v>
      </c>
      <c r="D163" s="141" t="s">
        <v>150</v>
      </c>
      <c r="E163" s="142" t="s">
        <v>1324</v>
      </c>
      <c r="F163" s="143" t="s">
        <v>1325</v>
      </c>
      <c r="G163" s="144" t="s">
        <v>197</v>
      </c>
      <c r="H163" s="145">
        <v>4</v>
      </c>
      <c r="I163" s="146">
        <v>0</v>
      </c>
      <c r="J163" s="146">
        <f t="shared" si="7"/>
        <v>0</v>
      </c>
      <c r="K163" s="143" t="s">
        <v>154</v>
      </c>
      <c r="L163" s="30"/>
      <c r="M163" s="147"/>
      <c r="N163" s="148"/>
      <c r="O163" s="149"/>
      <c r="P163" s="149"/>
      <c r="Q163" s="149"/>
      <c r="R163" s="149"/>
      <c r="S163" s="149"/>
      <c r="T163" s="150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1" t="s">
        <v>235</v>
      </c>
      <c r="AT163" s="151" t="s">
        <v>150</v>
      </c>
      <c r="AU163" s="151" t="s">
        <v>85</v>
      </c>
      <c r="AY163" s="17" t="s">
        <v>148</v>
      </c>
      <c r="BE163" s="152">
        <f t="shared" si="8"/>
        <v>0</v>
      </c>
      <c r="BF163" s="152">
        <f t="shared" si="9"/>
        <v>0</v>
      </c>
      <c r="BG163" s="152">
        <f t="shared" si="10"/>
        <v>0</v>
      </c>
      <c r="BH163" s="152">
        <f t="shared" si="11"/>
        <v>0</v>
      </c>
      <c r="BI163" s="152">
        <f t="shared" si="12"/>
        <v>0</v>
      </c>
      <c r="BJ163" s="17" t="s">
        <v>83</v>
      </c>
      <c r="BK163" s="152">
        <f t="shared" si="13"/>
        <v>0</v>
      </c>
      <c r="BL163" s="17" t="s">
        <v>235</v>
      </c>
      <c r="BM163" s="151" t="s">
        <v>1326</v>
      </c>
    </row>
    <row r="164" spans="1:65" s="2" customFormat="1" ht="37.950000000000003" customHeight="1">
      <c r="A164" s="29"/>
      <c r="B164" s="140"/>
      <c r="C164" s="141" t="s">
        <v>283</v>
      </c>
      <c r="D164" s="141" t="s">
        <v>150</v>
      </c>
      <c r="E164" s="142" t="s">
        <v>1327</v>
      </c>
      <c r="F164" s="143" t="s">
        <v>1328</v>
      </c>
      <c r="G164" s="144" t="s">
        <v>197</v>
      </c>
      <c r="H164" s="145">
        <v>5</v>
      </c>
      <c r="I164" s="146">
        <v>0</v>
      </c>
      <c r="J164" s="146">
        <f t="shared" si="7"/>
        <v>0</v>
      </c>
      <c r="K164" s="143" t="s">
        <v>154</v>
      </c>
      <c r="L164" s="30"/>
      <c r="M164" s="147"/>
      <c r="N164" s="148"/>
      <c r="O164" s="149"/>
      <c r="P164" s="149"/>
      <c r="Q164" s="149"/>
      <c r="R164" s="149"/>
      <c r="S164" s="149"/>
      <c r="T164" s="150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1" t="s">
        <v>235</v>
      </c>
      <c r="AT164" s="151" t="s">
        <v>150</v>
      </c>
      <c r="AU164" s="151" t="s">
        <v>85</v>
      </c>
      <c r="AY164" s="17" t="s">
        <v>148</v>
      </c>
      <c r="BE164" s="152">
        <f t="shared" si="8"/>
        <v>0</v>
      </c>
      <c r="BF164" s="152">
        <f t="shared" si="9"/>
        <v>0</v>
      </c>
      <c r="BG164" s="152">
        <f t="shared" si="10"/>
        <v>0</v>
      </c>
      <c r="BH164" s="152">
        <f t="shared" si="11"/>
        <v>0</v>
      </c>
      <c r="BI164" s="152">
        <f t="shared" si="12"/>
        <v>0</v>
      </c>
      <c r="BJ164" s="17" t="s">
        <v>83</v>
      </c>
      <c r="BK164" s="152">
        <f t="shared" si="13"/>
        <v>0</v>
      </c>
      <c r="BL164" s="17" t="s">
        <v>235</v>
      </c>
      <c r="BM164" s="151" t="s">
        <v>1329</v>
      </c>
    </row>
    <row r="165" spans="1:65" s="2" customFormat="1" ht="24.15" customHeight="1">
      <c r="A165" s="29"/>
      <c r="B165" s="140"/>
      <c r="C165" s="141" t="s">
        <v>288</v>
      </c>
      <c r="D165" s="141" t="s">
        <v>150</v>
      </c>
      <c r="E165" s="142" t="s">
        <v>1330</v>
      </c>
      <c r="F165" s="143" t="s">
        <v>1331</v>
      </c>
      <c r="G165" s="144" t="s">
        <v>197</v>
      </c>
      <c r="H165" s="145">
        <v>8</v>
      </c>
      <c r="I165" s="146">
        <v>0</v>
      </c>
      <c r="J165" s="146">
        <f t="shared" si="7"/>
        <v>0</v>
      </c>
      <c r="K165" s="143" t="s">
        <v>154</v>
      </c>
      <c r="L165" s="30"/>
      <c r="M165" s="147"/>
      <c r="N165" s="148"/>
      <c r="O165" s="149"/>
      <c r="P165" s="149"/>
      <c r="Q165" s="149"/>
      <c r="R165" s="149"/>
      <c r="S165" s="149"/>
      <c r="T165" s="150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1" t="s">
        <v>235</v>
      </c>
      <c r="AT165" s="151" t="s">
        <v>150</v>
      </c>
      <c r="AU165" s="151" t="s">
        <v>85</v>
      </c>
      <c r="AY165" s="17" t="s">
        <v>148</v>
      </c>
      <c r="BE165" s="152">
        <f t="shared" si="8"/>
        <v>0</v>
      </c>
      <c r="BF165" s="152">
        <f t="shared" si="9"/>
        <v>0</v>
      </c>
      <c r="BG165" s="152">
        <f t="shared" si="10"/>
        <v>0</v>
      </c>
      <c r="BH165" s="152">
        <f t="shared" si="11"/>
        <v>0</v>
      </c>
      <c r="BI165" s="152">
        <f t="shared" si="12"/>
        <v>0</v>
      </c>
      <c r="BJ165" s="17" t="s">
        <v>83</v>
      </c>
      <c r="BK165" s="152">
        <f t="shared" si="13"/>
        <v>0</v>
      </c>
      <c r="BL165" s="17" t="s">
        <v>235</v>
      </c>
      <c r="BM165" s="151" t="s">
        <v>1332</v>
      </c>
    </row>
    <row r="166" spans="1:65" s="2" customFormat="1" ht="24.15" customHeight="1">
      <c r="A166" s="29"/>
      <c r="B166" s="140"/>
      <c r="C166" s="141" t="s">
        <v>294</v>
      </c>
      <c r="D166" s="141" t="s">
        <v>150</v>
      </c>
      <c r="E166" s="142" t="s">
        <v>1333</v>
      </c>
      <c r="F166" s="143" t="s">
        <v>1334</v>
      </c>
      <c r="G166" s="144" t="s">
        <v>280</v>
      </c>
      <c r="H166" s="145">
        <v>2.6240000000000001</v>
      </c>
      <c r="I166" s="146">
        <v>0</v>
      </c>
      <c r="J166" s="146">
        <f t="shared" si="7"/>
        <v>0</v>
      </c>
      <c r="K166" s="143" t="s">
        <v>154</v>
      </c>
      <c r="L166" s="30"/>
      <c r="M166" s="147"/>
      <c r="N166" s="148"/>
      <c r="O166" s="149"/>
      <c r="P166" s="149"/>
      <c r="Q166" s="149"/>
      <c r="R166" s="149"/>
      <c r="S166" s="149"/>
      <c r="T166" s="150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1" t="s">
        <v>235</v>
      </c>
      <c r="AT166" s="151" t="s">
        <v>150</v>
      </c>
      <c r="AU166" s="151" t="s">
        <v>85</v>
      </c>
      <c r="AY166" s="17" t="s">
        <v>148</v>
      </c>
      <c r="BE166" s="152">
        <f t="shared" si="8"/>
        <v>0</v>
      </c>
      <c r="BF166" s="152">
        <f t="shared" si="9"/>
        <v>0</v>
      </c>
      <c r="BG166" s="152">
        <f t="shared" si="10"/>
        <v>0</v>
      </c>
      <c r="BH166" s="152">
        <f t="shared" si="11"/>
        <v>0</v>
      </c>
      <c r="BI166" s="152">
        <f t="shared" si="12"/>
        <v>0</v>
      </c>
      <c r="BJ166" s="17" t="s">
        <v>83</v>
      </c>
      <c r="BK166" s="152">
        <f t="shared" si="13"/>
        <v>0</v>
      </c>
      <c r="BL166" s="17" t="s">
        <v>235</v>
      </c>
      <c r="BM166" s="151" t="s">
        <v>1335</v>
      </c>
    </row>
    <row r="167" spans="1:65" s="12" customFormat="1" ht="25.95" customHeight="1">
      <c r="B167" s="128"/>
      <c r="D167" s="129" t="s">
        <v>74</v>
      </c>
      <c r="E167" s="130" t="s">
        <v>1243</v>
      </c>
      <c r="F167" s="130" t="s">
        <v>1244</v>
      </c>
      <c r="J167" s="131">
        <f>BK167</f>
        <v>0</v>
      </c>
      <c r="L167" s="128"/>
      <c r="M167" s="132"/>
      <c r="N167" s="133"/>
      <c r="O167" s="133"/>
      <c r="P167" s="134"/>
      <c r="Q167" s="133"/>
      <c r="R167" s="134"/>
      <c r="S167" s="133"/>
      <c r="T167" s="135"/>
      <c r="AR167" s="129" t="s">
        <v>155</v>
      </c>
      <c r="AT167" s="136" t="s">
        <v>74</v>
      </c>
      <c r="AU167" s="136" t="s">
        <v>75</v>
      </c>
      <c r="AY167" s="129" t="s">
        <v>148</v>
      </c>
      <c r="BK167" s="137">
        <f>BK168</f>
        <v>0</v>
      </c>
    </row>
    <row r="168" spans="1:65" s="2" customFormat="1" ht="16.5" customHeight="1">
      <c r="A168" s="29"/>
      <c r="B168" s="140"/>
      <c r="C168" s="141" t="s">
        <v>298</v>
      </c>
      <c r="D168" s="141" t="s">
        <v>150</v>
      </c>
      <c r="E168" s="142" t="s">
        <v>1336</v>
      </c>
      <c r="F168" s="143" t="s">
        <v>1337</v>
      </c>
      <c r="G168" s="144" t="s">
        <v>1247</v>
      </c>
      <c r="H168" s="145">
        <v>50</v>
      </c>
      <c r="I168" s="146">
        <v>0</v>
      </c>
      <c r="J168" s="146">
        <f>ROUND(I168*H168,2)</f>
        <v>0</v>
      </c>
      <c r="K168" s="143" t="s">
        <v>154</v>
      </c>
      <c r="L168" s="310"/>
      <c r="M168" s="183"/>
      <c r="N168" s="184"/>
      <c r="O168" s="185"/>
      <c r="P168" s="185"/>
      <c r="Q168" s="185"/>
      <c r="R168" s="185"/>
      <c r="S168" s="185"/>
      <c r="T168" s="186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1" t="s">
        <v>1248</v>
      </c>
      <c r="AT168" s="151" t="s">
        <v>150</v>
      </c>
      <c r="AU168" s="151" t="s">
        <v>83</v>
      </c>
      <c r="AY168" s="17" t="s">
        <v>148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7" t="s">
        <v>83</v>
      </c>
      <c r="BK168" s="152">
        <f>ROUND(I168*H168,2)</f>
        <v>0</v>
      </c>
      <c r="BL168" s="17" t="s">
        <v>1248</v>
      </c>
      <c r="BM168" s="151" t="s">
        <v>1338</v>
      </c>
    </row>
    <row r="169" spans="1:65" s="2" customFormat="1" ht="6.9" customHeight="1">
      <c r="A169" s="29"/>
      <c r="B169" s="44"/>
      <c r="C169" s="45"/>
      <c r="D169" s="45"/>
      <c r="E169" s="45"/>
      <c r="F169" s="45"/>
      <c r="G169" s="45"/>
      <c r="H169" s="45"/>
      <c r="I169" s="45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sheetProtection algorithmName="SHA-512" hashValue="vVABbIpWFWWWXcCzSIsRkpY1cMRPmkp40gz1izVBffZsVTSSia8r7mDQZzb+zdjkUPYQovaF5QEXsjY5lLCkZg==" saltValue="vlMSFdc9RPusGMFq2wwGWg==" spinCount="100000" sheet="1" objects="1" scenarios="1"/>
  <protectedRanges>
    <protectedRange sqref="I1:I1048576" name="Oblast1"/>
  </protectedRanges>
  <autoFilter ref="C125:K168" xr:uid="{00000000-0009-0000-0000-000003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32"/>
  <sheetViews>
    <sheetView showGridLines="0" topLeftCell="A131" workbookViewId="0">
      <selection activeCell="I78" sqref="I1:I104857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301" t="s">
        <v>5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94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7" t="str">
        <f>'Rekapitulace stavby'!K6</f>
        <v>Stavební úpravy MŠ Kaznějov - sídliště</v>
      </c>
      <c r="F7" s="308"/>
      <c r="G7" s="308"/>
      <c r="H7" s="308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2" t="s">
        <v>1339</v>
      </c>
      <c r="F9" s="306"/>
      <c r="G9" s="306"/>
      <c r="H9" s="30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94" t="str">
        <f>'Rekapitulace stavby'!E14</f>
        <v xml:space="preserve"> </v>
      </c>
      <c r="F18" s="294"/>
      <c r="G18" s="294"/>
      <c r="H18" s="294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7" t="s">
        <v>1</v>
      </c>
      <c r="F27" s="297"/>
      <c r="G27" s="297"/>
      <c r="H27" s="297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J96</f>
        <v>0</v>
      </c>
      <c r="G33" s="29"/>
      <c r="H33" s="29"/>
      <c r="I33" s="98">
        <v>0.21</v>
      </c>
      <c r="J33" s="97">
        <f>(F33*0.21)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ROUND((SUM(BF126:BF212)),  2)</f>
        <v>0</v>
      </c>
      <c r="G34" s="29"/>
      <c r="H34" s="29"/>
      <c r="I34" s="98">
        <v>0.15</v>
      </c>
      <c r="J34" s="97">
        <f>ROUND(((SUM(BF126:BF212))*I34),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ROUND((SUM(BG126:BG212)),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ROUND((SUM(BH126:BH212)),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ROUND((SUM(BI126:BI212)),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7" t="str">
        <f>E7</f>
        <v>Stavební úpravy MŠ Kaznějov - sídliště</v>
      </c>
      <c r="F85" s="308"/>
      <c r="G85" s="308"/>
      <c r="H85" s="30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72" t="str">
        <f>E9</f>
        <v>04 - Elektroinstalace</v>
      </c>
      <c r="F87" s="306"/>
      <c r="G87" s="306"/>
      <c r="H87" s="30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SUM(J97+J101+J104+J106)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J127</f>
        <v>0</v>
      </c>
      <c r="L97" s="110"/>
    </row>
    <row r="98" spans="1:31" s="10" customFormat="1" ht="19.95" customHeight="1">
      <c r="B98" s="114"/>
      <c r="D98" s="115" t="s">
        <v>118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1:31" s="10" customFormat="1" ht="19.95" customHeight="1">
      <c r="B99" s="114"/>
      <c r="D99" s="115" t="s">
        <v>119</v>
      </c>
      <c r="E99" s="116"/>
      <c r="F99" s="116"/>
      <c r="G99" s="116"/>
      <c r="H99" s="116"/>
      <c r="I99" s="116"/>
      <c r="J99" s="117">
        <f>J132</f>
        <v>0</v>
      </c>
      <c r="L99" s="114"/>
    </row>
    <row r="100" spans="1:31" s="10" customFormat="1" ht="19.95" customHeight="1">
      <c r="B100" s="114"/>
      <c r="D100" s="115" t="s">
        <v>120</v>
      </c>
      <c r="E100" s="116"/>
      <c r="F100" s="116"/>
      <c r="G100" s="116"/>
      <c r="H100" s="116"/>
      <c r="I100" s="116"/>
      <c r="J100" s="117">
        <f>J138</f>
        <v>0</v>
      </c>
      <c r="L100" s="114"/>
    </row>
    <row r="101" spans="1:31" s="9" customFormat="1" ht="24.9" customHeight="1">
      <c r="B101" s="110"/>
      <c r="D101" s="111" t="s">
        <v>121</v>
      </c>
      <c r="E101" s="112"/>
      <c r="F101" s="112"/>
      <c r="G101" s="112"/>
      <c r="H101" s="112"/>
      <c r="I101" s="112"/>
      <c r="J101" s="113">
        <f>SUM(J102+J103)</f>
        <v>0</v>
      </c>
      <c r="L101" s="110"/>
    </row>
    <row r="102" spans="1:31" s="10" customFormat="1" ht="19.95" customHeight="1">
      <c r="B102" s="114"/>
      <c r="D102" s="115" t="s">
        <v>1340</v>
      </c>
      <c r="E102" s="116"/>
      <c r="F102" s="116"/>
      <c r="G102" s="116"/>
      <c r="H102" s="116"/>
      <c r="I102" s="116"/>
      <c r="J102" s="117">
        <f>J141</f>
        <v>0</v>
      </c>
      <c r="L102" s="114"/>
    </row>
    <row r="103" spans="1:31" s="10" customFormat="1" ht="19.95" customHeight="1">
      <c r="B103" s="114"/>
      <c r="D103" s="115" t="s">
        <v>1341</v>
      </c>
      <c r="E103" s="116"/>
      <c r="F103" s="116"/>
      <c r="G103" s="116"/>
      <c r="H103" s="116"/>
      <c r="I103" s="116"/>
      <c r="J103" s="117">
        <f>J210</f>
        <v>0</v>
      </c>
      <c r="L103" s="114"/>
    </row>
    <row r="104" spans="1:31" s="9" customFormat="1" ht="24.9" customHeight="1">
      <c r="B104" s="110"/>
      <c r="D104" s="111" t="s">
        <v>1342</v>
      </c>
      <c r="E104" s="112"/>
      <c r="F104" s="112"/>
      <c r="G104" s="112"/>
      <c r="H104" s="112"/>
      <c r="I104" s="112"/>
      <c r="J104" s="113">
        <f>J219</f>
        <v>0</v>
      </c>
      <c r="L104" s="110"/>
    </row>
    <row r="105" spans="1:31" s="10" customFormat="1" ht="19.95" customHeight="1">
      <c r="B105" s="114"/>
      <c r="D105" s="115" t="s">
        <v>1343</v>
      </c>
      <c r="E105" s="116"/>
      <c r="F105" s="116"/>
      <c r="G105" s="116"/>
      <c r="H105" s="116"/>
      <c r="I105" s="116"/>
      <c r="J105" s="117">
        <f>J220</f>
        <v>0</v>
      </c>
      <c r="L105" s="114"/>
    </row>
    <row r="106" spans="1:31" s="9" customFormat="1" ht="24.9" customHeight="1">
      <c r="B106" s="110"/>
      <c r="D106" s="111" t="s">
        <v>1075</v>
      </c>
      <c r="E106" s="112"/>
      <c r="F106" s="112"/>
      <c r="G106" s="112"/>
      <c r="H106" s="112"/>
      <c r="I106" s="112"/>
      <c r="J106" s="113">
        <f>J230</f>
        <v>0</v>
      </c>
      <c r="L106" s="110"/>
    </row>
    <row r="107" spans="1:31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31" s="2" customFormat="1" ht="6.9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21" t="s">
        <v>133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6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307" t="str">
        <f>E7</f>
        <v>Stavební úpravy MŠ Kaznějov - sídliště</v>
      </c>
      <c r="F116" s="308"/>
      <c r="G116" s="308"/>
      <c r="H116" s="308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6" t="s">
        <v>106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72" t="str">
        <f>E9</f>
        <v>04 - Elektroinstalace</v>
      </c>
      <c r="F118" s="306"/>
      <c r="G118" s="306"/>
      <c r="H118" s="306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6" t="s">
        <v>18</v>
      </c>
      <c r="D120" s="29"/>
      <c r="E120" s="29"/>
      <c r="F120" s="24" t="str">
        <f>F12</f>
        <v>Kaznějov [559008]</v>
      </c>
      <c r="G120" s="29"/>
      <c r="H120" s="29"/>
      <c r="I120" s="26" t="s">
        <v>20</v>
      </c>
      <c r="J120" s="52">
        <f>IF(J12="","",J12)</f>
        <v>44811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6" t="s">
        <v>21</v>
      </c>
      <c r="D122" s="29"/>
      <c r="E122" s="29"/>
      <c r="F122" s="24" t="str">
        <f>E15</f>
        <v>Město Kaznějov</v>
      </c>
      <c r="G122" s="29"/>
      <c r="H122" s="29"/>
      <c r="I122" s="26" t="s">
        <v>27</v>
      </c>
      <c r="J122" s="27" t="str">
        <f>E21</f>
        <v>ARTENDR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6" t="s">
        <v>25</v>
      </c>
      <c r="D123" s="29"/>
      <c r="E123" s="29"/>
      <c r="F123" s="24" t="str">
        <f>IF(E18="","",E18)</f>
        <v xml:space="preserve"> </v>
      </c>
      <c r="G123" s="29"/>
      <c r="H123" s="29"/>
      <c r="I123" s="26" t="s">
        <v>30</v>
      </c>
      <c r="J123" s="27" t="str">
        <f>E24</f>
        <v>Jan Petr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18"/>
      <c r="B125" s="119"/>
      <c r="C125" s="120" t="s">
        <v>134</v>
      </c>
      <c r="D125" s="121" t="s">
        <v>60</v>
      </c>
      <c r="E125" s="121" t="s">
        <v>56</v>
      </c>
      <c r="F125" s="121" t="s">
        <v>57</v>
      </c>
      <c r="G125" s="121" t="s">
        <v>135</v>
      </c>
      <c r="H125" s="121" t="s">
        <v>136</v>
      </c>
      <c r="I125" s="121" t="s">
        <v>137</v>
      </c>
      <c r="J125" s="121" t="s">
        <v>110</v>
      </c>
      <c r="K125" s="122" t="s">
        <v>138</v>
      </c>
      <c r="L125" s="123"/>
      <c r="M125" s="59" t="s">
        <v>1</v>
      </c>
      <c r="N125" s="60" t="s">
        <v>39</v>
      </c>
      <c r="O125" s="60" t="s">
        <v>139</v>
      </c>
      <c r="P125" s="60" t="s">
        <v>140</v>
      </c>
      <c r="Q125" s="60" t="s">
        <v>141</v>
      </c>
      <c r="R125" s="60" t="s">
        <v>142</v>
      </c>
      <c r="S125" s="60" t="s">
        <v>143</v>
      </c>
      <c r="T125" s="61" t="s">
        <v>144</v>
      </c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</row>
    <row r="126" spans="1:63" s="2" customFormat="1" ht="22.95" customHeight="1">
      <c r="A126" s="29"/>
      <c r="B126" s="30"/>
      <c r="C126" s="66" t="s">
        <v>145</v>
      </c>
      <c r="D126" s="29"/>
      <c r="E126" s="29"/>
      <c r="F126" s="29"/>
      <c r="G126" s="29"/>
      <c r="H126" s="29"/>
      <c r="I126" s="29"/>
      <c r="J126" s="124">
        <f>SUM(J127+J140+J219+J230)</f>
        <v>0</v>
      </c>
      <c r="K126" s="29"/>
      <c r="L126" s="30"/>
      <c r="M126" s="62"/>
      <c r="N126" s="53"/>
      <c r="O126" s="63"/>
      <c r="P126" s="125" t="e">
        <f>P127+P140+#REF!+P211</f>
        <v>#REF!</v>
      </c>
      <c r="Q126" s="63"/>
      <c r="R126" s="125" t="e">
        <f>R127+R140+#REF!+R211</f>
        <v>#REF!</v>
      </c>
      <c r="S126" s="63"/>
      <c r="T126" s="126" t="e">
        <f>T127+T140+#REF!+T211</f>
        <v>#REF!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74</v>
      </c>
      <c r="AU126" s="17" t="s">
        <v>112</v>
      </c>
      <c r="BK126" s="127" t="e">
        <f>BK127+BK140+#REF!+BK211</f>
        <v>#REF!</v>
      </c>
    </row>
    <row r="127" spans="1:63" s="12" customFormat="1" ht="25.95" customHeight="1">
      <c r="B127" s="128"/>
      <c r="D127" s="129" t="s">
        <v>74</v>
      </c>
      <c r="E127" s="130" t="s">
        <v>146</v>
      </c>
      <c r="F127" s="130" t="s">
        <v>147</v>
      </c>
      <c r="J127" s="131">
        <f>BK127</f>
        <v>0</v>
      </c>
      <c r="L127" s="128"/>
      <c r="M127" s="132"/>
      <c r="N127" s="133"/>
      <c r="O127" s="133"/>
      <c r="P127" s="134">
        <f>P128+P132+P138</f>
        <v>0</v>
      </c>
      <c r="Q127" s="133"/>
      <c r="R127" s="134">
        <f>R128+R132+R138</f>
        <v>0</v>
      </c>
      <c r="S127" s="133"/>
      <c r="T127" s="135">
        <f>T128+T132+T138</f>
        <v>0</v>
      </c>
      <c r="AR127" s="129" t="s">
        <v>83</v>
      </c>
      <c r="AT127" s="136" t="s">
        <v>74</v>
      </c>
      <c r="AU127" s="136" t="s">
        <v>75</v>
      </c>
      <c r="AY127" s="129" t="s">
        <v>148</v>
      </c>
      <c r="BK127" s="137">
        <f>BK128+BK132+BK138</f>
        <v>0</v>
      </c>
    </row>
    <row r="128" spans="1:63" s="12" customFormat="1" ht="22.95" customHeight="1">
      <c r="B128" s="128"/>
      <c r="D128" s="129" t="s">
        <v>74</v>
      </c>
      <c r="E128" s="138" t="s">
        <v>201</v>
      </c>
      <c r="F128" s="138" t="s">
        <v>306</v>
      </c>
      <c r="J128" s="139">
        <f>BK128</f>
        <v>0</v>
      </c>
      <c r="L128" s="311"/>
      <c r="M128" s="132"/>
      <c r="N128" s="133"/>
      <c r="O128" s="133"/>
      <c r="P128" s="134"/>
      <c r="Q128" s="133"/>
      <c r="R128" s="134"/>
      <c r="S128" s="133"/>
      <c r="T128" s="135"/>
      <c r="V128" s="315"/>
      <c r="W128" s="315"/>
      <c r="AR128" s="129" t="s">
        <v>83</v>
      </c>
      <c r="AT128" s="136" t="s">
        <v>74</v>
      </c>
      <c r="AU128" s="136" t="s">
        <v>83</v>
      </c>
      <c r="AY128" s="129" t="s">
        <v>148</v>
      </c>
      <c r="BK128" s="137">
        <f>SUM(BK129:BK131)</f>
        <v>0</v>
      </c>
    </row>
    <row r="129" spans="1:65" s="2" customFormat="1" ht="33" customHeight="1">
      <c r="A129" s="29"/>
      <c r="B129" s="140"/>
      <c r="C129" s="141" t="s">
        <v>83</v>
      </c>
      <c r="D129" s="141" t="s">
        <v>150</v>
      </c>
      <c r="E129" s="142" t="s">
        <v>333</v>
      </c>
      <c r="F129" s="143" t="s">
        <v>334</v>
      </c>
      <c r="G129" s="144" t="s">
        <v>153</v>
      </c>
      <c r="H129" s="145">
        <v>744</v>
      </c>
      <c r="I129" s="146">
        <v>0</v>
      </c>
      <c r="J129" s="146">
        <f>ROUND(I129*H129,2)</f>
        <v>0</v>
      </c>
      <c r="K129" s="143" t="s">
        <v>154</v>
      </c>
      <c r="L129" s="30"/>
      <c r="M129" s="147"/>
      <c r="N129" s="148"/>
      <c r="O129" s="149"/>
      <c r="P129" s="149"/>
      <c r="Q129" s="149"/>
      <c r="R129" s="149"/>
      <c r="S129" s="149"/>
      <c r="T129" s="150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1" t="s">
        <v>155</v>
      </c>
      <c r="AT129" s="151" t="s">
        <v>150</v>
      </c>
      <c r="AU129" s="151" t="s">
        <v>85</v>
      </c>
      <c r="AY129" s="17" t="s">
        <v>148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0</v>
      </c>
      <c r="BL129" s="17" t="s">
        <v>155</v>
      </c>
      <c r="BM129" s="151" t="s">
        <v>1344</v>
      </c>
    </row>
    <row r="130" spans="1:65" s="2" customFormat="1" ht="21.75" customHeight="1">
      <c r="A130" s="29"/>
      <c r="B130" s="140"/>
      <c r="C130" s="141" t="s">
        <v>85</v>
      </c>
      <c r="D130" s="141" t="s">
        <v>150</v>
      </c>
      <c r="E130" s="142" t="s">
        <v>337</v>
      </c>
      <c r="F130" s="143" t="s">
        <v>338</v>
      </c>
      <c r="G130" s="144" t="s">
        <v>339</v>
      </c>
      <c r="H130" s="145">
        <v>200</v>
      </c>
      <c r="I130" s="146">
        <v>0</v>
      </c>
      <c r="J130" s="146">
        <f>ROUND(I130*H130,2)</f>
        <v>0</v>
      </c>
      <c r="K130" s="143" t="s">
        <v>154</v>
      </c>
      <c r="L130" s="30"/>
      <c r="M130" s="147"/>
      <c r="N130" s="148"/>
      <c r="O130" s="149"/>
      <c r="P130" s="149"/>
      <c r="Q130" s="149"/>
      <c r="R130" s="149"/>
      <c r="S130" s="149"/>
      <c r="T130" s="150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1" t="s">
        <v>155</v>
      </c>
      <c r="AT130" s="151" t="s">
        <v>150</v>
      </c>
      <c r="AU130" s="151" t="s">
        <v>85</v>
      </c>
      <c r="AY130" s="17" t="s">
        <v>148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7" t="s">
        <v>83</v>
      </c>
      <c r="BK130" s="152">
        <f>ROUND(I130*H130,2)</f>
        <v>0</v>
      </c>
      <c r="BL130" s="17" t="s">
        <v>155</v>
      </c>
      <c r="BM130" s="151" t="s">
        <v>1345</v>
      </c>
    </row>
    <row r="131" spans="1:65" s="2" customFormat="1" ht="24.15" customHeight="1">
      <c r="A131" s="29"/>
      <c r="B131" s="140"/>
      <c r="C131" s="141" t="s">
        <v>160</v>
      </c>
      <c r="D131" s="141" t="s">
        <v>150</v>
      </c>
      <c r="E131" s="142" t="s">
        <v>342</v>
      </c>
      <c r="F131" s="143" t="s">
        <v>343</v>
      </c>
      <c r="G131" s="144" t="s">
        <v>339</v>
      </c>
      <c r="H131" s="145">
        <v>100</v>
      </c>
      <c r="I131" s="146">
        <v>0</v>
      </c>
      <c r="J131" s="146">
        <f>ROUND(I131*H131,2)</f>
        <v>0</v>
      </c>
      <c r="K131" s="143" t="s">
        <v>154</v>
      </c>
      <c r="L131" s="30"/>
      <c r="M131" s="147"/>
      <c r="N131" s="148"/>
      <c r="O131" s="149"/>
      <c r="P131" s="149"/>
      <c r="Q131" s="149"/>
      <c r="R131" s="149"/>
      <c r="S131" s="149"/>
      <c r="T131" s="150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1" t="s">
        <v>155</v>
      </c>
      <c r="AT131" s="151" t="s">
        <v>150</v>
      </c>
      <c r="AU131" s="151" t="s">
        <v>85</v>
      </c>
      <c r="AY131" s="17" t="s">
        <v>148</v>
      </c>
      <c r="BE131" s="152">
        <f>IF(N131="základní",J131,0)</f>
        <v>0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7" t="s">
        <v>83</v>
      </c>
      <c r="BK131" s="152">
        <f>ROUND(I131*H131,2)</f>
        <v>0</v>
      </c>
      <c r="BL131" s="17" t="s">
        <v>155</v>
      </c>
      <c r="BM131" s="151" t="s">
        <v>1346</v>
      </c>
    </row>
    <row r="132" spans="1:65" s="12" customFormat="1" ht="22.95" customHeight="1">
      <c r="B132" s="128"/>
      <c r="D132" s="129" t="s">
        <v>74</v>
      </c>
      <c r="E132" s="138" t="s">
        <v>447</v>
      </c>
      <c r="F132" s="138" t="s">
        <v>448</v>
      </c>
      <c r="J132" s="139">
        <f>BK132</f>
        <v>0</v>
      </c>
      <c r="L132" s="128"/>
      <c r="M132" s="132"/>
      <c r="N132" s="133"/>
      <c r="O132" s="133"/>
      <c r="P132" s="134"/>
      <c r="Q132" s="133"/>
      <c r="R132" s="134"/>
      <c r="S132" s="133"/>
      <c r="T132" s="135"/>
      <c r="AR132" s="129" t="s">
        <v>83</v>
      </c>
      <c r="AT132" s="136" t="s">
        <v>74</v>
      </c>
      <c r="AU132" s="136" t="s">
        <v>83</v>
      </c>
      <c r="AY132" s="129" t="s">
        <v>148</v>
      </c>
      <c r="BK132" s="137">
        <f>SUM(BK133:BK137)</f>
        <v>0</v>
      </c>
    </row>
    <row r="133" spans="1:65" s="2" customFormat="1" ht="33" customHeight="1">
      <c r="A133" s="29"/>
      <c r="B133" s="140"/>
      <c r="C133" s="141" t="s">
        <v>155</v>
      </c>
      <c r="D133" s="141" t="s">
        <v>150</v>
      </c>
      <c r="E133" s="142" t="s">
        <v>450</v>
      </c>
      <c r="F133" s="143" t="s">
        <v>451</v>
      </c>
      <c r="G133" s="144" t="s">
        <v>280</v>
      </c>
      <c r="H133" s="145">
        <v>11.420999999999999</v>
      </c>
      <c r="I133" s="146">
        <v>0</v>
      </c>
      <c r="J133" s="146">
        <f>ROUND(I133*H133,2)</f>
        <v>0</v>
      </c>
      <c r="K133" s="143" t="s">
        <v>154</v>
      </c>
      <c r="L133" s="310"/>
      <c r="M133" s="147"/>
      <c r="N133" s="148"/>
      <c r="O133" s="149"/>
      <c r="P133" s="149"/>
      <c r="Q133" s="149"/>
      <c r="R133" s="149"/>
      <c r="S133" s="149"/>
      <c r="T133" s="150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1" t="s">
        <v>155</v>
      </c>
      <c r="AT133" s="151" t="s">
        <v>150</v>
      </c>
      <c r="AU133" s="151" t="s">
        <v>85</v>
      </c>
      <c r="AY133" s="17" t="s">
        <v>148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7" t="s">
        <v>83</v>
      </c>
      <c r="BK133" s="152">
        <f>ROUND(I133*H133,2)</f>
        <v>0</v>
      </c>
      <c r="BL133" s="17" t="s">
        <v>155</v>
      </c>
      <c r="BM133" s="151" t="s">
        <v>1347</v>
      </c>
    </row>
    <row r="134" spans="1:65" s="2" customFormat="1" ht="24.15" customHeight="1">
      <c r="A134" s="29"/>
      <c r="B134" s="140"/>
      <c r="C134" s="141" t="s">
        <v>177</v>
      </c>
      <c r="D134" s="141" t="s">
        <v>150</v>
      </c>
      <c r="E134" s="142" t="s">
        <v>454</v>
      </c>
      <c r="F134" s="143" t="s">
        <v>455</v>
      </c>
      <c r="G134" s="144" t="s">
        <v>280</v>
      </c>
      <c r="H134" s="145">
        <v>342.63</v>
      </c>
      <c r="I134" s="146">
        <v>0</v>
      </c>
      <c r="J134" s="146">
        <f>ROUND(I134*H134,2)</f>
        <v>0</v>
      </c>
      <c r="K134" s="143" t="s">
        <v>154</v>
      </c>
      <c r="L134" s="30"/>
      <c r="M134" s="147"/>
      <c r="N134" s="148"/>
      <c r="O134" s="149"/>
      <c r="P134" s="149"/>
      <c r="Q134" s="149"/>
      <c r="R134" s="149"/>
      <c r="S134" s="149"/>
      <c r="T134" s="150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1" t="s">
        <v>155</v>
      </c>
      <c r="AT134" s="151" t="s">
        <v>150</v>
      </c>
      <c r="AU134" s="151" t="s">
        <v>85</v>
      </c>
      <c r="AY134" s="17" t="s">
        <v>148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7" t="s">
        <v>83</v>
      </c>
      <c r="BK134" s="152">
        <f>ROUND(I134*H134,2)</f>
        <v>0</v>
      </c>
      <c r="BL134" s="17" t="s">
        <v>155</v>
      </c>
      <c r="BM134" s="151" t="s">
        <v>1348</v>
      </c>
    </row>
    <row r="135" spans="1:65" s="13" customFormat="1">
      <c r="B135" s="162"/>
      <c r="D135" s="163" t="s">
        <v>167</v>
      </c>
      <c r="F135" s="164" t="s">
        <v>1349</v>
      </c>
      <c r="H135" s="165">
        <v>342.63</v>
      </c>
      <c r="L135" s="162"/>
      <c r="M135" s="166"/>
      <c r="N135" s="167"/>
      <c r="O135" s="167"/>
      <c r="P135" s="167"/>
      <c r="Q135" s="167"/>
      <c r="R135" s="167"/>
      <c r="S135" s="167"/>
      <c r="T135" s="168"/>
      <c r="AT135" s="169" t="s">
        <v>167</v>
      </c>
      <c r="AU135" s="169" t="s">
        <v>85</v>
      </c>
      <c r="AV135" s="13" t="s">
        <v>85</v>
      </c>
      <c r="AW135" s="13" t="s">
        <v>3</v>
      </c>
      <c r="AX135" s="13" t="s">
        <v>83</v>
      </c>
      <c r="AY135" s="169" t="s">
        <v>148</v>
      </c>
    </row>
    <row r="136" spans="1:65" s="2" customFormat="1" ht="33" customHeight="1">
      <c r="A136" s="29"/>
      <c r="B136" s="140"/>
      <c r="C136" s="141" t="s">
        <v>182</v>
      </c>
      <c r="D136" s="141" t="s">
        <v>150</v>
      </c>
      <c r="E136" s="142" t="s">
        <v>459</v>
      </c>
      <c r="F136" s="143" t="s">
        <v>460</v>
      </c>
      <c r="G136" s="144" t="s">
        <v>280</v>
      </c>
      <c r="H136" s="145">
        <v>11.420999999999999</v>
      </c>
      <c r="I136" s="146">
        <v>0</v>
      </c>
      <c r="J136" s="146">
        <f>ROUND(I136*H136,2)</f>
        <v>0</v>
      </c>
      <c r="K136" s="143" t="s">
        <v>154</v>
      </c>
      <c r="L136" s="30"/>
      <c r="M136" s="147"/>
      <c r="N136" s="148"/>
      <c r="O136" s="149"/>
      <c r="P136" s="149"/>
      <c r="Q136" s="149"/>
      <c r="R136" s="149"/>
      <c r="S136" s="149"/>
      <c r="T136" s="150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1" t="s">
        <v>155</v>
      </c>
      <c r="AT136" s="151" t="s">
        <v>150</v>
      </c>
      <c r="AU136" s="151" t="s">
        <v>85</v>
      </c>
      <c r="AY136" s="17" t="s">
        <v>148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83</v>
      </c>
      <c r="BK136" s="152">
        <f>ROUND(I136*H136,2)</f>
        <v>0</v>
      </c>
      <c r="BL136" s="17" t="s">
        <v>155</v>
      </c>
      <c r="BM136" s="151" t="s">
        <v>1350</v>
      </c>
    </row>
    <row r="137" spans="1:65" s="2" customFormat="1" ht="33" customHeight="1">
      <c r="A137" s="29"/>
      <c r="B137" s="140"/>
      <c r="C137" s="141" t="s">
        <v>189</v>
      </c>
      <c r="D137" s="141" t="s">
        <v>150</v>
      </c>
      <c r="E137" s="142" t="s">
        <v>463</v>
      </c>
      <c r="F137" s="143" t="s">
        <v>464</v>
      </c>
      <c r="G137" s="144" t="s">
        <v>280</v>
      </c>
      <c r="H137" s="145">
        <v>11.420999999999999</v>
      </c>
      <c r="I137" s="146">
        <v>0</v>
      </c>
      <c r="J137" s="146">
        <f>ROUND(I137*H137,2)</f>
        <v>0</v>
      </c>
      <c r="K137" s="143" t="s">
        <v>154</v>
      </c>
      <c r="L137" s="30"/>
      <c r="M137" s="147"/>
      <c r="N137" s="148"/>
      <c r="O137" s="149"/>
      <c r="P137" s="149"/>
      <c r="Q137" s="149"/>
      <c r="R137" s="149"/>
      <c r="S137" s="149"/>
      <c r="T137" s="150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1" t="s">
        <v>155</v>
      </c>
      <c r="AT137" s="151" t="s">
        <v>150</v>
      </c>
      <c r="AU137" s="151" t="s">
        <v>85</v>
      </c>
      <c r="AY137" s="17" t="s">
        <v>148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7" t="s">
        <v>83</v>
      </c>
      <c r="BK137" s="152">
        <f>ROUND(I137*H137,2)</f>
        <v>0</v>
      </c>
      <c r="BL137" s="17" t="s">
        <v>155</v>
      </c>
      <c r="BM137" s="151" t="s">
        <v>1351</v>
      </c>
    </row>
    <row r="138" spans="1:65" s="12" customFormat="1" ht="22.95" customHeight="1">
      <c r="B138" s="128"/>
      <c r="D138" s="129" t="s">
        <v>74</v>
      </c>
      <c r="E138" s="138" t="s">
        <v>466</v>
      </c>
      <c r="F138" s="138" t="s">
        <v>467</v>
      </c>
      <c r="J138" s="139">
        <f>BK138</f>
        <v>0</v>
      </c>
      <c r="L138" s="128"/>
      <c r="M138" s="132"/>
      <c r="N138" s="133"/>
      <c r="O138" s="133"/>
      <c r="P138" s="134"/>
      <c r="Q138" s="133"/>
      <c r="R138" s="134"/>
      <c r="S138" s="133"/>
      <c r="T138" s="135"/>
      <c r="AR138" s="129" t="s">
        <v>83</v>
      </c>
      <c r="AT138" s="136" t="s">
        <v>74</v>
      </c>
      <c r="AU138" s="136" t="s">
        <v>83</v>
      </c>
      <c r="AY138" s="129" t="s">
        <v>148</v>
      </c>
      <c r="BK138" s="137">
        <f>BK139</f>
        <v>0</v>
      </c>
    </row>
    <row r="139" spans="1:65" s="2" customFormat="1" ht="24.15" customHeight="1">
      <c r="A139" s="29"/>
      <c r="B139" s="140"/>
      <c r="C139" s="141" t="s">
        <v>165</v>
      </c>
      <c r="D139" s="141" t="s">
        <v>150</v>
      </c>
      <c r="E139" s="142" t="s">
        <v>469</v>
      </c>
      <c r="F139" s="143" t="s">
        <v>470</v>
      </c>
      <c r="G139" s="144" t="s">
        <v>280</v>
      </c>
      <c r="H139" s="145">
        <v>9.7000000000000003E-2</v>
      </c>
      <c r="I139" s="146">
        <v>0</v>
      </c>
      <c r="J139" s="146">
        <f>ROUND(I139*H139,2)</f>
        <v>0</v>
      </c>
      <c r="K139" s="143" t="s">
        <v>154</v>
      </c>
      <c r="L139" s="310"/>
      <c r="M139" s="147"/>
      <c r="N139" s="148"/>
      <c r="O139" s="149"/>
      <c r="P139" s="149"/>
      <c r="Q139" s="149"/>
      <c r="R139" s="149"/>
      <c r="S139" s="149"/>
      <c r="T139" s="150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1352</v>
      </c>
    </row>
    <row r="140" spans="1:65" s="12" customFormat="1" ht="25.95" customHeight="1">
      <c r="B140" s="128"/>
      <c r="D140" s="129" t="s">
        <v>74</v>
      </c>
      <c r="E140" s="130" t="s">
        <v>472</v>
      </c>
      <c r="F140" s="130" t="s">
        <v>473</v>
      </c>
      <c r="J140" s="131">
        <f>SUM(J141,J210)</f>
        <v>0</v>
      </c>
      <c r="L140" s="128"/>
      <c r="M140" s="132"/>
      <c r="N140" s="133"/>
      <c r="O140" s="133"/>
      <c r="P140" s="134"/>
      <c r="Q140" s="133"/>
      <c r="R140" s="134"/>
      <c r="S140" s="133"/>
      <c r="T140" s="135"/>
      <c r="AR140" s="129" t="s">
        <v>85</v>
      </c>
      <c r="AT140" s="136" t="s">
        <v>74</v>
      </c>
      <c r="AU140" s="136" t="s">
        <v>75</v>
      </c>
      <c r="AY140" s="129" t="s">
        <v>148</v>
      </c>
      <c r="BK140" s="137" t="e">
        <f>BK141+BK190</f>
        <v>#REF!</v>
      </c>
    </row>
    <row r="141" spans="1:65" s="12" customFormat="1" ht="22.95" customHeight="1">
      <c r="B141" s="128"/>
      <c r="D141" s="129" t="s">
        <v>74</v>
      </c>
      <c r="E141" s="138" t="s">
        <v>1353</v>
      </c>
      <c r="F141" s="138" t="s">
        <v>1354</v>
      </c>
      <c r="J141" s="139">
        <f>SUM(J142:J209)</f>
        <v>0</v>
      </c>
      <c r="L141" s="311"/>
      <c r="M141" s="132"/>
      <c r="N141" s="133"/>
      <c r="O141" s="133"/>
      <c r="P141" s="134"/>
      <c r="Q141" s="133"/>
      <c r="R141" s="134"/>
      <c r="S141" s="133"/>
      <c r="T141" s="135"/>
      <c r="V141" s="315"/>
      <c r="AR141" s="129" t="s">
        <v>85</v>
      </c>
      <c r="AT141" s="136" t="s">
        <v>74</v>
      </c>
      <c r="AU141" s="136" t="s">
        <v>83</v>
      </c>
      <c r="AY141" s="129" t="s">
        <v>148</v>
      </c>
      <c r="BK141" s="137" t="e">
        <f>SUM(BK142:BK189)</f>
        <v>#REF!</v>
      </c>
    </row>
    <row r="142" spans="1:65" s="2" customFormat="1" ht="24.15" customHeight="1">
      <c r="A142" s="29"/>
      <c r="B142" s="140"/>
      <c r="C142" s="141" t="s">
        <v>201</v>
      </c>
      <c r="D142" s="141" t="s">
        <v>150</v>
      </c>
      <c r="E142" s="142" t="s">
        <v>1355</v>
      </c>
      <c r="F142" s="143" t="s">
        <v>1356</v>
      </c>
      <c r="G142" s="144" t="s">
        <v>210</v>
      </c>
      <c r="H142" s="145">
        <v>355</v>
      </c>
      <c r="I142" s="146">
        <v>0</v>
      </c>
      <c r="J142" s="146">
        <f t="shared" ref="J142:J148" si="0">ROUND(I142*H142,2)</f>
        <v>0</v>
      </c>
      <c r="K142" s="143" t="s">
        <v>154</v>
      </c>
      <c r="L142" s="30"/>
      <c r="M142" s="147"/>
      <c r="N142" s="148"/>
      <c r="O142" s="149"/>
      <c r="P142" s="149"/>
      <c r="Q142" s="149"/>
      <c r="R142" s="149"/>
      <c r="S142" s="149"/>
      <c r="T142" s="150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1" t="s">
        <v>235</v>
      </c>
      <c r="AT142" s="151" t="s">
        <v>150</v>
      </c>
      <c r="AU142" s="151" t="s">
        <v>85</v>
      </c>
      <c r="AY142" s="17" t="s">
        <v>148</v>
      </c>
      <c r="BE142" s="152">
        <f t="shared" ref="BE142:BE148" si="1">IF(N142="základní",J142,0)</f>
        <v>0</v>
      </c>
      <c r="BF142" s="152">
        <f t="shared" ref="BF142:BF148" si="2">IF(N142="snížená",J142,0)</f>
        <v>0</v>
      </c>
      <c r="BG142" s="152">
        <f t="shared" ref="BG142:BG148" si="3">IF(N142="zákl. přenesená",J142,0)</f>
        <v>0</v>
      </c>
      <c r="BH142" s="152">
        <f t="shared" ref="BH142:BH148" si="4">IF(N142="sníž. přenesená",J142,0)</f>
        <v>0</v>
      </c>
      <c r="BI142" s="152">
        <f t="shared" ref="BI142:BI148" si="5">IF(N142="nulová",J142,0)</f>
        <v>0</v>
      </c>
      <c r="BJ142" s="17" t="s">
        <v>83</v>
      </c>
      <c r="BK142" s="152">
        <f t="shared" ref="BK142:BK148" si="6">ROUND(I142*H142,2)</f>
        <v>0</v>
      </c>
      <c r="BL142" s="17" t="s">
        <v>235</v>
      </c>
      <c r="BM142" s="151" t="s">
        <v>1357</v>
      </c>
    </row>
    <row r="143" spans="1:65" s="2" customFormat="1" ht="16.5" customHeight="1">
      <c r="A143" s="29"/>
      <c r="B143" s="140"/>
      <c r="C143" s="141" t="s">
        <v>207</v>
      </c>
      <c r="D143" s="141" t="s">
        <v>150</v>
      </c>
      <c r="E143" s="142" t="s">
        <v>1358</v>
      </c>
      <c r="F143" s="143" t="s">
        <v>1359</v>
      </c>
      <c r="G143" s="144" t="s">
        <v>197</v>
      </c>
      <c r="H143" s="145">
        <v>219</v>
      </c>
      <c r="I143" s="146">
        <v>0</v>
      </c>
      <c r="J143" s="146">
        <f t="shared" si="0"/>
        <v>0</v>
      </c>
      <c r="K143" s="143" t="s">
        <v>154</v>
      </c>
      <c r="L143" s="30"/>
      <c r="M143" s="147"/>
      <c r="N143" s="148"/>
      <c r="O143" s="149"/>
      <c r="P143" s="149"/>
      <c r="Q143" s="149"/>
      <c r="R143" s="149"/>
      <c r="S143" s="149"/>
      <c r="T143" s="150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1" t="s">
        <v>235</v>
      </c>
      <c r="AT143" s="151" t="s">
        <v>150</v>
      </c>
      <c r="AU143" s="151" t="s">
        <v>85</v>
      </c>
      <c r="AY143" s="17" t="s">
        <v>148</v>
      </c>
      <c r="BE143" s="152">
        <f t="shared" si="1"/>
        <v>0</v>
      </c>
      <c r="BF143" s="152">
        <f t="shared" si="2"/>
        <v>0</v>
      </c>
      <c r="BG143" s="152">
        <f t="shared" si="3"/>
        <v>0</v>
      </c>
      <c r="BH143" s="152">
        <f t="shared" si="4"/>
        <v>0</v>
      </c>
      <c r="BI143" s="152">
        <f t="shared" si="5"/>
        <v>0</v>
      </c>
      <c r="BJ143" s="17" t="s">
        <v>83</v>
      </c>
      <c r="BK143" s="152">
        <f t="shared" si="6"/>
        <v>0</v>
      </c>
      <c r="BL143" s="17" t="s">
        <v>235</v>
      </c>
      <c r="BM143" s="151" t="s">
        <v>1360</v>
      </c>
    </row>
    <row r="144" spans="1:65" s="2" customFormat="1" ht="24.15" customHeight="1">
      <c r="A144" s="29"/>
      <c r="B144" s="140"/>
      <c r="C144" s="153" t="s">
        <v>212</v>
      </c>
      <c r="D144" s="153" t="s">
        <v>161</v>
      </c>
      <c r="E144" s="154" t="s">
        <v>1361</v>
      </c>
      <c r="F144" s="155" t="s">
        <v>1362</v>
      </c>
      <c r="G144" s="156" t="s">
        <v>197</v>
      </c>
      <c r="H144" s="157">
        <v>219</v>
      </c>
      <c r="I144" s="158">
        <v>0</v>
      </c>
      <c r="J144" s="158">
        <f t="shared" si="0"/>
        <v>0</v>
      </c>
      <c r="K144" s="155" t="s">
        <v>154</v>
      </c>
      <c r="L144" s="159"/>
      <c r="M144" s="160"/>
      <c r="N144" s="161"/>
      <c r="O144" s="149"/>
      <c r="P144" s="149"/>
      <c r="Q144" s="149"/>
      <c r="R144" s="149"/>
      <c r="S144" s="149"/>
      <c r="T144" s="150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1" t="s">
        <v>311</v>
      </c>
      <c r="AT144" s="151" t="s">
        <v>161</v>
      </c>
      <c r="AU144" s="151" t="s">
        <v>85</v>
      </c>
      <c r="AY144" s="17" t="s">
        <v>148</v>
      </c>
      <c r="BE144" s="152">
        <f t="shared" si="1"/>
        <v>0</v>
      </c>
      <c r="BF144" s="152">
        <f t="shared" si="2"/>
        <v>0</v>
      </c>
      <c r="BG144" s="152">
        <f t="shared" si="3"/>
        <v>0</v>
      </c>
      <c r="BH144" s="152">
        <f t="shared" si="4"/>
        <v>0</v>
      </c>
      <c r="BI144" s="152">
        <f t="shared" si="5"/>
        <v>0</v>
      </c>
      <c r="BJ144" s="17" t="s">
        <v>83</v>
      </c>
      <c r="BK144" s="152">
        <f t="shared" si="6"/>
        <v>0</v>
      </c>
      <c r="BL144" s="17" t="s">
        <v>235</v>
      </c>
      <c r="BM144" s="151" t="s">
        <v>1363</v>
      </c>
    </row>
    <row r="145" spans="1:65" s="2" customFormat="1" ht="16.5" customHeight="1">
      <c r="A145" s="29"/>
      <c r="B145" s="140"/>
      <c r="C145" s="141" t="s">
        <v>216</v>
      </c>
      <c r="D145" s="141" t="s">
        <v>150</v>
      </c>
      <c r="E145" s="142" t="s">
        <v>1364</v>
      </c>
      <c r="F145" s="143" t="s">
        <v>1365</v>
      </c>
      <c r="G145" s="144" t="s">
        <v>197</v>
      </c>
      <c r="H145" s="145">
        <v>3</v>
      </c>
      <c r="I145" s="146">
        <v>0</v>
      </c>
      <c r="J145" s="146">
        <f t="shared" si="0"/>
        <v>0</v>
      </c>
      <c r="K145" s="143" t="s">
        <v>1</v>
      </c>
      <c r="L145" s="30"/>
      <c r="M145" s="147"/>
      <c r="N145" s="148"/>
      <c r="O145" s="149"/>
      <c r="P145" s="149"/>
      <c r="Q145" s="149"/>
      <c r="R145" s="149"/>
      <c r="S145" s="149"/>
      <c r="T145" s="150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1" t="s">
        <v>235</v>
      </c>
      <c r="AT145" s="151" t="s">
        <v>150</v>
      </c>
      <c r="AU145" s="151" t="s">
        <v>85</v>
      </c>
      <c r="AY145" s="17" t="s">
        <v>148</v>
      </c>
      <c r="BE145" s="152">
        <f t="shared" si="1"/>
        <v>0</v>
      </c>
      <c r="BF145" s="152">
        <f t="shared" si="2"/>
        <v>0</v>
      </c>
      <c r="BG145" s="152">
        <f t="shared" si="3"/>
        <v>0</v>
      </c>
      <c r="BH145" s="152">
        <f t="shared" si="4"/>
        <v>0</v>
      </c>
      <c r="BI145" s="152">
        <f t="shared" si="5"/>
        <v>0</v>
      </c>
      <c r="BJ145" s="17" t="s">
        <v>83</v>
      </c>
      <c r="BK145" s="152">
        <f t="shared" si="6"/>
        <v>0</v>
      </c>
      <c r="BL145" s="17" t="s">
        <v>235</v>
      </c>
      <c r="BM145" s="151" t="s">
        <v>1366</v>
      </c>
    </row>
    <row r="146" spans="1:65" s="2" customFormat="1" ht="24.15" customHeight="1">
      <c r="A146" s="29"/>
      <c r="B146" s="140"/>
      <c r="C146" s="141" t="s">
        <v>221</v>
      </c>
      <c r="D146" s="141" t="s">
        <v>150</v>
      </c>
      <c r="E146" s="142" t="s">
        <v>1367</v>
      </c>
      <c r="F146" s="143" t="s">
        <v>1368</v>
      </c>
      <c r="G146" s="144" t="s">
        <v>210</v>
      </c>
      <c r="H146" s="145">
        <v>400</v>
      </c>
      <c r="I146" s="146">
        <v>0</v>
      </c>
      <c r="J146" s="146">
        <f t="shared" si="0"/>
        <v>0</v>
      </c>
      <c r="K146" s="143" t="s">
        <v>154</v>
      </c>
      <c r="L146" s="30"/>
      <c r="M146" s="147"/>
      <c r="N146" s="148"/>
      <c r="O146" s="149"/>
      <c r="P146" s="149"/>
      <c r="Q146" s="149"/>
      <c r="R146" s="149"/>
      <c r="S146" s="149"/>
      <c r="T146" s="150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235</v>
      </c>
      <c r="AT146" s="151" t="s">
        <v>150</v>
      </c>
      <c r="AU146" s="151" t="s">
        <v>85</v>
      </c>
      <c r="AY146" s="17" t="s">
        <v>148</v>
      </c>
      <c r="BE146" s="152">
        <f t="shared" si="1"/>
        <v>0</v>
      </c>
      <c r="BF146" s="152">
        <f t="shared" si="2"/>
        <v>0</v>
      </c>
      <c r="BG146" s="152">
        <f t="shared" si="3"/>
        <v>0</v>
      </c>
      <c r="BH146" s="152">
        <f t="shared" si="4"/>
        <v>0</v>
      </c>
      <c r="BI146" s="152">
        <f t="shared" si="5"/>
        <v>0</v>
      </c>
      <c r="BJ146" s="17" t="s">
        <v>83</v>
      </c>
      <c r="BK146" s="152">
        <f t="shared" si="6"/>
        <v>0</v>
      </c>
      <c r="BL146" s="17" t="s">
        <v>235</v>
      </c>
      <c r="BM146" s="151" t="s">
        <v>1369</v>
      </c>
    </row>
    <row r="147" spans="1:65" s="2" customFormat="1" ht="33" customHeight="1">
      <c r="A147" s="29"/>
      <c r="B147" s="140"/>
      <c r="C147" s="141" t="s">
        <v>225</v>
      </c>
      <c r="D147" s="141" t="s">
        <v>150</v>
      </c>
      <c r="E147" s="142" t="s">
        <v>1370</v>
      </c>
      <c r="F147" s="143" t="s">
        <v>1371</v>
      </c>
      <c r="G147" s="144" t="s">
        <v>210</v>
      </c>
      <c r="H147" s="145">
        <v>165</v>
      </c>
      <c r="I147" s="146">
        <v>0</v>
      </c>
      <c r="J147" s="146">
        <f t="shared" si="0"/>
        <v>0</v>
      </c>
      <c r="K147" s="143" t="s">
        <v>154</v>
      </c>
      <c r="L147" s="30"/>
      <c r="M147" s="147"/>
      <c r="N147" s="148"/>
      <c r="O147" s="149"/>
      <c r="P147" s="149"/>
      <c r="Q147" s="149"/>
      <c r="R147" s="149"/>
      <c r="S147" s="149"/>
      <c r="T147" s="150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1" t="s">
        <v>235</v>
      </c>
      <c r="AT147" s="151" t="s">
        <v>150</v>
      </c>
      <c r="AU147" s="151" t="s">
        <v>85</v>
      </c>
      <c r="AY147" s="17" t="s">
        <v>148</v>
      </c>
      <c r="BE147" s="152">
        <f t="shared" si="1"/>
        <v>0</v>
      </c>
      <c r="BF147" s="152">
        <f t="shared" si="2"/>
        <v>0</v>
      </c>
      <c r="BG147" s="152">
        <f t="shared" si="3"/>
        <v>0</v>
      </c>
      <c r="BH147" s="152">
        <f t="shared" si="4"/>
        <v>0</v>
      </c>
      <c r="BI147" s="152">
        <f t="shared" si="5"/>
        <v>0</v>
      </c>
      <c r="BJ147" s="17" t="s">
        <v>83</v>
      </c>
      <c r="BK147" s="152">
        <f t="shared" si="6"/>
        <v>0</v>
      </c>
      <c r="BL147" s="17" t="s">
        <v>235</v>
      </c>
      <c r="BM147" s="151" t="s">
        <v>1372</v>
      </c>
    </row>
    <row r="148" spans="1:65" s="2" customFormat="1" ht="24.15" customHeight="1">
      <c r="A148" s="29"/>
      <c r="B148" s="140"/>
      <c r="C148" s="153" t="s">
        <v>8</v>
      </c>
      <c r="D148" s="153" t="s">
        <v>161</v>
      </c>
      <c r="E148" s="154" t="s">
        <v>1373</v>
      </c>
      <c r="F148" s="155" t="s">
        <v>1374</v>
      </c>
      <c r="G148" s="156" t="s">
        <v>210</v>
      </c>
      <c r="H148" s="157">
        <v>193.2</v>
      </c>
      <c r="I148" s="158">
        <v>0</v>
      </c>
      <c r="J148" s="158">
        <f t="shared" si="0"/>
        <v>0</v>
      </c>
      <c r="K148" s="155" t="s">
        <v>154</v>
      </c>
      <c r="L148" s="159"/>
      <c r="M148" s="160"/>
      <c r="N148" s="161"/>
      <c r="O148" s="149"/>
      <c r="P148" s="149"/>
      <c r="Q148" s="149"/>
      <c r="R148" s="149"/>
      <c r="S148" s="149"/>
      <c r="T148" s="150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1" t="s">
        <v>311</v>
      </c>
      <c r="AT148" s="151" t="s">
        <v>161</v>
      </c>
      <c r="AU148" s="151" t="s">
        <v>85</v>
      </c>
      <c r="AY148" s="17" t="s">
        <v>148</v>
      </c>
      <c r="BE148" s="152">
        <f t="shared" si="1"/>
        <v>0</v>
      </c>
      <c r="BF148" s="152">
        <f t="shared" si="2"/>
        <v>0</v>
      </c>
      <c r="BG148" s="152">
        <f t="shared" si="3"/>
        <v>0</v>
      </c>
      <c r="BH148" s="152">
        <f t="shared" si="4"/>
        <v>0</v>
      </c>
      <c r="BI148" s="152">
        <f t="shared" si="5"/>
        <v>0</v>
      </c>
      <c r="BJ148" s="17" t="s">
        <v>83</v>
      </c>
      <c r="BK148" s="152">
        <f t="shared" si="6"/>
        <v>0</v>
      </c>
      <c r="BL148" s="17" t="s">
        <v>235</v>
      </c>
      <c r="BM148" s="151" t="s">
        <v>1375</v>
      </c>
    </row>
    <row r="149" spans="1:65" s="13" customFormat="1">
      <c r="B149" s="162"/>
      <c r="D149" s="163" t="s">
        <v>167</v>
      </c>
      <c r="F149" s="164" t="s">
        <v>1653</v>
      </c>
      <c r="H149" s="165">
        <v>193.2</v>
      </c>
      <c r="L149" s="162"/>
      <c r="M149" s="166"/>
      <c r="N149" s="167"/>
      <c r="O149" s="167"/>
      <c r="P149" s="167"/>
      <c r="Q149" s="167"/>
      <c r="R149" s="167"/>
      <c r="S149" s="167"/>
      <c r="T149" s="168"/>
      <c r="AT149" s="169" t="s">
        <v>167</v>
      </c>
      <c r="AU149" s="169" t="s">
        <v>85</v>
      </c>
      <c r="AV149" s="13" t="s">
        <v>85</v>
      </c>
      <c r="AW149" s="13" t="s">
        <v>3</v>
      </c>
      <c r="AX149" s="13" t="s">
        <v>83</v>
      </c>
      <c r="AY149" s="169" t="s">
        <v>148</v>
      </c>
    </row>
    <row r="150" spans="1:65" s="2" customFormat="1" ht="24.15" customHeight="1">
      <c r="A150" s="29"/>
      <c r="B150" s="140"/>
      <c r="C150" s="141" t="s">
        <v>235</v>
      </c>
      <c r="D150" s="141" t="s">
        <v>150</v>
      </c>
      <c r="E150" s="142" t="s">
        <v>1376</v>
      </c>
      <c r="F150" s="143" t="s">
        <v>1377</v>
      </c>
      <c r="G150" s="144" t="s">
        <v>210</v>
      </c>
      <c r="H150" s="145">
        <v>1230</v>
      </c>
      <c r="I150" s="146">
        <v>0</v>
      </c>
      <c r="J150" s="146">
        <f>ROUND(I150*H150,2)</f>
        <v>0</v>
      </c>
      <c r="K150" s="143" t="s">
        <v>154</v>
      </c>
      <c r="L150" s="30"/>
      <c r="M150" s="147"/>
      <c r="N150" s="148"/>
      <c r="O150" s="149"/>
      <c r="P150" s="149"/>
      <c r="Q150" s="149"/>
      <c r="R150" s="149"/>
      <c r="S150" s="149"/>
      <c r="T150" s="150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1" t="s">
        <v>235</v>
      </c>
      <c r="AT150" s="151" t="s">
        <v>150</v>
      </c>
      <c r="AU150" s="151" t="s">
        <v>85</v>
      </c>
      <c r="AY150" s="17" t="s">
        <v>148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7" t="s">
        <v>83</v>
      </c>
      <c r="BK150" s="152">
        <f>ROUND(I150*H150,2)</f>
        <v>0</v>
      </c>
      <c r="BL150" s="17" t="s">
        <v>235</v>
      </c>
      <c r="BM150" s="151" t="s">
        <v>1378</v>
      </c>
    </row>
    <row r="151" spans="1:65" s="2" customFormat="1" ht="24.15" customHeight="1">
      <c r="A151" s="29"/>
      <c r="B151" s="140"/>
      <c r="C151" s="153" t="s">
        <v>240</v>
      </c>
      <c r="D151" s="153" t="s">
        <v>161</v>
      </c>
      <c r="E151" s="154" t="s">
        <v>1379</v>
      </c>
      <c r="F151" s="155" t="s">
        <v>1380</v>
      </c>
      <c r="G151" s="156" t="s">
        <v>210</v>
      </c>
      <c r="H151" s="157">
        <v>1414.5</v>
      </c>
      <c r="I151" s="158">
        <v>0</v>
      </c>
      <c r="J151" s="158">
        <f>ROUND(I151*H151,2)</f>
        <v>0</v>
      </c>
      <c r="K151" s="155" t="s">
        <v>154</v>
      </c>
      <c r="L151" s="159"/>
      <c r="M151" s="160"/>
      <c r="N151" s="161"/>
      <c r="O151" s="149"/>
      <c r="P151" s="149"/>
      <c r="Q151" s="149"/>
      <c r="R151" s="149"/>
      <c r="S151" s="149"/>
      <c r="T151" s="150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1" t="s">
        <v>311</v>
      </c>
      <c r="AT151" s="151" t="s">
        <v>161</v>
      </c>
      <c r="AU151" s="151" t="s">
        <v>85</v>
      </c>
      <c r="AY151" s="17" t="s">
        <v>148</v>
      </c>
      <c r="BE151" s="152">
        <f>IF(N151="základní",J151,0)</f>
        <v>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7" t="s">
        <v>83</v>
      </c>
      <c r="BK151" s="152">
        <f>ROUND(I151*H151,2)</f>
        <v>0</v>
      </c>
      <c r="BL151" s="17" t="s">
        <v>235</v>
      </c>
      <c r="BM151" s="151" t="s">
        <v>1381</v>
      </c>
    </row>
    <row r="152" spans="1:65" s="13" customFormat="1">
      <c r="B152" s="162"/>
      <c r="D152" s="163" t="s">
        <v>167</v>
      </c>
      <c r="F152" s="164" t="s">
        <v>1654</v>
      </c>
      <c r="H152" s="165">
        <v>1414.5</v>
      </c>
      <c r="L152" s="162"/>
      <c r="M152" s="166"/>
      <c r="N152" s="167"/>
      <c r="O152" s="167"/>
      <c r="P152" s="167"/>
      <c r="Q152" s="167"/>
      <c r="R152" s="167"/>
      <c r="S152" s="167"/>
      <c r="T152" s="168"/>
      <c r="AT152" s="169" t="s">
        <v>167</v>
      </c>
      <c r="AU152" s="169" t="s">
        <v>85</v>
      </c>
      <c r="AV152" s="13" t="s">
        <v>85</v>
      </c>
      <c r="AW152" s="13" t="s">
        <v>3</v>
      </c>
      <c r="AX152" s="13" t="s">
        <v>83</v>
      </c>
      <c r="AY152" s="169" t="s">
        <v>148</v>
      </c>
    </row>
    <row r="153" spans="1:65" s="2" customFormat="1" ht="33" customHeight="1">
      <c r="A153" s="29"/>
      <c r="B153" s="140"/>
      <c r="C153" s="141" t="s">
        <v>244</v>
      </c>
      <c r="D153" s="141" t="s">
        <v>150</v>
      </c>
      <c r="E153" s="142" t="s">
        <v>1382</v>
      </c>
      <c r="F153" s="143" t="s">
        <v>1383</v>
      </c>
      <c r="G153" s="144" t="s">
        <v>210</v>
      </c>
      <c r="H153" s="145">
        <v>940</v>
      </c>
      <c r="I153" s="146">
        <v>0</v>
      </c>
      <c r="J153" s="146">
        <f>ROUND(I153*H153,2)</f>
        <v>0</v>
      </c>
      <c r="K153" s="143" t="s">
        <v>154</v>
      </c>
      <c r="L153" s="30"/>
      <c r="M153" s="147"/>
      <c r="N153" s="148"/>
      <c r="O153" s="149"/>
      <c r="P153" s="149"/>
      <c r="Q153" s="149"/>
      <c r="R153" s="149"/>
      <c r="S153" s="149"/>
      <c r="T153" s="150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1" t="s">
        <v>235</v>
      </c>
      <c r="AT153" s="151" t="s">
        <v>150</v>
      </c>
      <c r="AU153" s="151" t="s">
        <v>85</v>
      </c>
      <c r="AY153" s="17" t="s">
        <v>148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7" t="s">
        <v>83</v>
      </c>
      <c r="BK153" s="152">
        <f>ROUND(I153*H153,2)</f>
        <v>0</v>
      </c>
      <c r="BL153" s="17" t="s">
        <v>235</v>
      </c>
      <c r="BM153" s="151" t="s">
        <v>1384</v>
      </c>
    </row>
    <row r="154" spans="1:65" s="2" customFormat="1" ht="24.15" customHeight="1">
      <c r="A154" s="29"/>
      <c r="B154" s="140"/>
      <c r="C154" s="153" t="s">
        <v>249</v>
      </c>
      <c r="D154" s="153" t="s">
        <v>161</v>
      </c>
      <c r="E154" s="154" t="s">
        <v>1385</v>
      </c>
      <c r="F154" s="155" t="s">
        <v>1386</v>
      </c>
      <c r="G154" s="156" t="s">
        <v>210</v>
      </c>
      <c r="H154" s="157">
        <v>1071.5999999999999</v>
      </c>
      <c r="I154" s="158">
        <v>0</v>
      </c>
      <c r="J154" s="158">
        <f>ROUND(I154*H154,2)</f>
        <v>0</v>
      </c>
      <c r="K154" s="155" t="s">
        <v>154</v>
      </c>
      <c r="L154" s="159"/>
      <c r="M154" s="160"/>
      <c r="N154" s="161"/>
      <c r="O154" s="149"/>
      <c r="P154" s="149"/>
      <c r="Q154" s="149"/>
      <c r="R154" s="149"/>
      <c r="S154" s="149"/>
      <c r="T154" s="150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1" t="s">
        <v>311</v>
      </c>
      <c r="AT154" s="151" t="s">
        <v>161</v>
      </c>
      <c r="AU154" s="151" t="s">
        <v>85</v>
      </c>
      <c r="AY154" s="17" t="s">
        <v>148</v>
      </c>
      <c r="BE154" s="152">
        <f>IF(N154="základní",J154,0)</f>
        <v>0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7" t="s">
        <v>83</v>
      </c>
      <c r="BK154" s="152">
        <f>ROUND(I154*H154,2)</f>
        <v>0</v>
      </c>
      <c r="BL154" s="17" t="s">
        <v>235</v>
      </c>
      <c r="BM154" s="151" t="s">
        <v>1387</v>
      </c>
    </row>
    <row r="155" spans="1:65" s="13" customFormat="1">
      <c r="B155" s="162"/>
      <c r="D155" s="163" t="s">
        <v>167</v>
      </c>
      <c r="F155" s="164" t="s">
        <v>1655</v>
      </c>
      <c r="H155" s="165">
        <v>1071.5999999999999</v>
      </c>
      <c r="L155" s="162"/>
      <c r="M155" s="166"/>
      <c r="N155" s="167"/>
      <c r="O155" s="167"/>
      <c r="P155" s="167"/>
      <c r="Q155" s="167"/>
      <c r="R155" s="167"/>
      <c r="S155" s="167"/>
      <c r="T155" s="168"/>
      <c r="AT155" s="169" t="s">
        <v>167</v>
      </c>
      <c r="AU155" s="169" t="s">
        <v>85</v>
      </c>
      <c r="AV155" s="13" t="s">
        <v>85</v>
      </c>
      <c r="AW155" s="13" t="s">
        <v>3</v>
      </c>
      <c r="AX155" s="13" t="s">
        <v>83</v>
      </c>
      <c r="AY155" s="169" t="s">
        <v>148</v>
      </c>
    </row>
    <row r="156" spans="1:65" s="2" customFormat="1" ht="24.15" customHeight="1">
      <c r="A156" s="29"/>
      <c r="B156" s="140"/>
      <c r="C156" s="141">
        <v>20</v>
      </c>
      <c r="D156" s="141" t="s">
        <v>150</v>
      </c>
      <c r="E156" s="142" t="s">
        <v>1388</v>
      </c>
      <c r="F156" s="143" t="s">
        <v>1389</v>
      </c>
      <c r="G156" s="144" t="s">
        <v>210</v>
      </c>
      <c r="H156" s="145">
        <v>50</v>
      </c>
      <c r="I156" s="146">
        <v>0</v>
      </c>
      <c r="J156" s="146">
        <f>ROUND(I156*H156,2)</f>
        <v>0</v>
      </c>
      <c r="K156" s="143" t="s">
        <v>154</v>
      </c>
      <c r="L156" s="30"/>
      <c r="M156" s="147"/>
      <c r="N156" s="148"/>
      <c r="O156" s="149"/>
      <c r="P156" s="149"/>
      <c r="Q156" s="149"/>
      <c r="R156" s="149"/>
      <c r="S156" s="149"/>
      <c r="T156" s="150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1" t="s">
        <v>235</v>
      </c>
      <c r="AT156" s="151" t="s">
        <v>150</v>
      </c>
      <c r="AU156" s="151" t="s">
        <v>85</v>
      </c>
      <c r="AY156" s="17" t="s">
        <v>148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7" t="s">
        <v>83</v>
      </c>
      <c r="BK156" s="152">
        <f>ROUND(I156*H156,2)</f>
        <v>0</v>
      </c>
      <c r="BL156" s="17" t="s">
        <v>235</v>
      </c>
      <c r="BM156" s="151" t="s">
        <v>1390</v>
      </c>
    </row>
    <row r="157" spans="1:65" s="2" customFormat="1" ht="24.15" customHeight="1">
      <c r="A157" s="29"/>
      <c r="B157" s="140"/>
      <c r="C157" s="153">
        <v>21</v>
      </c>
      <c r="D157" s="153" t="s">
        <v>161</v>
      </c>
      <c r="E157" s="154" t="s">
        <v>1391</v>
      </c>
      <c r="F157" s="155" t="s">
        <v>1392</v>
      </c>
      <c r="G157" s="156" t="s">
        <v>210</v>
      </c>
      <c r="H157" s="157">
        <v>57.5</v>
      </c>
      <c r="I157" s="158">
        <v>0</v>
      </c>
      <c r="J157" s="158">
        <f>ROUND(I157*H157,2)</f>
        <v>0</v>
      </c>
      <c r="K157" s="155" t="s">
        <v>154</v>
      </c>
      <c r="L157" s="159"/>
      <c r="M157" s="160"/>
      <c r="N157" s="161"/>
      <c r="O157" s="149"/>
      <c r="P157" s="149"/>
      <c r="Q157" s="149"/>
      <c r="R157" s="149"/>
      <c r="S157" s="149"/>
      <c r="T157" s="150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1" t="s">
        <v>311</v>
      </c>
      <c r="AT157" s="151" t="s">
        <v>161</v>
      </c>
      <c r="AU157" s="151" t="s">
        <v>85</v>
      </c>
      <c r="AY157" s="17" t="s">
        <v>148</v>
      </c>
      <c r="BE157" s="152">
        <f>IF(N157="základní",J157,0)</f>
        <v>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7" t="s">
        <v>83</v>
      </c>
      <c r="BK157" s="152">
        <f>ROUND(I157*H157,2)</f>
        <v>0</v>
      </c>
      <c r="BL157" s="17" t="s">
        <v>235</v>
      </c>
      <c r="BM157" s="151" t="s">
        <v>1393</v>
      </c>
    </row>
    <row r="158" spans="1:65" s="13" customFormat="1">
      <c r="B158" s="162"/>
      <c r="D158" s="163" t="s">
        <v>167</v>
      </c>
      <c r="F158" s="164" t="s">
        <v>1656</v>
      </c>
      <c r="H158" s="165">
        <v>57.5</v>
      </c>
      <c r="L158" s="162"/>
      <c r="M158" s="166"/>
      <c r="N158" s="167"/>
      <c r="O158" s="167"/>
      <c r="P158" s="167"/>
      <c r="Q158" s="167"/>
      <c r="R158" s="167"/>
      <c r="S158" s="167"/>
      <c r="T158" s="168"/>
      <c r="AT158" s="169" t="s">
        <v>167</v>
      </c>
      <c r="AU158" s="169" t="s">
        <v>85</v>
      </c>
      <c r="AV158" s="13" t="s">
        <v>85</v>
      </c>
      <c r="AW158" s="13" t="s">
        <v>3</v>
      </c>
      <c r="AX158" s="13" t="s">
        <v>83</v>
      </c>
      <c r="AY158" s="169" t="s">
        <v>148</v>
      </c>
    </row>
    <row r="159" spans="1:65" s="2" customFormat="1" ht="24.15" customHeight="1">
      <c r="A159" s="29"/>
      <c r="B159" s="140"/>
      <c r="C159" s="141">
        <v>22</v>
      </c>
      <c r="D159" s="141" t="s">
        <v>150</v>
      </c>
      <c r="E159" s="142" t="s">
        <v>1394</v>
      </c>
      <c r="F159" s="143" t="s">
        <v>1395</v>
      </c>
      <c r="G159" s="144" t="s">
        <v>210</v>
      </c>
      <c r="H159" s="145">
        <v>160</v>
      </c>
      <c r="I159" s="146">
        <v>0</v>
      </c>
      <c r="J159" s="146">
        <f>ROUND(I159*H159,2)</f>
        <v>0</v>
      </c>
      <c r="K159" s="143" t="s">
        <v>154</v>
      </c>
      <c r="L159" s="30"/>
      <c r="M159" s="147"/>
      <c r="N159" s="148"/>
      <c r="O159" s="149"/>
      <c r="P159" s="149"/>
      <c r="Q159" s="149"/>
      <c r="R159" s="149"/>
      <c r="S159" s="149"/>
      <c r="T159" s="150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1" t="s">
        <v>235</v>
      </c>
      <c r="AT159" s="151" t="s">
        <v>150</v>
      </c>
      <c r="AU159" s="151" t="s">
        <v>85</v>
      </c>
      <c r="AY159" s="17" t="s">
        <v>148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7" t="s">
        <v>83</v>
      </c>
      <c r="BK159" s="152">
        <f>ROUND(I159*H159,2)</f>
        <v>0</v>
      </c>
      <c r="BL159" s="17" t="s">
        <v>235</v>
      </c>
      <c r="BM159" s="151" t="s">
        <v>1396</v>
      </c>
    </row>
    <row r="160" spans="1:65" s="2" customFormat="1" ht="24.15" customHeight="1">
      <c r="A160" s="29"/>
      <c r="B160" s="140"/>
      <c r="C160" s="153">
        <v>23</v>
      </c>
      <c r="D160" s="153" t="s">
        <v>161</v>
      </c>
      <c r="E160" s="154" t="s">
        <v>1397</v>
      </c>
      <c r="F160" s="155" t="s">
        <v>1398</v>
      </c>
      <c r="G160" s="156" t="s">
        <v>210</v>
      </c>
      <c r="H160" s="157">
        <v>184</v>
      </c>
      <c r="I160" s="158">
        <v>0</v>
      </c>
      <c r="J160" s="158">
        <f>ROUND(I160*H160,2)</f>
        <v>0</v>
      </c>
      <c r="K160" s="155" t="s">
        <v>154</v>
      </c>
      <c r="L160" s="159"/>
      <c r="M160" s="160"/>
      <c r="N160" s="161"/>
      <c r="O160" s="149"/>
      <c r="P160" s="149"/>
      <c r="Q160" s="149"/>
      <c r="R160" s="149"/>
      <c r="S160" s="149"/>
      <c r="T160" s="150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1" t="s">
        <v>311</v>
      </c>
      <c r="AT160" s="151" t="s">
        <v>161</v>
      </c>
      <c r="AU160" s="151" t="s">
        <v>85</v>
      </c>
      <c r="AY160" s="17" t="s">
        <v>148</v>
      </c>
      <c r="BE160" s="152">
        <f>IF(N160="základní",J160,0)</f>
        <v>0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7" t="s">
        <v>83</v>
      </c>
      <c r="BK160" s="152">
        <f>ROUND(I160*H160,2)</f>
        <v>0</v>
      </c>
      <c r="BL160" s="17" t="s">
        <v>235</v>
      </c>
      <c r="BM160" s="151" t="s">
        <v>1399</v>
      </c>
    </row>
    <row r="161" spans="1:65" s="13" customFormat="1">
      <c r="B161" s="162"/>
      <c r="D161" s="163" t="s">
        <v>167</v>
      </c>
      <c r="F161" s="164" t="s">
        <v>1657</v>
      </c>
      <c r="H161" s="165">
        <v>184</v>
      </c>
      <c r="L161" s="162"/>
      <c r="M161" s="166"/>
      <c r="N161" s="167"/>
      <c r="O161" s="167"/>
      <c r="P161" s="167"/>
      <c r="Q161" s="167"/>
      <c r="R161" s="167"/>
      <c r="S161" s="167"/>
      <c r="T161" s="168"/>
      <c r="AT161" s="169" t="s">
        <v>167</v>
      </c>
      <c r="AU161" s="169" t="s">
        <v>85</v>
      </c>
      <c r="AV161" s="13" t="s">
        <v>85</v>
      </c>
      <c r="AW161" s="13" t="s">
        <v>3</v>
      </c>
      <c r="AX161" s="13" t="s">
        <v>83</v>
      </c>
      <c r="AY161" s="169" t="s">
        <v>148</v>
      </c>
    </row>
    <row r="162" spans="1:65" s="2" customFormat="1" ht="24.15" customHeight="1">
      <c r="A162" s="219"/>
      <c r="B162" s="140"/>
      <c r="C162" s="141">
        <v>24</v>
      </c>
      <c r="D162" s="141" t="s">
        <v>150</v>
      </c>
      <c r="E162" s="142" t="s">
        <v>1658</v>
      </c>
      <c r="F162" s="143" t="s">
        <v>1663</v>
      </c>
      <c r="G162" s="144" t="s">
        <v>210</v>
      </c>
      <c r="H162" s="145">
        <v>290</v>
      </c>
      <c r="I162" s="146">
        <v>0</v>
      </c>
      <c r="J162" s="146">
        <f>ROUND(I162*H162,2)</f>
        <v>0</v>
      </c>
      <c r="K162" s="143" t="s">
        <v>154</v>
      </c>
      <c r="L162" s="30"/>
      <c r="M162" s="147"/>
      <c r="N162" s="148"/>
      <c r="O162" s="149"/>
      <c r="P162" s="149"/>
      <c r="Q162" s="149"/>
      <c r="R162" s="149"/>
      <c r="S162" s="149"/>
      <c r="T162" s="150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235</v>
      </c>
      <c r="AT162" s="151" t="s">
        <v>150</v>
      </c>
      <c r="AU162" s="151" t="s">
        <v>85</v>
      </c>
      <c r="AY162" s="17" t="s">
        <v>148</v>
      </c>
      <c r="BE162" s="152">
        <f t="shared" ref="BE162:BE167" si="7">IF(N162="základní",J168,0)</f>
        <v>0</v>
      </c>
      <c r="BF162" s="152">
        <f t="shared" ref="BF162:BF167" si="8">IF(N162="snížená",J168,0)</f>
        <v>0</v>
      </c>
      <c r="BG162" s="152">
        <f t="shared" ref="BG162:BG167" si="9">IF(N162="zákl. přenesená",J168,0)</f>
        <v>0</v>
      </c>
      <c r="BH162" s="152">
        <f t="shared" ref="BH162:BH167" si="10">IF(N162="sníž. přenesená",J168,0)</f>
        <v>0</v>
      </c>
      <c r="BI162" s="152">
        <f t="shared" ref="BI162:BI167" si="11">IF(N162="nulová",J168,0)</f>
        <v>0</v>
      </c>
      <c r="BJ162" s="17" t="s">
        <v>83</v>
      </c>
      <c r="BK162" s="152">
        <f t="shared" ref="BK162:BK167" si="12">ROUND(I168*H168,2)</f>
        <v>0</v>
      </c>
      <c r="BL162" s="17" t="s">
        <v>235</v>
      </c>
      <c r="BM162" s="151" t="s">
        <v>1402</v>
      </c>
    </row>
    <row r="163" spans="1:65" s="2" customFormat="1" ht="24.15" customHeight="1">
      <c r="A163" s="219"/>
      <c r="B163" s="140"/>
      <c r="C163" s="153">
        <v>25</v>
      </c>
      <c r="D163" s="153" t="s">
        <v>161</v>
      </c>
      <c r="E163" s="154" t="s">
        <v>1659</v>
      </c>
      <c r="F163" s="155" t="s">
        <v>1664</v>
      </c>
      <c r="G163" s="156" t="s">
        <v>210</v>
      </c>
      <c r="H163" s="157">
        <v>333.5</v>
      </c>
      <c r="I163" s="158">
        <v>0</v>
      </c>
      <c r="J163" s="158">
        <f>ROUND(I163*H163,2)</f>
        <v>0</v>
      </c>
      <c r="K163" s="155" t="s">
        <v>154</v>
      </c>
      <c r="L163" s="30"/>
      <c r="M163" s="147"/>
      <c r="N163" s="148"/>
      <c r="O163" s="149"/>
      <c r="P163" s="149"/>
      <c r="Q163" s="149"/>
      <c r="R163" s="149"/>
      <c r="S163" s="149"/>
      <c r="T163" s="150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1" t="s">
        <v>235</v>
      </c>
      <c r="AT163" s="151" t="s">
        <v>150</v>
      </c>
      <c r="AU163" s="151" t="s">
        <v>85</v>
      </c>
      <c r="AY163" s="17" t="s">
        <v>148</v>
      </c>
      <c r="BE163" s="152">
        <f t="shared" si="7"/>
        <v>0</v>
      </c>
      <c r="BF163" s="152">
        <f t="shared" si="8"/>
        <v>0</v>
      </c>
      <c r="BG163" s="152">
        <f t="shared" si="9"/>
        <v>0</v>
      </c>
      <c r="BH163" s="152">
        <f t="shared" si="10"/>
        <v>0</v>
      </c>
      <c r="BI163" s="152">
        <f t="shared" si="11"/>
        <v>0</v>
      </c>
      <c r="BJ163" s="17" t="s">
        <v>83</v>
      </c>
      <c r="BK163" s="152">
        <f t="shared" si="12"/>
        <v>0</v>
      </c>
      <c r="BL163" s="17" t="s">
        <v>235</v>
      </c>
      <c r="BM163" s="151" t="s">
        <v>1405</v>
      </c>
    </row>
    <row r="164" spans="1:65" s="2" customFormat="1" ht="24.15" customHeight="1">
      <c r="A164" s="13"/>
      <c r="B164" s="162"/>
      <c r="C164" s="13"/>
      <c r="D164" s="163" t="s">
        <v>167</v>
      </c>
      <c r="E164" s="13"/>
      <c r="F164" s="164" t="s">
        <v>1665</v>
      </c>
      <c r="G164" s="13"/>
      <c r="H164" s="165">
        <v>333.5</v>
      </c>
      <c r="I164" s="13"/>
      <c r="J164" s="13"/>
      <c r="K164" s="13"/>
      <c r="L164" s="30"/>
      <c r="M164" s="147"/>
      <c r="N164" s="148"/>
      <c r="O164" s="149"/>
      <c r="P164" s="149"/>
      <c r="Q164" s="149"/>
      <c r="R164" s="149"/>
      <c r="S164" s="149"/>
      <c r="T164" s="150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1" t="s">
        <v>235</v>
      </c>
      <c r="AT164" s="151" t="s">
        <v>150</v>
      </c>
      <c r="AU164" s="151" t="s">
        <v>85</v>
      </c>
      <c r="AY164" s="17" t="s">
        <v>148</v>
      </c>
      <c r="BE164" s="152">
        <f t="shared" si="7"/>
        <v>0</v>
      </c>
      <c r="BF164" s="152">
        <f t="shared" si="8"/>
        <v>0</v>
      </c>
      <c r="BG164" s="152">
        <f t="shared" si="9"/>
        <v>0</v>
      </c>
      <c r="BH164" s="152">
        <f t="shared" si="10"/>
        <v>0</v>
      </c>
      <c r="BI164" s="152">
        <f t="shared" si="11"/>
        <v>0</v>
      </c>
      <c r="BJ164" s="17" t="s">
        <v>83</v>
      </c>
      <c r="BK164" s="152">
        <f t="shared" si="12"/>
        <v>0</v>
      </c>
      <c r="BL164" s="17" t="s">
        <v>235</v>
      </c>
      <c r="BM164" s="151" t="s">
        <v>1408</v>
      </c>
    </row>
    <row r="165" spans="1:65" s="2" customFormat="1" ht="24.15" customHeight="1">
      <c r="A165" s="219"/>
      <c r="B165" s="140"/>
      <c r="C165" s="141">
        <v>26</v>
      </c>
      <c r="D165" s="141" t="s">
        <v>150</v>
      </c>
      <c r="E165" s="142" t="s">
        <v>1666</v>
      </c>
      <c r="F165" s="143" t="s">
        <v>1660</v>
      </c>
      <c r="G165" s="144" t="s">
        <v>210</v>
      </c>
      <c r="H165" s="145">
        <v>79</v>
      </c>
      <c r="I165" s="146">
        <v>0</v>
      </c>
      <c r="J165" s="146">
        <f>ROUND(I165*H165,2)</f>
        <v>0</v>
      </c>
      <c r="K165" s="143" t="s">
        <v>154</v>
      </c>
      <c r="L165" s="30"/>
      <c r="M165" s="147"/>
      <c r="N165" s="148"/>
      <c r="O165" s="149"/>
      <c r="P165" s="149"/>
      <c r="Q165" s="149"/>
      <c r="R165" s="149"/>
      <c r="S165" s="149"/>
      <c r="T165" s="150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1" t="s">
        <v>235</v>
      </c>
      <c r="AT165" s="151" t="s">
        <v>150</v>
      </c>
      <c r="AU165" s="151" t="s">
        <v>85</v>
      </c>
      <c r="AY165" s="17" t="s">
        <v>148</v>
      </c>
      <c r="BE165" s="152">
        <f t="shared" si="7"/>
        <v>0</v>
      </c>
      <c r="BF165" s="152">
        <f t="shared" si="8"/>
        <v>0</v>
      </c>
      <c r="BG165" s="152">
        <f t="shared" si="9"/>
        <v>0</v>
      </c>
      <c r="BH165" s="152">
        <f t="shared" si="10"/>
        <v>0</v>
      </c>
      <c r="BI165" s="152">
        <f t="shared" si="11"/>
        <v>0</v>
      </c>
      <c r="BJ165" s="17" t="s">
        <v>83</v>
      </c>
      <c r="BK165" s="152">
        <f t="shared" si="12"/>
        <v>0</v>
      </c>
      <c r="BL165" s="17" t="s">
        <v>235</v>
      </c>
      <c r="BM165" s="151" t="s">
        <v>1411</v>
      </c>
    </row>
    <row r="166" spans="1:65" s="2" customFormat="1" ht="24.15" customHeight="1">
      <c r="A166" s="219"/>
      <c r="B166" s="140"/>
      <c r="C166" s="153">
        <v>27</v>
      </c>
      <c r="D166" s="153" t="s">
        <v>161</v>
      </c>
      <c r="E166" s="154" t="s">
        <v>1667</v>
      </c>
      <c r="F166" s="155" t="s">
        <v>1661</v>
      </c>
      <c r="G166" s="156" t="s">
        <v>210</v>
      </c>
      <c r="H166" s="157">
        <v>90.85</v>
      </c>
      <c r="I166" s="158">
        <v>0</v>
      </c>
      <c r="J166" s="158">
        <f>ROUND(I166*H166,2)</f>
        <v>0</v>
      </c>
      <c r="K166" s="155" t="s">
        <v>154</v>
      </c>
      <c r="L166" s="159"/>
      <c r="M166" s="160"/>
      <c r="N166" s="161"/>
      <c r="O166" s="149"/>
      <c r="P166" s="149"/>
      <c r="Q166" s="149"/>
      <c r="R166" s="149"/>
      <c r="S166" s="149"/>
      <c r="T166" s="150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1" t="s">
        <v>311</v>
      </c>
      <c r="AT166" s="151" t="s">
        <v>161</v>
      </c>
      <c r="AU166" s="151" t="s">
        <v>85</v>
      </c>
      <c r="AY166" s="17" t="s">
        <v>148</v>
      </c>
      <c r="BE166" s="152">
        <f t="shared" si="7"/>
        <v>0</v>
      </c>
      <c r="BF166" s="152">
        <f t="shared" si="8"/>
        <v>0</v>
      </c>
      <c r="BG166" s="152">
        <f t="shared" si="9"/>
        <v>0</v>
      </c>
      <c r="BH166" s="152">
        <f t="shared" si="10"/>
        <v>0</v>
      </c>
      <c r="BI166" s="152">
        <f t="shared" si="11"/>
        <v>0</v>
      </c>
      <c r="BJ166" s="17" t="s">
        <v>83</v>
      </c>
      <c r="BK166" s="152">
        <f t="shared" si="12"/>
        <v>0</v>
      </c>
      <c r="BL166" s="17" t="s">
        <v>235</v>
      </c>
      <c r="BM166" s="151" t="s">
        <v>1414</v>
      </c>
    </row>
    <row r="167" spans="1:65" s="2" customFormat="1" ht="28.2" customHeight="1">
      <c r="A167" s="13"/>
      <c r="B167" s="162"/>
      <c r="C167" s="13"/>
      <c r="D167" s="163" t="s">
        <v>167</v>
      </c>
      <c r="E167" s="13"/>
      <c r="F167" s="164" t="s">
        <v>1662</v>
      </c>
      <c r="G167" s="13"/>
      <c r="H167" s="165">
        <v>90.85</v>
      </c>
      <c r="I167" s="13"/>
      <c r="J167" s="13"/>
      <c r="K167" s="13"/>
      <c r="L167" s="159"/>
      <c r="M167" s="160"/>
      <c r="N167" s="161"/>
      <c r="O167" s="149"/>
      <c r="P167" s="149"/>
      <c r="Q167" s="149"/>
      <c r="R167" s="149"/>
      <c r="S167" s="149"/>
      <c r="T167" s="150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1" t="s">
        <v>311</v>
      </c>
      <c r="AT167" s="151" t="s">
        <v>161</v>
      </c>
      <c r="AU167" s="151" t="s">
        <v>85</v>
      </c>
      <c r="AY167" s="17" t="s">
        <v>148</v>
      </c>
      <c r="BE167" s="152">
        <f t="shared" si="7"/>
        <v>0</v>
      </c>
      <c r="BF167" s="152">
        <f t="shared" si="8"/>
        <v>0</v>
      </c>
      <c r="BG167" s="152">
        <f t="shared" si="9"/>
        <v>0</v>
      </c>
      <c r="BH167" s="152">
        <f t="shared" si="10"/>
        <v>0</v>
      </c>
      <c r="BI167" s="152">
        <f t="shared" si="11"/>
        <v>0</v>
      </c>
      <c r="BJ167" s="17" t="s">
        <v>83</v>
      </c>
      <c r="BK167" s="152">
        <f t="shared" si="12"/>
        <v>0</v>
      </c>
      <c r="BL167" s="17" t="s">
        <v>235</v>
      </c>
      <c r="BM167" s="151" t="s">
        <v>1417</v>
      </c>
    </row>
    <row r="168" spans="1:65" s="2" customFormat="1" ht="24.15" customHeight="1">
      <c r="A168" s="29"/>
      <c r="B168" s="140"/>
      <c r="C168" s="141">
        <v>28</v>
      </c>
      <c r="D168" s="141" t="s">
        <v>150</v>
      </c>
      <c r="E168" s="142" t="s">
        <v>1400</v>
      </c>
      <c r="F168" s="143" t="s">
        <v>1401</v>
      </c>
      <c r="G168" s="144" t="s">
        <v>210</v>
      </c>
      <c r="H168" s="145">
        <v>2335</v>
      </c>
      <c r="I168" s="146">
        <v>0</v>
      </c>
      <c r="J168" s="146">
        <f t="shared" ref="J168:J205" si="13">ROUND(I168*H168,2)</f>
        <v>0</v>
      </c>
      <c r="K168" s="143" t="s">
        <v>154</v>
      </c>
      <c r="L168" s="159"/>
      <c r="M168" s="160"/>
      <c r="N168" s="161"/>
      <c r="O168" s="149"/>
      <c r="P168" s="149"/>
      <c r="Q168" s="149"/>
      <c r="R168" s="149"/>
      <c r="S168" s="149"/>
      <c r="T168" s="150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1" t="s">
        <v>311</v>
      </c>
      <c r="AT168" s="151" t="s">
        <v>161</v>
      </c>
      <c r="AU168" s="151" t="s">
        <v>85</v>
      </c>
      <c r="AY168" s="17" t="s">
        <v>148</v>
      </c>
      <c r="BE168" s="152">
        <f>IF(N168="základní",J181,0)</f>
        <v>0</v>
      </c>
      <c r="BF168" s="152">
        <f>IF(N168="snížená",J181,0)</f>
        <v>0</v>
      </c>
      <c r="BG168" s="152">
        <f>IF(N168="zákl. přenesená",J181,0)</f>
        <v>0</v>
      </c>
      <c r="BH168" s="152">
        <f>IF(N168="sníž. přenesená",J181,0)</f>
        <v>0</v>
      </c>
      <c r="BI168" s="152">
        <f>IF(N168="nulová",J181,0)</f>
        <v>0</v>
      </c>
      <c r="BJ168" s="17" t="s">
        <v>83</v>
      </c>
      <c r="BK168" s="152">
        <f>ROUND(I181*H181,2)</f>
        <v>0</v>
      </c>
      <c r="BL168" s="17" t="s">
        <v>235</v>
      </c>
      <c r="BM168" s="151" t="s">
        <v>1424</v>
      </c>
    </row>
    <row r="169" spans="1:65" s="2" customFormat="1" ht="26.4" customHeight="1">
      <c r="A169" s="29"/>
      <c r="B169" s="140"/>
      <c r="C169" s="141">
        <v>29</v>
      </c>
      <c r="D169" s="141" t="s">
        <v>150</v>
      </c>
      <c r="E169" s="142" t="s">
        <v>1403</v>
      </c>
      <c r="F169" s="143" t="s">
        <v>1404</v>
      </c>
      <c r="G169" s="144" t="s">
        <v>210</v>
      </c>
      <c r="H169" s="145">
        <v>1700</v>
      </c>
      <c r="I169" s="146">
        <v>0</v>
      </c>
      <c r="J169" s="146">
        <f t="shared" si="13"/>
        <v>0</v>
      </c>
      <c r="K169" s="143" t="s">
        <v>154</v>
      </c>
      <c r="L169" s="159"/>
      <c r="M169" s="160"/>
      <c r="N169" s="161"/>
      <c r="O169" s="149"/>
      <c r="P169" s="149"/>
      <c r="Q169" s="149"/>
      <c r="R169" s="149"/>
      <c r="S169" s="149"/>
      <c r="T169" s="150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1" t="s">
        <v>311</v>
      </c>
      <c r="AT169" s="151" t="s">
        <v>161</v>
      </c>
      <c r="AU169" s="151" t="s">
        <v>85</v>
      </c>
      <c r="AY169" s="17" t="s">
        <v>148</v>
      </c>
      <c r="BE169" s="152">
        <f>IF(N169="základní",J182,0)</f>
        <v>0</v>
      </c>
      <c r="BF169" s="152">
        <f>IF(N169="snížená",J182,0)</f>
        <v>0</v>
      </c>
      <c r="BG169" s="152">
        <f>IF(N169="zákl. přenesená",J182,0)</f>
        <v>0</v>
      </c>
      <c r="BH169" s="152">
        <f>IF(N169="sníž. přenesená",J182,0)</f>
        <v>0</v>
      </c>
      <c r="BI169" s="152">
        <f>IF(N169="nulová",J182,0)</f>
        <v>0</v>
      </c>
      <c r="BJ169" s="17" t="s">
        <v>83</v>
      </c>
      <c r="BK169" s="152">
        <f>ROUND(I182*H182,2)</f>
        <v>0</v>
      </c>
      <c r="BL169" s="17" t="s">
        <v>235</v>
      </c>
      <c r="BM169" s="151" t="s">
        <v>1425</v>
      </c>
    </row>
    <row r="170" spans="1:65" s="2" customFormat="1" ht="37.950000000000003" customHeight="1">
      <c r="A170" s="29"/>
      <c r="B170" s="140"/>
      <c r="C170" s="141">
        <v>30</v>
      </c>
      <c r="D170" s="141" t="s">
        <v>150</v>
      </c>
      <c r="E170" s="142" t="s">
        <v>1406</v>
      </c>
      <c r="F170" s="143" t="s">
        <v>1407</v>
      </c>
      <c r="G170" s="144" t="s">
        <v>197</v>
      </c>
      <c r="H170" s="145">
        <v>3</v>
      </c>
      <c r="I170" s="146">
        <v>0</v>
      </c>
      <c r="J170" s="146">
        <f t="shared" si="13"/>
        <v>0</v>
      </c>
      <c r="K170" s="143" t="s">
        <v>154</v>
      </c>
      <c r="L170" s="30"/>
      <c r="M170" s="147"/>
      <c r="N170" s="148"/>
      <c r="O170" s="149"/>
      <c r="P170" s="149"/>
      <c r="Q170" s="149"/>
      <c r="R170" s="149"/>
      <c r="S170" s="149"/>
      <c r="T170" s="150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1" t="s">
        <v>235</v>
      </c>
      <c r="AT170" s="151" t="s">
        <v>150</v>
      </c>
      <c r="AU170" s="151" t="s">
        <v>85</v>
      </c>
      <c r="AY170" s="17" t="s">
        <v>148</v>
      </c>
      <c r="BE170" s="152">
        <f>IF(N170="základní",J186,0)</f>
        <v>0</v>
      </c>
      <c r="BF170" s="152">
        <f>IF(N170="snížená",J186,0)</f>
        <v>0</v>
      </c>
      <c r="BG170" s="152">
        <f>IF(N170="zákl. přenesená",J186,0)</f>
        <v>0</v>
      </c>
      <c r="BH170" s="152">
        <f>IF(N170="sníž. přenesená",J186,0)</f>
        <v>0</v>
      </c>
      <c r="BI170" s="152">
        <f>IF(N170="nulová",J186,0)</f>
        <v>0</v>
      </c>
      <c r="BJ170" s="17" t="s">
        <v>83</v>
      </c>
      <c r="BK170" s="152">
        <f>ROUND(I186*H186,2)</f>
        <v>0</v>
      </c>
      <c r="BL170" s="17" t="s">
        <v>235</v>
      </c>
      <c r="BM170" s="151" t="s">
        <v>1428</v>
      </c>
    </row>
    <row r="171" spans="1:65" s="2" customFormat="1" ht="24.15" customHeight="1">
      <c r="A171" s="29"/>
      <c r="B171" s="140"/>
      <c r="C171" s="141">
        <v>31</v>
      </c>
      <c r="D171" s="141" t="s">
        <v>150</v>
      </c>
      <c r="E171" s="142" t="s">
        <v>1409</v>
      </c>
      <c r="F171" s="143" t="s">
        <v>1410</v>
      </c>
      <c r="G171" s="144" t="s">
        <v>197</v>
      </c>
      <c r="H171" s="145">
        <v>70</v>
      </c>
      <c r="I171" s="146">
        <v>0</v>
      </c>
      <c r="J171" s="146">
        <f t="shared" si="13"/>
        <v>0</v>
      </c>
      <c r="K171" s="143" t="s">
        <v>154</v>
      </c>
      <c r="L171" s="30"/>
      <c r="M171" s="147"/>
      <c r="N171" s="148"/>
      <c r="O171" s="149"/>
      <c r="P171" s="149"/>
      <c r="Q171" s="149"/>
      <c r="R171" s="149"/>
      <c r="S171" s="149"/>
      <c r="T171" s="150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1" t="s">
        <v>235</v>
      </c>
      <c r="AT171" s="151" t="s">
        <v>150</v>
      </c>
      <c r="AU171" s="151" t="s">
        <v>85</v>
      </c>
      <c r="AY171" s="17" t="s">
        <v>148</v>
      </c>
      <c r="BE171" s="152">
        <f>IF(N171="základní",J187,0)</f>
        <v>0</v>
      </c>
      <c r="BF171" s="152">
        <f>IF(N171="snížená",J187,0)</f>
        <v>0</v>
      </c>
      <c r="BG171" s="152">
        <f>IF(N171="zákl. přenesená",J187,0)</f>
        <v>0</v>
      </c>
      <c r="BH171" s="152">
        <f>IF(N171="sníž. přenesená",J187,0)</f>
        <v>0</v>
      </c>
      <c r="BI171" s="152">
        <f>IF(N171="nulová",J187,0)</f>
        <v>0</v>
      </c>
      <c r="BJ171" s="17" t="s">
        <v>83</v>
      </c>
      <c r="BK171" s="152">
        <f>ROUND(I187*H187,2)</f>
        <v>0</v>
      </c>
      <c r="BL171" s="17" t="s">
        <v>235</v>
      </c>
      <c r="BM171" s="151" t="s">
        <v>1429</v>
      </c>
    </row>
    <row r="172" spans="1:65" s="2" customFormat="1" ht="24.15" customHeight="1">
      <c r="A172" s="29"/>
      <c r="B172" s="140"/>
      <c r="C172" s="153">
        <v>32</v>
      </c>
      <c r="D172" s="153" t="s">
        <v>161</v>
      </c>
      <c r="E172" s="154" t="s">
        <v>1412</v>
      </c>
      <c r="F172" s="155" t="s">
        <v>1413</v>
      </c>
      <c r="G172" s="156" t="s">
        <v>197</v>
      </c>
      <c r="H172" s="157">
        <v>70</v>
      </c>
      <c r="I172" s="158">
        <v>0</v>
      </c>
      <c r="J172" s="158">
        <f t="shared" si="13"/>
        <v>0</v>
      </c>
      <c r="K172" s="155" t="s">
        <v>154</v>
      </c>
      <c r="L172" s="159"/>
      <c r="M172" s="160"/>
      <c r="N172" s="161"/>
      <c r="O172" s="149"/>
      <c r="P172" s="149"/>
      <c r="Q172" s="149"/>
      <c r="R172" s="149"/>
      <c r="S172" s="149"/>
      <c r="T172" s="150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1" t="s">
        <v>311</v>
      </c>
      <c r="AT172" s="151" t="s">
        <v>161</v>
      </c>
      <c r="AU172" s="151" t="s">
        <v>85</v>
      </c>
      <c r="AY172" s="17" t="s">
        <v>148</v>
      </c>
      <c r="BE172" s="152">
        <f>IF(N172="základní",J188,0)</f>
        <v>0</v>
      </c>
      <c r="BF172" s="152">
        <f>IF(N172="snížená",J188,0)</f>
        <v>0</v>
      </c>
      <c r="BG172" s="152">
        <f>IF(N172="zákl. přenesená",J188,0)</f>
        <v>0</v>
      </c>
      <c r="BH172" s="152">
        <f>IF(N172="sníž. přenesená",J188,0)</f>
        <v>0</v>
      </c>
      <c r="BI172" s="152">
        <f>IF(N172="nulová",J188,0)</f>
        <v>0</v>
      </c>
      <c r="BJ172" s="17" t="s">
        <v>83</v>
      </c>
      <c r="BK172" s="152">
        <f>ROUND(I188*H188,2)</f>
        <v>0</v>
      </c>
      <c r="BL172" s="17" t="s">
        <v>235</v>
      </c>
      <c r="BM172" s="151" t="s">
        <v>1430</v>
      </c>
    </row>
    <row r="173" spans="1:65" s="2" customFormat="1" ht="24.15" customHeight="1">
      <c r="A173" s="29"/>
      <c r="B173" s="140"/>
      <c r="C173" s="153">
        <v>33</v>
      </c>
      <c r="D173" s="153" t="s">
        <v>161</v>
      </c>
      <c r="E173" s="154" t="s">
        <v>1415</v>
      </c>
      <c r="F173" s="155" t="s">
        <v>1416</v>
      </c>
      <c r="G173" s="156" t="s">
        <v>197</v>
      </c>
      <c r="H173" s="157">
        <v>70</v>
      </c>
      <c r="I173" s="158">
        <v>0</v>
      </c>
      <c r="J173" s="158">
        <f t="shared" si="13"/>
        <v>0</v>
      </c>
      <c r="K173" s="155" t="s">
        <v>154</v>
      </c>
      <c r="L173" s="30"/>
      <c r="M173" s="147"/>
      <c r="N173" s="148"/>
      <c r="O173" s="149"/>
      <c r="P173" s="149"/>
      <c r="Q173" s="149"/>
      <c r="R173" s="149"/>
      <c r="S173" s="149"/>
      <c r="T173" s="150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1" t="s">
        <v>235</v>
      </c>
      <c r="AT173" s="151" t="s">
        <v>150</v>
      </c>
      <c r="AU173" s="151" t="s">
        <v>85</v>
      </c>
      <c r="AY173" s="17" t="s">
        <v>148</v>
      </c>
      <c r="BE173" s="152">
        <f>IF(N173="základní",#REF!,0)</f>
        <v>0</v>
      </c>
      <c r="BF173" s="152">
        <f>IF(N173="snížená",#REF!,0)</f>
        <v>0</v>
      </c>
      <c r="BG173" s="152">
        <f>IF(N173="zákl. přenesená",#REF!,0)</f>
        <v>0</v>
      </c>
      <c r="BH173" s="152">
        <f>IF(N173="sníž. přenesená",#REF!,0)</f>
        <v>0</v>
      </c>
      <c r="BI173" s="152">
        <f>IF(N173="nulová",#REF!,0)</f>
        <v>0</v>
      </c>
      <c r="BJ173" s="17" t="s">
        <v>83</v>
      </c>
      <c r="BK173" s="152" t="e">
        <f>ROUND(#REF!*#REF!,2)</f>
        <v>#REF!</v>
      </c>
      <c r="BL173" s="17" t="s">
        <v>235</v>
      </c>
      <c r="BM173" s="151" t="s">
        <v>1431</v>
      </c>
    </row>
    <row r="174" spans="1:65" s="2" customFormat="1" ht="21.75" customHeight="1">
      <c r="A174" s="29"/>
      <c r="B174" s="140"/>
      <c r="C174" s="153">
        <v>34</v>
      </c>
      <c r="D174" s="153" t="s">
        <v>161</v>
      </c>
      <c r="E174" s="154" t="s">
        <v>1418</v>
      </c>
      <c r="F174" s="155" t="s">
        <v>1419</v>
      </c>
      <c r="G174" s="156" t="s">
        <v>197</v>
      </c>
      <c r="H174" s="157">
        <v>70</v>
      </c>
      <c r="I174" s="158">
        <v>0</v>
      </c>
      <c r="J174" s="158">
        <f t="shared" si="13"/>
        <v>0</v>
      </c>
      <c r="K174" s="155" t="s">
        <v>154</v>
      </c>
      <c r="L174" s="159"/>
      <c r="M174" s="160"/>
      <c r="N174" s="161"/>
      <c r="O174" s="149"/>
      <c r="P174" s="149"/>
      <c r="Q174" s="149"/>
      <c r="R174" s="149"/>
      <c r="S174" s="149"/>
      <c r="T174" s="150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1" t="s">
        <v>311</v>
      </c>
      <c r="AT174" s="151" t="s">
        <v>161</v>
      </c>
      <c r="AU174" s="151" t="s">
        <v>85</v>
      </c>
      <c r="AY174" s="17" t="s">
        <v>148</v>
      </c>
      <c r="BE174" s="152">
        <f>IF(N174="základní",#REF!,0)</f>
        <v>0</v>
      </c>
      <c r="BF174" s="152">
        <f>IF(N174="snížená",#REF!,0)</f>
        <v>0</v>
      </c>
      <c r="BG174" s="152">
        <f>IF(N174="zákl. přenesená",#REF!,0)</f>
        <v>0</v>
      </c>
      <c r="BH174" s="152">
        <f>IF(N174="sníž. přenesená",#REF!,0)</f>
        <v>0</v>
      </c>
      <c r="BI174" s="152">
        <f>IF(N174="nulová",#REF!,0)</f>
        <v>0</v>
      </c>
      <c r="BJ174" s="17" t="s">
        <v>83</v>
      </c>
      <c r="BK174" s="152" t="e">
        <f>ROUND(#REF!*#REF!,2)</f>
        <v>#REF!</v>
      </c>
      <c r="BL174" s="17" t="s">
        <v>235</v>
      </c>
      <c r="BM174" s="151" t="s">
        <v>1432</v>
      </c>
    </row>
    <row r="175" spans="1:65" s="2" customFormat="1" ht="33" customHeight="1">
      <c r="A175" s="29"/>
      <c r="B175" s="140"/>
      <c r="C175" s="141">
        <v>35</v>
      </c>
      <c r="D175" s="141" t="s">
        <v>150</v>
      </c>
      <c r="E175" s="142" t="s">
        <v>1420</v>
      </c>
      <c r="F175" s="143" t="s">
        <v>1421</v>
      </c>
      <c r="G175" s="144" t="s">
        <v>197</v>
      </c>
      <c r="H175" s="145">
        <v>14</v>
      </c>
      <c r="I175" s="146">
        <v>0</v>
      </c>
      <c r="J175" s="146">
        <f t="shared" si="13"/>
        <v>0</v>
      </c>
      <c r="K175" s="143" t="s">
        <v>154</v>
      </c>
      <c r="L175" s="30"/>
      <c r="M175" s="147"/>
      <c r="N175" s="148"/>
      <c r="O175" s="149"/>
      <c r="P175" s="149"/>
      <c r="Q175" s="149"/>
      <c r="R175" s="149"/>
      <c r="S175" s="149"/>
      <c r="T175" s="150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1" t="s">
        <v>235</v>
      </c>
      <c r="AT175" s="151" t="s">
        <v>150</v>
      </c>
      <c r="AU175" s="151" t="s">
        <v>85</v>
      </c>
      <c r="AY175" s="17" t="s">
        <v>148</v>
      </c>
      <c r="BE175" s="152">
        <f>IF(N175="základní",J203,0)</f>
        <v>0</v>
      </c>
      <c r="BF175" s="152">
        <f>IF(N175="snížená",J203,0)</f>
        <v>0</v>
      </c>
      <c r="BG175" s="152">
        <f>IF(N175="zákl. přenesená",J203,0)</f>
        <v>0</v>
      </c>
      <c r="BH175" s="152">
        <f>IF(N175="sníž. přenesená",J203,0)</f>
        <v>0</v>
      </c>
      <c r="BI175" s="152">
        <f>IF(N175="nulová",J203,0)</f>
        <v>0</v>
      </c>
      <c r="BJ175" s="17" t="s">
        <v>83</v>
      </c>
      <c r="BK175" s="152">
        <f>ROUND(I203*H203,2)</f>
        <v>0</v>
      </c>
      <c r="BL175" s="17" t="s">
        <v>235</v>
      </c>
      <c r="BM175" s="151" t="s">
        <v>1435</v>
      </c>
    </row>
    <row r="176" spans="1:65" s="2" customFormat="1" ht="24.15" customHeight="1">
      <c r="A176" s="219"/>
      <c r="B176" s="140"/>
      <c r="C176" s="141">
        <v>36</v>
      </c>
      <c r="D176" s="141" t="s">
        <v>150</v>
      </c>
      <c r="E176" s="142" t="s">
        <v>1409</v>
      </c>
      <c r="F176" s="143" t="s">
        <v>1410</v>
      </c>
      <c r="G176" s="144" t="s">
        <v>197</v>
      </c>
      <c r="H176" s="145">
        <v>14</v>
      </c>
      <c r="I176" s="146">
        <v>0</v>
      </c>
      <c r="J176" s="146">
        <f t="shared" si="13"/>
        <v>0</v>
      </c>
      <c r="K176" s="143" t="s">
        <v>154</v>
      </c>
      <c r="L176" s="30"/>
      <c r="M176" s="147"/>
      <c r="N176" s="148"/>
      <c r="O176" s="149"/>
      <c r="P176" s="149"/>
      <c r="Q176" s="149"/>
      <c r="R176" s="149"/>
      <c r="S176" s="149"/>
      <c r="T176" s="150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1" t="s">
        <v>235</v>
      </c>
      <c r="AT176" s="151" t="s">
        <v>150</v>
      </c>
      <c r="AU176" s="151" t="s">
        <v>85</v>
      </c>
      <c r="AY176" s="17" t="s">
        <v>148</v>
      </c>
      <c r="BE176" s="152">
        <f>IF(N176="základní",J204,0)</f>
        <v>0</v>
      </c>
      <c r="BF176" s="152">
        <f>IF(N176="snížená",J204,0)</f>
        <v>0</v>
      </c>
      <c r="BG176" s="152">
        <f>IF(N176="zákl. přenesená",J204,0)</f>
        <v>0</v>
      </c>
      <c r="BH176" s="152">
        <f>IF(N176="sníž. přenesená",J204,0)</f>
        <v>0</v>
      </c>
      <c r="BI176" s="152">
        <f>IF(N176="nulová",J204,0)</f>
        <v>0</v>
      </c>
      <c r="BJ176" s="17" t="s">
        <v>83</v>
      </c>
      <c r="BK176" s="152">
        <f>ROUND(I204*H204,2)</f>
        <v>0</v>
      </c>
      <c r="BL176" s="17" t="s">
        <v>235</v>
      </c>
      <c r="BM176" s="151" t="s">
        <v>1436</v>
      </c>
    </row>
    <row r="177" spans="1:65" s="2" customFormat="1" ht="28.2" customHeight="1">
      <c r="A177" s="219"/>
      <c r="B177" s="140"/>
      <c r="C177" s="153">
        <v>37</v>
      </c>
      <c r="D177" s="153" t="s">
        <v>161</v>
      </c>
      <c r="E177" s="154" t="s">
        <v>1412</v>
      </c>
      <c r="F177" s="155" t="s">
        <v>1413</v>
      </c>
      <c r="G177" s="156" t="s">
        <v>197</v>
      </c>
      <c r="H177" s="157">
        <v>14</v>
      </c>
      <c r="I177" s="158">
        <v>0</v>
      </c>
      <c r="J177" s="158">
        <f t="shared" si="13"/>
        <v>0</v>
      </c>
      <c r="K177" s="155" t="s">
        <v>154</v>
      </c>
      <c r="L177" s="159"/>
      <c r="M177" s="160"/>
      <c r="N177" s="161"/>
      <c r="O177" s="149"/>
      <c r="P177" s="149"/>
      <c r="Q177" s="149"/>
      <c r="R177" s="149"/>
      <c r="S177" s="149"/>
      <c r="T177" s="150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1" t="s">
        <v>311</v>
      </c>
      <c r="AT177" s="151" t="s">
        <v>161</v>
      </c>
      <c r="AU177" s="151" t="s">
        <v>85</v>
      </c>
      <c r="AY177" s="17" t="s">
        <v>148</v>
      </c>
      <c r="BE177" s="152">
        <f>IF(N177="základní",J205,0)</f>
        <v>0</v>
      </c>
      <c r="BF177" s="152">
        <f>IF(N177="snížená",J205,0)</f>
        <v>0</v>
      </c>
      <c r="BG177" s="152">
        <f>IF(N177="zákl. přenesená",J205,0)</f>
        <v>0</v>
      </c>
      <c r="BH177" s="152">
        <f>IF(N177="sníž. přenesená",J205,0)</f>
        <v>0</v>
      </c>
      <c r="BI177" s="152">
        <f>IF(N177="nulová",J205,0)</f>
        <v>0</v>
      </c>
      <c r="BJ177" s="17" t="s">
        <v>83</v>
      </c>
      <c r="BK177" s="152">
        <f>ROUND(I205*H205,2)</f>
        <v>0</v>
      </c>
      <c r="BL177" s="17" t="s">
        <v>235</v>
      </c>
      <c r="BM177" s="151" t="s">
        <v>1437</v>
      </c>
    </row>
    <row r="178" spans="1:65" s="13" customFormat="1" ht="21.6" customHeight="1">
      <c r="A178" s="219"/>
      <c r="B178" s="140"/>
      <c r="C178" s="153">
        <v>38</v>
      </c>
      <c r="D178" s="153" t="s">
        <v>161</v>
      </c>
      <c r="E178" s="154" t="s">
        <v>1415</v>
      </c>
      <c r="F178" s="155" t="s">
        <v>1416</v>
      </c>
      <c r="G178" s="156" t="s">
        <v>197</v>
      </c>
      <c r="H178" s="157">
        <v>14</v>
      </c>
      <c r="I178" s="158">
        <v>0</v>
      </c>
      <c r="J178" s="158">
        <f t="shared" si="13"/>
        <v>0</v>
      </c>
      <c r="K178" s="155" t="s">
        <v>154</v>
      </c>
      <c r="L178" s="162"/>
      <c r="M178" s="166"/>
      <c r="N178" s="167"/>
      <c r="O178" s="167"/>
      <c r="P178" s="167"/>
      <c r="Q178" s="167"/>
      <c r="R178" s="167"/>
      <c r="S178" s="167"/>
      <c r="T178" s="168"/>
      <c r="AT178" s="169" t="s">
        <v>167</v>
      </c>
      <c r="AU178" s="169" t="s">
        <v>85</v>
      </c>
      <c r="AV178" s="13" t="s">
        <v>85</v>
      </c>
      <c r="AW178" s="13" t="s">
        <v>3</v>
      </c>
      <c r="AX178" s="13" t="s">
        <v>83</v>
      </c>
      <c r="AY178" s="169" t="s">
        <v>148</v>
      </c>
    </row>
    <row r="179" spans="1:65" s="2" customFormat="1" ht="45" customHeight="1">
      <c r="A179" s="219"/>
      <c r="B179" s="140"/>
      <c r="C179" s="153">
        <v>39</v>
      </c>
      <c r="D179" s="153" t="s">
        <v>161</v>
      </c>
      <c r="E179" s="154" t="s">
        <v>1418</v>
      </c>
      <c r="F179" s="155" t="s">
        <v>1676</v>
      </c>
      <c r="G179" s="156" t="s">
        <v>197</v>
      </c>
      <c r="H179" s="157">
        <v>14</v>
      </c>
      <c r="I179" s="158">
        <v>0</v>
      </c>
      <c r="J179" s="158">
        <f t="shared" si="13"/>
        <v>0</v>
      </c>
      <c r="K179" s="155" t="s">
        <v>154</v>
      </c>
      <c r="L179" s="30"/>
      <c r="M179" s="147"/>
      <c r="N179" s="148"/>
      <c r="O179" s="149"/>
      <c r="P179" s="149"/>
      <c r="Q179" s="149"/>
      <c r="R179" s="149"/>
      <c r="S179" s="149"/>
      <c r="T179" s="150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1" t="s">
        <v>235</v>
      </c>
      <c r="AT179" s="151" t="s">
        <v>150</v>
      </c>
      <c r="AU179" s="151" t="s">
        <v>85</v>
      </c>
      <c r="AY179" s="17" t="s">
        <v>148</v>
      </c>
      <c r="BE179" s="152">
        <f>IF(N179="základní",#REF!,0)</f>
        <v>0</v>
      </c>
      <c r="BF179" s="152">
        <f>IF(N179="snížená",#REF!,0)</f>
        <v>0</v>
      </c>
      <c r="BG179" s="152">
        <f>IF(N179="zákl. přenesená",#REF!,0)</f>
        <v>0</v>
      </c>
      <c r="BH179" s="152">
        <f>IF(N179="sníž. přenesená",#REF!,0)</f>
        <v>0</v>
      </c>
      <c r="BI179" s="152">
        <f>IF(N179="nulová",#REF!,0)</f>
        <v>0</v>
      </c>
      <c r="BJ179" s="17" t="s">
        <v>83</v>
      </c>
      <c r="BK179" s="152" t="e">
        <f>ROUND(#REF!*#REF!,2)</f>
        <v>#REF!</v>
      </c>
      <c r="BL179" s="17" t="s">
        <v>235</v>
      </c>
      <c r="BM179" s="151" t="s">
        <v>1438</v>
      </c>
    </row>
    <row r="180" spans="1:65" s="2" customFormat="1" ht="28.8" customHeight="1">
      <c r="A180" s="29"/>
      <c r="B180" s="140"/>
      <c r="C180" s="141">
        <v>40</v>
      </c>
      <c r="D180" s="141" t="s">
        <v>150</v>
      </c>
      <c r="E180" s="142" t="s">
        <v>1422</v>
      </c>
      <c r="F180" s="143" t="s">
        <v>1674</v>
      </c>
      <c r="G180" s="144" t="s">
        <v>197</v>
      </c>
      <c r="H180" s="145">
        <v>131</v>
      </c>
      <c r="I180" s="146">
        <v>0</v>
      </c>
      <c r="J180" s="146">
        <f t="shared" si="13"/>
        <v>0</v>
      </c>
      <c r="K180" s="143" t="s">
        <v>154</v>
      </c>
      <c r="L180" s="159"/>
      <c r="M180" s="160"/>
      <c r="N180" s="161"/>
      <c r="O180" s="149"/>
      <c r="P180" s="149"/>
      <c r="Q180" s="149"/>
      <c r="R180" s="149"/>
      <c r="S180" s="149"/>
      <c r="T180" s="150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1" t="s">
        <v>311</v>
      </c>
      <c r="AT180" s="151" t="s">
        <v>161</v>
      </c>
      <c r="AU180" s="151" t="s">
        <v>85</v>
      </c>
      <c r="AY180" s="17" t="s">
        <v>148</v>
      </c>
      <c r="BE180" s="152">
        <f>IF(N180="základní",#REF!,0)</f>
        <v>0</v>
      </c>
      <c r="BF180" s="152">
        <f>IF(N180="snížená",#REF!,0)</f>
        <v>0</v>
      </c>
      <c r="BG180" s="152">
        <f>IF(N180="zákl. přenesená",#REF!,0)</f>
        <v>0</v>
      </c>
      <c r="BH180" s="152">
        <f>IF(N180="sníž. přenesená",#REF!,0)</f>
        <v>0</v>
      </c>
      <c r="BI180" s="152">
        <f>IF(N180="nulová",#REF!,0)</f>
        <v>0</v>
      </c>
      <c r="BJ180" s="17" t="s">
        <v>83</v>
      </c>
      <c r="BK180" s="152" t="e">
        <f>ROUND(#REF!*#REF!,2)</f>
        <v>#REF!</v>
      </c>
      <c r="BL180" s="17" t="s">
        <v>235</v>
      </c>
      <c r="BM180" s="151" t="s">
        <v>1439</v>
      </c>
    </row>
    <row r="181" spans="1:65" s="2" customFormat="1" ht="24.15" customHeight="1">
      <c r="A181" s="29"/>
      <c r="B181" s="140"/>
      <c r="C181" s="153">
        <v>41</v>
      </c>
      <c r="D181" s="153" t="s">
        <v>161</v>
      </c>
      <c r="E181" s="154" t="s">
        <v>1423</v>
      </c>
      <c r="F181" s="155" t="s">
        <v>1675</v>
      </c>
      <c r="G181" s="156" t="s">
        <v>197</v>
      </c>
      <c r="H181" s="157">
        <v>131</v>
      </c>
      <c r="I181" s="158">
        <v>0</v>
      </c>
      <c r="J181" s="158">
        <f t="shared" si="13"/>
        <v>0</v>
      </c>
      <c r="K181" s="155" t="s">
        <v>154</v>
      </c>
      <c r="L181" s="30"/>
      <c r="M181" s="147"/>
      <c r="N181" s="148"/>
      <c r="O181" s="149"/>
      <c r="P181" s="149"/>
      <c r="Q181" s="149"/>
      <c r="R181" s="149"/>
      <c r="S181" s="149"/>
      <c r="T181" s="150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1" t="s">
        <v>235</v>
      </c>
      <c r="AT181" s="151" t="s">
        <v>150</v>
      </c>
      <c r="AU181" s="151" t="s">
        <v>85</v>
      </c>
      <c r="AY181" s="17" t="s">
        <v>148</v>
      </c>
      <c r="BE181" s="152">
        <f>IF(N181="základní",#REF!,0)</f>
        <v>0</v>
      </c>
      <c r="BF181" s="152">
        <f>IF(N181="snížená",#REF!,0)</f>
        <v>0</v>
      </c>
      <c r="BG181" s="152">
        <f>IF(N181="zákl. přenesená",#REF!,0)</f>
        <v>0</v>
      </c>
      <c r="BH181" s="152">
        <f>IF(N181="sníž. přenesená",#REF!,0)</f>
        <v>0</v>
      </c>
      <c r="BI181" s="152">
        <f>IF(N181="nulová",#REF!,0)</f>
        <v>0</v>
      </c>
      <c r="BJ181" s="17" t="s">
        <v>83</v>
      </c>
      <c r="BK181" s="152" t="e">
        <f>ROUND(#REF!*#REF!,2)</f>
        <v>#REF!</v>
      </c>
      <c r="BL181" s="17" t="s">
        <v>235</v>
      </c>
      <c r="BM181" s="151" t="s">
        <v>1440</v>
      </c>
    </row>
    <row r="182" spans="1:65" s="2" customFormat="1" ht="21.75" customHeight="1">
      <c r="A182" s="29"/>
      <c r="B182" s="140"/>
      <c r="C182" s="153">
        <v>42</v>
      </c>
      <c r="D182" s="153" t="s">
        <v>161</v>
      </c>
      <c r="E182" s="154" t="s">
        <v>1415</v>
      </c>
      <c r="F182" s="155" t="s">
        <v>1673</v>
      </c>
      <c r="G182" s="156" t="s">
        <v>197</v>
      </c>
      <c r="H182" s="157">
        <v>131</v>
      </c>
      <c r="I182" s="158">
        <v>0</v>
      </c>
      <c r="J182" s="158">
        <f t="shared" si="13"/>
        <v>0</v>
      </c>
      <c r="K182" s="155" t="s">
        <v>154</v>
      </c>
      <c r="L182" s="159"/>
      <c r="M182" s="160"/>
      <c r="N182" s="161"/>
      <c r="O182" s="149"/>
      <c r="P182" s="149"/>
      <c r="Q182" s="149"/>
      <c r="R182" s="149"/>
      <c r="S182" s="149"/>
      <c r="T182" s="150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1" t="s">
        <v>311</v>
      </c>
      <c r="AT182" s="151" t="s">
        <v>161</v>
      </c>
      <c r="AU182" s="151" t="s">
        <v>85</v>
      </c>
      <c r="AY182" s="17" t="s">
        <v>148</v>
      </c>
      <c r="BE182" s="152">
        <f>IF(N182="základní",#REF!,0)</f>
        <v>0</v>
      </c>
      <c r="BF182" s="152">
        <f>IF(N182="snížená",#REF!,0)</f>
        <v>0</v>
      </c>
      <c r="BG182" s="152">
        <f>IF(N182="zákl. přenesená",#REF!,0)</f>
        <v>0</v>
      </c>
      <c r="BH182" s="152">
        <f>IF(N182="sníž. přenesená",#REF!,0)</f>
        <v>0</v>
      </c>
      <c r="BI182" s="152">
        <f>IF(N182="nulová",#REF!,0)</f>
        <v>0</v>
      </c>
      <c r="BJ182" s="17" t="s">
        <v>83</v>
      </c>
      <c r="BK182" s="152" t="e">
        <f>ROUND(#REF!*#REF!,2)</f>
        <v>#REF!</v>
      </c>
      <c r="BL182" s="17" t="s">
        <v>235</v>
      </c>
      <c r="BM182" s="151" t="s">
        <v>1441</v>
      </c>
    </row>
    <row r="183" spans="1:65" s="2" customFormat="1" ht="40.200000000000003" customHeight="1">
      <c r="A183" s="219"/>
      <c r="B183" s="140"/>
      <c r="C183" s="141">
        <v>43</v>
      </c>
      <c r="D183" s="141" t="s">
        <v>150</v>
      </c>
      <c r="E183" s="142" t="s">
        <v>1679</v>
      </c>
      <c r="F183" s="143" t="s">
        <v>1678</v>
      </c>
      <c r="G183" s="144" t="s">
        <v>197</v>
      </c>
      <c r="H183" s="145">
        <v>4</v>
      </c>
      <c r="I183" s="146">
        <v>0</v>
      </c>
      <c r="J183" s="146">
        <f t="shared" si="13"/>
        <v>0</v>
      </c>
      <c r="K183" s="143" t="s">
        <v>154</v>
      </c>
      <c r="L183" s="30"/>
      <c r="M183" s="147"/>
      <c r="N183" s="148"/>
      <c r="O183" s="149"/>
      <c r="P183" s="149"/>
      <c r="Q183" s="149"/>
      <c r="R183" s="149"/>
      <c r="S183" s="149"/>
      <c r="T183" s="150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1" t="s">
        <v>235</v>
      </c>
      <c r="AT183" s="151" t="s">
        <v>150</v>
      </c>
      <c r="AU183" s="151" t="s">
        <v>85</v>
      </c>
      <c r="AY183" s="17" t="s">
        <v>148</v>
      </c>
      <c r="BE183" s="152">
        <f>IF(N183="základní",#REF!,0)</f>
        <v>0</v>
      </c>
      <c r="BF183" s="152">
        <f>IF(N183="snížená",#REF!,0)</f>
        <v>0</v>
      </c>
      <c r="BG183" s="152">
        <f>IF(N183="zákl. přenesená",#REF!,0)</f>
        <v>0</v>
      </c>
      <c r="BH183" s="152">
        <f>IF(N183="sníž. přenesená",#REF!,0)</f>
        <v>0</v>
      </c>
      <c r="BI183" s="152">
        <f>IF(N183="nulová",#REF!,0)</f>
        <v>0</v>
      </c>
      <c r="BJ183" s="17" t="s">
        <v>83</v>
      </c>
      <c r="BK183" s="152" t="e">
        <f>ROUND(#REF!*#REF!,2)</f>
        <v>#REF!</v>
      </c>
      <c r="BL183" s="17" t="s">
        <v>235</v>
      </c>
      <c r="BM183" s="151" t="s">
        <v>1442</v>
      </c>
    </row>
    <row r="184" spans="1:65" s="2" customFormat="1" ht="24.15" customHeight="1">
      <c r="A184" s="219"/>
      <c r="B184" s="140"/>
      <c r="C184" s="153">
        <v>44</v>
      </c>
      <c r="D184" s="153" t="s">
        <v>161</v>
      </c>
      <c r="E184" s="154" t="s">
        <v>1680</v>
      </c>
      <c r="F184" s="155" t="s">
        <v>1677</v>
      </c>
      <c r="G184" s="156" t="s">
        <v>197</v>
      </c>
      <c r="H184" s="157">
        <v>4</v>
      </c>
      <c r="I184" s="158">
        <v>0</v>
      </c>
      <c r="J184" s="158">
        <f t="shared" si="13"/>
        <v>0</v>
      </c>
      <c r="K184" s="155" t="s">
        <v>154</v>
      </c>
      <c r="L184" s="30"/>
      <c r="M184" s="147"/>
      <c r="N184" s="148"/>
      <c r="O184" s="149"/>
      <c r="P184" s="149"/>
      <c r="Q184" s="149"/>
      <c r="R184" s="149"/>
      <c r="S184" s="149"/>
      <c r="T184" s="150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1" t="s">
        <v>235</v>
      </c>
      <c r="AT184" s="151" t="s">
        <v>150</v>
      </c>
      <c r="AU184" s="151" t="s">
        <v>85</v>
      </c>
      <c r="AY184" s="17" t="s">
        <v>148</v>
      </c>
      <c r="BE184" s="152">
        <f>IF(N184="základní",#REF!,0)</f>
        <v>0</v>
      </c>
      <c r="BF184" s="152">
        <f>IF(N184="snížená",#REF!,0)</f>
        <v>0</v>
      </c>
      <c r="BG184" s="152">
        <f>IF(N184="zákl. přenesená",#REF!,0)</f>
        <v>0</v>
      </c>
      <c r="BH184" s="152">
        <f>IF(N184="sníž. přenesená",#REF!,0)</f>
        <v>0</v>
      </c>
      <c r="BI184" s="152">
        <f>IF(N184="nulová",#REF!,0)</f>
        <v>0</v>
      </c>
      <c r="BJ184" s="17" t="s">
        <v>83</v>
      </c>
      <c r="BK184" s="152" t="e">
        <f>ROUND(#REF!*#REF!,2)</f>
        <v>#REF!</v>
      </c>
      <c r="BL184" s="17" t="s">
        <v>235</v>
      </c>
      <c r="BM184" s="151" t="s">
        <v>1443</v>
      </c>
    </row>
    <row r="185" spans="1:65" s="2" customFormat="1" ht="21.75" customHeight="1">
      <c r="A185" s="219"/>
      <c r="B185" s="140"/>
      <c r="C185" s="153">
        <v>45</v>
      </c>
      <c r="D185" s="153" t="s">
        <v>161</v>
      </c>
      <c r="E185" s="154" t="s">
        <v>1681</v>
      </c>
      <c r="F185" s="155" t="s">
        <v>1416</v>
      </c>
      <c r="G185" s="156" t="s">
        <v>197</v>
      </c>
      <c r="H185" s="157">
        <v>4</v>
      </c>
      <c r="I185" s="158">
        <v>0</v>
      </c>
      <c r="J185" s="158">
        <f t="shared" si="13"/>
        <v>0</v>
      </c>
      <c r="K185" s="155" t="s">
        <v>154</v>
      </c>
      <c r="L185" s="30"/>
      <c r="M185" s="147"/>
      <c r="N185" s="148"/>
      <c r="O185" s="149"/>
      <c r="P185" s="149"/>
      <c r="Q185" s="149"/>
      <c r="R185" s="149"/>
      <c r="S185" s="149"/>
      <c r="T185" s="150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1" t="s">
        <v>235</v>
      </c>
      <c r="AT185" s="151" t="s">
        <v>150</v>
      </c>
      <c r="AU185" s="151" t="s">
        <v>85</v>
      </c>
      <c r="AY185" s="17" t="s">
        <v>148</v>
      </c>
      <c r="BE185" s="152">
        <f>IF(N185="základní",#REF!,0)</f>
        <v>0</v>
      </c>
      <c r="BF185" s="152">
        <f>IF(N185="snížená",#REF!,0)</f>
        <v>0</v>
      </c>
      <c r="BG185" s="152">
        <f>IF(N185="zákl. přenesená",#REF!,0)</f>
        <v>0</v>
      </c>
      <c r="BH185" s="152">
        <f>IF(N185="sníž. přenesená",#REF!,0)</f>
        <v>0</v>
      </c>
      <c r="BI185" s="152">
        <f>IF(N185="nulová",#REF!,0)</f>
        <v>0</v>
      </c>
      <c r="BJ185" s="17" t="s">
        <v>83</v>
      </c>
      <c r="BK185" s="152" t="e">
        <f>ROUND(#REF!*#REF!,2)</f>
        <v>#REF!</v>
      </c>
      <c r="BL185" s="17" t="s">
        <v>235</v>
      </c>
      <c r="BM185" s="151" t="s">
        <v>1444</v>
      </c>
    </row>
    <row r="186" spans="1:65" s="2" customFormat="1" ht="36.6" customHeight="1">
      <c r="A186" s="29"/>
      <c r="B186" s="140"/>
      <c r="C186" s="141">
        <v>46</v>
      </c>
      <c r="D186" s="141" t="s">
        <v>150</v>
      </c>
      <c r="E186" s="142" t="s">
        <v>1426</v>
      </c>
      <c r="F186" s="143" t="s">
        <v>1427</v>
      </c>
      <c r="G186" s="144" t="s">
        <v>197</v>
      </c>
      <c r="H186" s="145">
        <v>131</v>
      </c>
      <c r="I186" s="146">
        <v>0</v>
      </c>
      <c r="J186" s="146">
        <f t="shared" si="13"/>
        <v>0</v>
      </c>
      <c r="K186" s="143" t="s">
        <v>154</v>
      </c>
      <c r="L186" s="159"/>
      <c r="M186" s="160"/>
      <c r="N186" s="161"/>
      <c r="O186" s="149"/>
      <c r="P186" s="149"/>
      <c r="Q186" s="149"/>
      <c r="R186" s="149"/>
      <c r="S186" s="149"/>
      <c r="T186" s="150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1" t="s">
        <v>311</v>
      </c>
      <c r="AT186" s="151" t="s">
        <v>161</v>
      </c>
      <c r="AU186" s="151" t="s">
        <v>85</v>
      </c>
      <c r="AY186" s="17" t="s">
        <v>148</v>
      </c>
      <c r="BE186" s="152">
        <f>IF(N186="základní",#REF!,0)</f>
        <v>0</v>
      </c>
      <c r="BF186" s="152">
        <f>IF(N186="snížená",#REF!,0)</f>
        <v>0</v>
      </c>
      <c r="BG186" s="152">
        <f>IF(N186="zákl. přenesená",#REF!,0)</f>
        <v>0</v>
      </c>
      <c r="BH186" s="152">
        <f>IF(N186="sníž. přenesená",#REF!,0)</f>
        <v>0</v>
      </c>
      <c r="BI186" s="152">
        <f>IF(N186="nulová",#REF!,0)</f>
        <v>0</v>
      </c>
      <c r="BJ186" s="17" t="s">
        <v>83</v>
      </c>
      <c r="BK186" s="152" t="e">
        <f>ROUND(#REF!*#REF!,2)</f>
        <v>#REF!</v>
      </c>
      <c r="BL186" s="17" t="s">
        <v>235</v>
      </c>
      <c r="BM186" s="151" t="s">
        <v>1445</v>
      </c>
    </row>
    <row r="187" spans="1:65" s="2" customFormat="1" ht="24.15" customHeight="1">
      <c r="A187" s="29"/>
      <c r="B187" s="140"/>
      <c r="C187" s="141">
        <v>47</v>
      </c>
      <c r="D187" s="141" t="s">
        <v>150</v>
      </c>
      <c r="E187" s="142" t="s">
        <v>1684</v>
      </c>
      <c r="F187" s="143" t="s">
        <v>1683</v>
      </c>
      <c r="G187" s="144" t="s">
        <v>197</v>
      </c>
      <c r="H187" s="145">
        <v>31</v>
      </c>
      <c r="I187" s="146">
        <v>0</v>
      </c>
      <c r="J187" s="146">
        <f t="shared" si="13"/>
        <v>0</v>
      </c>
      <c r="K187" s="143" t="s">
        <v>154</v>
      </c>
      <c r="L187" s="30"/>
      <c r="M187" s="147"/>
      <c r="N187" s="148"/>
      <c r="O187" s="149"/>
      <c r="P187" s="149"/>
      <c r="Q187" s="149"/>
      <c r="R187" s="149"/>
      <c r="S187" s="149"/>
      <c r="T187" s="150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1" t="s">
        <v>235</v>
      </c>
      <c r="AT187" s="151" t="s">
        <v>150</v>
      </c>
      <c r="AU187" s="151" t="s">
        <v>85</v>
      </c>
      <c r="AY187" s="17" t="s">
        <v>148</v>
      </c>
      <c r="BE187" s="152">
        <f>IF(N187="základní",J207,0)</f>
        <v>0</v>
      </c>
      <c r="BF187" s="152">
        <f>IF(N187="snížená",J207,0)</f>
        <v>0</v>
      </c>
      <c r="BG187" s="152">
        <f>IF(N187="zákl. přenesená",J207,0)</f>
        <v>0</v>
      </c>
      <c r="BH187" s="152">
        <f>IF(N187="sníž. přenesená",J207,0)</f>
        <v>0</v>
      </c>
      <c r="BI187" s="152">
        <f>IF(N187="nulová",J207,0)</f>
        <v>0</v>
      </c>
      <c r="BJ187" s="17" t="s">
        <v>83</v>
      </c>
      <c r="BK187" s="152">
        <f>ROUND(I207*H207,2)</f>
        <v>0</v>
      </c>
      <c r="BL187" s="17" t="s">
        <v>235</v>
      </c>
      <c r="BM187" s="151" t="s">
        <v>1448</v>
      </c>
    </row>
    <row r="188" spans="1:65" s="2" customFormat="1" ht="31.8" customHeight="1">
      <c r="A188" s="29"/>
      <c r="B188" s="140"/>
      <c r="C188" s="153">
        <v>48</v>
      </c>
      <c r="D188" s="153" t="s">
        <v>161</v>
      </c>
      <c r="E188" s="154" t="s">
        <v>1685</v>
      </c>
      <c r="F188" s="155" t="s">
        <v>1682</v>
      </c>
      <c r="G188" s="156" t="s">
        <v>197</v>
      </c>
      <c r="H188" s="157">
        <v>31</v>
      </c>
      <c r="I188" s="158">
        <v>0</v>
      </c>
      <c r="J188" s="158">
        <f t="shared" si="13"/>
        <v>0</v>
      </c>
      <c r="K188" s="155" t="s">
        <v>154</v>
      </c>
      <c r="L188" s="30"/>
      <c r="M188" s="147"/>
      <c r="N188" s="148"/>
      <c r="O188" s="149"/>
      <c r="P188" s="149"/>
      <c r="Q188" s="149"/>
      <c r="R188" s="149"/>
      <c r="S188" s="149"/>
      <c r="T188" s="150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1" t="s">
        <v>235</v>
      </c>
      <c r="AT188" s="151" t="s">
        <v>150</v>
      </c>
      <c r="AU188" s="151" t="s">
        <v>85</v>
      </c>
      <c r="AY188" s="17" t="s">
        <v>148</v>
      </c>
      <c r="BE188" s="152">
        <f>IF(N188="základní",J208,0)</f>
        <v>0</v>
      </c>
      <c r="BF188" s="152">
        <f>IF(N188="snížená",J208,0)</f>
        <v>0</v>
      </c>
      <c r="BG188" s="152">
        <f>IF(N188="zákl. přenesená",J208,0)</f>
        <v>0</v>
      </c>
      <c r="BH188" s="152">
        <f>IF(N188="sníž. přenesená",J208,0)</f>
        <v>0</v>
      </c>
      <c r="BI188" s="152">
        <f>IF(N188="nulová",J208,0)</f>
        <v>0</v>
      </c>
      <c r="BJ188" s="17" t="s">
        <v>83</v>
      </c>
      <c r="BK188" s="152">
        <f>ROUND(I208*H208,2)</f>
        <v>0</v>
      </c>
      <c r="BL188" s="17" t="s">
        <v>235</v>
      </c>
      <c r="BM188" s="151" t="s">
        <v>1450</v>
      </c>
    </row>
    <row r="189" spans="1:65" s="2" customFormat="1" ht="24.15" customHeight="1">
      <c r="A189" s="219"/>
      <c r="B189" s="140"/>
      <c r="C189" s="141">
        <v>49</v>
      </c>
      <c r="D189" s="141" t="s">
        <v>150</v>
      </c>
      <c r="E189" s="142" t="s">
        <v>1686</v>
      </c>
      <c r="F189" s="143" t="s">
        <v>1689</v>
      </c>
      <c r="G189" s="144" t="s">
        <v>197</v>
      </c>
      <c r="H189" s="145">
        <v>21</v>
      </c>
      <c r="I189" s="146">
        <v>0</v>
      </c>
      <c r="J189" s="146">
        <f t="shared" si="13"/>
        <v>0</v>
      </c>
      <c r="K189" s="143" t="s">
        <v>154</v>
      </c>
      <c r="L189" s="30"/>
      <c r="M189" s="147"/>
      <c r="N189" s="148"/>
      <c r="O189" s="149"/>
      <c r="P189" s="149"/>
      <c r="Q189" s="149"/>
      <c r="R189" s="149"/>
      <c r="S189" s="149"/>
      <c r="T189" s="150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1" t="s">
        <v>235</v>
      </c>
      <c r="AT189" s="151" t="s">
        <v>150</v>
      </c>
      <c r="AU189" s="151" t="s">
        <v>85</v>
      </c>
      <c r="AY189" s="17" t="s">
        <v>148</v>
      </c>
      <c r="BE189" s="152">
        <f>IF(N189="základní",J209,0)</f>
        <v>0</v>
      </c>
      <c r="BF189" s="152">
        <f>IF(N189="snížená",J209,0)</f>
        <v>0</v>
      </c>
      <c r="BG189" s="152">
        <f>IF(N189="zákl. přenesená",J209,0)</f>
        <v>0</v>
      </c>
      <c r="BH189" s="152">
        <f>IF(N189="sníž. přenesená",J209,0)</f>
        <v>0</v>
      </c>
      <c r="BI189" s="152">
        <f>IF(N189="nulová",J209,0)</f>
        <v>0</v>
      </c>
      <c r="BJ189" s="17" t="s">
        <v>83</v>
      </c>
      <c r="BK189" s="152">
        <f>ROUND(I209*H209,2)</f>
        <v>0</v>
      </c>
      <c r="BL189" s="17" t="s">
        <v>235</v>
      </c>
      <c r="BM189" s="151" t="s">
        <v>1453</v>
      </c>
    </row>
    <row r="190" spans="1:65" s="12" customFormat="1" ht="22.95" customHeight="1">
      <c r="A190" s="219"/>
      <c r="B190" s="140"/>
      <c r="C190" s="153">
        <v>50</v>
      </c>
      <c r="D190" s="153" t="s">
        <v>161</v>
      </c>
      <c r="E190" s="154" t="s">
        <v>1687</v>
      </c>
      <c r="F190" s="155" t="s">
        <v>1688</v>
      </c>
      <c r="G190" s="156" t="s">
        <v>197</v>
      </c>
      <c r="H190" s="157">
        <v>21</v>
      </c>
      <c r="I190" s="158">
        <v>0</v>
      </c>
      <c r="J190" s="158">
        <f t="shared" si="13"/>
        <v>0</v>
      </c>
      <c r="K190" s="155" t="s">
        <v>154</v>
      </c>
      <c r="L190" s="128"/>
      <c r="M190" s="132"/>
      <c r="N190" s="133"/>
      <c r="O190" s="133"/>
      <c r="P190" s="134"/>
      <c r="Q190" s="133"/>
      <c r="R190" s="134"/>
      <c r="S190" s="133"/>
      <c r="T190" s="135"/>
      <c r="AR190" s="129" t="s">
        <v>85</v>
      </c>
      <c r="AT190" s="136" t="s">
        <v>74</v>
      </c>
      <c r="AU190" s="136" t="s">
        <v>83</v>
      </c>
      <c r="AY190" s="129" t="s">
        <v>148</v>
      </c>
      <c r="BK190" s="137" t="e">
        <f>SUM(BK191:BK206)</f>
        <v>#REF!</v>
      </c>
    </row>
    <row r="191" spans="1:65" s="2" customFormat="1" ht="24.15" customHeight="1">
      <c r="A191" s="219"/>
      <c r="B191" s="140"/>
      <c r="C191" s="141">
        <v>51</v>
      </c>
      <c r="D191" s="141" t="s">
        <v>150</v>
      </c>
      <c r="E191" s="142" t="s">
        <v>1692</v>
      </c>
      <c r="F191" s="143" t="s">
        <v>1690</v>
      </c>
      <c r="G191" s="144" t="s">
        <v>197</v>
      </c>
      <c r="H191" s="145">
        <v>6</v>
      </c>
      <c r="I191" s="146">
        <v>0</v>
      </c>
      <c r="J191" s="146">
        <f t="shared" si="13"/>
        <v>0</v>
      </c>
      <c r="K191" s="143" t="s">
        <v>154</v>
      </c>
      <c r="L191" s="30"/>
      <c r="M191" s="147"/>
      <c r="N191" s="148"/>
      <c r="O191" s="149"/>
      <c r="P191" s="149"/>
      <c r="Q191" s="149"/>
      <c r="R191" s="149"/>
      <c r="S191" s="149"/>
      <c r="T191" s="150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1" t="s">
        <v>235</v>
      </c>
      <c r="AT191" s="151" t="s">
        <v>150</v>
      </c>
      <c r="AU191" s="151" t="s">
        <v>85</v>
      </c>
      <c r="AY191" s="17" t="s">
        <v>148</v>
      </c>
      <c r="BE191" s="152">
        <f>IF(N191="základní",#REF!,0)</f>
        <v>0</v>
      </c>
      <c r="BF191" s="152">
        <f>IF(N191="snížená",#REF!,0)</f>
        <v>0</v>
      </c>
      <c r="BG191" s="152">
        <f>IF(N191="zákl. přenesená",#REF!,0)</f>
        <v>0</v>
      </c>
      <c r="BH191" s="152">
        <f>IF(N191="sníž. přenesená",#REF!,0)</f>
        <v>0</v>
      </c>
      <c r="BI191" s="152">
        <f>IF(N191="nulová",#REF!,0)</f>
        <v>0</v>
      </c>
      <c r="BJ191" s="17" t="s">
        <v>83</v>
      </c>
      <c r="BK191" s="152" t="e">
        <f>ROUND(#REF!*#REF!,2)</f>
        <v>#REF!</v>
      </c>
      <c r="BL191" s="17" t="s">
        <v>235</v>
      </c>
      <c r="BM191" s="151" t="s">
        <v>1456</v>
      </c>
    </row>
    <row r="192" spans="1:65" s="2" customFormat="1" ht="33" customHeight="1">
      <c r="A192" s="219"/>
      <c r="B192" s="140"/>
      <c r="C192" s="153">
        <v>52</v>
      </c>
      <c r="D192" s="153" t="s">
        <v>161</v>
      </c>
      <c r="E192" s="154" t="s">
        <v>1693</v>
      </c>
      <c r="F192" s="155" t="s">
        <v>1691</v>
      </c>
      <c r="G192" s="156" t="s">
        <v>197</v>
      </c>
      <c r="H192" s="157">
        <v>6</v>
      </c>
      <c r="I192" s="158">
        <v>0</v>
      </c>
      <c r="J192" s="158">
        <f t="shared" si="13"/>
        <v>0</v>
      </c>
      <c r="K192" s="155" t="s">
        <v>154</v>
      </c>
      <c r="L192" s="159"/>
      <c r="M192" s="160"/>
      <c r="N192" s="161"/>
      <c r="O192" s="149"/>
      <c r="P192" s="149"/>
      <c r="Q192" s="149"/>
      <c r="R192" s="149"/>
      <c r="S192" s="149"/>
      <c r="T192" s="150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1" t="s">
        <v>311</v>
      </c>
      <c r="AT192" s="151" t="s">
        <v>161</v>
      </c>
      <c r="AU192" s="151" t="s">
        <v>85</v>
      </c>
      <c r="AY192" s="17" t="s">
        <v>148</v>
      </c>
      <c r="BE192" s="152">
        <f>IF(N192="základní",#REF!,0)</f>
        <v>0</v>
      </c>
      <c r="BF192" s="152">
        <f>IF(N192="snížená",#REF!,0)</f>
        <v>0</v>
      </c>
      <c r="BG192" s="152">
        <f>IF(N192="zákl. přenesená",#REF!,0)</f>
        <v>0</v>
      </c>
      <c r="BH192" s="152">
        <f>IF(N192="sníž. přenesená",#REF!,0)</f>
        <v>0</v>
      </c>
      <c r="BI192" s="152">
        <f>IF(N192="nulová",#REF!,0)</f>
        <v>0</v>
      </c>
      <c r="BJ192" s="17" t="s">
        <v>83</v>
      </c>
      <c r="BK192" s="152" t="e">
        <f>ROUND(#REF!*#REF!,2)</f>
        <v>#REF!</v>
      </c>
      <c r="BL192" s="17" t="s">
        <v>235</v>
      </c>
      <c r="BM192" s="151" t="s">
        <v>1457</v>
      </c>
    </row>
    <row r="193" spans="1:65" s="13" customFormat="1" ht="11.4">
      <c r="A193" s="219"/>
      <c r="B193" s="140"/>
      <c r="C193" s="141">
        <v>53</v>
      </c>
      <c r="D193" s="141" t="s">
        <v>150</v>
      </c>
      <c r="E193" s="142" t="s">
        <v>1696</v>
      </c>
      <c r="F193" s="143" t="s">
        <v>1694</v>
      </c>
      <c r="G193" s="144" t="s">
        <v>197</v>
      </c>
      <c r="H193" s="145">
        <v>19</v>
      </c>
      <c r="I193" s="146">
        <v>0</v>
      </c>
      <c r="J193" s="146">
        <f t="shared" si="13"/>
        <v>0</v>
      </c>
      <c r="K193" s="143" t="s">
        <v>154</v>
      </c>
      <c r="L193" s="162"/>
      <c r="M193" s="166"/>
      <c r="N193" s="167"/>
      <c r="O193" s="167"/>
      <c r="P193" s="167"/>
      <c r="Q193" s="167"/>
      <c r="R193" s="167"/>
      <c r="S193" s="167"/>
      <c r="T193" s="168"/>
      <c r="AT193" s="169" t="s">
        <v>167</v>
      </c>
      <c r="AU193" s="169" t="s">
        <v>85</v>
      </c>
      <c r="AV193" s="13" t="s">
        <v>85</v>
      </c>
      <c r="AW193" s="13" t="s">
        <v>3</v>
      </c>
      <c r="AX193" s="13" t="s">
        <v>83</v>
      </c>
      <c r="AY193" s="169" t="s">
        <v>148</v>
      </c>
    </row>
    <row r="194" spans="1:65" s="2" customFormat="1" ht="33" customHeight="1">
      <c r="A194" s="219"/>
      <c r="B194" s="140"/>
      <c r="C194" s="153">
        <v>54</v>
      </c>
      <c r="D194" s="153" t="s">
        <v>161</v>
      </c>
      <c r="E194" s="154" t="s">
        <v>1697</v>
      </c>
      <c r="F194" s="155" t="s">
        <v>1695</v>
      </c>
      <c r="G194" s="156" t="s">
        <v>197</v>
      </c>
      <c r="H194" s="157">
        <v>19</v>
      </c>
      <c r="I194" s="158">
        <v>0</v>
      </c>
      <c r="J194" s="158">
        <f t="shared" si="13"/>
        <v>0</v>
      </c>
      <c r="K194" s="155" t="s">
        <v>154</v>
      </c>
      <c r="L194" s="30"/>
      <c r="M194" s="147"/>
      <c r="N194" s="148"/>
      <c r="O194" s="149"/>
      <c r="P194" s="149"/>
      <c r="Q194" s="149"/>
      <c r="R194" s="149"/>
      <c r="S194" s="149"/>
      <c r="T194" s="150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1" t="s">
        <v>235</v>
      </c>
      <c r="AT194" s="151" t="s">
        <v>150</v>
      </c>
      <c r="AU194" s="151" t="s">
        <v>85</v>
      </c>
      <c r="AY194" s="17" t="s">
        <v>148</v>
      </c>
      <c r="BE194" s="152">
        <f>IF(N194="základní",J214,0)</f>
        <v>0</v>
      </c>
      <c r="BF194" s="152">
        <f>IF(N194="snížená",J214,0)</f>
        <v>0</v>
      </c>
      <c r="BG194" s="152">
        <f>IF(N194="zákl. přenesená",J214,0)</f>
        <v>0</v>
      </c>
      <c r="BH194" s="152">
        <f>IF(N194="sníž. přenesená",J214,0)</f>
        <v>0</v>
      </c>
      <c r="BI194" s="152">
        <f>IF(N194="nulová",J214,0)</f>
        <v>0</v>
      </c>
      <c r="BJ194" s="17" t="s">
        <v>83</v>
      </c>
      <c r="BK194" s="152">
        <f>ROUND(I214*H214,2)</f>
        <v>0</v>
      </c>
      <c r="BL194" s="17" t="s">
        <v>235</v>
      </c>
      <c r="BM194" s="151" t="s">
        <v>1458</v>
      </c>
    </row>
    <row r="195" spans="1:65" s="2" customFormat="1" ht="24.15" customHeight="1">
      <c r="A195" s="219"/>
      <c r="B195" s="140"/>
      <c r="C195" s="141">
        <v>55</v>
      </c>
      <c r="D195" s="141" t="s">
        <v>150</v>
      </c>
      <c r="E195" s="142" t="s">
        <v>1698</v>
      </c>
      <c r="F195" s="143" t="s">
        <v>1700</v>
      </c>
      <c r="G195" s="144" t="s">
        <v>197</v>
      </c>
      <c r="H195" s="145">
        <v>30</v>
      </c>
      <c r="I195" s="146">
        <v>0</v>
      </c>
      <c r="J195" s="146">
        <f t="shared" si="13"/>
        <v>0</v>
      </c>
      <c r="K195" s="143" t="s">
        <v>154</v>
      </c>
      <c r="L195" s="159"/>
      <c r="M195" s="160"/>
      <c r="N195" s="161"/>
      <c r="O195" s="149"/>
      <c r="P195" s="149"/>
      <c r="Q195" s="149"/>
      <c r="R195" s="149"/>
      <c r="S195" s="149"/>
      <c r="T195" s="150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1" t="s">
        <v>311</v>
      </c>
      <c r="AT195" s="151" t="s">
        <v>161</v>
      </c>
      <c r="AU195" s="151" t="s">
        <v>85</v>
      </c>
      <c r="AY195" s="17" t="s">
        <v>148</v>
      </c>
      <c r="BE195" s="152">
        <f>IF(N195="základní",J215,0)</f>
        <v>0</v>
      </c>
      <c r="BF195" s="152">
        <f>IF(N195="snížená",J215,0)</f>
        <v>0</v>
      </c>
      <c r="BG195" s="152">
        <f>IF(N195="zákl. přenesená",J215,0)</f>
        <v>0</v>
      </c>
      <c r="BH195" s="152">
        <f>IF(N195="sníž. přenesená",J215,0)</f>
        <v>0</v>
      </c>
      <c r="BI195" s="152">
        <f>IF(N195="nulová",J215,0)</f>
        <v>0</v>
      </c>
      <c r="BJ195" s="17" t="s">
        <v>83</v>
      </c>
      <c r="BK195" s="152">
        <f>ROUND(I215*H215,2)</f>
        <v>0</v>
      </c>
      <c r="BL195" s="17" t="s">
        <v>235</v>
      </c>
      <c r="BM195" s="151" t="s">
        <v>1459</v>
      </c>
    </row>
    <row r="196" spans="1:65" s="2" customFormat="1" ht="21.75" customHeight="1">
      <c r="A196" s="219"/>
      <c r="B196" s="140"/>
      <c r="C196" s="153">
        <v>56</v>
      </c>
      <c r="D196" s="153" t="s">
        <v>161</v>
      </c>
      <c r="E196" s="154" t="s">
        <v>1699</v>
      </c>
      <c r="F196" s="155" t="s">
        <v>1701</v>
      </c>
      <c r="G196" s="156" t="s">
        <v>197</v>
      </c>
      <c r="H196" s="157">
        <v>30</v>
      </c>
      <c r="I196" s="158">
        <v>0</v>
      </c>
      <c r="J196" s="158">
        <f t="shared" si="13"/>
        <v>0</v>
      </c>
      <c r="K196" s="155" t="s">
        <v>154</v>
      </c>
      <c r="L196" s="30"/>
      <c r="M196" s="147"/>
      <c r="N196" s="148"/>
      <c r="O196" s="149"/>
      <c r="P196" s="149"/>
      <c r="Q196" s="149"/>
      <c r="R196" s="149"/>
      <c r="S196" s="149"/>
      <c r="T196" s="150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1" t="s">
        <v>235</v>
      </c>
      <c r="AT196" s="151" t="s">
        <v>150</v>
      </c>
      <c r="AU196" s="151" t="s">
        <v>85</v>
      </c>
      <c r="AY196" s="17" t="s">
        <v>148</v>
      </c>
      <c r="BE196" s="152">
        <f>IF(N196="základní",J216,0)</f>
        <v>0</v>
      </c>
      <c r="BF196" s="152">
        <f>IF(N196="snížená",J216,0)</f>
        <v>0</v>
      </c>
      <c r="BG196" s="152">
        <f>IF(N196="zákl. přenesená",J216,0)</f>
        <v>0</v>
      </c>
      <c r="BH196" s="152">
        <f>IF(N196="sníž. přenesená",J216,0)</f>
        <v>0</v>
      </c>
      <c r="BI196" s="152">
        <f>IF(N196="nulová",J216,0)</f>
        <v>0</v>
      </c>
      <c r="BJ196" s="17" t="s">
        <v>83</v>
      </c>
      <c r="BK196" s="152">
        <f>ROUND(I216*H216,2)</f>
        <v>0</v>
      </c>
      <c r="BL196" s="17" t="s">
        <v>235</v>
      </c>
      <c r="BM196" s="151" t="s">
        <v>1460</v>
      </c>
    </row>
    <row r="197" spans="1:65" s="2" customFormat="1" ht="24.15" customHeight="1">
      <c r="A197" s="219"/>
      <c r="B197" s="140"/>
      <c r="C197" s="141">
        <v>57</v>
      </c>
      <c r="D197" s="141" t="s">
        <v>150</v>
      </c>
      <c r="E197" s="142" t="s">
        <v>1702</v>
      </c>
      <c r="F197" s="143" t="s">
        <v>1704</v>
      </c>
      <c r="G197" s="144" t="s">
        <v>197</v>
      </c>
      <c r="H197" s="145">
        <v>69</v>
      </c>
      <c r="I197" s="146">
        <v>0</v>
      </c>
      <c r="J197" s="146">
        <f t="shared" si="13"/>
        <v>0</v>
      </c>
      <c r="K197" s="143" t="s">
        <v>154</v>
      </c>
      <c r="L197" s="159"/>
      <c r="M197" s="160"/>
      <c r="N197" s="161"/>
      <c r="O197" s="149"/>
      <c r="P197" s="149"/>
      <c r="Q197" s="149"/>
      <c r="R197" s="149"/>
      <c r="S197" s="149"/>
      <c r="T197" s="150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1" t="s">
        <v>311</v>
      </c>
      <c r="AT197" s="151" t="s">
        <v>161</v>
      </c>
      <c r="AU197" s="151" t="s">
        <v>85</v>
      </c>
      <c r="AY197" s="17" t="s">
        <v>148</v>
      </c>
      <c r="BE197" s="152">
        <f>IF(N197="základní",J217,0)</f>
        <v>0</v>
      </c>
      <c r="BF197" s="152">
        <f>IF(N197="snížená",J217,0)</f>
        <v>0</v>
      </c>
      <c r="BG197" s="152">
        <f>IF(N197="zákl. přenesená",J217,0)</f>
        <v>0</v>
      </c>
      <c r="BH197" s="152">
        <f>IF(N197="sníž. přenesená",J217,0)</f>
        <v>0</v>
      </c>
      <c r="BI197" s="152">
        <f>IF(N197="nulová",J217,0)</f>
        <v>0</v>
      </c>
      <c r="BJ197" s="17" t="s">
        <v>83</v>
      </c>
      <c r="BK197" s="152">
        <f>ROUND(I217*H217,2)</f>
        <v>0</v>
      </c>
      <c r="BL197" s="17" t="s">
        <v>235</v>
      </c>
      <c r="BM197" s="151" t="s">
        <v>1461</v>
      </c>
    </row>
    <row r="198" spans="1:65" s="13" customFormat="1" ht="11.4">
      <c r="A198" s="219"/>
      <c r="B198" s="140"/>
      <c r="C198" s="153">
        <v>58</v>
      </c>
      <c r="D198" s="153" t="s">
        <v>161</v>
      </c>
      <c r="E198" s="154" t="s">
        <v>1703</v>
      </c>
      <c r="F198" s="155" t="s">
        <v>1705</v>
      </c>
      <c r="G198" s="156" t="s">
        <v>197</v>
      </c>
      <c r="H198" s="157">
        <v>69</v>
      </c>
      <c r="I198" s="158">
        <v>0</v>
      </c>
      <c r="J198" s="158">
        <f t="shared" si="13"/>
        <v>0</v>
      </c>
      <c r="K198" s="155" t="s">
        <v>154</v>
      </c>
      <c r="L198" s="162"/>
      <c r="M198" s="166"/>
      <c r="N198" s="167"/>
      <c r="O198" s="167"/>
      <c r="P198" s="167"/>
      <c r="Q198" s="167"/>
      <c r="R198" s="167"/>
      <c r="S198" s="167"/>
      <c r="T198" s="168"/>
      <c r="AT198" s="169" t="s">
        <v>167</v>
      </c>
      <c r="AU198" s="169" t="s">
        <v>85</v>
      </c>
      <c r="AV198" s="13" t="s">
        <v>85</v>
      </c>
      <c r="AW198" s="13" t="s">
        <v>3</v>
      </c>
      <c r="AX198" s="13" t="s">
        <v>83</v>
      </c>
      <c r="AY198" s="169" t="s">
        <v>148</v>
      </c>
    </row>
    <row r="199" spans="1:65" s="2" customFormat="1" ht="24.15" customHeight="1">
      <c r="A199" s="219"/>
      <c r="B199" s="140"/>
      <c r="C199" s="141">
        <v>59</v>
      </c>
      <c r="D199" s="141" t="s">
        <v>150</v>
      </c>
      <c r="E199" s="142" t="s">
        <v>1706</v>
      </c>
      <c r="F199" s="143" t="s">
        <v>1708</v>
      </c>
      <c r="G199" s="144" t="s">
        <v>197</v>
      </c>
      <c r="H199" s="145">
        <v>23</v>
      </c>
      <c r="I199" s="146">
        <v>0</v>
      </c>
      <c r="J199" s="146">
        <f t="shared" si="13"/>
        <v>0</v>
      </c>
      <c r="K199" s="143" t="s">
        <v>154</v>
      </c>
      <c r="L199" s="30"/>
      <c r="M199" s="147"/>
      <c r="N199" s="148"/>
      <c r="O199" s="149"/>
      <c r="P199" s="149"/>
      <c r="Q199" s="149"/>
      <c r="R199" s="149"/>
      <c r="S199" s="149"/>
      <c r="T199" s="150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1" t="s">
        <v>235</v>
      </c>
      <c r="AT199" s="151" t="s">
        <v>150</v>
      </c>
      <c r="AU199" s="151" t="s">
        <v>85</v>
      </c>
      <c r="AY199" s="17" t="s">
        <v>148</v>
      </c>
      <c r="BE199" s="152">
        <f>IF(N199="základní",#REF!,0)</f>
        <v>0</v>
      </c>
      <c r="BF199" s="152">
        <f>IF(N199="snížená",#REF!,0)</f>
        <v>0</v>
      </c>
      <c r="BG199" s="152">
        <f>IF(N199="zákl. přenesená",#REF!,0)</f>
        <v>0</v>
      </c>
      <c r="BH199" s="152">
        <f>IF(N199="sníž. přenesená",#REF!,0)</f>
        <v>0</v>
      </c>
      <c r="BI199" s="152">
        <f>IF(N199="nulová",#REF!,0)</f>
        <v>0</v>
      </c>
      <c r="BJ199" s="17" t="s">
        <v>83</v>
      </c>
      <c r="BK199" s="152" t="e">
        <f>ROUND(#REF!*#REF!,2)</f>
        <v>#REF!</v>
      </c>
      <c r="BL199" s="17" t="s">
        <v>235</v>
      </c>
      <c r="BM199" s="151" t="s">
        <v>1462</v>
      </c>
    </row>
    <row r="200" spans="1:65" s="2" customFormat="1" ht="37.950000000000003" customHeight="1">
      <c r="A200" s="219"/>
      <c r="B200" s="140"/>
      <c r="C200" s="153">
        <v>60</v>
      </c>
      <c r="D200" s="153" t="s">
        <v>161</v>
      </c>
      <c r="E200" s="154" t="s">
        <v>1707</v>
      </c>
      <c r="F200" s="155" t="s">
        <v>1709</v>
      </c>
      <c r="G200" s="156" t="s">
        <v>197</v>
      </c>
      <c r="H200" s="157">
        <v>23</v>
      </c>
      <c r="I200" s="158">
        <v>0</v>
      </c>
      <c r="J200" s="158">
        <f t="shared" si="13"/>
        <v>0</v>
      </c>
      <c r="K200" s="155" t="s">
        <v>154</v>
      </c>
      <c r="L200" s="159"/>
      <c r="M200" s="160"/>
      <c r="N200" s="161"/>
      <c r="O200" s="149"/>
      <c r="P200" s="149"/>
      <c r="Q200" s="149"/>
      <c r="R200" s="149"/>
      <c r="S200" s="149"/>
      <c r="T200" s="150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1" t="s">
        <v>311</v>
      </c>
      <c r="AT200" s="151" t="s">
        <v>161</v>
      </c>
      <c r="AU200" s="151" t="s">
        <v>85</v>
      </c>
      <c r="AY200" s="17" t="s">
        <v>148</v>
      </c>
      <c r="BE200" s="152">
        <f>IF(N200="základní",#REF!,0)</f>
        <v>0</v>
      </c>
      <c r="BF200" s="152">
        <f>IF(N200="snížená",#REF!,0)</f>
        <v>0</v>
      </c>
      <c r="BG200" s="152">
        <f>IF(N200="zákl. přenesená",#REF!,0)</f>
        <v>0</v>
      </c>
      <c r="BH200" s="152">
        <f>IF(N200="sníž. přenesená",#REF!,0)</f>
        <v>0</v>
      </c>
      <c r="BI200" s="152">
        <f>IF(N200="nulová",#REF!,0)</f>
        <v>0</v>
      </c>
      <c r="BJ200" s="17" t="s">
        <v>83</v>
      </c>
      <c r="BK200" s="152" t="e">
        <f>ROUND(#REF!*#REF!,2)</f>
        <v>#REF!</v>
      </c>
      <c r="BL200" s="17" t="s">
        <v>235</v>
      </c>
      <c r="BM200" s="151" t="s">
        <v>1463</v>
      </c>
    </row>
    <row r="201" spans="1:65" s="13" customFormat="1" ht="22.8">
      <c r="A201" s="219"/>
      <c r="B201" s="140"/>
      <c r="C201" s="141">
        <v>61</v>
      </c>
      <c r="D201" s="141" t="s">
        <v>150</v>
      </c>
      <c r="E201" s="142" t="s">
        <v>1710</v>
      </c>
      <c r="F201" s="143" t="s">
        <v>1713</v>
      </c>
      <c r="G201" s="144" t="s">
        <v>197</v>
      </c>
      <c r="H201" s="145">
        <v>7</v>
      </c>
      <c r="I201" s="146">
        <v>0</v>
      </c>
      <c r="J201" s="146">
        <f t="shared" si="13"/>
        <v>0</v>
      </c>
      <c r="K201" s="143" t="s">
        <v>154</v>
      </c>
      <c r="L201" s="162"/>
      <c r="M201" s="166"/>
      <c r="N201" s="167"/>
      <c r="O201" s="167"/>
      <c r="P201" s="167"/>
      <c r="Q201" s="167"/>
      <c r="R201" s="167"/>
      <c r="S201" s="167"/>
      <c r="T201" s="168"/>
      <c r="AT201" s="169" t="s">
        <v>167</v>
      </c>
      <c r="AU201" s="169" t="s">
        <v>85</v>
      </c>
      <c r="AV201" s="13" t="s">
        <v>85</v>
      </c>
      <c r="AW201" s="13" t="s">
        <v>3</v>
      </c>
      <c r="AX201" s="13" t="s">
        <v>83</v>
      </c>
      <c r="AY201" s="169" t="s">
        <v>148</v>
      </c>
    </row>
    <row r="202" spans="1:65" s="2" customFormat="1" ht="16.5" customHeight="1">
      <c r="A202" s="219"/>
      <c r="B202" s="140"/>
      <c r="C202" s="153">
        <v>62</v>
      </c>
      <c r="D202" s="153" t="s">
        <v>161</v>
      </c>
      <c r="E202" s="154" t="s">
        <v>1711</v>
      </c>
      <c r="F202" s="155" t="s">
        <v>1712</v>
      </c>
      <c r="G202" s="156" t="s">
        <v>197</v>
      </c>
      <c r="H202" s="157">
        <v>7</v>
      </c>
      <c r="I202" s="158">
        <v>0</v>
      </c>
      <c r="J202" s="158">
        <f t="shared" si="13"/>
        <v>0</v>
      </c>
      <c r="K202" s="155" t="s">
        <v>154</v>
      </c>
      <c r="L202" s="30"/>
      <c r="M202" s="147"/>
      <c r="N202" s="148"/>
      <c r="O202" s="149"/>
      <c r="P202" s="149"/>
      <c r="Q202" s="149"/>
      <c r="R202" s="149"/>
      <c r="S202" s="149"/>
      <c r="T202" s="150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1" t="s">
        <v>235</v>
      </c>
      <c r="AT202" s="151" t="s">
        <v>150</v>
      </c>
      <c r="AU202" s="151" t="s">
        <v>85</v>
      </c>
      <c r="AY202" s="17" t="s">
        <v>148</v>
      </c>
      <c r="BE202" s="152">
        <f>IF(N202="základní",#REF!,0)</f>
        <v>0</v>
      </c>
      <c r="BF202" s="152">
        <f>IF(N202="snížená",#REF!,0)</f>
        <v>0</v>
      </c>
      <c r="BG202" s="152">
        <f>IF(N202="zákl. přenesená",#REF!,0)</f>
        <v>0</v>
      </c>
      <c r="BH202" s="152">
        <f>IF(N202="sníž. přenesená",#REF!,0)</f>
        <v>0</v>
      </c>
      <c r="BI202" s="152">
        <f>IF(N202="nulová",#REF!,0)</f>
        <v>0</v>
      </c>
      <c r="BJ202" s="17" t="s">
        <v>83</v>
      </c>
      <c r="BK202" s="152" t="e">
        <f>ROUND(#REF!*#REF!,2)</f>
        <v>#REF!</v>
      </c>
      <c r="BL202" s="17" t="s">
        <v>235</v>
      </c>
      <c r="BM202" s="151" t="s">
        <v>1464</v>
      </c>
    </row>
    <row r="203" spans="1:65" s="2" customFormat="1" ht="31.2" customHeight="1">
      <c r="A203" s="29"/>
      <c r="B203" s="140"/>
      <c r="C203" s="141">
        <v>63</v>
      </c>
      <c r="D203" s="141" t="s">
        <v>150</v>
      </c>
      <c r="E203" s="142" t="s">
        <v>1433</v>
      </c>
      <c r="F203" s="143" t="s">
        <v>1434</v>
      </c>
      <c r="G203" s="144" t="s">
        <v>197</v>
      </c>
      <c r="H203" s="145">
        <v>207</v>
      </c>
      <c r="I203" s="146">
        <v>0</v>
      </c>
      <c r="J203" s="146">
        <f t="shared" si="13"/>
        <v>0</v>
      </c>
      <c r="K203" s="143" t="s">
        <v>154</v>
      </c>
      <c r="L203" s="30"/>
      <c r="M203" s="147"/>
      <c r="N203" s="148"/>
      <c r="O203" s="149"/>
      <c r="P203" s="149"/>
      <c r="Q203" s="149"/>
      <c r="R203" s="149"/>
      <c r="S203" s="149"/>
      <c r="T203" s="150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1" t="s">
        <v>235</v>
      </c>
      <c r="AT203" s="151" t="s">
        <v>150</v>
      </c>
      <c r="AU203" s="151" t="s">
        <v>85</v>
      </c>
      <c r="AY203" s="17" t="s">
        <v>148</v>
      </c>
      <c r="BE203" s="152">
        <f>IF(N203="základní",#REF!,0)</f>
        <v>0</v>
      </c>
      <c r="BF203" s="152">
        <f>IF(N203="snížená",#REF!,0)</f>
        <v>0</v>
      </c>
      <c r="BG203" s="152">
        <f>IF(N203="zákl. přenesená",#REF!,0)</f>
        <v>0</v>
      </c>
      <c r="BH203" s="152">
        <f>IF(N203="sníž. přenesená",#REF!,0)</f>
        <v>0</v>
      </c>
      <c r="BI203" s="152">
        <f>IF(N203="nulová",#REF!,0)</f>
        <v>0</v>
      </c>
      <c r="BJ203" s="17" t="s">
        <v>83</v>
      </c>
      <c r="BK203" s="152" t="e">
        <f>ROUND(#REF!*#REF!,2)</f>
        <v>#REF!</v>
      </c>
      <c r="BL203" s="17" t="s">
        <v>235</v>
      </c>
      <c r="BM203" s="151" t="s">
        <v>1465</v>
      </c>
    </row>
    <row r="204" spans="1:65" s="2" customFormat="1" ht="28.2" customHeight="1">
      <c r="A204" s="29"/>
      <c r="B204" s="140"/>
      <c r="C204" s="141">
        <v>64</v>
      </c>
      <c r="D204" s="141" t="s">
        <v>150</v>
      </c>
      <c r="E204" s="142" t="s">
        <v>1714</v>
      </c>
      <c r="F204" s="143" t="s">
        <v>1715</v>
      </c>
      <c r="G204" s="144" t="s">
        <v>210</v>
      </c>
      <c r="H204" s="145">
        <v>145</v>
      </c>
      <c r="I204" s="146">
        <v>0</v>
      </c>
      <c r="J204" s="146">
        <f t="shared" si="13"/>
        <v>0</v>
      </c>
      <c r="K204" s="143" t="s">
        <v>154</v>
      </c>
      <c r="L204" s="159"/>
      <c r="M204" s="160"/>
      <c r="N204" s="161"/>
      <c r="O204" s="149"/>
      <c r="P204" s="149"/>
      <c r="Q204" s="149"/>
      <c r="R204" s="149"/>
      <c r="S204" s="149"/>
      <c r="T204" s="150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1" t="s">
        <v>311</v>
      </c>
      <c r="AT204" s="151" t="s">
        <v>161</v>
      </c>
      <c r="AU204" s="151" t="s">
        <v>85</v>
      </c>
      <c r="AY204" s="17" t="s">
        <v>148</v>
      </c>
      <c r="BE204" s="152">
        <f>IF(N204="základní",#REF!,0)</f>
        <v>0</v>
      </c>
      <c r="BF204" s="152">
        <f>IF(N204="snížená",#REF!,0)</f>
        <v>0</v>
      </c>
      <c r="BG204" s="152">
        <f>IF(N204="zákl. přenesená",#REF!,0)</f>
        <v>0</v>
      </c>
      <c r="BH204" s="152">
        <f>IF(N204="sníž. přenesená",#REF!,0)</f>
        <v>0</v>
      </c>
      <c r="BI204" s="152">
        <f>IF(N204="nulová",#REF!,0)</f>
        <v>0</v>
      </c>
      <c r="BJ204" s="17" t="s">
        <v>83</v>
      </c>
      <c r="BK204" s="152" t="e">
        <f>ROUND(#REF!*#REF!,2)</f>
        <v>#REF!</v>
      </c>
      <c r="BL204" s="17" t="s">
        <v>235</v>
      </c>
      <c r="BM204" s="151" t="s">
        <v>1466</v>
      </c>
    </row>
    <row r="205" spans="1:65" s="2" customFormat="1" ht="24.15" customHeight="1">
      <c r="A205" s="29"/>
      <c r="B205" s="140"/>
      <c r="C205" s="153">
        <v>65</v>
      </c>
      <c r="D205" s="153" t="s">
        <v>161</v>
      </c>
      <c r="E205" s="154" t="s">
        <v>1716</v>
      </c>
      <c r="F205" s="155" t="s">
        <v>1717</v>
      </c>
      <c r="G205" s="156" t="s">
        <v>210</v>
      </c>
      <c r="H205" s="157">
        <v>261</v>
      </c>
      <c r="I205" s="158">
        <v>0</v>
      </c>
      <c r="J205" s="158">
        <f t="shared" si="13"/>
        <v>0</v>
      </c>
      <c r="K205" s="155" t="s">
        <v>154</v>
      </c>
      <c r="L205" s="30"/>
      <c r="M205" s="147"/>
      <c r="N205" s="148"/>
      <c r="O205" s="149"/>
      <c r="P205" s="149"/>
      <c r="Q205" s="149"/>
      <c r="R205" s="149"/>
      <c r="S205" s="149"/>
      <c r="T205" s="150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1" t="s">
        <v>235</v>
      </c>
      <c r="AT205" s="151" t="s">
        <v>150</v>
      </c>
      <c r="AU205" s="151" t="s">
        <v>85</v>
      </c>
      <c r="AY205" s="17" t="s">
        <v>148</v>
      </c>
      <c r="BE205" s="152">
        <f>IF(N205="základní",#REF!,0)</f>
        <v>0</v>
      </c>
      <c r="BF205" s="152">
        <f>IF(N205="snížená",#REF!,0)</f>
        <v>0</v>
      </c>
      <c r="BG205" s="152">
        <f>IF(N205="zákl. přenesená",#REF!,0)</f>
        <v>0</v>
      </c>
      <c r="BH205" s="152">
        <f>IF(N205="sníž. přenesená",#REF!,0)</f>
        <v>0</v>
      </c>
      <c r="BI205" s="152">
        <f>IF(N205="nulová",#REF!,0)</f>
        <v>0</v>
      </c>
      <c r="BJ205" s="17" t="s">
        <v>83</v>
      </c>
      <c r="BK205" s="152" t="e">
        <f>ROUND(#REF!*#REF!,2)</f>
        <v>#REF!</v>
      </c>
      <c r="BL205" s="17" t="s">
        <v>235</v>
      </c>
      <c r="BM205" s="151" t="s">
        <v>1467</v>
      </c>
    </row>
    <row r="206" spans="1:65" s="2" customFormat="1" ht="16.5" customHeight="1">
      <c r="A206" s="13"/>
      <c r="B206" s="162"/>
      <c r="C206" s="13"/>
      <c r="D206" s="163" t="s">
        <v>167</v>
      </c>
      <c r="E206" s="13"/>
      <c r="F206" s="164" t="s">
        <v>1718</v>
      </c>
      <c r="G206" s="13"/>
      <c r="H206" s="165">
        <v>261</v>
      </c>
      <c r="I206" s="13"/>
      <c r="J206" s="13"/>
      <c r="K206" s="13"/>
      <c r="L206" s="30"/>
      <c r="M206" s="147"/>
      <c r="N206" s="148"/>
      <c r="O206" s="149"/>
      <c r="P206" s="149"/>
      <c r="Q206" s="149"/>
      <c r="R206" s="149"/>
      <c r="S206" s="149"/>
      <c r="T206" s="150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1" t="s">
        <v>235</v>
      </c>
      <c r="AT206" s="151" t="s">
        <v>150</v>
      </c>
      <c r="AU206" s="151" t="s">
        <v>85</v>
      </c>
      <c r="AY206" s="17" t="s">
        <v>148</v>
      </c>
      <c r="BE206" s="152">
        <f>IF(N206="základní",#REF!,0)</f>
        <v>0</v>
      </c>
      <c r="BF206" s="152">
        <f>IF(N206="snížená",#REF!,0)</f>
        <v>0</v>
      </c>
      <c r="BG206" s="152">
        <f>IF(N206="zákl. přenesená",#REF!,0)</f>
        <v>0</v>
      </c>
      <c r="BH206" s="152">
        <f>IF(N206="sníž. přenesená",#REF!,0)</f>
        <v>0</v>
      </c>
      <c r="BI206" s="152">
        <f>IF(N206="nulová",#REF!,0)</f>
        <v>0</v>
      </c>
      <c r="BJ206" s="17" t="s">
        <v>83</v>
      </c>
      <c r="BK206" s="152" t="e">
        <f>ROUND(#REF!*#REF!,2)</f>
        <v>#REF!</v>
      </c>
      <c r="BL206" s="17" t="s">
        <v>235</v>
      </c>
      <c r="BM206" s="151" t="s">
        <v>1468</v>
      </c>
    </row>
    <row r="207" spans="1:65" s="2" customFormat="1" ht="24.15" customHeight="1">
      <c r="A207" s="29"/>
      <c r="B207" s="140"/>
      <c r="C207" s="141">
        <v>66</v>
      </c>
      <c r="D207" s="141" t="s">
        <v>150</v>
      </c>
      <c r="E207" s="142" t="s">
        <v>1446</v>
      </c>
      <c r="F207" s="143" t="s">
        <v>1447</v>
      </c>
      <c r="G207" s="144" t="s">
        <v>197</v>
      </c>
      <c r="H207" s="145">
        <v>1</v>
      </c>
      <c r="I207" s="146">
        <v>0</v>
      </c>
      <c r="J207" s="146">
        <f>ROUND(I207*H207,2)</f>
        <v>0</v>
      </c>
      <c r="K207" s="143" t="s">
        <v>154</v>
      </c>
      <c r="L207" s="30"/>
      <c r="M207" s="147"/>
      <c r="N207" s="148"/>
      <c r="O207" s="149"/>
      <c r="P207" s="149"/>
      <c r="Q207" s="149"/>
      <c r="R207" s="149"/>
      <c r="S207" s="149"/>
      <c r="T207" s="150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1" t="s">
        <v>486</v>
      </c>
      <c r="AT207" s="151" t="s">
        <v>150</v>
      </c>
      <c r="AU207" s="151" t="s">
        <v>85</v>
      </c>
      <c r="AY207" s="17" t="s">
        <v>148</v>
      </c>
      <c r="BE207" s="152">
        <f>IF(N207="základní",J226,0)</f>
        <v>0</v>
      </c>
      <c r="BF207" s="152">
        <f>IF(N207="snížená",J226,0)</f>
        <v>0</v>
      </c>
      <c r="BG207" s="152">
        <f>IF(N207="zákl. přenesená",J226,0)</f>
        <v>0</v>
      </c>
      <c r="BH207" s="152">
        <f>IF(N207="sníž. přenesená",J226,0)</f>
        <v>0</v>
      </c>
      <c r="BI207" s="152">
        <f>IF(N207="nulová",J226,0)</f>
        <v>0</v>
      </c>
      <c r="BJ207" s="17" t="s">
        <v>83</v>
      </c>
      <c r="BK207" s="152">
        <f>ROUND(I226*H226,2)</f>
        <v>0</v>
      </c>
      <c r="BL207" s="17" t="s">
        <v>486</v>
      </c>
      <c r="BM207" s="151" t="s">
        <v>1486</v>
      </c>
    </row>
    <row r="208" spans="1:65" s="2" customFormat="1" ht="24.15" customHeight="1">
      <c r="A208" s="29"/>
      <c r="B208" s="140"/>
      <c r="C208" s="141">
        <v>67</v>
      </c>
      <c r="D208" s="141" t="s">
        <v>150</v>
      </c>
      <c r="E208" s="142" t="s">
        <v>1449</v>
      </c>
      <c r="F208" s="143" t="s">
        <v>1719</v>
      </c>
      <c r="G208" s="144" t="s">
        <v>544</v>
      </c>
      <c r="H208" s="145">
        <v>1</v>
      </c>
      <c r="I208" s="146">
        <v>0</v>
      </c>
      <c r="J208" s="146">
        <f>ROUND(I208*H208,2)</f>
        <v>0</v>
      </c>
      <c r="K208" s="143" t="s">
        <v>154</v>
      </c>
      <c r="L208" s="30"/>
      <c r="M208" s="147"/>
      <c r="N208" s="148"/>
      <c r="O208" s="149"/>
      <c r="P208" s="149"/>
      <c r="Q208" s="149"/>
      <c r="R208" s="149"/>
      <c r="S208" s="149"/>
      <c r="T208" s="150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1" t="s">
        <v>486</v>
      </c>
      <c r="AT208" s="151" t="s">
        <v>150</v>
      </c>
      <c r="AU208" s="151" t="s">
        <v>85</v>
      </c>
      <c r="AY208" s="17" t="s">
        <v>148</v>
      </c>
      <c r="BE208" s="152">
        <f>IF(N208="základní",J227,0)</f>
        <v>0</v>
      </c>
      <c r="BF208" s="152">
        <f>IF(N208="snížená",J227,0)</f>
        <v>0</v>
      </c>
      <c r="BG208" s="152">
        <f>IF(N208="zákl. přenesená",J227,0)</f>
        <v>0</v>
      </c>
      <c r="BH208" s="152">
        <f>IF(N208="sníž. přenesená",J227,0)</f>
        <v>0</v>
      </c>
      <c r="BI208" s="152">
        <f>IF(N208="nulová",J227,0)</f>
        <v>0</v>
      </c>
      <c r="BJ208" s="17" t="s">
        <v>83</v>
      </c>
      <c r="BK208" s="152">
        <f>ROUND(I227*H227,2)</f>
        <v>0</v>
      </c>
      <c r="BL208" s="17" t="s">
        <v>486</v>
      </c>
      <c r="BM208" s="151" t="s">
        <v>1489</v>
      </c>
    </row>
    <row r="209" spans="1:65" s="13" customFormat="1" ht="22.8">
      <c r="A209" s="29"/>
      <c r="B209" s="140"/>
      <c r="C209" s="141">
        <v>68</v>
      </c>
      <c r="D209" s="141" t="s">
        <v>150</v>
      </c>
      <c r="E209" s="142" t="s">
        <v>1451</v>
      </c>
      <c r="F209" s="143" t="s">
        <v>1452</v>
      </c>
      <c r="G209" s="144" t="s">
        <v>280</v>
      </c>
      <c r="H209" s="145">
        <v>3.5270000000000001</v>
      </c>
      <c r="I209" s="146">
        <v>0</v>
      </c>
      <c r="J209" s="146">
        <f>ROUND(I209*H209,2)</f>
        <v>0</v>
      </c>
      <c r="K209" s="143" t="s">
        <v>154</v>
      </c>
      <c r="L209" s="162"/>
      <c r="M209" s="166"/>
      <c r="N209" s="167"/>
      <c r="O209" s="167"/>
      <c r="P209" s="167"/>
      <c r="Q209" s="167"/>
      <c r="R209" s="167"/>
      <c r="S209" s="167"/>
      <c r="T209" s="168"/>
      <c r="AT209" s="169" t="s">
        <v>167</v>
      </c>
      <c r="AU209" s="169" t="s">
        <v>85</v>
      </c>
      <c r="AV209" s="13" t="s">
        <v>85</v>
      </c>
      <c r="AW209" s="13" t="s">
        <v>3</v>
      </c>
      <c r="AX209" s="13" t="s">
        <v>83</v>
      </c>
      <c r="AY209" s="169" t="s">
        <v>148</v>
      </c>
    </row>
    <row r="210" spans="1:65" s="2" customFormat="1" ht="33" customHeight="1">
      <c r="A210" s="12"/>
      <c r="B210" s="128"/>
      <c r="C210" s="12"/>
      <c r="D210" s="129" t="s">
        <v>74</v>
      </c>
      <c r="E210" s="138" t="s">
        <v>1454</v>
      </c>
      <c r="F210" s="138" t="s">
        <v>1455</v>
      </c>
      <c r="G210" s="12"/>
      <c r="H210" s="12"/>
      <c r="I210" s="12"/>
      <c r="J210" s="139">
        <f>SUM(J211:J218)</f>
        <v>0</v>
      </c>
      <c r="K210" s="12"/>
      <c r="L210" s="30"/>
      <c r="M210" s="147"/>
      <c r="N210" s="148"/>
      <c r="O210" s="149"/>
      <c r="P210" s="149"/>
      <c r="Q210" s="149"/>
      <c r="R210" s="149"/>
      <c r="S210" s="149"/>
      <c r="T210" s="150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1" t="s">
        <v>486</v>
      </c>
      <c r="AT210" s="151" t="s">
        <v>150</v>
      </c>
      <c r="AU210" s="151" t="s">
        <v>85</v>
      </c>
      <c r="AY210" s="17" t="s">
        <v>148</v>
      </c>
      <c r="BE210" s="152">
        <f>IF(N210="základní",J229,0)</f>
        <v>0</v>
      </c>
      <c r="BF210" s="152">
        <f>IF(N210="snížená",J229,0)</f>
        <v>0</v>
      </c>
      <c r="BG210" s="152">
        <f>IF(N210="zákl. přenesená",J229,0)</f>
        <v>0</v>
      </c>
      <c r="BH210" s="152">
        <f>IF(N210="sníž. přenesená",J229,0)</f>
        <v>0</v>
      </c>
      <c r="BI210" s="152">
        <f>IF(N210="nulová",J229,0)</f>
        <v>0</v>
      </c>
      <c r="BJ210" s="17" t="s">
        <v>83</v>
      </c>
      <c r="BK210" s="152">
        <f>ROUND(I229*H229,2)</f>
        <v>0</v>
      </c>
      <c r="BL210" s="17" t="s">
        <v>486</v>
      </c>
      <c r="BM210" s="151" t="s">
        <v>1493</v>
      </c>
    </row>
    <row r="211" spans="1:65" s="12" customFormat="1" ht="25.95" customHeight="1">
      <c r="A211" s="219"/>
      <c r="B211" s="140"/>
      <c r="C211" s="141">
        <v>69</v>
      </c>
      <c r="D211" s="141" t="s">
        <v>150</v>
      </c>
      <c r="E211" s="142" t="s">
        <v>1668</v>
      </c>
      <c r="F211" s="143" t="s">
        <v>1670</v>
      </c>
      <c r="G211" s="144" t="s">
        <v>210</v>
      </c>
      <c r="H211" s="145">
        <v>330</v>
      </c>
      <c r="I211" s="146">
        <v>0</v>
      </c>
      <c r="J211" s="146">
        <f>ROUND(I211*H211,2)</f>
        <v>0</v>
      </c>
      <c r="K211" s="143" t="s">
        <v>154</v>
      </c>
      <c r="L211" s="311"/>
      <c r="M211" s="132"/>
      <c r="N211" s="133"/>
      <c r="O211" s="133"/>
      <c r="P211" s="134"/>
      <c r="Q211" s="133"/>
      <c r="R211" s="134"/>
      <c r="S211" s="133"/>
      <c r="T211" s="135"/>
      <c r="AR211" s="129" t="s">
        <v>155</v>
      </c>
      <c r="AT211" s="136" t="s">
        <v>74</v>
      </c>
      <c r="AU211" s="136" t="s">
        <v>75</v>
      </c>
      <c r="AY211" s="129" t="s">
        <v>148</v>
      </c>
      <c r="BK211" s="137">
        <f>BK212</f>
        <v>0</v>
      </c>
    </row>
    <row r="212" spans="1:65" s="2" customFormat="1" ht="39.6" customHeight="1">
      <c r="A212" s="219"/>
      <c r="B212" s="140"/>
      <c r="C212" s="153">
        <v>70</v>
      </c>
      <c r="D212" s="153" t="s">
        <v>161</v>
      </c>
      <c r="E212" s="154" t="s">
        <v>1669</v>
      </c>
      <c r="F212" s="155" t="s">
        <v>1671</v>
      </c>
      <c r="G212" s="156" t="s">
        <v>210</v>
      </c>
      <c r="H212" s="157">
        <v>379.5</v>
      </c>
      <c r="I212" s="158">
        <v>0</v>
      </c>
      <c r="J212" s="158">
        <f>ROUND(I212*H212,2)</f>
        <v>0</v>
      </c>
      <c r="K212" s="155" t="s">
        <v>154</v>
      </c>
      <c r="L212" s="30"/>
      <c r="M212" s="183"/>
      <c r="N212" s="184"/>
      <c r="O212" s="185"/>
      <c r="P212" s="185"/>
      <c r="Q212" s="185"/>
      <c r="R212" s="185"/>
      <c r="S212" s="185"/>
      <c r="T212" s="18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1" t="s">
        <v>1248</v>
      </c>
      <c r="AT212" s="151" t="s">
        <v>150</v>
      </c>
      <c r="AU212" s="151" t="s">
        <v>83</v>
      </c>
      <c r="AY212" s="17" t="s">
        <v>148</v>
      </c>
      <c r="BE212" s="152">
        <f>IF(N212="základní",J231,0)</f>
        <v>0</v>
      </c>
      <c r="BF212" s="152">
        <f>IF(N212="snížená",J231,0)</f>
        <v>0</v>
      </c>
      <c r="BG212" s="152">
        <f>IF(N212="zákl. přenesená",J231,0)</f>
        <v>0</v>
      </c>
      <c r="BH212" s="152">
        <f>IF(N212="sníž. přenesená",J231,0)</f>
        <v>0</v>
      </c>
      <c r="BI212" s="152">
        <f>IF(N212="nulová",J231,0)</f>
        <v>0</v>
      </c>
      <c r="BJ212" s="17" t="s">
        <v>83</v>
      </c>
      <c r="BK212" s="152">
        <f>ROUND(I231*H231,2)</f>
        <v>0</v>
      </c>
      <c r="BL212" s="17" t="s">
        <v>1248</v>
      </c>
      <c r="BM212" s="151" t="s">
        <v>1496</v>
      </c>
    </row>
    <row r="213" spans="1:65" s="2" customFormat="1" ht="6.9" customHeight="1">
      <c r="A213" s="13"/>
      <c r="B213" s="162"/>
      <c r="C213" s="13"/>
      <c r="D213" s="163" t="s">
        <v>167</v>
      </c>
      <c r="E213" s="13"/>
      <c r="F213" s="164" t="s">
        <v>1672</v>
      </c>
      <c r="G213" s="13"/>
      <c r="H213" s="165">
        <v>379.5</v>
      </c>
      <c r="I213" s="13"/>
      <c r="J213" s="13"/>
      <c r="K213" s="13"/>
      <c r="L213" s="30"/>
      <c r="M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</row>
    <row r="214" spans="1:65" ht="22.8">
      <c r="A214" s="29"/>
      <c r="B214" s="140"/>
      <c r="C214" s="141">
        <v>71</v>
      </c>
      <c r="D214" s="141" t="s">
        <v>150</v>
      </c>
      <c r="E214" s="142" t="s">
        <v>1722</v>
      </c>
      <c r="F214" s="143" t="s">
        <v>1720</v>
      </c>
      <c r="G214" s="144" t="s">
        <v>197</v>
      </c>
      <c r="H214" s="145">
        <v>1</v>
      </c>
      <c r="I214" s="146">
        <v>0</v>
      </c>
      <c r="J214" s="146">
        <f>ROUND(I214*H214,2)</f>
        <v>0</v>
      </c>
      <c r="K214" s="143" t="s">
        <v>154</v>
      </c>
    </row>
    <row r="215" spans="1:65" ht="11.4">
      <c r="A215" s="29"/>
      <c r="B215" s="140"/>
      <c r="C215" s="153">
        <v>72</v>
      </c>
      <c r="D215" s="153" t="s">
        <v>161</v>
      </c>
      <c r="E215" s="154" t="s">
        <v>1723</v>
      </c>
      <c r="F215" s="155" t="s">
        <v>1721</v>
      </c>
      <c r="G215" s="156" t="s">
        <v>197</v>
      </c>
      <c r="H215" s="157">
        <v>1</v>
      </c>
      <c r="I215" s="158">
        <v>0</v>
      </c>
      <c r="J215" s="158">
        <f>ROUND(I215*H215,2)</f>
        <v>0</v>
      </c>
      <c r="K215" s="155" t="s">
        <v>154</v>
      </c>
    </row>
    <row r="216" spans="1:65" ht="11.4">
      <c r="A216" s="219"/>
      <c r="B216" s="140"/>
      <c r="C216" s="141">
        <v>73</v>
      </c>
      <c r="D216" s="141" t="s">
        <v>150</v>
      </c>
      <c r="E216" s="142" t="s">
        <v>1724</v>
      </c>
      <c r="F216" s="143" t="s">
        <v>1725</v>
      </c>
      <c r="G216" s="144" t="s">
        <v>197</v>
      </c>
      <c r="H216" s="145">
        <v>3</v>
      </c>
      <c r="I216" s="146">
        <v>0</v>
      </c>
      <c r="J216" s="146">
        <f>ROUND(I216*H216,2)</f>
        <v>0</v>
      </c>
      <c r="K216" s="143" t="s">
        <v>154</v>
      </c>
    </row>
    <row r="217" spans="1:65" ht="11.4">
      <c r="A217" s="219"/>
      <c r="B217" s="140"/>
      <c r="C217" s="153">
        <v>74</v>
      </c>
      <c r="D217" s="153" t="s">
        <v>161</v>
      </c>
      <c r="E217" s="154" t="s">
        <v>1727</v>
      </c>
      <c r="F217" s="155" t="s">
        <v>1726</v>
      </c>
      <c r="G217" s="156" t="s">
        <v>197</v>
      </c>
      <c r="H217" s="157">
        <v>3</v>
      </c>
      <c r="I217" s="158">
        <v>0</v>
      </c>
      <c r="J217" s="158">
        <f>ROUND(I217*H217,2)</f>
        <v>0</v>
      </c>
      <c r="K217" s="155" t="s">
        <v>154</v>
      </c>
    </row>
    <row r="218" spans="1:65" ht="22.8">
      <c r="A218" s="29"/>
      <c r="B218" s="140"/>
      <c r="C218" s="141">
        <v>75</v>
      </c>
      <c r="D218" s="141" t="s">
        <v>150</v>
      </c>
      <c r="E218" s="142" t="s">
        <v>1469</v>
      </c>
      <c r="F218" s="143" t="s">
        <v>1470</v>
      </c>
      <c r="G218" s="144" t="s">
        <v>280</v>
      </c>
      <c r="H218" s="145">
        <v>1.099</v>
      </c>
      <c r="I218" s="146">
        <v>0</v>
      </c>
      <c r="J218" s="146">
        <f>ROUND(I218*H218,2)</f>
        <v>0</v>
      </c>
      <c r="K218" s="143" t="s">
        <v>154</v>
      </c>
    </row>
    <row r="219" spans="1:65" ht="15">
      <c r="A219" s="12"/>
      <c r="B219" s="128"/>
      <c r="C219" s="12"/>
      <c r="D219" s="129" t="s">
        <v>74</v>
      </c>
      <c r="E219" s="130" t="s">
        <v>161</v>
      </c>
      <c r="F219" s="130" t="s">
        <v>1471</v>
      </c>
      <c r="G219" s="12"/>
      <c r="H219" s="12"/>
      <c r="I219" s="12"/>
      <c r="J219" s="131">
        <f>J220</f>
        <v>0</v>
      </c>
      <c r="K219" s="12"/>
    </row>
    <row r="220" spans="1:65" ht="13.2">
      <c r="A220" s="12"/>
      <c r="B220" s="128"/>
      <c r="C220" s="12"/>
      <c r="D220" s="129" t="s">
        <v>74</v>
      </c>
      <c r="E220" s="138" t="s">
        <v>1472</v>
      </c>
      <c r="F220" s="138" t="s">
        <v>1473</v>
      </c>
      <c r="G220" s="12"/>
      <c r="H220" s="12"/>
      <c r="I220" s="12"/>
      <c r="J220" s="139">
        <f>SUM(J221:J229)</f>
        <v>0</v>
      </c>
      <c r="K220" s="12"/>
    </row>
    <row r="221" spans="1:65" ht="22.8">
      <c r="A221" s="29"/>
      <c r="B221" s="140"/>
      <c r="C221" s="141">
        <v>76</v>
      </c>
      <c r="D221" s="141" t="s">
        <v>150</v>
      </c>
      <c r="E221" s="142" t="s">
        <v>1474</v>
      </c>
      <c r="F221" s="143" t="s">
        <v>1475</v>
      </c>
      <c r="G221" s="144" t="s">
        <v>210</v>
      </c>
      <c r="H221" s="145">
        <v>500</v>
      </c>
      <c r="I221" s="146">
        <v>0</v>
      </c>
      <c r="J221" s="146">
        <f t="shared" ref="J221:J227" si="14">ROUND(I221*H221,2)</f>
        <v>0</v>
      </c>
      <c r="K221" s="143" t="s">
        <v>154</v>
      </c>
      <c r="L221" s="314"/>
    </row>
    <row r="222" spans="1:65" ht="22.8">
      <c r="A222" s="29"/>
      <c r="B222" s="140"/>
      <c r="C222" s="141">
        <v>77</v>
      </c>
      <c r="D222" s="141" t="s">
        <v>150</v>
      </c>
      <c r="E222" s="142" t="s">
        <v>1476</v>
      </c>
      <c r="F222" s="143" t="s">
        <v>1477</v>
      </c>
      <c r="G222" s="144" t="s">
        <v>210</v>
      </c>
      <c r="H222" s="145">
        <v>3599</v>
      </c>
      <c r="I222" s="146">
        <v>0</v>
      </c>
      <c r="J222" s="146">
        <f t="shared" si="14"/>
        <v>0</v>
      </c>
      <c r="K222" s="143" t="s">
        <v>154</v>
      </c>
    </row>
    <row r="223" spans="1:65" ht="22.8">
      <c r="A223" s="29"/>
      <c r="B223" s="140"/>
      <c r="C223" s="141">
        <v>78</v>
      </c>
      <c r="D223" s="141" t="s">
        <v>150</v>
      </c>
      <c r="E223" s="142" t="s">
        <v>1478</v>
      </c>
      <c r="F223" s="143" t="s">
        <v>1479</v>
      </c>
      <c r="G223" s="144" t="s">
        <v>210</v>
      </c>
      <c r="H223" s="145">
        <v>3599</v>
      </c>
      <c r="I223" s="146">
        <v>0</v>
      </c>
      <c r="J223" s="146">
        <f t="shared" si="14"/>
        <v>0</v>
      </c>
      <c r="K223" s="143" t="s">
        <v>154</v>
      </c>
    </row>
    <row r="224" spans="1:65" ht="22.8">
      <c r="A224" s="29"/>
      <c r="B224" s="140"/>
      <c r="C224" s="141">
        <v>79</v>
      </c>
      <c r="D224" s="141" t="s">
        <v>150</v>
      </c>
      <c r="E224" s="142" t="s">
        <v>1480</v>
      </c>
      <c r="F224" s="143" t="s">
        <v>1481</v>
      </c>
      <c r="G224" s="144" t="s">
        <v>210</v>
      </c>
      <c r="H224" s="145">
        <v>500</v>
      </c>
      <c r="I224" s="146">
        <v>0</v>
      </c>
      <c r="J224" s="146">
        <f t="shared" si="14"/>
        <v>0</v>
      </c>
      <c r="K224" s="143" t="s">
        <v>154</v>
      </c>
    </row>
    <row r="225" spans="1:12" ht="22.8">
      <c r="A225" s="29"/>
      <c r="B225" s="140"/>
      <c r="C225" s="141">
        <v>80</v>
      </c>
      <c r="D225" s="141" t="s">
        <v>150</v>
      </c>
      <c r="E225" s="142" t="s">
        <v>1482</v>
      </c>
      <c r="F225" s="143" t="s">
        <v>1483</v>
      </c>
      <c r="G225" s="144" t="s">
        <v>280</v>
      </c>
      <c r="H225" s="145">
        <v>17.100000000000001</v>
      </c>
      <c r="I225" s="146">
        <v>0</v>
      </c>
      <c r="J225" s="146">
        <f t="shared" si="14"/>
        <v>0</v>
      </c>
      <c r="K225" s="143" t="s">
        <v>154</v>
      </c>
    </row>
    <row r="226" spans="1:12" ht="22.8">
      <c r="A226" s="29"/>
      <c r="B226" s="140"/>
      <c r="C226" s="141">
        <v>81</v>
      </c>
      <c r="D226" s="141" t="s">
        <v>150</v>
      </c>
      <c r="E226" s="142" t="s">
        <v>1484</v>
      </c>
      <c r="F226" s="143" t="s">
        <v>1485</v>
      </c>
      <c r="G226" s="144" t="s">
        <v>280</v>
      </c>
      <c r="H226" s="145">
        <v>17.100000000000001</v>
      </c>
      <c r="I226" s="146">
        <v>0</v>
      </c>
      <c r="J226" s="146">
        <f t="shared" si="14"/>
        <v>0</v>
      </c>
      <c r="K226" s="143" t="s">
        <v>154</v>
      </c>
    </row>
    <row r="227" spans="1:12" ht="22.8">
      <c r="A227" s="29"/>
      <c r="B227" s="140"/>
      <c r="C227" s="141">
        <v>82</v>
      </c>
      <c r="D227" s="141" t="s">
        <v>150</v>
      </c>
      <c r="E227" s="142" t="s">
        <v>1487</v>
      </c>
      <c r="F227" s="143" t="s">
        <v>1488</v>
      </c>
      <c r="G227" s="144" t="s">
        <v>280</v>
      </c>
      <c r="H227" s="145">
        <v>495.9</v>
      </c>
      <c r="I227" s="146">
        <v>0</v>
      </c>
      <c r="J227" s="146">
        <f t="shared" si="14"/>
        <v>0</v>
      </c>
      <c r="K227" s="143" t="s">
        <v>154</v>
      </c>
    </row>
    <row r="228" spans="1:12">
      <c r="A228" s="13"/>
      <c r="B228" s="162"/>
      <c r="C228" s="13"/>
      <c r="D228" s="163" t="s">
        <v>167</v>
      </c>
      <c r="E228" s="13"/>
      <c r="F228" s="164" t="s">
        <v>1490</v>
      </c>
      <c r="G228" s="13"/>
      <c r="H228" s="165">
        <v>495.9</v>
      </c>
      <c r="I228" s="13"/>
      <c r="J228" s="13"/>
      <c r="K228" s="13"/>
    </row>
    <row r="229" spans="1:12" ht="22.8">
      <c r="A229" s="29"/>
      <c r="B229" s="140"/>
      <c r="C229" s="141">
        <v>83</v>
      </c>
      <c r="D229" s="141" t="s">
        <v>150</v>
      </c>
      <c r="E229" s="142" t="s">
        <v>1491</v>
      </c>
      <c r="F229" s="143" t="s">
        <v>1492</v>
      </c>
      <c r="G229" s="144" t="s">
        <v>280</v>
      </c>
      <c r="H229" s="145">
        <v>17.100000000000001</v>
      </c>
      <c r="I229" s="146">
        <v>0</v>
      </c>
      <c r="J229" s="146">
        <f>ROUND(I229*H229,2)</f>
        <v>0</v>
      </c>
      <c r="K229" s="143" t="s">
        <v>154</v>
      </c>
    </row>
    <row r="230" spans="1:12" ht="15">
      <c r="A230" s="12"/>
      <c r="B230" s="128"/>
      <c r="C230" s="12"/>
      <c r="D230" s="129" t="s">
        <v>74</v>
      </c>
      <c r="E230" s="130" t="s">
        <v>1243</v>
      </c>
      <c r="F230" s="130" t="s">
        <v>1244</v>
      </c>
      <c r="G230" s="12"/>
      <c r="H230" s="12"/>
      <c r="I230" s="12"/>
      <c r="J230" s="131">
        <f>BK211</f>
        <v>0</v>
      </c>
      <c r="K230" s="12"/>
      <c r="L230" s="314"/>
    </row>
    <row r="231" spans="1:12" ht="11.4">
      <c r="A231" s="29"/>
      <c r="B231" s="140"/>
      <c r="C231" s="141">
        <v>84</v>
      </c>
      <c r="D231" s="141" t="s">
        <v>150</v>
      </c>
      <c r="E231" s="142" t="s">
        <v>1494</v>
      </c>
      <c r="F231" s="143" t="s">
        <v>1495</v>
      </c>
      <c r="G231" s="144" t="s">
        <v>1247</v>
      </c>
      <c r="H231" s="145">
        <v>20</v>
      </c>
      <c r="I231" s="146">
        <v>0</v>
      </c>
      <c r="J231" s="146">
        <f>ROUND(I231*H231,2)</f>
        <v>0</v>
      </c>
      <c r="K231" s="143" t="s">
        <v>154</v>
      </c>
    </row>
    <row r="232" spans="1:12">
      <c r="A232" s="29"/>
      <c r="B232" s="44"/>
      <c r="C232" s="45"/>
      <c r="D232" s="45"/>
      <c r="E232" s="45"/>
      <c r="F232" s="45"/>
      <c r="G232" s="45"/>
      <c r="H232" s="45"/>
      <c r="I232" s="45"/>
      <c r="J232" s="45"/>
      <c r="K232" s="45"/>
    </row>
  </sheetData>
  <sheetProtection algorithmName="SHA-512" hashValue="EZvnfbTZLInLAPUD6Rz83MjvLgwMxAvpATxrliXRvmhLKYFhoSjvvb+K0Ngh7S6xs4o/4BnGQyhJiVVT+DybbA==" saltValue="1UyJULt+44szfCA2poQWxA==" spinCount="100000" sheet="1" objects="1" scenarios="1"/>
  <protectedRanges>
    <protectedRange algorithmName="SHA-512" hashValue="S11iomBEXOV2A74W8Iuxbci673/1uVbEejvxQcLD5e+X5vNQ1D1iz69NgP3o/GyVzHGqx7GxsGp4feyS0nCjuA==" saltValue="WdrwRa0aaCGuXydo4bLRnQ==" spinCount="100000" sqref="I1:I1048576" name="Oblast1"/>
  </protectedRanges>
  <autoFilter ref="C125:K231" xr:uid="{00000000-0009-0000-0000-000004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53"/>
  <sheetViews>
    <sheetView showGridLines="0" topLeftCell="A121" workbookViewId="0">
      <selection activeCell="I30" sqref="I1:I104857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301" t="s">
        <v>5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97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7" t="str">
        <f>'Rekapitulace stavby'!K6</f>
        <v>Stavební úpravy MŠ Kaznějov - sídliště</v>
      </c>
      <c r="F7" s="308"/>
      <c r="G7" s="308"/>
      <c r="H7" s="308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2" t="s">
        <v>1497</v>
      </c>
      <c r="F9" s="306"/>
      <c r="G9" s="306"/>
      <c r="H9" s="30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94" t="str">
        <f>'Rekapitulace stavby'!E14</f>
        <v xml:space="preserve"> </v>
      </c>
      <c r="F18" s="294"/>
      <c r="G18" s="294"/>
      <c r="H18" s="294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7" t="s">
        <v>1</v>
      </c>
      <c r="F27" s="297"/>
      <c r="G27" s="297"/>
      <c r="H27" s="297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J30</f>
        <v>0</v>
      </c>
      <c r="G33" s="29"/>
      <c r="H33" s="29"/>
      <c r="I33" s="98">
        <v>0.21</v>
      </c>
      <c r="J33" s="97">
        <f>ROUND(((J30)*I33),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ROUND((SUM(BF123:BF148)),  2)</f>
        <v>0</v>
      </c>
      <c r="G34" s="29"/>
      <c r="H34" s="29"/>
      <c r="I34" s="98">
        <v>0.15</v>
      </c>
      <c r="J34" s="97">
        <f>ROUND(((SUM(BF123:BF148))*I34),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ROUND((SUM(BG123:BG148)),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ROUND((SUM(BH123:BH148)),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ROUND((SUM(BI123:BI148)),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7" t="str">
        <f>E7</f>
        <v>Stavební úpravy MŠ Kaznějov - sídliště</v>
      </c>
      <c r="F85" s="308"/>
      <c r="G85" s="308"/>
      <c r="H85" s="30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72" t="str">
        <f>E9</f>
        <v>05 - Větrání</v>
      </c>
      <c r="F87" s="306"/>
      <c r="G87" s="306"/>
      <c r="H87" s="30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113</v>
      </c>
      <c r="E97" s="112"/>
      <c r="F97" s="112"/>
      <c r="G97" s="112"/>
      <c r="H97" s="112"/>
      <c r="I97" s="112"/>
      <c r="J97" s="113">
        <f>J124</f>
        <v>0</v>
      </c>
      <c r="L97" s="110"/>
    </row>
    <row r="98" spans="1:31" s="10" customFormat="1" ht="19.95" customHeight="1">
      <c r="B98" s="114"/>
      <c r="D98" s="115" t="s">
        <v>117</v>
      </c>
      <c r="E98" s="116"/>
      <c r="F98" s="116"/>
      <c r="G98" s="116"/>
      <c r="H98" s="116"/>
      <c r="I98" s="116"/>
      <c r="J98" s="117">
        <f>J125</f>
        <v>0</v>
      </c>
      <c r="L98" s="114"/>
    </row>
    <row r="99" spans="1:31" s="10" customFormat="1" ht="19.95" customHeight="1">
      <c r="B99" s="114"/>
      <c r="D99" s="115" t="s">
        <v>118</v>
      </c>
      <c r="E99" s="116"/>
      <c r="F99" s="116"/>
      <c r="G99" s="116"/>
      <c r="H99" s="116"/>
      <c r="I99" s="116"/>
      <c r="J99" s="117">
        <f>J128</f>
        <v>0</v>
      </c>
      <c r="L99" s="114"/>
    </row>
    <row r="100" spans="1:31" s="10" customFormat="1" ht="19.95" customHeight="1">
      <c r="B100" s="114"/>
      <c r="D100" s="115" t="s">
        <v>119</v>
      </c>
      <c r="E100" s="116"/>
      <c r="F100" s="116"/>
      <c r="G100" s="116"/>
      <c r="H100" s="116"/>
      <c r="I100" s="116"/>
      <c r="J100" s="117">
        <f>J132</f>
        <v>0</v>
      </c>
      <c r="L100" s="114"/>
    </row>
    <row r="101" spans="1:31" s="10" customFormat="1" ht="19.95" customHeight="1">
      <c r="B101" s="114"/>
      <c r="D101" s="115" t="s">
        <v>120</v>
      </c>
      <c r="E101" s="116"/>
      <c r="F101" s="116"/>
      <c r="G101" s="116"/>
      <c r="H101" s="116"/>
      <c r="I101" s="116"/>
      <c r="J101" s="117">
        <f>J138</f>
        <v>0</v>
      </c>
      <c r="L101" s="114"/>
    </row>
    <row r="102" spans="1:31" s="9" customFormat="1" ht="24.9" customHeight="1">
      <c r="B102" s="110"/>
      <c r="D102" s="111" t="s">
        <v>121</v>
      </c>
      <c r="E102" s="112"/>
      <c r="F102" s="112"/>
      <c r="G102" s="112"/>
      <c r="H102" s="112"/>
      <c r="I102" s="112"/>
      <c r="J102" s="113">
        <f>J140</f>
        <v>0</v>
      </c>
      <c r="L102" s="110"/>
    </row>
    <row r="103" spans="1:31" s="10" customFormat="1" ht="19.95" customHeight="1">
      <c r="B103" s="114"/>
      <c r="D103" s="115" t="s">
        <v>1498</v>
      </c>
      <c r="E103" s="116"/>
      <c r="F103" s="116"/>
      <c r="G103" s="116"/>
      <c r="H103" s="116"/>
      <c r="I103" s="116"/>
      <c r="J103" s="117">
        <f>J141</f>
        <v>0</v>
      </c>
      <c r="L103" s="114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" customHeight="1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" customHeight="1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" customHeight="1">
      <c r="A110" s="29"/>
      <c r="B110" s="30"/>
      <c r="C110" s="21" t="s">
        <v>133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6" t="s">
        <v>14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307" t="str">
        <f>E7</f>
        <v>Stavební úpravy MŠ Kaznějov - sídliště</v>
      </c>
      <c r="F113" s="308"/>
      <c r="G113" s="308"/>
      <c r="H113" s="308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106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72" t="str">
        <f>E9</f>
        <v>05 - Větrání</v>
      </c>
      <c r="F115" s="306"/>
      <c r="G115" s="306"/>
      <c r="H115" s="306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F12</f>
        <v>Kaznějov [559008]</v>
      </c>
      <c r="G117" s="29"/>
      <c r="H117" s="29"/>
      <c r="I117" s="26" t="s">
        <v>20</v>
      </c>
      <c r="J117" s="52">
        <f>IF(J12="","",J12)</f>
        <v>44811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6" t="s">
        <v>21</v>
      </c>
      <c r="D119" s="29"/>
      <c r="E119" s="29"/>
      <c r="F119" s="24" t="str">
        <f>E15</f>
        <v>Město Kaznějov</v>
      </c>
      <c r="G119" s="29"/>
      <c r="H119" s="29"/>
      <c r="I119" s="26" t="s">
        <v>27</v>
      </c>
      <c r="J119" s="27" t="str">
        <f>E21</f>
        <v>ARTENDR s.r.o.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6" t="s">
        <v>25</v>
      </c>
      <c r="D120" s="29"/>
      <c r="E120" s="29"/>
      <c r="F120" s="24" t="str">
        <f>IF(E18="","",E18)</f>
        <v xml:space="preserve"> </v>
      </c>
      <c r="G120" s="29"/>
      <c r="H120" s="29"/>
      <c r="I120" s="26" t="s">
        <v>30</v>
      </c>
      <c r="J120" s="27" t="str">
        <f>E24</f>
        <v>Jan Petr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18"/>
      <c r="B122" s="119"/>
      <c r="C122" s="120" t="s">
        <v>134</v>
      </c>
      <c r="D122" s="121" t="s">
        <v>60</v>
      </c>
      <c r="E122" s="121" t="s">
        <v>56</v>
      </c>
      <c r="F122" s="121" t="s">
        <v>57</v>
      </c>
      <c r="G122" s="121" t="s">
        <v>135</v>
      </c>
      <c r="H122" s="121" t="s">
        <v>136</v>
      </c>
      <c r="I122" s="121" t="s">
        <v>137</v>
      </c>
      <c r="J122" s="121" t="s">
        <v>110</v>
      </c>
      <c r="K122" s="122" t="s">
        <v>138</v>
      </c>
      <c r="L122" s="123"/>
      <c r="M122" s="59" t="s">
        <v>1</v>
      </c>
      <c r="N122" s="60" t="s">
        <v>39</v>
      </c>
      <c r="O122" s="60" t="s">
        <v>139</v>
      </c>
      <c r="P122" s="60" t="s">
        <v>140</v>
      </c>
      <c r="Q122" s="60" t="s">
        <v>141</v>
      </c>
      <c r="R122" s="60" t="s">
        <v>142</v>
      </c>
      <c r="S122" s="60" t="s">
        <v>143</v>
      </c>
      <c r="T122" s="61" t="s">
        <v>144</v>
      </c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</row>
    <row r="123" spans="1:65" s="2" customFormat="1" ht="22.95" customHeight="1">
      <c r="A123" s="29"/>
      <c r="B123" s="30"/>
      <c r="C123" s="66" t="s">
        <v>145</v>
      </c>
      <c r="D123" s="29"/>
      <c r="E123" s="29"/>
      <c r="F123" s="29"/>
      <c r="G123" s="29"/>
      <c r="H123" s="29"/>
      <c r="I123" s="29"/>
      <c r="J123" s="124">
        <f>SUM(J124+J140)</f>
        <v>0</v>
      </c>
      <c r="K123" s="29"/>
      <c r="L123" s="30"/>
      <c r="M123" s="62"/>
      <c r="N123" s="53"/>
      <c r="O123" s="63"/>
      <c r="P123" s="125">
        <f>P124+P140</f>
        <v>16.033263999999999</v>
      </c>
      <c r="Q123" s="63"/>
      <c r="R123" s="125">
        <f>R124+R140</f>
        <v>6.6400000000000001E-3</v>
      </c>
      <c r="S123" s="63"/>
      <c r="T123" s="126">
        <f>T124+T140</f>
        <v>5.8000000000000003E-2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74</v>
      </c>
      <c r="AU123" s="17" t="s">
        <v>112</v>
      </c>
      <c r="BK123" s="127">
        <f>BK124+BK140</f>
        <v>0</v>
      </c>
    </row>
    <row r="124" spans="1:65" s="12" customFormat="1" ht="25.95" customHeight="1">
      <c r="B124" s="128"/>
      <c r="D124" s="129" t="s">
        <v>74</v>
      </c>
      <c r="E124" s="130" t="s">
        <v>146</v>
      </c>
      <c r="F124" s="130" t="s">
        <v>147</v>
      </c>
      <c r="J124" s="131">
        <f>BK124</f>
        <v>0</v>
      </c>
      <c r="L124" s="128"/>
      <c r="M124" s="132"/>
      <c r="N124" s="133"/>
      <c r="O124" s="133"/>
      <c r="P124" s="134">
        <f>P125+P128+P132+P138</f>
        <v>3.9331339999999999</v>
      </c>
      <c r="Q124" s="133"/>
      <c r="R124" s="134">
        <f>R125+R128+R132+R138</f>
        <v>4.0400000000000002E-3</v>
      </c>
      <c r="S124" s="133"/>
      <c r="T124" s="135">
        <f>T125+T128+T132+T138</f>
        <v>5.8000000000000003E-2</v>
      </c>
      <c r="AR124" s="129" t="s">
        <v>83</v>
      </c>
      <c r="AT124" s="136" t="s">
        <v>74</v>
      </c>
      <c r="AU124" s="136" t="s">
        <v>75</v>
      </c>
      <c r="AY124" s="129" t="s">
        <v>148</v>
      </c>
      <c r="BK124" s="137">
        <f>BK125+BK128+BK132+BK138</f>
        <v>0</v>
      </c>
    </row>
    <row r="125" spans="1:65" s="12" customFormat="1" ht="22.95" customHeight="1">
      <c r="B125" s="128"/>
      <c r="D125" s="129" t="s">
        <v>74</v>
      </c>
      <c r="E125" s="138" t="s">
        <v>182</v>
      </c>
      <c r="F125" s="138" t="s">
        <v>188</v>
      </c>
      <c r="J125" s="139">
        <f>BK125</f>
        <v>0</v>
      </c>
      <c r="L125" s="128"/>
      <c r="M125" s="132"/>
      <c r="N125" s="133"/>
      <c r="O125" s="133"/>
      <c r="P125" s="134">
        <f>SUM(P126:P127)</f>
        <v>0.16</v>
      </c>
      <c r="Q125" s="133"/>
      <c r="R125" s="134">
        <f>SUM(R126:R127)</f>
        <v>1.2999999999999999E-3</v>
      </c>
      <c r="S125" s="133"/>
      <c r="T125" s="135">
        <f>SUM(T126:T127)</f>
        <v>0</v>
      </c>
      <c r="AR125" s="129" t="s">
        <v>83</v>
      </c>
      <c r="AT125" s="136" t="s">
        <v>74</v>
      </c>
      <c r="AU125" s="136" t="s">
        <v>83</v>
      </c>
      <c r="AY125" s="129" t="s">
        <v>148</v>
      </c>
      <c r="BK125" s="137">
        <f>SUM(BK126:BK127)</f>
        <v>0</v>
      </c>
    </row>
    <row r="126" spans="1:65" s="2" customFormat="1" ht="24.15" customHeight="1">
      <c r="A126" s="29"/>
      <c r="B126" s="140"/>
      <c r="C126" s="220" t="s">
        <v>83</v>
      </c>
      <c r="D126" s="220" t="s">
        <v>150</v>
      </c>
      <c r="E126" s="221" t="s">
        <v>1631</v>
      </c>
      <c r="F126" s="222" t="s">
        <v>1630</v>
      </c>
      <c r="G126" s="223" t="s">
        <v>197</v>
      </c>
      <c r="H126" s="224">
        <v>1</v>
      </c>
      <c r="I126" s="225">
        <v>0</v>
      </c>
      <c r="J126" s="225">
        <f>ROUND(I126*H126,2)</f>
        <v>0</v>
      </c>
      <c r="K126" s="222" t="s">
        <v>154</v>
      </c>
      <c r="L126" s="30" t="s">
        <v>1632</v>
      </c>
      <c r="M126" s="147" t="s">
        <v>1</v>
      </c>
      <c r="N126" s="148" t="s">
        <v>40</v>
      </c>
      <c r="O126" s="149">
        <v>0.16</v>
      </c>
      <c r="P126" s="149">
        <f>O126*H126</f>
        <v>0.16</v>
      </c>
      <c r="Q126" s="149">
        <v>0</v>
      </c>
      <c r="R126" s="149">
        <f>Q126*H126</f>
        <v>0</v>
      </c>
      <c r="S126" s="149">
        <v>0</v>
      </c>
      <c r="T126" s="150">
        <f>S126*H126</f>
        <v>0</v>
      </c>
      <c r="U126" s="29"/>
      <c r="V126" s="152"/>
      <c r="W126" s="152"/>
      <c r="X126" s="152"/>
      <c r="Y126" s="152"/>
      <c r="Z126" s="29"/>
      <c r="AA126" s="29"/>
      <c r="AB126" s="29"/>
      <c r="AC126" s="29"/>
      <c r="AD126" s="29"/>
      <c r="AE126" s="29"/>
      <c r="AR126" s="151" t="s">
        <v>155</v>
      </c>
      <c r="AT126" s="151" t="s">
        <v>150</v>
      </c>
      <c r="AU126" s="151" t="s">
        <v>85</v>
      </c>
      <c r="AY126" s="17" t="s">
        <v>148</v>
      </c>
      <c r="BE126" s="152">
        <f>IF(N126="základní",J126,0)</f>
        <v>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7" t="s">
        <v>83</v>
      </c>
      <c r="BK126" s="152">
        <f>ROUND(I126*H126,2)</f>
        <v>0</v>
      </c>
      <c r="BL126" s="17" t="s">
        <v>155</v>
      </c>
      <c r="BM126" s="151" t="s">
        <v>1499</v>
      </c>
    </row>
    <row r="127" spans="1:65" s="2" customFormat="1" ht="28.8" customHeight="1">
      <c r="A127" s="29"/>
      <c r="B127" s="140"/>
      <c r="C127" s="235" t="s">
        <v>85</v>
      </c>
      <c r="D127" s="235" t="s">
        <v>161</v>
      </c>
      <c r="E127" s="236" t="s">
        <v>1633</v>
      </c>
      <c r="F127" s="237" t="s">
        <v>1634</v>
      </c>
      <c r="G127" s="238" t="s">
        <v>197</v>
      </c>
      <c r="H127" s="239">
        <v>1</v>
      </c>
      <c r="I127" s="240">
        <v>0</v>
      </c>
      <c r="J127" s="240">
        <f>ROUND(I127*H127,2)</f>
        <v>0</v>
      </c>
      <c r="K127" s="237" t="s">
        <v>154</v>
      </c>
      <c r="L127" s="159"/>
      <c r="M127" s="160" t="s">
        <v>1</v>
      </c>
      <c r="N127" s="161" t="s">
        <v>40</v>
      </c>
      <c r="O127" s="149">
        <v>0</v>
      </c>
      <c r="P127" s="149">
        <f>O127*H127</f>
        <v>0</v>
      </c>
      <c r="Q127" s="149">
        <v>1.2999999999999999E-3</v>
      </c>
      <c r="R127" s="149">
        <f>Q127*H127</f>
        <v>1.2999999999999999E-3</v>
      </c>
      <c r="S127" s="149">
        <v>0</v>
      </c>
      <c r="T127" s="150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1" t="s">
        <v>165</v>
      </c>
      <c r="AT127" s="151" t="s">
        <v>161</v>
      </c>
      <c r="AU127" s="151" t="s">
        <v>85</v>
      </c>
      <c r="AY127" s="17" t="s">
        <v>148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7" t="s">
        <v>83</v>
      </c>
      <c r="BK127" s="152">
        <f>ROUND(I127*H127,2)</f>
        <v>0</v>
      </c>
      <c r="BL127" s="17" t="s">
        <v>155</v>
      </c>
      <c r="BM127" s="151" t="s">
        <v>1500</v>
      </c>
    </row>
    <row r="128" spans="1:65" s="12" customFormat="1" ht="22.95" customHeight="1">
      <c r="B128" s="128"/>
      <c r="D128" s="129" t="s">
        <v>74</v>
      </c>
      <c r="E128" s="138" t="s">
        <v>201</v>
      </c>
      <c r="F128" s="138" t="s">
        <v>306</v>
      </c>
      <c r="J128" s="139">
        <f>BK128</f>
        <v>0</v>
      </c>
      <c r="L128" s="128"/>
      <c r="M128" s="132"/>
      <c r="N128" s="133"/>
      <c r="O128" s="133"/>
      <c r="P128" s="134">
        <f>SUM(P129:P131)</f>
        <v>3.6</v>
      </c>
      <c r="Q128" s="133"/>
      <c r="R128" s="134">
        <f>SUM(R129:R131)</f>
        <v>2.7399999999999998E-3</v>
      </c>
      <c r="S128" s="133"/>
      <c r="T128" s="135">
        <f>SUM(T129:T131)</f>
        <v>5.8000000000000003E-2</v>
      </c>
      <c r="AR128" s="129" t="s">
        <v>83</v>
      </c>
      <c r="AT128" s="136" t="s">
        <v>74</v>
      </c>
      <c r="AU128" s="136" t="s">
        <v>83</v>
      </c>
      <c r="AY128" s="129" t="s">
        <v>148</v>
      </c>
      <c r="BK128" s="137">
        <f>SUM(BK129:BK131)</f>
        <v>0</v>
      </c>
    </row>
    <row r="129" spans="1:65" s="2" customFormat="1" ht="24.15" customHeight="1">
      <c r="A129" s="29"/>
      <c r="B129" s="140"/>
      <c r="C129" s="141" t="s">
        <v>160</v>
      </c>
      <c r="D129" s="141" t="s">
        <v>150</v>
      </c>
      <c r="E129" s="142" t="s">
        <v>1501</v>
      </c>
      <c r="F129" s="143" t="s">
        <v>1502</v>
      </c>
      <c r="G129" s="144" t="s">
        <v>210</v>
      </c>
      <c r="H129" s="145">
        <v>2</v>
      </c>
      <c r="I129" s="146">
        <v>0</v>
      </c>
      <c r="J129" s="146">
        <f>ROUND(I129*H129,2)</f>
        <v>0</v>
      </c>
      <c r="K129" s="143" t="s">
        <v>154</v>
      </c>
      <c r="L129" s="30"/>
      <c r="M129" s="147" t="s">
        <v>1</v>
      </c>
      <c r="N129" s="148" t="s">
        <v>40</v>
      </c>
      <c r="O129" s="149">
        <v>1.8</v>
      </c>
      <c r="P129" s="149">
        <f>O129*H129</f>
        <v>3.6</v>
      </c>
      <c r="Q129" s="149">
        <v>1.3699999999999999E-3</v>
      </c>
      <c r="R129" s="149">
        <f>Q129*H129</f>
        <v>2.7399999999999998E-3</v>
      </c>
      <c r="S129" s="149">
        <v>2.9000000000000001E-2</v>
      </c>
      <c r="T129" s="150">
        <f>S129*H129</f>
        <v>5.8000000000000003E-2</v>
      </c>
      <c r="U129" s="29"/>
      <c r="V129" s="152"/>
      <c r="W129" s="29"/>
      <c r="X129" s="29"/>
      <c r="Y129" s="29"/>
      <c r="Z129" s="29"/>
      <c r="AA129" s="29"/>
      <c r="AB129" s="29"/>
      <c r="AC129" s="29"/>
      <c r="AD129" s="29"/>
      <c r="AE129" s="29"/>
      <c r="AR129" s="151" t="s">
        <v>155</v>
      </c>
      <c r="AT129" s="151" t="s">
        <v>150</v>
      </c>
      <c r="AU129" s="151" t="s">
        <v>85</v>
      </c>
      <c r="AY129" s="17" t="s">
        <v>148</v>
      </c>
      <c r="BE129" s="152">
        <f>IF(N129="základní",J129,0)</f>
        <v>0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7" t="s">
        <v>83</v>
      </c>
      <c r="BK129" s="152">
        <f>ROUND(I129*H129,2)</f>
        <v>0</v>
      </c>
      <c r="BL129" s="17" t="s">
        <v>155</v>
      </c>
      <c r="BM129" s="151" t="s">
        <v>1503</v>
      </c>
    </row>
    <row r="130" spans="1:65" s="13" customFormat="1">
      <c r="B130" s="162"/>
      <c r="D130" s="163" t="s">
        <v>167</v>
      </c>
      <c r="E130" s="169" t="s">
        <v>1</v>
      </c>
      <c r="F130" s="164" t="s">
        <v>1504</v>
      </c>
      <c r="H130" s="165">
        <v>2</v>
      </c>
      <c r="L130" s="162"/>
      <c r="M130" s="166"/>
      <c r="N130" s="167"/>
      <c r="O130" s="167"/>
      <c r="P130" s="167"/>
      <c r="Q130" s="167"/>
      <c r="R130" s="167"/>
      <c r="S130" s="167"/>
      <c r="T130" s="168"/>
      <c r="AT130" s="169" t="s">
        <v>167</v>
      </c>
      <c r="AU130" s="169" t="s">
        <v>85</v>
      </c>
      <c r="AV130" s="13" t="s">
        <v>85</v>
      </c>
      <c r="AW130" s="13" t="s">
        <v>29</v>
      </c>
      <c r="AX130" s="13" t="s">
        <v>75</v>
      </c>
      <c r="AY130" s="169" t="s">
        <v>148</v>
      </c>
    </row>
    <row r="131" spans="1:65" s="14" customFormat="1">
      <c r="B131" s="170"/>
      <c r="D131" s="163" t="s">
        <v>167</v>
      </c>
      <c r="E131" s="171" t="s">
        <v>1</v>
      </c>
      <c r="F131" s="172" t="s">
        <v>176</v>
      </c>
      <c r="H131" s="173">
        <v>2</v>
      </c>
      <c r="L131" s="170"/>
      <c r="M131" s="174"/>
      <c r="N131" s="175"/>
      <c r="O131" s="175"/>
      <c r="P131" s="175"/>
      <c r="Q131" s="175"/>
      <c r="R131" s="175"/>
      <c r="S131" s="175"/>
      <c r="T131" s="176"/>
      <c r="AT131" s="171" t="s">
        <v>167</v>
      </c>
      <c r="AU131" s="171" t="s">
        <v>85</v>
      </c>
      <c r="AV131" s="14" t="s">
        <v>155</v>
      </c>
      <c r="AW131" s="14" t="s">
        <v>29</v>
      </c>
      <c r="AX131" s="14" t="s">
        <v>83</v>
      </c>
      <c r="AY131" s="171" t="s">
        <v>148</v>
      </c>
    </row>
    <row r="132" spans="1:65" s="12" customFormat="1" ht="22.95" customHeight="1">
      <c r="B132" s="128"/>
      <c r="D132" s="129" t="s">
        <v>74</v>
      </c>
      <c r="E132" s="138" t="s">
        <v>447</v>
      </c>
      <c r="F132" s="138" t="s">
        <v>448</v>
      </c>
      <c r="J132" s="139">
        <f>SUM(J133:J137)</f>
        <v>0</v>
      </c>
      <c r="L132" s="128"/>
      <c r="M132" s="132"/>
      <c r="N132" s="133"/>
      <c r="O132" s="133"/>
      <c r="P132" s="134">
        <f>SUM(P133:P137)</f>
        <v>0.13427</v>
      </c>
      <c r="Q132" s="133"/>
      <c r="R132" s="134">
        <f>SUM(R133:R137)</f>
        <v>0</v>
      </c>
      <c r="S132" s="133"/>
      <c r="T132" s="135">
        <f>SUM(T133:T137)</f>
        <v>0</v>
      </c>
      <c r="V132" s="315"/>
      <c r="AR132" s="129" t="s">
        <v>83</v>
      </c>
      <c r="AT132" s="136" t="s">
        <v>74</v>
      </c>
      <c r="AU132" s="136" t="s">
        <v>83</v>
      </c>
      <c r="AY132" s="129" t="s">
        <v>148</v>
      </c>
      <c r="BK132" s="137">
        <f>SUM(BK133:BK137)</f>
        <v>0</v>
      </c>
    </row>
    <row r="133" spans="1:65" s="2" customFormat="1" ht="33" customHeight="1">
      <c r="A133" s="29"/>
      <c r="B133" s="140"/>
      <c r="C133" s="141" t="s">
        <v>155</v>
      </c>
      <c r="D133" s="141" t="s">
        <v>150</v>
      </c>
      <c r="E133" s="142" t="s">
        <v>450</v>
      </c>
      <c r="F133" s="143" t="s">
        <v>451</v>
      </c>
      <c r="G133" s="144" t="s">
        <v>280</v>
      </c>
      <c r="H133" s="145">
        <v>5.8000000000000003E-2</v>
      </c>
      <c r="I133" s="146">
        <v>0</v>
      </c>
      <c r="J133" s="146">
        <f>ROUND(I133*H133,2)</f>
        <v>0</v>
      </c>
      <c r="K133" s="143" t="s">
        <v>154</v>
      </c>
      <c r="L133" s="30"/>
      <c r="M133" s="147" t="s">
        <v>1</v>
      </c>
      <c r="N133" s="148" t="s">
        <v>40</v>
      </c>
      <c r="O133" s="149">
        <v>1.88</v>
      </c>
      <c r="P133" s="149">
        <f>O133*H133</f>
        <v>0.10904</v>
      </c>
      <c r="Q133" s="149">
        <v>0</v>
      </c>
      <c r="R133" s="149">
        <f>Q133*H133</f>
        <v>0</v>
      </c>
      <c r="S133" s="149">
        <v>0</v>
      </c>
      <c r="T133" s="15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1" t="s">
        <v>155</v>
      </c>
      <c r="AT133" s="151" t="s">
        <v>150</v>
      </c>
      <c r="AU133" s="151" t="s">
        <v>85</v>
      </c>
      <c r="AY133" s="17" t="s">
        <v>148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7" t="s">
        <v>83</v>
      </c>
      <c r="BK133" s="152">
        <f>ROUND(I133*H133,2)</f>
        <v>0</v>
      </c>
      <c r="BL133" s="17" t="s">
        <v>155</v>
      </c>
      <c r="BM133" s="151" t="s">
        <v>1505</v>
      </c>
    </row>
    <row r="134" spans="1:65" s="2" customFormat="1" ht="24.15" customHeight="1">
      <c r="A134" s="29"/>
      <c r="B134" s="140"/>
      <c r="C134" s="141" t="s">
        <v>177</v>
      </c>
      <c r="D134" s="141" t="s">
        <v>150</v>
      </c>
      <c r="E134" s="142" t="s">
        <v>454</v>
      </c>
      <c r="F134" s="143" t="s">
        <v>455</v>
      </c>
      <c r="G134" s="144" t="s">
        <v>280</v>
      </c>
      <c r="H134" s="145">
        <v>1.74</v>
      </c>
      <c r="I134" s="146">
        <v>0</v>
      </c>
      <c r="J134" s="146">
        <f>ROUND(I134*H134,2)</f>
        <v>0</v>
      </c>
      <c r="K134" s="143" t="s">
        <v>154</v>
      </c>
      <c r="L134" s="30"/>
      <c r="M134" s="147" t="s">
        <v>1</v>
      </c>
      <c r="N134" s="148" t="s">
        <v>40</v>
      </c>
      <c r="O134" s="149">
        <v>6.0000000000000001E-3</v>
      </c>
      <c r="P134" s="149">
        <f>O134*H134</f>
        <v>1.044E-2</v>
      </c>
      <c r="Q134" s="149">
        <v>0</v>
      </c>
      <c r="R134" s="149">
        <f>Q134*H134</f>
        <v>0</v>
      </c>
      <c r="S134" s="149">
        <v>0</v>
      </c>
      <c r="T134" s="15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1" t="s">
        <v>155</v>
      </c>
      <c r="AT134" s="151" t="s">
        <v>150</v>
      </c>
      <c r="AU134" s="151" t="s">
        <v>85</v>
      </c>
      <c r="AY134" s="17" t="s">
        <v>148</v>
      </c>
      <c r="BE134" s="152">
        <f>IF(N134="základní",J134,0)</f>
        <v>0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7" t="s">
        <v>83</v>
      </c>
      <c r="BK134" s="152">
        <f>ROUND(I134*H134,2)</f>
        <v>0</v>
      </c>
      <c r="BL134" s="17" t="s">
        <v>155</v>
      </c>
      <c r="BM134" s="151" t="s">
        <v>1506</v>
      </c>
    </row>
    <row r="135" spans="1:65" s="13" customFormat="1">
      <c r="B135" s="162"/>
      <c r="D135" s="163" t="s">
        <v>167</v>
      </c>
      <c r="F135" s="164" t="s">
        <v>1507</v>
      </c>
      <c r="H135" s="165">
        <v>1.74</v>
      </c>
      <c r="L135" s="162"/>
      <c r="M135" s="166"/>
      <c r="N135" s="167"/>
      <c r="O135" s="167"/>
      <c r="P135" s="167"/>
      <c r="Q135" s="167"/>
      <c r="R135" s="167"/>
      <c r="S135" s="167"/>
      <c r="T135" s="168"/>
      <c r="AT135" s="169" t="s">
        <v>167</v>
      </c>
      <c r="AU135" s="169" t="s">
        <v>85</v>
      </c>
      <c r="AV135" s="13" t="s">
        <v>85</v>
      </c>
      <c r="AW135" s="13" t="s">
        <v>3</v>
      </c>
      <c r="AX135" s="13" t="s">
        <v>83</v>
      </c>
      <c r="AY135" s="169" t="s">
        <v>148</v>
      </c>
    </row>
    <row r="136" spans="1:65" s="2" customFormat="1" ht="33" customHeight="1">
      <c r="A136" s="29"/>
      <c r="B136" s="140"/>
      <c r="C136" s="141" t="s">
        <v>182</v>
      </c>
      <c r="D136" s="141" t="s">
        <v>150</v>
      </c>
      <c r="E136" s="142" t="s">
        <v>459</v>
      </c>
      <c r="F136" s="143" t="s">
        <v>460</v>
      </c>
      <c r="G136" s="144" t="s">
        <v>280</v>
      </c>
      <c r="H136" s="145">
        <v>5.8000000000000003E-2</v>
      </c>
      <c r="I136" s="146">
        <v>0</v>
      </c>
      <c r="J136" s="146">
        <f>ROUND(I136*H136,2)</f>
        <v>0</v>
      </c>
      <c r="K136" s="143" t="s">
        <v>154</v>
      </c>
      <c r="L136" s="30"/>
      <c r="M136" s="147" t="s">
        <v>1</v>
      </c>
      <c r="N136" s="148" t="s">
        <v>40</v>
      </c>
      <c r="O136" s="149">
        <v>0.255</v>
      </c>
      <c r="P136" s="149">
        <f>O136*H136</f>
        <v>1.4790000000000001E-2</v>
      </c>
      <c r="Q136" s="149">
        <v>0</v>
      </c>
      <c r="R136" s="149">
        <f>Q136*H136</f>
        <v>0</v>
      </c>
      <c r="S136" s="149">
        <v>0</v>
      </c>
      <c r="T136" s="150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1" t="s">
        <v>155</v>
      </c>
      <c r="AT136" s="151" t="s">
        <v>150</v>
      </c>
      <c r="AU136" s="151" t="s">
        <v>85</v>
      </c>
      <c r="AY136" s="17" t="s">
        <v>148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83</v>
      </c>
      <c r="BK136" s="152">
        <f>ROUND(I136*H136,2)</f>
        <v>0</v>
      </c>
      <c r="BL136" s="17" t="s">
        <v>155</v>
      </c>
      <c r="BM136" s="151" t="s">
        <v>1508</v>
      </c>
    </row>
    <row r="137" spans="1:65" s="2" customFormat="1" ht="33" customHeight="1">
      <c r="A137" s="29"/>
      <c r="B137" s="140"/>
      <c r="C137" s="141" t="s">
        <v>189</v>
      </c>
      <c r="D137" s="141" t="s">
        <v>150</v>
      </c>
      <c r="E137" s="142" t="s">
        <v>463</v>
      </c>
      <c r="F137" s="143" t="s">
        <v>464</v>
      </c>
      <c r="G137" s="144" t="s">
        <v>280</v>
      </c>
      <c r="H137" s="145">
        <v>5.8000000000000003E-2</v>
      </c>
      <c r="I137" s="146">
        <v>0</v>
      </c>
      <c r="J137" s="146">
        <f>ROUND(I137*H137,2)</f>
        <v>0</v>
      </c>
      <c r="K137" s="143" t="s">
        <v>154</v>
      </c>
      <c r="L137" s="30"/>
      <c r="M137" s="147" t="s">
        <v>1</v>
      </c>
      <c r="N137" s="148" t="s">
        <v>40</v>
      </c>
      <c r="O137" s="149">
        <v>0</v>
      </c>
      <c r="P137" s="149">
        <f>O137*H137</f>
        <v>0</v>
      </c>
      <c r="Q137" s="149">
        <v>0</v>
      </c>
      <c r="R137" s="149">
        <f>Q137*H137</f>
        <v>0</v>
      </c>
      <c r="S137" s="149">
        <v>0</v>
      </c>
      <c r="T137" s="15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1" t="s">
        <v>155</v>
      </c>
      <c r="AT137" s="151" t="s">
        <v>150</v>
      </c>
      <c r="AU137" s="151" t="s">
        <v>85</v>
      </c>
      <c r="AY137" s="17" t="s">
        <v>148</v>
      </c>
      <c r="BE137" s="152">
        <f>IF(N137="základní",J137,0)</f>
        <v>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7" t="s">
        <v>83</v>
      </c>
      <c r="BK137" s="152">
        <f>ROUND(I137*H137,2)</f>
        <v>0</v>
      </c>
      <c r="BL137" s="17" t="s">
        <v>155</v>
      </c>
      <c r="BM137" s="151" t="s">
        <v>1509</v>
      </c>
    </row>
    <row r="138" spans="1:65" s="12" customFormat="1" ht="22.95" customHeight="1">
      <c r="B138" s="128"/>
      <c r="D138" s="129" t="s">
        <v>74</v>
      </c>
      <c r="E138" s="138" t="s">
        <v>466</v>
      </c>
      <c r="F138" s="138" t="s">
        <v>467</v>
      </c>
      <c r="J138" s="139">
        <f>BK138</f>
        <v>0</v>
      </c>
      <c r="L138" s="128"/>
      <c r="M138" s="132"/>
      <c r="N138" s="133"/>
      <c r="O138" s="133"/>
      <c r="P138" s="134">
        <f>P139</f>
        <v>3.8863999999999996E-2</v>
      </c>
      <c r="Q138" s="133"/>
      <c r="R138" s="134">
        <f>R139</f>
        <v>0</v>
      </c>
      <c r="S138" s="133"/>
      <c r="T138" s="135">
        <f>T139</f>
        <v>0</v>
      </c>
      <c r="V138" s="315"/>
      <c r="AR138" s="129" t="s">
        <v>83</v>
      </c>
      <c r="AT138" s="136" t="s">
        <v>74</v>
      </c>
      <c r="AU138" s="136" t="s">
        <v>83</v>
      </c>
      <c r="AY138" s="129" t="s">
        <v>148</v>
      </c>
      <c r="BK138" s="137">
        <f>BK139</f>
        <v>0</v>
      </c>
    </row>
    <row r="139" spans="1:65" s="2" customFormat="1" ht="24.15" customHeight="1">
      <c r="A139" s="29"/>
      <c r="B139" s="140"/>
      <c r="C139" s="141" t="s">
        <v>165</v>
      </c>
      <c r="D139" s="141" t="s">
        <v>150</v>
      </c>
      <c r="E139" s="142" t="s">
        <v>469</v>
      </c>
      <c r="F139" s="143" t="s">
        <v>470</v>
      </c>
      <c r="G139" s="144" t="s">
        <v>280</v>
      </c>
      <c r="H139" s="145">
        <v>1.6E-2</v>
      </c>
      <c r="I139" s="146">
        <v>0</v>
      </c>
      <c r="J139" s="146">
        <f>ROUND(I139*H139,2)</f>
        <v>0</v>
      </c>
      <c r="K139" s="143" t="s">
        <v>154</v>
      </c>
      <c r="L139" s="30"/>
      <c r="M139" s="147" t="s">
        <v>1</v>
      </c>
      <c r="N139" s="148" t="s">
        <v>40</v>
      </c>
      <c r="O139" s="149">
        <v>2.4289999999999998</v>
      </c>
      <c r="P139" s="149">
        <f>O139*H139</f>
        <v>3.8863999999999996E-2</v>
      </c>
      <c r="Q139" s="149">
        <v>0</v>
      </c>
      <c r="R139" s="149">
        <f>Q139*H139</f>
        <v>0</v>
      </c>
      <c r="S139" s="149">
        <v>0</v>
      </c>
      <c r="T139" s="15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1510</v>
      </c>
    </row>
    <row r="140" spans="1:65" s="12" customFormat="1" ht="25.95" customHeight="1">
      <c r="B140" s="128"/>
      <c r="D140" s="129" t="s">
        <v>74</v>
      </c>
      <c r="E140" s="130" t="s">
        <v>472</v>
      </c>
      <c r="F140" s="130" t="s">
        <v>473</v>
      </c>
      <c r="J140" s="131">
        <f>J141</f>
        <v>0</v>
      </c>
      <c r="L140" s="128"/>
      <c r="M140" s="132"/>
      <c r="N140" s="133"/>
      <c r="O140" s="133"/>
      <c r="P140" s="134">
        <f>P141</f>
        <v>12.10013</v>
      </c>
      <c r="Q140" s="133"/>
      <c r="R140" s="134">
        <f>R141</f>
        <v>2.5999999999999999E-3</v>
      </c>
      <c r="S140" s="133"/>
      <c r="T140" s="135">
        <f>T141</f>
        <v>0</v>
      </c>
      <c r="AR140" s="129" t="s">
        <v>85</v>
      </c>
      <c r="AT140" s="136" t="s">
        <v>74</v>
      </c>
      <c r="AU140" s="136" t="s">
        <v>75</v>
      </c>
      <c r="AY140" s="129" t="s">
        <v>148</v>
      </c>
      <c r="BK140" s="137">
        <f>BK141</f>
        <v>0</v>
      </c>
    </row>
    <row r="141" spans="1:65" s="12" customFormat="1" ht="22.95" customHeight="1">
      <c r="B141" s="128"/>
      <c r="D141" s="129" t="s">
        <v>74</v>
      </c>
      <c r="E141" s="138" t="s">
        <v>1511</v>
      </c>
      <c r="F141" s="138" t="s">
        <v>1512</v>
      </c>
      <c r="J141" s="139">
        <f>SUM(J142:J152)</f>
        <v>0</v>
      </c>
      <c r="L141" s="128"/>
      <c r="M141" s="132"/>
      <c r="N141" s="133"/>
      <c r="O141" s="133"/>
      <c r="P141" s="134">
        <f>SUM(P142:P148)</f>
        <v>12.10013</v>
      </c>
      <c r="Q141" s="133"/>
      <c r="R141" s="134">
        <f>SUM(R142:R148)</f>
        <v>2.5999999999999999E-3</v>
      </c>
      <c r="S141" s="133"/>
      <c r="T141" s="135">
        <f>SUM(T142:T148)</f>
        <v>0</v>
      </c>
      <c r="V141" s="315"/>
      <c r="AR141" s="129" t="s">
        <v>85</v>
      </c>
      <c r="AT141" s="136" t="s">
        <v>74</v>
      </c>
      <c r="AU141" s="136" t="s">
        <v>83</v>
      </c>
      <c r="AY141" s="129" t="s">
        <v>148</v>
      </c>
      <c r="BK141" s="137">
        <f>SUM(BK142:BK148)</f>
        <v>0</v>
      </c>
    </row>
    <row r="142" spans="1:65" s="2" customFormat="1" ht="21.75" customHeight="1">
      <c r="A142" s="29"/>
      <c r="B142" s="140"/>
      <c r="C142" s="220" t="s">
        <v>201</v>
      </c>
      <c r="D142" s="220" t="s">
        <v>150</v>
      </c>
      <c r="E142" s="221" t="s">
        <v>1513</v>
      </c>
      <c r="F142" s="222" t="s">
        <v>1635</v>
      </c>
      <c r="G142" s="223" t="s">
        <v>197</v>
      </c>
      <c r="H142" s="224">
        <v>4</v>
      </c>
      <c r="I142" s="225">
        <v>0</v>
      </c>
      <c r="J142" s="225">
        <f t="shared" ref="J142:J150" si="0">ROUND(I142*H142,2)</f>
        <v>0</v>
      </c>
      <c r="K142" s="222" t="s">
        <v>154</v>
      </c>
      <c r="L142" s="30" t="s">
        <v>1648</v>
      </c>
      <c r="M142" s="147" t="s">
        <v>1</v>
      </c>
      <c r="N142" s="148" t="s">
        <v>40</v>
      </c>
      <c r="O142" s="149">
        <v>0.42299999999999999</v>
      </c>
      <c r="P142" s="149">
        <f>O142*H142</f>
        <v>1.6919999999999999</v>
      </c>
      <c r="Q142" s="149">
        <v>0</v>
      </c>
      <c r="R142" s="149">
        <f>Q142*H142</f>
        <v>0</v>
      </c>
      <c r="S142" s="149">
        <v>0</v>
      </c>
      <c r="T142" s="15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1" t="s">
        <v>235</v>
      </c>
      <c r="AT142" s="151" t="s">
        <v>150</v>
      </c>
      <c r="AU142" s="151" t="s">
        <v>85</v>
      </c>
      <c r="AY142" s="17" t="s">
        <v>148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7" t="s">
        <v>83</v>
      </c>
      <c r="BK142" s="152">
        <f>ROUND(I142*H142,2)</f>
        <v>0</v>
      </c>
      <c r="BL142" s="17" t="s">
        <v>235</v>
      </c>
      <c r="BM142" s="151" t="s">
        <v>1514</v>
      </c>
    </row>
    <row r="143" spans="1:65" s="2" customFormat="1" ht="24.15" customHeight="1">
      <c r="A143" s="29"/>
      <c r="B143" s="140"/>
      <c r="C143" s="235" t="s">
        <v>207</v>
      </c>
      <c r="D143" s="235" t="s">
        <v>161</v>
      </c>
      <c r="E143" s="236" t="s">
        <v>1515</v>
      </c>
      <c r="F143" s="237" t="s">
        <v>1636</v>
      </c>
      <c r="G143" s="238" t="s">
        <v>197</v>
      </c>
      <c r="H143" s="239">
        <v>4</v>
      </c>
      <c r="I143" s="240">
        <v>0</v>
      </c>
      <c r="J143" s="240">
        <f t="shared" si="0"/>
        <v>0</v>
      </c>
      <c r="K143" s="237" t="s">
        <v>154</v>
      </c>
      <c r="L143" s="159"/>
      <c r="M143" s="160" t="s">
        <v>1</v>
      </c>
      <c r="N143" s="161" t="s">
        <v>40</v>
      </c>
      <c r="O143" s="149">
        <v>0</v>
      </c>
      <c r="P143" s="149">
        <f>O143*H143</f>
        <v>0</v>
      </c>
      <c r="Q143" s="149">
        <v>2.0000000000000001E-4</v>
      </c>
      <c r="R143" s="149">
        <f>Q143*H143</f>
        <v>8.0000000000000004E-4</v>
      </c>
      <c r="S143" s="149">
        <v>0</v>
      </c>
      <c r="T143" s="150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1" t="s">
        <v>311</v>
      </c>
      <c r="AT143" s="151" t="s">
        <v>161</v>
      </c>
      <c r="AU143" s="151" t="s">
        <v>85</v>
      </c>
      <c r="AY143" s="17" t="s">
        <v>148</v>
      </c>
      <c r="BE143" s="152">
        <f>IF(N143="základní",J143,0)</f>
        <v>0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7" t="s">
        <v>83</v>
      </c>
      <c r="BK143" s="152">
        <f>ROUND(I143*H143,2)</f>
        <v>0</v>
      </c>
      <c r="BL143" s="17" t="s">
        <v>235</v>
      </c>
      <c r="BM143" s="151" t="s">
        <v>1516</v>
      </c>
    </row>
    <row r="144" spans="1:65" s="2" customFormat="1" ht="37.950000000000003" customHeight="1">
      <c r="A144" s="29"/>
      <c r="B144" s="140"/>
      <c r="C144" s="220" t="s">
        <v>212</v>
      </c>
      <c r="D144" s="220" t="s">
        <v>150</v>
      </c>
      <c r="E144" s="221" t="s">
        <v>1517</v>
      </c>
      <c r="F144" s="222" t="s">
        <v>1518</v>
      </c>
      <c r="G144" s="223" t="s">
        <v>210</v>
      </c>
      <c r="H144" s="224">
        <v>17</v>
      </c>
      <c r="I144" s="225">
        <v>0</v>
      </c>
      <c r="J144" s="225">
        <f t="shared" si="0"/>
        <v>0</v>
      </c>
      <c r="K144" s="222" t="s">
        <v>154</v>
      </c>
      <c r="L144" s="30"/>
      <c r="M144" s="147" t="s">
        <v>1</v>
      </c>
      <c r="N144" s="148" t="s">
        <v>40</v>
      </c>
      <c r="O144" s="149">
        <v>0.39400000000000002</v>
      </c>
      <c r="P144" s="149">
        <f>O144*H144</f>
        <v>6.6980000000000004</v>
      </c>
      <c r="Q144" s="149">
        <v>0</v>
      </c>
      <c r="R144" s="149">
        <f>Q144*H144</f>
        <v>0</v>
      </c>
      <c r="S144" s="149">
        <v>0</v>
      </c>
      <c r="T144" s="150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1" t="s">
        <v>235</v>
      </c>
      <c r="AT144" s="151" t="s">
        <v>150</v>
      </c>
      <c r="AU144" s="151" t="s">
        <v>85</v>
      </c>
      <c r="AY144" s="17" t="s">
        <v>148</v>
      </c>
      <c r="BE144" s="152">
        <f>IF(N144="základní",J144,0)</f>
        <v>0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7" t="s">
        <v>83</v>
      </c>
      <c r="BK144" s="152">
        <f>ROUND(I144*H144,2)</f>
        <v>0</v>
      </c>
      <c r="BL144" s="17" t="s">
        <v>235</v>
      </c>
      <c r="BM144" s="151" t="s">
        <v>1519</v>
      </c>
    </row>
    <row r="145" spans="1:65" s="2" customFormat="1" ht="22.2" customHeight="1">
      <c r="A145" s="217"/>
      <c r="B145" s="140"/>
      <c r="C145" s="235" t="s">
        <v>216</v>
      </c>
      <c r="D145" s="235" t="s">
        <v>161</v>
      </c>
      <c r="E145" s="236" t="s">
        <v>1520</v>
      </c>
      <c r="F145" s="237" t="s">
        <v>1637</v>
      </c>
      <c r="G145" s="238" t="s">
        <v>210</v>
      </c>
      <c r="H145" s="239">
        <v>11</v>
      </c>
      <c r="I145" s="240">
        <v>0</v>
      </c>
      <c r="J145" s="240">
        <f t="shared" si="0"/>
        <v>0</v>
      </c>
      <c r="K145" s="237" t="s">
        <v>154</v>
      </c>
      <c r="L145" s="30"/>
      <c r="M145" s="147"/>
      <c r="N145" s="148"/>
      <c r="O145" s="149"/>
      <c r="P145" s="149"/>
      <c r="Q145" s="149"/>
      <c r="R145" s="149"/>
      <c r="S145" s="149"/>
      <c r="T145" s="150"/>
      <c r="U145" s="217"/>
      <c r="V145" s="217"/>
      <c r="W145" s="217"/>
      <c r="X145" s="217"/>
      <c r="Y145" s="217"/>
      <c r="Z145" s="217"/>
      <c r="AA145" s="217"/>
      <c r="AB145" s="217"/>
      <c r="AC145" s="217"/>
      <c r="AD145" s="217"/>
      <c r="AE145" s="217"/>
      <c r="AR145" s="151"/>
      <c r="AT145" s="151"/>
      <c r="AU145" s="151"/>
      <c r="AY145" s="17"/>
      <c r="BE145" s="152"/>
      <c r="BF145" s="152"/>
      <c r="BG145" s="152"/>
      <c r="BH145" s="152"/>
      <c r="BI145" s="152"/>
      <c r="BJ145" s="17"/>
      <c r="BK145" s="152"/>
      <c r="BL145" s="17"/>
      <c r="BM145" s="151"/>
    </row>
    <row r="146" spans="1:65" s="2" customFormat="1" ht="16.5" customHeight="1">
      <c r="A146" s="29"/>
      <c r="B146" s="140"/>
      <c r="C146" s="235">
        <v>13</v>
      </c>
      <c r="D146" s="235" t="s">
        <v>161</v>
      </c>
      <c r="E146" s="236" t="s">
        <v>1639</v>
      </c>
      <c r="F146" s="237" t="s">
        <v>1521</v>
      </c>
      <c r="G146" s="238" t="s">
        <v>210</v>
      </c>
      <c r="H146" s="239">
        <v>5</v>
      </c>
      <c r="I146" s="240">
        <v>0</v>
      </c>
      <c r="J146" s="240">
        <f t="shared" si="0"/>
        <v>0</v>
      </c>
      <c r="K146" s="237" t="s">
        <v>154</v>
      </c>
      <c r="L146" s="159"/>
      <c r="M146" s="160" t="s">
        <v>1</v>
      </c>
      <c r="N146" s="161" t="s">
        <v>40</v>
      </c>
      <c r="O146" s="149">
        <v>0</v>
      </c>
      <c r="P146" s="149">
        <f>O146*H147</f>
        <v>0</v>
      </c>
      <c r="Q146" s="149">
        <v>1.8E-3</v>
      </c>
      <c r="R146" s="149">
        <f>Q146*H147</f>
        <v>1.8E-3</v>
      </c>
      <c r="S146" s="149">
        <v>0</v>
      </c>
      <c r="T146" s="150">
        <f>S146*H147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311</v>
      </c>
      <c r="AT146" s="151" t="s">
        <v>161</v>
      </c>
      <c r="AU146" s="151" t="s">
        <v>85</v>
      </c>
      <c r="AY146" s="17" t="s">
        <v>148</v>
      </c>
      <c r="BE146" s="152">
        <f>IF(N146="základní",J147,0)</f>
        <v>0</v>
      </c>
      <c r="BF146" s="152">
        <f>IF(N146="snížená",J147,0)</f>
        <v>0</v>
      </c>
      <c r="BG146" s="152">
        <f>IF(N146="zákl. přenesená",J147,0)</f>
        <v>0</v>
      </c>
      <c r="BH146" s="152">
        <f>IF(N146="sníž. přenesená",J147,0)</f>
        <v>0</v>
      </c>
      <c r="BI146" s="152">
        <f>IF(N146="nulová",J147,0)</f>
        <v>0</v>
      </c>
      <c r="BJ146" s="17" t="s">
        <v>83</v>
      </c>
      <c r="BK146" s="152">
        <f>ROUND(I147*H147,2)</f>
        <v>0</v>
      </c>
      <c r="BL146" s="17" t="s">
        <v>235</v>
      </c>
      <c r="BM146" s="151" t="s">
        <v>1522</v>
      </c>
    </row>
    <row r="147" spans="1:65" s="13" customFormat="1" ht="22.8">
      <c r="B147" s="162"/>
      <c r="C147" s="235">
        <v>14</v>
      </c>
      <c r="D147" s="235" t="s">
        <v>161</v>
      </c>
      <c r="E147" s="236" t="s">
        <v>1640</v>
      </c>
      <c r="F147" s="237" t="s">
        <v>1638</v>
      </c>
      <c r="G147" s="238" t="s">
        <v>210</v>
      </c>
      <c r="H147" s="239">
        <v>1</v>
      </c>
      <c r="I147" s="240">
        <v>0</v>
      </c>
      <c r="J147" s="240">
        <f t="shared" si="0"/>
        <v>0</v>
      </c>
      <c r="K147" s="237" t="s">
        <v>154</v>
      </c>
      <c r="L147" s="162"/>
      <c r="M147" s="166"/>
      <c r="N147" s="167"/>
      <c r="O147" s="167"/>
      <c r="P147" s="167"/>
      <c r="Q147" s="167"/>
      <c r="R147" s="167"/>
      <c r="S147" s="167"/>
      <c r="T147" s="168"/>
      <c r="AT147" s="169" t="s">
        <v>167</v>
      </c>
      <c r="AU147" s="169" t="s">
        <v>85</v>
      </c>
      <c r="AV147" s="13" t="s">
        <v>85</v>
      </c>
      <c r="AW147" s="13" t="s">
        <v>3</v>
      </c>
      <c r="AX147" s="13" t="s">
        <v>83</v>
      </c>
      <c r="AY147" s="169" t="s">
        <v>148</v>
      </c>
    </row>
    <row r="148" spans="1:65" s="2" customFormat="1" ht="36" customHeight="1">
      <c r="A148" s="29"/>
      <c r="B148" s="140"/>
      <c r="C148" s="235">
        <v>15</v>
      </c>
      <c r="D148" s="235" t="s">
        <v>161</v>
      </c>
      <c r="E148" s="236" t="s">
        <v>1641</v>
      </c>
      <c r="F148" s="237" t="s">
        <v>1642</v>
      </c>
      <c r="G148" s="238" t="s">
        <v>1645</v>
      </c>
      <c r="H148" s="239">
        <v>3</v>
      </c>
      <c r="I148" s="240">
        <v>0</v>
      </c>
      <c r="J148" s="240">
        <f t="shared" si="0"/>
        <v>0</v>
      </c>
      <c r="K148" s="237" t="s">
        <v>154</v>
      </c>
      <c r="L148" s="30"/>
      <c r="M148" s="183" t="s">
        <v>1</v>
      </c>
      <c r="N148" s="184" t="s">
        <v>40</v>
      </c>
      <c r="O148" s="185">
        <v>8.49</v>
      </c>
      <c r="P148" s="185">
        <f>O148*H152</f>
        <v>3.7101299999999999</v>
      </c>
      <c r="Q148" s="185">
        <v>0</v>
      </c>
      <c r="R148" s="185">
        <f>Q148*H152</f>
        <v>0</v>
      </c>
      <c r="S148" s="185">
        <v>0</v>
      </c>
      <c r="T148" s="186">
        <f>S148*H152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1" t="s">
        <v>235</v>
      </c>
      <c r="AT148" s="151" t="s">
        <v>150</v>
      </c>
      <c r="AU148" s="151" t="s">
        <v>85</v>
      </c>
      <c r="AY148" s="17" t="s">
        <v>148</v>
      </c>
      <c r="BE148" s="152">
        <f>IF(N148="základní",J152,0)</f>
        <v>0</v>
      </c>
      <c r="BF148" s="152">
        <f>IF(N148="snížená",J152,0)</f>
        <v>0</v>
      </c>
      <c r="BG148" s="152">
        <f>IF(N148="zákl. přenesená",J152,0)</f>
        <v>0</v>
      </c>
      <c r="BH148" s="152">
        <f>IF(N148="sníž. přenesená",J152,0)</f>
        <v>0</v>
      </c>
      <c r="BI148" s="152">
        <f>IF(N148="nulová",J152,0)</f>
        <v>0</v>
      </c>
      <c r="BJ148" s="17" t="s">
        <v>83</v>
      </c>
      <c r="BK148" s="152">
        <f>ROUND(I152*H152,2)</f>
        <v>0</v>
      </c>
      <c r="BL148" s="17" t="s">
        <v>235</v>
      </c>
      <c r="BM148" s="151" t="s">
        <v>1525</v>
      </c>
    </row>
    <row r="149" spans="1:65" s="2" customFormat="1" ht="25.8" customHeight="1">
      <c r="B149" s="245"/>
      <c r="C149" s="247">
        <v>16</v>
      </c>
      <c r="D149" s="235" t="s">
        <v>161</v>
      </c>
      <c r="E149" s="236" t="s">
        <v>1643</v>
      </c>
      <c r="F149" s="237" t="s">
        <v>1644</v>
      </c>
      <c r="G149" s="238" t="s">
        <v>1645</v>
      </c>
      <c r="H149" s="239">
        <v>1</v>
      </c>
      <c r="I149" s="240">
        <v>0</v>
      </c>
      <c r="J149" s="240">
        <f t="shared" si="0"/>
        <v>0</v>
      </c>
      <c r="K149" s="237" t="s">
        <v>154</v>
      </c>
      <c r="L149" s="30"/>
      <c r="M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  <row r="150" spans="1:65" ht="11.4">
      <c r="B150" s="241"/>
      <c r="C150" s="235">
        <v>17</v>
      </c>
      <c r="D150" s="235" t="s">
        <v>161</v>
      </c>
      <c r="E150" s="236" t="s">
        <v>1646</v>
      </c>
      <c r="F150" s="237" t="s">
        <v>1647</v>
      </c>
      <c r="G150" s="238" t="s">
        <v>1645</v>
      </c>
      <c r="H150" s="239">
        <v>1</v>
      </c>
      <c r="I150" s="240">
        <v>0</v>
      </c>
      <c r="J150" s="240">
        <f t="shared" si="0"/>
        <v>0</v>
      </c>
      <c r="K150" s="248" t="s">
        <v>154</v>
      </c>
    </row>
    <row r="151" spans="1:65">
      <c r="B151" s="241"/>
      <c r="K151" s="242"/>
    </row>
    <row r="152" spans="1:65" ht="22.8">
      <c r="B152" s="241"/>
      <c r="C152" s="141">
        <v>18</v>
      </c>
      <c r="D152" s="141" t="s">
        <v>150</v>
      </c>
      <c r="E152" s="142" t="s">
        <v>1523</v>
      </c>
      <c r="F152" s="143" t="s">
        <v>1524</v>
      </c>
      <c r="G152" s="144" t="s">
        <v>280</v>
      </c>
      <c r="H152" s="145">
        <v>0.437</v>
      </c>
      <c r="I152" s="146">
        <v>0</v>
      </c>
      <c r="J152" s="146">
        <f>ROUND(I152*H152,2)</f>
        <v>0</v>
      </c>
      <c r="K152" s="243" t="s">
        <v>154</v>
      </c>
    </row>
    <row r="153" spans="1:65">
      <c r="B153" s="246"/>
      <c r="C153" s="45"/>
      <c r="D153" s="45"/>
      <c r="E153" s="45"/>
      <c r="F153" s="45"/>
      <c r="G153" s="45"/>
      <c r="H153" s="45"/>
      <c r="I153" s="45"/>
      <c r="J153" s="45"/>
      <c r="K153" s="244"/>
    </row>
  </sheetData>
  <sheetProtection algorithmName="SHA-512" hashValue="qVweTuLe0NVKUealqLEp7ngh3TUPrKgRRkzhl6H/eGLBlV2vFqs9NLDXa6hPP9GmvgMp6zp25NX5X3jeePoWCA==" saltValue="CaaX2OQTmzQjdFeNa67j1g==" spinCount="100000" sheet="1" objects="1" scenarios="1"/>
  <protectedRanges>
    <protectedRange sqref="I1:I1048576" name="Oblast1"/>
  </protectedRanges>
  <autoFilter ref="C122:K152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203"/>
  <sheetViews>
    <sheetView showGridLines="0" topLeftCell="A100" workbookViewId="0">
      <selection activeCell="I100" sqref="I1:I104857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301" t="s">
        <v>5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100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7" t="str">
        <f>'Rekapitulace stavby'!K6</f>
        <v>Stavební úpravy MŠ Kaznějov - sídliště</v>
      </c>
      <c r="F7" s="308"/>
      <c r="G7" s="308"/>
      <c r="H7" s="308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2" t="s">
        <v>1526</v>
      </c>
      <c r="F9" s="306"/>
      <c r="G9" s="306"/>
      <c r="H9" s="30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94" t="str">
        <f>'Rekapitulace stavby'!E14</f>
        <v xml:space="preserve"> </v>
      </c>
      <c r="F18" s="294"/>
      <c r="G18" s="294"/>
      <c r="H18" s="294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7" t="s">
        <v>1</v>
      </c>
      <c r="F27" s="297"/>
      <c r="G27" s="297"/>
      <c r="H27" s="297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ROUND((SUM(BE124:BE202)),  2)</f>
        <v>0</v>
      </c>
      <c r="G33" s="29"/>
      <c r="H33" s="29"/>
      <c r="I33" s="98">
        <v>0.21</v>
      </c>
      <c r="J33" s="97">
        <f>(F33*0.21)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ROUND((SUM(BF124:BF202)),  2)</f>
        <v>0</v>
      </c>
      <c r="G34" s="29"/>
      <c r="H34" s="29"/>
      <c r="I34" s="98">
        <v>0.15</v>
      </c>
      <c r="J34" s="97">
        <f>ROUND(((SUM(BF124:BF202))*I34),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ROUND((SUM(BG124:BG202)),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ROUND((SUM(BH124:BH202)),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ROUND((SUM(BI124:BI202)),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7" t="str">
        <f>E7</f>
        <v>Stavební úpravy MŠ Kaznějov - sídliště</v>
      </c>
      <c r="F85" s="308"/>
      <c r="G85" s="308"/>
      <c r="H85" s="30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72" t="str">
        <f>E9</f>
        <v>06 - Gastro</v>
      </c>
      <c r="F87" s="306"/>
      <c r="G87" s="306"/>
      <c r="H87" s="30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1527</v>
      </c>
      <c r="E97" s="112"/>
      <c r="F97" s="112"/>
      <c r="G97" s="112"/>
      <c r="H97" s="112"/>
      <c r="I97" s="112"/>
      <c r="J97" s="113">
        <f>J125</f>
        <v>0</v>
      </c>
      <c r="L97" s="110"/>
    </row>
    <row r="98" spans="1:31" s="10" customFormat="1" ht="19.95" customHeight="1">
      <c r="B98" s="114"/>
      <c r="D98" s="115" t="s">
        <v>1528</v>
      </c>
      <c r="E98" s="116"/>
      <c r="F98" s="116"/>
      <c r="G98" s="116"/>
      <c r="H98" s="116"/>
      <c r="I98" s="116"/>
      <c r="J98" s="117">
        <f>J126</f>
        <v>0</v>
      </c>
      <c r="L98" s="114"/>
    </row>
    <row r="99" spans="1:31" s="10" customFormat="1" ht="19.95" customHeight="1">
      <c r="B99" s="114"/>
      <c r="D99" s="115" t="s">
        <v>1529</v>
      </c>
      <c r="E99" s="116"/>
      <c r="F99" s="116"/>
      <c r="G99" s="116"/>
      <c r="H99" s="116"/>
      <c r="I99" s="116"/>
      <c r="J99" s="117">
        <f>J145</f>
        <v>0</v>
      </c>
      <c r="L99" s="114"/>
    </row>
    <row r="100" spans="1:31" s="10" customFormat="1" ht="19.95" customHeight="1">
      <c r="B100" s="114"/>
      <c r="D100" s="115" t="s">
        <v>1530</v>
      </c>
      <c r="E100" s="116"/>
      <c r="F100" s="116"/>
      <c r="G100" s="116"/>
      <c r="H100" s="116"/>
      <c r="I100" s="116"/>
      <c r="J100" s="117">
        <f>J149</f>
        <v>0</v>
      </c>
      <c r="L100" s="114"/>
    </row>
    <row r="101" spans="1:31" s="10" customFormat="1" ht="19.95" customHeight="1">
      <c r="B101" s="114"/>
      <c r="D101" s="115" t="s">
        <v>1531</v>
      </c>
      <c r="E101" s="116"/>
      <c r="F101" s="116"/>
      <c r="G101" s="116"/>
      <c r="H101" s="116"/>
      <c r="I101" s="116"/>
      <c r="J101" s="117">
        <f>J177</f>
        <v>0</v>
      </c>
      <c r="L101" s="114"/>
    </row>
    <row r="102" spans="1:31" s="10" customFormat="1" ht="19.95" customHeight="1">
      <c r="B102" s="114"/>
      <c r="D102" s="115" t="s">
        <v>1532</v>
      </c>
      <c r="E102" s="116"/>
      <c r="F102" s="116"/>
      <c r="G102" s="116"/>
      <c r="H102" s="116"/>
      <c r="I102" s="116"/>
      <c r="J102" s="117">
        <f>J196</f>
        <v>0</v>
      </c>
      <c r="L102" s="114"/>
    </row>
    <row r="103" spans="1:31" s="9" customFormat="1" ht="24.9" customHeight="1">
      <c r="B103" s="110"/>
      <c r="D103" s="111" t="s">
        <v>1533</v>
      </c>
      <c r="E103" s="112"/>
      <c r="F103" s="112"/>
      <c r="G103" s="112"/>
      <c r="H103" s="112"/>
      <c r="I103" s="112"/>
      <c r="J103" s="113">
        <f>J200</f>
        <v>0</v>
      </c>
      <c r="L103" s="110"/>
    </row>
    <row r="104" spans="1:31" s="10" customFormat="1" ht="19.95" customHeight="1">
      <c r="B104" s="114"/>
      <c r="D104" s="115" t="s">
        <v>1534</v>
      </c>
      <c r="E104" s="116"/>
      <c r="F104" s="116"/>
      <c r="G104" s="116"/>
      <c r="H104" s="116"/>
      <c r="I104" s="116"/>
      <c r="J104" s="117">
        <f>J201</f>
        <v>0</v>
      </c>
      <c r="L104" s="114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" customHeight="1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>
      <c r="A111" s="29"/>
      <c r="B111" s="30"/>
      <c r="C111" s="21" t="s">
        <v>133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14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307" t="str">
        <f>E7</f>
        <v>Stavební úpravy MŠ Kaznějov - sídliště</v>
      </c>
      <c r="F114" s="308"/>
      <c r="G114" s="308"/>
      <c r="H114" s="308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6" t="s">
        <v>106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72" t="str">
        <f>E9</f>
        <v>06 - Gastro</v>
      </c>
      <c r="F116" s="306"/>
      <c r="G116" s="306"/>
      <c r="H116" s="306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6" t="s">
        <v>18</v>
      </c>
      <c r="D118" s="29"/>
      <c r="E118" s="29"/>
      <c r="F118" s="24" t="str">
        <f>F12</f>
        <v>Kaznějov [559008]</v>
      </c>
      <c r="G118" s="29"/>
      <c r="H118" s="29"/>
      <c r="I118" s="26" t="s">
        <v>20</v>
      </c>
      <c r="J118" s="52">
        <f>IF(J12="","",J12)</f>
        <v>44811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6" t="s">
        <v>21</v>
      </c>
      <c r="D120" s="29"/>
      <c r="E120" s="29"/>
      <c r="F120" s="24" t="str">
        <f>E15</f>
        <v>Město Kaznějov</v>
      </c>
      <c r="G120" s="29"/>
      <c r="H120" s="29"/>
      <c r="I120" s="26" t="s">
        <v>27</v>
      </c>
      <c r="J120" s="27" t="str">
        <f>E21</f>
        <v>ARTENDR s.r.o.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6" t="s">
        <v>25</v>
      </c>
      <c r="D121" s="29"/>
      <c r="E121" s="29"/>
      <c r="F121" s="24" t="str">
        <f>IF(E18="","",E18)</f>
        <v xml:space="preserve"> </v>
      </c>
      <c r="G121" s="29"/>
      <c r="H121" s="29"/>
      <c r="I121" s="26" t="s">
        <v>30</v>
      </c>
      <c r="J121" s="27" t="str">
        <f>E24</f>
        <v>Jan Petr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18"/>
      <c r="B123" s="119"/>
      <c r="C123" s="120" t="s">
        <v>134</v>
      </c>
      <c r="D123" s="121" t="s">
        <v>60</v>
      </c>
      <c r="E123" s="121" t="s">
        <v>56</v>
      </c>
      <c r="F123" s="121" t="s">
        <v>57</v>
      </c>
      <c r="G123" s="121" t="s">
        <v>135</v>
      </c>
      <c r="H123" s="121" t="s">
        <v>136</v>
      </c>
      <c r="I123" s="121" t="s">
        <v>137</v>
      </c>
      <c r="J123" s="121" t="s">
        <v>110</v>
      </c>
      <c r="K123" s="122" t="s">
        <v>138</v>
      </c>
      <c r="L123" s="123"/>
      <c r="M123" s="59" t="s">
        <v>1</v>
      </c>
      <c r="N123" s="60" t="s">
        <v>39</v>
      </c>
      <c r="O123" s="60" t="s">
        <v>139</v>
      </c>
      <c r="P123" s="60" t="s">
        <v>140</v>
      </c>
      <c r="Q123" s="60" t="s">
        <v>141</v>
      </c>
      <c r="R123" s="60" t="s">
        <v>142</v>
      </c>
      <c r="S123" s="60" t="s">
        <v>143</v>
      </c>
      <c r="T123" s="61" t="s">
        <v>144</v>
      </c>
      <c r="U123" s="118"/>
      <c r="V123" s="118"/>
      <c r="W123" s="118"/>
      <c r="X123" s="118"/>
      <c r="Y123" s="118"/>
      <c r="Z123" s="118"/>
      <c r="AA123" s="118"/>
      <c r="AB123" s="118"/>
      <c r="AC123" s="118"/>
      <c r="AD123" s="118"/>
      <c r="AE123" s="118"/>
    </row>
    <row r="124" spans="1:65" s="2" customFormat="1" ht="22.95" customHeight="1">
      <c r="A124" s="29"/>
      <c r="B124" s="30"/>
      <c r="C124" s="66" t="s">
        <v>145</v>
      </c>
      <c r="D124" s="29"/>
      <c r="E124" s="29"/>
      <c r="F124" s="29"/>
      <c r="G124" s="29"/>
      <c r="H124" s="29"/>
      <c r="I124" s="29"/>
      <c r="J124" s="124">
        <f>BK124</f>
        <v>0</v>
      </c>
      <c r="K124" s="29"/>
      <c r="L124" s="30"/>
      <c r="M124" s="62"/>
      <c r="N124" s="53"/>
      <c r="O124" s="63"/>
      <c r="P124" s="125">
        <f>P125+P200</f>
        <v>0</v>
      </c>
      <c r="Q124" s="63"/>
      <c r="R124" s="125">
        <f>R125+R200</f>
        <v>0</v>
      </c>
      <c r="S124" s="63"/>
      <c r="T124" s="126">
        <f>T125+T200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74</v>
      </c>
      <c r="AU124" s="17" t="s">
        <v>112</v>
      </c>
      <c r="BK124" s="127">
        <f>BK125+BK200</f>
        <v>0</v>
      </c>
    </row>
    <row r="125" spans="1:65" s="12" customFormat="1" ht="25.95" customHeight="1">
      <c r="B125" s="128"/>
      <c r="D125" s="129" t="s">
        <v>74</v>
      </c>
      <c r="E125" s="130" t="s">
        <v>1535</v>
      </c>
      <c r="F125" s="130" t="s">
        <v>99</v>
      </c>
      <c r="J125" s="131">
        <f>SUM(J126,J200,J196,J177,J149)</f>
        <v>0</v>
      </c>
      <c r="L125" s="128"/>
      <c r="M125" s="132"/>
      <c r="N125" s="133"/>
      <c r="O125" s="133"/>
      <c r="P125" s="134">
        <f>P126+P145+P149+P177+P196</f>
        <v>0</v>
      </c>
      <c r="Q125" s="133"/>
      <c r="R125" s="134">
        <f>R126+R145+R149+R177+R196</f>
        <v>0</v>
      </c>
      <c r="S125" s="133"/>
      <c r="T125" s="135">
        <f>T126+T145+T149+T177+T196</f>
        <v>0</v>
      </c>
      <c r="AR125" s="129" t="s">
        <v>83</v>
      </c>
      <c r="AT125" s="136" t="s">
        <v>74</v>
      </c>
      <c r="AU125" s="136" t="s">
        <v>75</v>
      </c>
      <c r="AY125" s="129" t="s">
        <v>148</v>
      </c>
      <c r="BK125" s="137">
        <f>BK126+BK145+BK149+BK177+BK196</f>
        <v>0</v>
      </c>
    </row>
    <row r="126" spans="1:65" s="12" customFormat="1" ht="22.95" customHeight="1">
      <c r="B126" s="128"/>
      <c r="D126" s="129" t="s">
        <v>74</v>
      </c>
      <c r="E126" s="138" t="s">
        <v>1536</v>
      </c>
      <c r="F126" s="138" t="s">
        <v>1537</v>
      </c>
      <c r="J126" s="139">
        <f>BK126</f>
        <v>0</v>
      </c>
      <c r="L126" s="128"/>
      <c r="M126" s="132"/>
      <c r="N126" s="133"/>
      <c r="O126" s="133"/>
      <c r="P126" s="134">
        <f>SUM(P127:P144)</f>
        <v>0</v>
      </c>
      <c r="Q126" s="133"/>
      <c r="R126" s="134">
        <f>SUM(R127:R144)</f>
        <v>0</v>
      </c>
      <c r="S126" s="133"/>
      <c r="T126" s="135">
        <f>SUM(T127:T144)</f>
        <v>0</v>
      </c>
      <c r="AR126" s="129" t="s">
        <v>83</v>
      </c>
      <c r="AT126" s="136" t="s">
        <v>74</v>
      </c>
      <c r="AU126" s="136" t="s">
        <v>83</v>
      </c>
      <c r="AY126" s="129" t="s">
        <v>148</v>
      </c>
      <c r="BK126" s="137">
        <f>SUM(BK127:BK144)</f>
        <v>0</v>
      </c>
    </row>
    <row r="127" spans="1:65" s="2" customFormat="1" ht="16.5" customHeight="1">
      <c r="A127" s="29"/>
      <c r="B127" s="140"/>
      <c r="C127" s="141" t="s">
        <v>83</v>
      </c>
      <c r="D127" s="141" t="s">
        <v>150</v>
      </c>
      <c r="E127" s="142" t="s">
        <v>1538</v>
      </c>
      <c r="F127" s="143" t="s">
        <v>1539</v>
      </c>
      <c r="G127" s="144" t="s">
        <v>197</v>
      </c>
      <c r="H127" s="145">
        <v>1</v>
      </c>
      <c r="I127" s="146">
        <v>0</v>
      </c>
      <c r="J127" s="146">
        <f>ROUND(I127*H127,2)</f>
        <v>0</v>
      </c>
      <c r="K127" s="143" t="s">
        <v>1</v>
      </c>
      <c r="L127" s="310"/>
      <c r="M127" s="147"/>
      <c r="N127" s="148"/>
      <c r="O127" s="149"/>
      <c r="P127" s="149"/>
      <c r="Q127" s="149"/>
      <c r="R127" s="149"/>
      <c r="S127" s="149"/>
      <c r="T127" s="150"/>
      <c r="U127" s="29"/>
      <c r="V127" s="152"/>
      <c r="W127" s="29"/>
      <c r="X127" s="29"/>
      <c r="Y127" s="29"/>
      <c r="Z127" s="29"/>
      <c r="AA127" s="29"/>
      <c r="AB127" s="29"/>
      <c r="AC127" s="29"/>
      <c r="AD127" s="29"/>
      <c r="AE127" s="29"/>
      <c r="AR127" s="151" t="s">
        <v>155</v>
      </c>
      <c r="AT127" s="151" t="s">
        <v>150</v>
      </c>
      <c r="AU127" s="151" t="s">
        <v>85</v>
      </c>
      <c r="AY127" s="17" t="s">
        <v>148</v>
      </c>
      <c r="BE127" s="152">
        <f>IF(N127="základní",J127,0)</f>
        <v>0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7" t="s">
        <v>83</v>
      </c>
      <c r="BK127" s="152">
        <f>ROUND(I127*H127,2)</f>
        <v>0</v>
      </c>
      <c r="BL127" s="17" t="s">
        <v>155</v>
      </c>
      <c r="BM127" s="151" t="s">
        <v>1540</v>
      </c>
    </row>
    <row r="128" spans="1:65" s="13" customFormat="1">
      <c r="B128" s="162"/>
      <c r="D128" s="163" t="s">
        <v>167</v>
      </c>
      <c r="E128" s="169" t="s">
        <v>1</v>
      </c>
      <c r="F128" s="164" t="s">
        <v>83</v>
      </c>
      <c r="H128" s="165">
        <v>1</v>
      </c>
      <c r="L128" s="162"/>
      <c r="M128" s="166"/>
      <c r="N128" s="167"/>
      <c r="O128" s="167"/>
      <c r="P128" s="167"/>
      <c r="Q128" s="167"/>
      <c r="R128" s="167"/>
      <c r="S128" s="167"/>
      <c r="T128" s="168"/>
      <c r="AT128" s="169" t="s">
        <v>167</v>
      </c>
      <c r="AU128" s="169" t="s">
        <v>85</v>
      </c>
      <c r="AV128" s="13" t="s">
        <v>85</v>
      </c>
      <c r="AW128" s="13" t="s">
        <v>29</v>
      </c>
      <c r="AX128" s="13" t="s">
        <v>75</v>
      </c>
      <c r="AY128" s="169" t="s">
        <v>148</v>
      </c>
    </row>
    <row r="129" spans="1:65" s="14" customFormat="1">
      <c r="B129" s="170"/>
      <c r="D129" s="163" t="s">
        <v>167</v>
      </c>
      <c r="E129" s="171" t="s">
        <v>1</v>
      </c>
      <c r="F129" s="172" t="s">
        <v>176</v>
      </c>
      <c r="H129" s="173">
        <v>1</v>
      </c>
      <c r="L129" s="170"/>
      <c r="M129" s="174"/>
      <c r="N129" s="175"/>
      <c r="O129" s="175"/>
      <c r="P129" s="175"/>
      <c r="Q129" s="175"/>
      <c r="R129" s="175"/>
      <c r="S129" s="175"/>
      <c r="T129" s="176"/>
      <c r="AT129" s="171" t="s">
        <v>167</v>
      </c>
      <c r="AU129" s="171" t="s">
        <v>85</v>
      </c>
      <c r="AV129" s="14" t="s">
        <v>155</v>
      </c>
      <c r="AW129" s="14" t="s">
        <v>29</v>
      </c>
      <c r="AX129" s="14" t="s">
        <v>83</v>
      </c>
      <c r="AY129" s="171" t="s">
        <v>148</v>
      </c>
    </row>
    <row r="130" spans="1:65" s="2" customFormat="1" ht="16.5" customHeight="1">
      <c r="A130" s="29"/>
      <c r="B130" s="140"/>
      <c r="C130" s="141" t="s">
        <v>85</v>
      </c>
      <c r="D130" s="141" t="s">
        <v>150</v>
      </c>
      <c r="E130" s="142" t="s">
        <v>1541</v>
      </c>
      <c r="F130" s="143" t="s">
        <v>1542</v>
      </c>
      <c r="G130" s="144" t="s">
        <v>197</v>
      </c>
      <c r="H130" s="145">
        <v>1</v>
      </c>
      <c r="I130" s="146">
        <v>0</v>
      </c>
      <c r="J130" s="146">
        <f>ROUND(I130*H130,2)</f>
        <v>0</v>
      </c>
      <c r="K130" s="143" t="s">
        <v>1</v>
      </c>
      <c r="L130" s="30"/>
      <c r="M130" s="147"/>
      <c r="N130" s="148"/>
      <c r="O130" s="149"/>
      <c r="P130" s="149"/>
      <c r="Q130" s="149"/>
      <c r="R130" s="149"/>
      <c r="S130" s="149"/>
      <c r="T130" s="150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1" t="s">
        <v>155</v>
      </c>
      <c r="AT130" s="151" t="s">
        <v>150</v>
      </c>
      <c r="AU130" s="151" t="s">
        <v>85</v>
      </c>
      <c r="AY130" s="17" t="s">
        <v>148</v>
      </c>
      <c r="BE130" s="152">
        <f>IF(N130="základní",J130,0)</f>
        <v>0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7" t="s">
        <v>83</v>
      </c>
      <c r="BK130" s="152">
        <f>ROUND(I130*H130,2)</f>
        <v>0</v>
      </c>
      <c r="BL130" s="17" t="s">
        <v>155</v>
      </c>
      <c r="BM130" s="151" t="s">
        <v>1543</v>
      </c>
    </row>
    <row r="131" spans="1:65" s="13" customFormat="1">
      <c r="B131" s="162"/>
      <c r="D131" s="163" t="s">
        <v>167</v>
      </c>
      <c r="E131" s="169" t="s">
        <v>1</v>
      </c>
      <c r="F131" s="164" t="s">
        <v>83</v>
      </c>
      <c r="H131" s="165">
        <v>1</v>
      </c>
      <c r="L131" s="162"/>
      <c r="M131" s="166"/>
      <c r="N131" s="167"/>
      <c r="O131" s="167"/>
      <c r="P131" s="167"/>
      <c r="Q131" s="167"/>
      <c r="R131" s="167"/>
      <c r="S131" s="167"/>
      <c r="T131" s="168"/>
      <c r="AT131" s="169" t="s">
        <v>167</v>
      </c>
      <c r="AU131" s="169" t="s">
        <v>85</v>
      </c>
      <c r="AV131" s="13" t="s">
        <v>85</v>
      </c>
      <c r="AW131" s="13" t="s">
        <v>29</v>
      </c>
      <c r="AX131" s="13" t="s">
        <v>75</v>
      </c>
      <c r="AY131" s="169" t="s">
        <v>148</v>
      </c>
    </row>
    <row r="132" spans="1:65" s="14" customFormat="1">
      <c r="B132" s="170"/>
      <c r="D132" s="163" t="s">
        <v>167</v>
      </c>
      <c r="E132" s="171" t="s">
        <v>1</v>
      </c>
      <c r="F132" s="172" t="s">
        <v>176</v>
      </c>
      <c r="H132" s="173">
        <v>1</v>
      </c>
      <c r="L132" s="170"/>
      <c r="M132" s="174"/>
      <c r="N132" s="175"/>
      <c r="O132" s="175"/>
      <c r="P132" s="175"/>
      <c r="Q132" s="175"/>
      <c r="R132" s="175"/>
      <c r="S132" s="175"/>
      <c r="T132" s="176"/>
      <c r="AT132" s="171" t="s">
        <v>167</v>
      </c>
      <c r="AU132" s="171" t="s">
        <v>85</v>
      </c>
      <c r="AV132" s="14" t="s">
        <v>155</v>
      </c>
      <c r="AW132" s="14" t="s">
        <v>29</v>
      </c>
      <c r="AX132" s="14" t="s">
        <v>83</v>
      </c>
      <c r="AY132" s="171" t="s">
        <v>148</v>
      </c>
    </row>
    <row r="133" spans="1:65" s="2" customFormat="1" ht="55.5" customHeight="1">
      <c r="A133" s="29"/>
      <c r="B133" s="140"/>
      <c r="C133" s="141" t="s">
        <v>160</v>
      </c>
      <c r="D133" s="141" t="s">
        <v>150</v>
      </c>
      <c r="E133" s="142" t="s">
        <v>1544</v>
      </c>
      <c r="F133" s="143" t="s">
        <v>1545</v>
      </c>
      <c r="G133" s="144" t="s">
        <v>197</v>
      </c>
      <c r="H133" s="145">
        <v>1</v>
      </c>
      <c r="I133" s="146">
        <v>0</v>
      </c>
      <c r="J133" s="146">
        <f>ROUND(I133*H133,2)</f>
        <v>0</v>
      </c>
      <c r="K133" s="143" t="s">
        <v>1</v>
      </c>
      <c r="L133" s="30"/>
      <c r="M133" s="147"/>
      <c r="N133" s="148"/>
      <c r="O133" s="149"/>
      <c r="P133" s="149"/>
      <c r="Q133" s="149"/>
      <c r="R133" s="149"/>
      <c r="S133" s="149"/>
      <c r="T133" s="150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1" t="s">
        <v>155</v>
      </c>
      <c r="AT133" s="151" t="s">
        <v>150</v>
      </c>
      <c r="AU133" s="151" t="s">
        <v>85</v>
      </c>
      <c r="AY133" s="17" t="s">
        <v>148</v>
      </c>
      <c r="BE133" s="152">
        <f>IF(N133="základní",J133,0)</f>
        <v>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7" t="s">
        <v>83</v>
      </c>
      <c r="BK133" s="152">
        <f>ROUND(I133*H133,2)</f>
        <v>0</v>
      </c>
      <c r="BL133" s="17" t="s">
        <v>155</v>
      </c>
      <c r="BM133" s="151" t="s">
        <v>1546</v>
      </c>
    </row>
    <row r="134" spans="1:65" s="13" customFormat="1">
      <c r="B134" s="162"/>
      <c r="D134" s="163" t="s">
        <v>167</v>
      </c>
      <c r="E134" s="169" t="s">
        <v>1</v>
      </c>
      <c r="F134" s="164" t="s">
        <v>1547</v>
      </c>
      <c r="H134" s="165">
        <v>1</v>
      </c>
      <c r="L134" s="162"/>
      <c r="M134" s="166"/>
      <c r="N134" s="167"/>
      <c r="O134" s="167"/>
      <c r="P134" s="167"/>
      <c r="Q134" s="167"/>
      <c r="R134" s="167"/>
      <c r="S134" s="167"/>
      <c r="T134" s="168"/>
      <c r="AT134" s="169" t="s">
        <v>167</v>
      </c>
      <c r="AU134" s="169" t="s">
        <v>85</v>
      </c>
      <c r="AV134" s="13" t="s">
        <v>85</v>
      </c>
      <c r="AW134" s="13" t="s">
        <v>29</v>
      </c>
      <c r="AX134" s="13" t="s">
        <v>75</v>
      </c>
      <c r="AY134" s="169" t="s">
        <v>148</v>
      </c>
    </row>
    <row r="135" spans="1:65" s="14" customFormat="1">
      <c r="B135" s="170"/>
      <c r="D135" s="163" t="s">
        <v>167</v>
      </c>
      <c r="E135" s="171" t="s">
        <v>1</v>
      </c>
      <c r="F135" s="172" t="s">
        <v>176</v>
      </c>
      <c r="H135" s="173">
        <v>1</v>
      </c>
      <c r="L135" s="170"/>
      <c r="M135" s="174"/>
      <c r="N135" s="175"/>
      <c r="O135" s="175"/>
      <c r="P135" s="175"/>
      <c r="Q135" s="175"/>
      <c r="R135" s="175"/>
      <c r="S135" s="175"/>
      <c r="T135" s="176"/>
      <c r="AT135" s="171" t="s">
        <v>167</v>
      </c>
      <c r="AU135" s="171" t="s">
        <v>85</v>
      </c>
      <c r="AV135" s="14" t="s">
        <v>155</v>
      </c>
      <c r="AW135" s="14" t="s">
        <v>29</v>
      </c>
      <c r="AX135" s="14" t="s">
        <v>83</v>
      </c>
      <c r="AY135" s="171" t="s">
        <v>148</v>
      </c>
    </row>
    <row r="136" spans="1:65" s="2" customFormat="1" ht="16.5" customHeight="1">
      <c r="A136" s="29"/>
      <c r="B136" s="140"/>
      <c r="C136" s="141" t="s">
        <v>155</v>
      </c>
      <c r="D136" s="141" t="s">
        <v>150</v>
      </c>
      <c r="E136" s="142" t="s">
        <v>1548</v>
      </c>
      <c r="F136" s="143" t="s">
        <v>1549</v>
      </c>
      <c r="G136" s="144" t="s">
        <v>197</v>
      </c>
      <c r="H136" s="145">
        <v>1</v>
      </c>
      <c r="I136" s="146">
        <v>0</v>
      </c>
      <c r="J136" s="146">
        <f>ROUND(I136*H136,2)</f>
        <v>0</v>
      </c>
      <c r="K136" s="143" t="s">
        <v>1</v>
      </c>
      <c r="L136" s="30"/>
      <c r="M136" s="147"/>
      <c r="N136" s="148"/>
      <c r="O136" s="149"/>
      <c r="P136" s="149"/>
      <c r="Q136" s="149"/>
      <c r="R136" s="149"/>
      <c r="S136" s="149"/>
      <c r="T136" s="150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1" t="s">
        <v>155</v>
      </c>
      <c r="AT136" s="151" t="s">
        <v>150</v>
      </c>
      <c r="AU136" s="151" t="s">
        <v>85</v>
      </c>
      <c r="AY136" s="17" t="s">
        <v>148</v>
      </c>
      <c r="BE136" s="152">
        <f>IF(N136="základní",J136,0)</f>
        <v>0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7" t="s">
        <v>83</v>
      </c>
      <c r="BK136" s="152">
        <f>ROUND(I136*H136,2)</f>
        <v>0</v>
      </c>
      <c r="BL136" s="17" t="s">
        <v>155</v>
      </c>
      <c r="BM136" s="151" t="s">
        <v>1550</v>
      </c>
    </row>
    <row r="137" spans="1:65" s="13" customFormat="1">
      <c r="B137" s="162"/>
      <c r="D137" s="163" t="s">
        <v>167</v>
      </c>
      <c r="E137" s="169" t="s">
        <v>1</v>
      </c>
      <c r="F137" s="164" t="s">
        <v>1547</v>
      </c>
      <c r="H137" s="165">
        <v>1</v>
      </c>
      <c r="L137" s="162"/>
      <c r="M137" s="166"/>
      <c r="N137" s="167"/>
      <c r="O137" s="167"/>
      <c r="P137" s="167"/>
      <c r="Q137" s="167"/>
      <c r="R137" s="167"/>
      <c r="S137" s="167"/>
      <c r="T137" s="168"/>
      <c r="AT137" s="169" t="s">
        <v>167</v>
      </c>
      <c r="AU137" s="169" t="s">
        <v>85</v>
      </c>
      <c r="AV137" s="13" t="s">
        <v>85</v>
      </c>
      <c r="AW137" s="13" t="s">
        <v>29</v>
      </c>
      <c r="AX137" s="13" t="s">
        <v>75</v>
      </c>
      <c r="AY137" s="169" t="s">
        <v>148</v>
      </c>
    </row>
    <row r="138" spans="1:65" s="14" customFormat="1">
      <c r="B138" s="170"/>
      <c r="D138" s="163" t="s">
        <v>167</v>
      </c>
      <c r="E138" s="171" t="s">
        <v>1</v>
      </c>
      <c r="F138" s="172" t="s">
        <v>176</v>
      </c>
      <c r="H138" s="173">
        <v>1</v>
      </c>
      <c r="L138" s="170"/>
      <c r="M138" s="174"/>
      <c r="N138" s="175"/>
      <c r="O138" s="175"/>
      <c r="P138" s="175"/>
      <c r="Q138" s="175"/>
      <c r="R138" s="175"/>
      <c r="S138" s="175"/>
      <c r="T138" s="176"/>
      <c r="AT138" s="171" t="s">
        <v>167</v>
      </c>
      <c r="AU138" s="171" t="s">
        <v>85</v>
      </c>
      <c r="AV138" s="14" t="s">
        <v>155</v>
      </c>
      <c r="AW138" s="14" t="s">
        <v>29</v>
      </c>
      <c r="AX138" s="14" t="s">
        <v>83</v>
      </c>
      <c r="AY138" s="171" t="s">
        <v>148</v>
      </c>
    </row>
    <row r="139" spans="1:65" s="2" customFormat="1" ht="66.75" customHeight="1">
      <c r="A139" s="29"/>
      <c r="B139" s="140"/>
      <c r="C139" s="141" t="s">
        <v>177</v>
      </c>
      <c r="D139" s="141" t="s">
        <v>150</v>
      </c>
      <c r="E139" s="142" t="s">
        <v>1551</v>
      </c>
      <c r="F139" s="143" t="s">
        <v>1552</v>
      </c>
      <c r="G139" s="144" t="s">
        <v>197</v>
      </c>
      <c r="H139" s="145">
        <v>1</v>
      </c>
      <c r="I139" s="146">
        <v>0</v>
      </c>
      <c r="J139" s="146">
        <f>ROUND(I139*H139,2)</f>
        <v>0</v>
      </c>
      <c r="K139" s="143" t="s">
        <v>1</v>
      </c>
      <c r="L139" s="30"/>
      <c r="M139" s="147"/>
      <c r="N139" s="148"/>
      <c r="O139" s="149"/>
      <c r="P139" s="149"/>
      <c r="Q139" s="149"/>
      <c r="R139" s="149"/>
      <c r="S139" s="149"/>
      <c r="T139" s="150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1" t="s">
        <v>155</v>
      </c>
      <c r="AT139" s="151" t="s">
        <v>150</v>
      </c>
      <c r="AU139" s="151" t="s">
        <v>85</v>
      </c>
      <c r="AY139" s="17" t="s">
        <v>148</v>
      </c>
      <c r="BE139" s="152">
        <f>IF(N139="základní",J139,0)</f>
        <v>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7" t="s">
        <v>83</v>
      </c>
      <c r="BK139" s="152">
        <f>ROUND(I139*H139,2)</f>
        <v>0</v>
      </c>
      <c r="BL139" s="17" t="s">
        <v>155</v>
      </c>
      <c r="BM139" s="151" t="s">
        <v>1553</v>
      </c>
    </row>
    <row r="140" spans="1:65" s="13" customFormat="1">
      <c r="B140" s="162"/>
      <c r="D140" s="163" t="s">
        <v>167</v>
      </c>
      <c r="E140" s="169" t="s">
        <v>1</v>
      </c>
      <c r="F140" s="164" t="s">
        <v>83</v>
      </c>
      <c r="H140" s="165">
        <v>1</v>
      </c>
      <c r="L140" s="162"/>
      <c r="M140" s="166"/>
      <c r="N140" s="167"/>
      <c r="O140" s="167"/>
      <c r="P140" s="167"/>
      <c r="Q140" s="167"/>
      <c r="R140" s="167"/>
      <c r="S140" s="167"/>
      <c r="T140" s="168"/>
      <c r="AT140" s="169" t="s">
        <v>167</v>
      </c>
      <c r="AU140" s="169" t="s">
        <v>85</v>
      </c>
      <c r="AV140" s="13" t="s">
        <v>85</v>
      </c>
      <c r="AW140" s="13" t="s">
        <v>29</v>
      </c>
      <c r="AX140" s="13" t="s">
        <v>75</v>
      </c>
      <c r="AY140" s="169" t="s">
        <v>148</v>
      </c>
    </row>
    <row r="141" spans="1:65" s="14" customFormat="1">
      <c r="B141" s="170"/>
      <c r="D141" s="163" t="s">
        <v>167</v>
      </c>
      <c r="E141" s="171" t="s">
        <v>1</v>
      </c>
      <c r="F141" s="172" t="s">
        <v>176</v>
      </c>
      <c r="H141" s="173">
        <v>1</v>
      </c>
      <c r="L141" s="170"/>
      <c r="M141" s="174"/>
      <c r="N141" s="175"/>
      <c r="O141" s="175"/>
      <c r="P141" s="175"/>
      <c r="Q141" s="175"/>
      <c r="R141" s="175"/>
      <c r="S141" s="175"/>
      <c r="T141" s="176"/>
      <c r="AT141" s="171" t="s">
        <v>167</v>
      </c>
      <c r="AU141" s="171" t="s">
        <v>85</v>
      </c>
      <c r="AV141" s="14" t="s">
        <v>155</v>
      </c>
      <c r="AW141" s="14" t="s">
        <v>29</v>
      </c>
      <c r="AX141" s="14" t="s">
        <v>83</v>
      </c>
      <c r="AY141" s="171" t="s">
        <v>148</v>
      </c>
    </row>
    <row r="142" spans="1:65" s="2" customFormat="1" ht="33" customHeight="1">
      <c r="A142" s="29"/>
      <c r="B142" s="140"/>
      <c r="C142" s="141" t="s">
        <v>182</v>
      </c>
      <c r="D142" s="141" t="s">
        <v>150</v>
      </c>
      <c r="E142" s="142" t="s">
        <v>1554</v>
      </c>
      <c r="F142" s="143" t="s">
        <v>1555</v>
      </c>
      <c r="G142" s="144" t="s">
        <v>197</v>
      </c>
      <c r="H142" s="145">
        <v>1</v>
      </c>
      <c r="I142" s="146">
        <v>0</v>
      </c>
      <c r="J142" s="146">
        <f>ROUND(I142*H142,2)</f>
        <v>0</v>
      </c>
      <c r="K142" s="143" t="s">
        <v>1</v>
      </c>
      <c r="L142" s="30"/>
      <c r="M142" s="147"/>
      <c r="N142" s="148"/>
      <c r="O142" s="149"/>
      <c r="P142" s="149"/>
      <c r="Q142" s="149"/>
      <c r="R142" s="149"/>
      <c r="S142" s="149"/>
      <c r="T142" s="150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1" t="s">
        <v>155</v>
      </c>
      <c r="AT142" s="151" t="s">
        <v>150</v>
      </c>
      <c r="AU142" s="151" t="s">
        <v>85</v>
      </c>
      <c r="AY142" s="17" t="s">
        <v>148</v>
      </c>
      <c r="BE142" s="152">
        <f>IF(N142="základní",J142,0)</f>
        <v>0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7" t="s">
        <v>83</v>
      </c>
      <c r="BK142" s="152">
        <f>ROUND(I142*H142,2)</f>
        <v>0</v>
      </c>
      <c r="BL142" s="17" t="s">
        <v>155</v>
      </c>
      <c r="BM142" s="151" t="s">
        <v>1556</v>
      </c>
    </row>
    <row r="143" spans="1:65" s="13" customFormat="1">
      <c r="B143" s="162"/>
      <c r="D143" s="163" t="s">
        <v>167</v>
      </c>
      <c r="E143" s="169" t="s">
        <v>1</v>
      </c>
      <c r="F143" s="164" t="s">
        <v>1547</v>
      </c>
      <c r="H143" s="165">
        <v>1</v>
      </c>
      <c r="L143" s="162"/>
      <c r="M143" s="166"/>
      <c r="N143" s="167"/>
      <c r="O143" s="167"/>
      <c r="P143" s="167"/>
      <c r="Q143" s="167"/>
      <c r="R143" s="167"/>
      <c r="S143" s="167"/>
      <c r="T143" s="168"/>
      <c r="AT143" s="169" t="s">
        <v>167</v>
      </c>
      <c r="AU143" s="169" t="s">
        <v>85</v>
      </c>
      <c r="AV143" s="13" t="s">
        <v>85</v>
      </c>
      <c r="AW143" s="13" t="s">
        <v>29</v>
      </c>
      <c r="AX143" s="13" t="s">
        <v>75</v>
      </c>
      <c r="AY143" s="169" t="s">
        <v>148</v>
      </c>
    </row>
    <row r="144" spans="1:65" s="14" customFormat="1">
      <c r="B144" s="170"/>
      <c r="D144" s="163" t="s">
        <v>167</v>
      </c>
      <c r="E144" s="171" t="s">
        <v>1</v>
      </c>
      <c r="F144" s="172" t="s">
        <v>176</v>
      </c>
      <c r="H144" s="173">
        <v>1</v>
      </c>
      <c r="L144" s="170"/>
      <c r="M144" s="174"/>
      <c r="N144" s="175"/>
      <c r="O144" s="175"/>
      <c r="P144" s="175"/>
      <c r="Q144" s="175"/>
      <c r="R144" s="175"/>
      <c r="S144" s="175"/>
      <c r="T144" s="176"/>
      <c r="AT144" s="171" t="s">
        <v>167</v>
      </c>
      <c r="AU144" s="171" t="s">
        <v>85</v>
      </c>
      <c r="AV144" s="14" t="s">
        <v>155</v>
      </c>
      <c r="AW144" s="14" t="s">
        <v>29</v>
      </c>
      <c r="AX144" s="14" t="s">
        <v>83</v>
      </c>
      <c r="AY144" s="171" t="s">
        <v>148</v>
      </c>
    </row>
    <row r="145" spans="1:65" s="12" customFormat="1" ht="22.95" customHeight="1">
      <c r="B145" s="128"/>
      <c r="D145" s="129" t="s">
        <v>74</v>
      </c>
      <c r="E145" s="138" t="s">
        <v>1557</v>
      </c>
      <c r="F145" s="138" t="s">
        <v>1558</v>
      </c>
      <c r="J145" s="139">
        <f>BK145</f>
        <v>0</v>
      </c>
      <c r="L145" s="311"/>
      <c r="M145" s="132"/>
      <c r="N145" s="133"/>
      <c r="O145" s="133"/>
      <c r="P145" s="134"/>
      <c r="Q145" s="133"/>
      <c r="R145" s="134"/>
      <c r="S145" s="133"/>
      <c r="T145" s="135"/>
      <c r="AR145" s="129" t="s">
        <v>83</v>
      </c>
      <c r="AT145" s="136" t="s">
        <v>74</v>
      </c>
      <c r="AU145" s="136" t="s">
        <v>83</v>
      </c>
      <c r="AY145" s="129" t="s">
        <v>148</v>
      </c>
      <c r="BK145" s="137">
        <f>SUM(BK146:BK148)</f>
        <v>0</v>
      </c>
    </row>
    <row r="146" spans="1:65" s="2" customFormat="1" ht="76.349999999999994" customHeight="1">
      <c r="A146" s="29"/>
      <c r="B146" s="140"/>
      <c r="C146" s="141" t="s">
        <v>189</v>
      </c>
      <c r="D146" s="141" t="s">
        <v>150</v>
      </c>
      <c r="E146" s="142" t="s">
        <v>1559</v>
      </c>
      <c r="F146" s="143" t="s">
        <v>1560</v>
      </c>
      <c r="G146" s="144" t="s">
        <v>197</v>
      </c>
      <c r="H146" s="145">
        <v>1</v>
      </c>
      <c r="I146" s="146">
        <v>0</v>
      </c>
      <c r="J146" s="146">
        <f>ROUND(I146*H146,2)</f>
        <v>0</v>
      </c>
      <c r="K146" s="143" t="s">
        <v>1</v>
      </c>
      <c r="L146" s="30"/>
      <c r="M146" s="147"/>
      <c r="N146" s="148"/>
      <c r="O146" s="149"/>
      <c r="P146" s="149"/>
      <c r="Q146" s="149"/>
      <c r="R146" s="149"/>
      <c r="S146" s="149"/>
      <c r="T146" s="150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1" t="s">
        <v>155</v>
      </c>
      <c r="AT146" s="151" t="s">
        <v>150</v>
      </c>
      <c r="AU146" s="151" t="s">
        <v>85</v>
      </c>
      <c r="AY146" s="17" t="s">
        <v>148</v>
      </c>
      <c r="BE146" s="152">
        <f>IF(N146="základní",J146,0)</f>
        <v>0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7" t="s">
        <v>83</v>
      </c>
      <c r="BK146" s="152">
        <f>ROUND(I146*H146,2)</f>
        <v>0</v>
      </c>
      <c r="BL146" s="17" t="s">
        <v>155</v>
      </c>
      <c r="BM146" s="151" t="s">
        <v>1561</v>
      </c>
    </row>
    <row r="147" spans="1:65" s="13" customFormat="1">
      <c r="B147" s="162"/>
      <c r="D147" s="163" t="s">
        <v>167</v>
      </c>
      <c r="E147" s="169" t="s">
        <v>1</v>
      </c>
      <c r="F147" s="164" t="s">
        <v>1547</v>
      </c>
      <c r="H147" s="165">
        <v>1</v>
      </c>
      <c r="L147" s="162"/>
      <c r="M147" s="166"/>
      <c r="N147" s="167"/>
      <c r="O147" s="167"/>
      <c r="P147" s="167"/>
      <c r="Q147" s="167"/>
      <c r="R147" s="167"/>
      <c r="S147" s="167"/>
      <c r="T147" s="168"/>
      <c r="AT147" s="169" t="s">
        <v>167</v>
      </c>
      <c r="AU147" s="169" t="s">
        <v>85</v>
      </c>
      <c r="AV147" s="13" t="s">
        <v>85</v>
      </c>
      <c r="AW147" s="13" t="s">
        <v>29</v>
      </c>
      <c r="AX147" s="13" t="s">
        <v>75</v>
      </c>
      <c r="AY147" s="169" t="s">
        <v>148</v>
      </c>
    </row>
    <row r="148" spans="1:65" s="14" customFormat="1">
      <c r="B148" s="170"/>
      <c r="D148" s="163" t="s">
        <v>167</v>
      </c>
      <c r="E148" s="171" t="s">
        <v>1</v>
      </c>
      <c r="F148" s="172" t="s">
        <v>176</v>
      </c>
      <c r="H148" s="173">
        <v>1</v>
      </c>
      <c r="L148" s="170"/>
      <c r="M148" s="174"/>
      <c r="N148" s="175"/>
      <c r="O148" s="175"/>
      <c r="P148" s="175"/>
      <c r="Q148" s="175"/>
      <c r="R148" s="175"/>
      <c r="S148" s="175"/>
      <c r="T148" s="176"/>
      <c r="AT148" s="171" t="s">
        <v>167</v>
      </c>
      <c r="AU148" s="171" t="s">
        <v>85</v>
      </c>
      <c r="AV148" s="14" t="s">
        <v>155</v>
      </c>
      <c r="AW148" s="14" t="s">
        <v>29</v>
      </c>
      <c r="AX148" s="14" t="s">
        <v>83</v>
      </c>
      <c r="AY148" s="171" t="s">
        <v>148</v>
      </c>
    </row>
    <row r="149" spans="1:65" s="12" customFormat="1" ht="22.95" customHeight="1">
      <c r="B149" s="128"/>
      <c r="D149" s="129" t="s">
        <v>74</v>
      </c>
      <c r="E149" s="138" t="s">
        <v>1562</v>
      </c>
      <c r="F149" s="138" t="s">
        <v>1563</v>
      </c>
      <c r="J149" s="139">
        <f>BK149</f>
        <v>0</v>
      </c>
      <c r="L149" s="311"/>
      <c r="M149" s="132"/>
      <c r="N149" s="133"/>
      <c r="O149" s="133"/>
      <c r="P149" s="134"/>
      <c r="Q149" s="133"/>
      <c r="R149" s="134"/>
      <c r="S149" s="133"/>
      <c r="T149" s="135"/>
      <c r="AR149" s="129" t="s">
        <v>83</v>
      </c>
      <c r="AT149" s="136" t="s">
        <v>74</v>
      </c>
      <c r="AU149" s="136" t="s">
        <v>83</v>
      </c>
      <c r="AY149" s="129" t="s">
        <v>148</v>
      </c>
      <c r="BK149" s="137">
        <f>SUM(BK150:BK176)</f>
        <v>0</v>
      </c>
    </row>
    <row r="150" spans="1:65" s="2" customFormat="1" ht="62.7" customHeight="1">
      <c r="A150" s="29"/>
      <c r="B150" s="140"/>
      <c r="C150" s="141" t="s">
        <v>165</v>
      </c>
      <c r="D150" s="141" t="s">
        <v>150</v>
      </c>
      <c r="E150" s="142" t="s">
        <v>1564</v>
      </c>
      <c r="F150" s="143" t="s">
        <v>1565</v>
      </c>
      <c r="G150" s="144" t="s">
        <v>197</v>
      </c>
      <c r="H150" s="145">
        <v>1</v>
      </c>
      <c r="I150" s="146">
        <v>0</v>
      </c>
      <c r="J150" s="146">
        <f>ROUND(I150*H150,2)</f>
        <v>0</v>
      </c>
      <c r="K150" s="143" t="s">
        <v>1</v>
      </c>
      <c r="L150" s="30"/>
      <c r="M150" s="147"/>
      <c r="N150" s="148"/>
      <c r="O150" s="149"/>
      <c r="P150" s="149"/>
      <c r="Q150" s="149"/>
      <c r="R150" s="149"/>
      <c r="S150" s="149"/>
      <c r="T150" s="150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1" t="s">
        <v>155</v>
      </c>
      <c r="AT150" s="151" t="s">
        <v>150</v>
      </c>
      <c r="AU150" s="151" t="s">
        <v>85</v>
      </c>
      <c r="AY150" s="17" t="s">
        <v>148</v>
      </c>
      <c r="BE150" s="152">
        <f>IF(N150="základní",J150,0)</f>
        <v>0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7" t="s">
        <v>83</v>
      </c>
      <c r="BK150" s="152">
        <f>ROUND(I150*H150,2)</f>
        <v>0</v>
      </c>
      <c r="BL150" s="17" t="s">
        <v>155</v>
      </c>
      <c r="BM150" s="151" t="s">
        <v>1566</v>
      </c>
    </row>
    <row r="151" spans="1:65" s="13" customFormat="1">
      <c r="B151" s="162"/>
      <c r="D151" s="163" t="s">
        <v>167</v>
      </c>
      <c r="E151" s="169" t="s">
        <v>1</v>
      </c>
      <c r="F151" s="164" t="s">
        <v>83</v>
      </c>
      <c r="H151" s="165">
        <v>1</v>
      </c>
      <c r="L151" s="162"/>
      <c r="M151" s="166"/>
      <c r="N151" s="167"/>
      <c r="O151" s="167"/>
      <c r="P151" s="167"/>
      <c r="Q151" s="167"/>
      <c r="R151" s="167"/>
      <c r="S151" s="167"/>
      <c r="T151" s="168"/>
      <c r="AT151" s="169" t="s">
        <v>167</v>
      </c>
      <c r="AU151" s="169" t="s">
        <v>85</v>
      </c>
      <c r="AV151" s="13" t="s">
        <v>85</v>
      </c>
      <c r="AW151" s="13" t="s">
        <v>29</v>
      </c>
      <c r="AX151" s="13" t="s">
        <v>75</v>
      </c>
      <c r="AY151" s="169" t="s">
        <v>148</v>
      </c>
    </row>
    <row r="152" spans="1:65" s="14" customFormat="1">
      <c r="B152" s="170"/>
      <c r="D152" s="163" t="s">
        <v>167</v>
      </c>
      <c r="E152" s="171" t="s">
        <v>1</v>
      </c>
      <c r="F152" s="172" t="s">
        <v>176</v>
      </c>
      <c r="H152" s="173">
        <v>1</v>
      </c>
      <c r="L152" s="170"/>
      <c r="M152" s="174"/>
      <c r="N152" s="175"/>
      <c r="O152" s="175"/>
      <c r="P152" s="175"/>
      <c r="Q152" s="175"/>
      <c r="R152" s="175"/>
      <c r="S152" s="175"/>
      <c r="T152" s="176"/>
      <c r="AT152" s="171" t="s">
        <v>167</v>
      </c>
      <c r="AU152" s="171" t="s">
        <v>85</v>
      </c>
      <c r="AV152" s="14" t="s">
        <v>155</v>
      </c>
      <c r="AW152" s="14" t="s">
        <v>29</v>
      </c>
      <c r="AX152" s="14" t="s">
        <v>83</v>
      </c>
      <c r="AY152" s="171" t="s">
        <v>148</v>
      </c>
    </row>
    <row r="153" spans="1:65" s="2" customFormat="1" ht="66.75" customHeight="1">
      <c r="A153" s="29"/>
      <c r="B153" s="140"/>
      <c r="C153" s="141" t="s">
        <v>201</v>
      </c>
      <c r="D153" s="141" t="s">
        <v>150</v>
      </c>
      <c r="E153" s="142" t="s">
        <v>1567</v>
      </c>
      <c r="F153" s="143" t="s">
        <v>1568</v>
      </c>
      <c r="G153" s="144" t="s">
        <v>197</v>
      </c>
      <c r="H153" s="145">
        <v>1</v>
      </c>
      <c r="I153" s="146">
        <v>0</v>
      </c>
      <c r="J153" s="146">
        <f>ROUND(I153*H153,2)</f>
        <v>0</v>
      </c>
      <c r="K153" s="143" t="s">
        <v>1</v>
      </c>
      <c r="L153" s="30"/>
      <c r="M153" s="147"/>
      <c r="N153" s="148"/>
      <c r="O153" s="149"/>
      <c r="P153" s="149"/>
      <c r="Q153" s="149"/>
      <c r="R153" s="149"/>
      <c r="S153" s="149"/>
      <c r="T153" s="150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1" t="s">
        <v>155</v>
      </c>
      <c r="AT153" s="151" t="s">
        <v>150</v>
      </c>
      <c r="AU153" s="151" t="s">
        <v>85</v>
      </c>
      <c r="AY153" s="17" t="s">
        <v>148</v>
      </c>
      <c r="BE153" s="152">
        <f>IF(N153="základní",J153,0)</f>
        <v>0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7" t="s">
        <v>83</v>
      </c>
      <c r="BK153" s="152">
        <f>ROUND(I153*H153,2)</f>
        <v>0</v>
      </c>
      <c r="BL153" s="17" t="s">
        <v>155</v>
      </c>
      <c r="BM153" s="151" t="s">
        <v>1569</v>
      </c>
    </row>
    <row r="154" spans="1:65" s="13" customFormat="1">
      <c r="B154" s="162"/>
      <c r="D154" s="163" t="s">
        <v>167</v>
      </c>
      <c r="E154" s="169" t="s">
        <v>1</v>
      </c>
      <c r="F154" s="164" t="s">
        <v>83</v>
      </c>
      <c r="H154" s="165">
        <v>1</v>
      </c>
      <c r="L154" s="162"/>
      <c r="M154" s="166"/>
      <c r="N154" s="167"/>
      <c r="O154" s="167"/>
      <c r="P154" s="167"/>
      <c r="Q154" s="167"/>
      <c r="R154" s="167"/>
      <c r="S154" s="167"/>
      <c r="T154" s="168"/>
      <c r="AT154" s="169" t="s">
        <v>167</v>
      </c>
      <c r="AU154" s="169" t="s">
        <v>85</v>
      </c>
      <c r="AV154" s="13" t="s">
        <v>85</v>
      </c>
      <c r="AW154" s="13" t="s">
        <v>29</v>
      </c>
      <c r="AX154" s="13" t="s">
        <v>75</v>
      </c>
      <c r="AY154" s="169" t="s">
        <v>148</v>
      </c>
    </row>
    <row r="155" spans="1:65" s="14" customFormat="1">
      <c r="B155" s="170"/>
      <c r="D155" s="163" t="s">
        <v>167</v>
      </c>
      <c r="E155" s="171" t="s">
        <v>1</v>
      </c>
      <c r="F155" s="172" t="s">
        <v>176</v>
      </c>
      <c r="H155" s="173">
        <v>1</v>
      </c>
      <c r="L155" s="170"/>
      <c r="M155" s="174"/>
      <c r="N155" s="175"/>
      <c r="O155" s="175"/>
      <c r="P155" s="175"/>
      <c r="Q155" s="175"/>
      <c r="R155" s="175"/>
      <c r="S155" s="175"/>
      <c r="T155" s="176"/>
      <c r="AT155" s="171" t="s">
        <v>167</v>
      </c>
      <c r="AU155" s="171" t="s">
        <v>85</v>
      </c>
      <c r="AV155" s="14" t="s">
        <v>155</v>
      </c>
      <c r="AW155" s="14" t="s">
        <v>29</v>
      </c>
      <c r="AX155" s="14" t="s">
        <v>83</v>
      </c>
      <c r="AY155" s="171" t="s">
        <v>148</v>
      </c>
    </row>
    <row r="156" spans="1:65" s="2" customFormat="1" ht="37.950000000000003" customHeight="1">
      <c r="A156" s="29"/>
      <c r="B156" s="140"/>
      <c r="C156" s="141" t="s">
        <v>207</v>
      </c>
      <c r="D156" s="141" t="s">
        <v>150</v>
      </c>
      <c r="E156" s="142" t="s">
        <v>1570</v>
      </c>
      <c r="F156" s="143" t="s">
        <v>1571</v>
      </c>
      <c r="G156" s="144" t="s">
        <v>197</v>
      </c>
      <c r="H156" s="145">
        <v>1</v>
      </c>
      <c r="I156" s="146">
        <v>0</v>
      </c>
      <c r="J156" s="146">
        <f>ROUND(I156*H156,2)</f>
        <v>0</v>
      </c>
      <c r="K156" s="143" t="s">
        <v>1</v>
      </c>
      <c r="L156" s="30"/>
      <c r="M156" s="147"/>
      <c r="N156" s="148"/>
      <c r="O156" s="149"/>
      <c r="P156" s="149"/>
      <c r="Q156" s="149"/>
      <c r="R156" s="149"/>
      <c r="S156" s="149"/>
      <c r="T156" s="150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1" t="s">
        <v>155</v>
      </c>
      <c r="AT156" s="151" t="s">
        <v>150</v>
      </c>
      <c r="AU156" s="151" t="s">
        <v>85</v>
      </c>
      <c r="AY156" s="17" t="s">
        <v>148</v>
      </c>
      <c r="BE156" s="152">
        <f>IF(N156="základní",J156,0)</f>
        <v>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7" t="s">
        <v>83</v>
      </c>
      <c r="BK156" s="152">
        <f>ROUND(I156*H156,2)</f>
        <v>0</v>
      </c>
      <c r="BL156" s="17" t="s">
        <v>155</v>
      </c>
      <c r="BM156" s="151" t="s">
        <v>1572</v>
      </c>
    </row>
    <row r="157" spans="1:65" s="13" customFormat="1">
      <c r="B157" s="162"/>
      <c r="D157" s="163" t="s">
        <v>167</v>
      </c>
      <c r="E157" s="169" t="s">
        <v>1</v>
      </c>
      <c r="F157" s="164" t="s">
        <v>1547</v>
      </c>
      <c r="H157" s="165">
        <v>1</v>
      </c>
      <c r="L157" s="162"/>
      <c r="M157" s="166"/>
      <c r="N157" s="167"/>
      <c r="O157" s="167"/>
      <c r="P157" s="167"/>
      <c r="Q157" s="167"/>
      <c r="R157" s="167"/>
      <c r="S157" s="167"/>
      <c r="T157" s="168"/>
      <c r="AT157" s="169" t="s">
        <v>167</v>
      </c>
      <c r="AU157" s="169" t="s">
        <v>85</v>
      </c>
      <c r="AV157" s="13" t="s">
        <v>85</v>
      </c>
      <c r="AW157" s="13" t="s">
        <v>29</v>
      </c>
      <c r="AX157" s="13" t="s">
        <v>75</v>
      </c>
      <c r="AY157" s="169" t="s">
        <v>148</v>
      </c>
    </row>
    <row r="158" spans="1:65" s="14" customFormat="1">
      <c r="B158" s="170"/>
      <c r="D158" s="163" t="s">
        <v>167</v>
      </c>
      <c r="E158" s="171" t="s">
        <v>1</v>
      </c>
      <c r="F158" s="172" t="s">
        <v>176</v>
      </c>
      <c r="H158" s="173">
        <v>1</v>
      </c>
      <c r="L158" s="170"/>
      <c r="M158" s="174"/>
      <c r="N158" s="175"/>
      <c r="O158" s="175"/>
      <c r="P158" s="175"/>
      <c r="Q158" s="175"/>
      <c r="R158" s="175"/>
      <c r="S158" s="175"/>
      <c r="T158" s="176"/>
      <c r="AT158" s="171" t="s">
        <v>167</v>
      </c>
      <c r="AU158" s="171" t="s">
        <v>85</v>
      </c>
      <c r="AV158" s="14" t="s">
        <v>155</v>
      </c>
      <c r="AW158" s="14" t="s">
        <v>29</v>
      </c>
      <c r="AX158" s="14" t="s">
        <v>83</v>
      </c>
      <c r="AY158" s="171" t="s">
        <v>148</v>
      </c>
    </row>
    <row r="159" spans="1:65" s="2" customFormat="1" ht="21.75" customHeight="1">
      <c r="A159" s="29"/>
      <c r="B159" s="140"/>
      <c r="C159" s="141" t="s">
        <v>212</v>
      </c>
      <c r="D159" s="141" t="s">
        <v>150</v>
      </c>
      <c r="E159" s="142" t="s">
        <v>1573</v>
      </c>
      <c r="F159" s="143" t="s">
        <v>1574</v>
      </c>
      <c r="G159" s="144" t="s">
        <v>197</v>
      </c>
      <c r="H159" s="145">
        <v>1</v>
      </c>
      <c r="I159" s="146">
        <v>0</v>
      </c>
      <c r="J159" s="146">
        <f>ROUND(I159*H159,2)</f>
        <v>0</v>
      </c>
      <c r="K159" s="143" t="s">
        <v>1</v>
      </c>
      <c r="L159" s="30"/>
      <c r="M159" s="147"/>
      <c r="N159" s="148"/>
      <c r="O159" s="149"/>
      <c r="P159" s="149"/>
      <c r="Q159" s="149"/>
      <c r="R159" s="149"/>
      <c r="S159" s="149"/>
      <c r="T159" s="150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1" t="s">
        <v>155</v>
      </c>
      <c r="AT159" s="151" t="s">
        <v>150</v>
      </c>
      <c r="AU159" s="151" t="s">
        <v>85</v>
      </c>
      <c r="AY159" s="17" t="s">
        <v>148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7" t="s">
        <v>83</v>
      </c>
      <c r="BK159" s="152">
        <f>ROUND(I159*H159,2)</f>
        <v>0</v>
      </c>
      <c r="BL159" s="17" t="s">
        <v>155</v>
      </c>
      <c r="BM159" s="151" t="s">
        <v>1575</v>
      </c>
    </row>
    <row r="160" spans="1:65" s="13" customFormat="1">
      <c r="B160" s="162"/>
      <c r="D160" s="163" t="s">
        <v>167</v>
      </c>
      <c r="E160" s="169" t="s">
        <v>1</v>
      </c>
      <c r="F160" s="164" t="s">
        <v>83</v>
      </c>
      <c r="H160" s="165">
        <v>1</v>
      </c>
      <c r="L160" s="162"/>
      <c r="M160" s="166"/>
      <c r="N160" s="167"/>
      <c r="O160" s="167"/>
      <c r="P160" s="167"/>
      <c r="Q160" s="167"/>
      <c r="R160" s="167"/>
      <c r="S160" s="167"/>
      <c r="T160" s="168"/>
      <c r="AT160" s="169" t="s">
        <v>167</v>
      </c>
      <c r="AU160" s="169" t="s">
        <v>85</v>
      </c>
      <c r="AV160" s="13" t="s">
        <v>85</v>
      </c>
      <c r="AW160" s="13" t="s">
        <v>29</v>
      </c>
      <c r="AX160" s="13" t="s">
        <v>75</v>
      </c>
      <c r="AY160" s="169" t="s">
        <v>148</v>
      </c>
    </row>
    <row r="161" spans="1:65" s="14" customFormat="1">
      <c r="B161" s="170"/>
      <c r="D161" s="163" t="s">
        <v>167</v>
      </c>
      <c r="E161" s="171" t="s">
        <v>1</v>
      </c>
      <c r="F161" s="172" t="s">
        <v>176</v>
      </c>
      <c r="H161" s="173">
        <v>1</v>
      </c>
      <c r="L161" s="170"/>
      <c r="M161" s="174"/>
      <c r="N161" s="175"/>
      <c r="O161" s="175"/>
      <c r="P161" s="175"/>
      <c r="Q161" s="175"/>
      <c r="R161" s="175"/>
      <c r="S161" s="175"/>
      <c r="T161" s="176"/>
      <c r="AT161" s="171" t="s">
        <v>167</v>
      </c>
      <c r="AU161" s="171" t="s">
        <v>85</v>
      </c>
      <c r="AV161" s="14" t="s">
        <v>155</v>
      </c>
      <c r="AW161" s="14" t="s">
        <v>29</v>
      </c>
      <c r="AX161" s="14" t="s">
        <v>83</v>
      </c>
      <c r="AY161" s="171" t="s">
        <v>148</v>
      </c>
    </row>
    <row r="162" spans="1:65" s="2" customFormat="1" ht="16.5" customHeight="1">
      <c r="A162" s="29"/>
      <c r="B162" s="140"/>
      <c r="C162" s="141" t="s">
        <v>216</v>
      </c>
      <c r="D162" s="141" t="s">
        <v>150</v>
      </c>
      <c r="E162" s="142" t="s">
        <v>1576</v>
      </c>
      <c r="F162" s="143" t="s">
        <v>1577</v>
      </c>
      <c r="G162" s="144" t="s">
        <v>197</v>
      </c>
      <c r="H162" s="145">
        <v>1</v>
      </c>
      <c r="I162" s="146">
        <v>0</v>
      </c>
      <c r="J162" s="146">
        <f>ROUND(I162*H162,2)</f>
        <v>0</v>
      </c>
      <c r="K162" s="143" t="s">
        <v>1</v>
      </c>
      <c r="L162" s="30"/>
      <c r="M162" s="147"/>
      <c r="N162" s="148"/>
      <c r="O162" s="149"/>
      <c r="P162" s="149"/>
      <c r="Q162" s="149"/>
      <c r="R162" s="149"/>
      <c r="S162" s="149"/>
      <c r="T162" s="150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1" t="s">
        <v>155</v>
      </c>
      <c r="AT162" s="151" t="s">
        <v>150</v>
      </c>
      <c r="AU162" s="151" t="s">
        <v>85</v>
      </c>
      <c r="AY162" s="17" t="s">
        <v>148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7" t="s">
        <v>83</v>
      </c>
      <c r="BK162" s="152">
        <f>ROUND(I162*H162,2)</f>
        <v>0</v>
      </c>
      <c r="BL162" s="17" t="s">
        <v>155</v>
      </c>
      <c r="BM162" s="151" t="s">
        <v>1578</v>
      </c>
    </row>
    <row r="163" spans="1:65" s="13" customFormat="1">
      <c r="B163" s="162"/>
      <c r="D163" s="163" t="s">
        <v>167</v>
      </c>
      <c r="E163" s="169" t="s">
        <v>1</v>
      </c>
      <c r="F163" s="164" t="s">
        <v>83</v>
      </c>
      <c r="H163" s="165">
        <v>1</v>
      </c>
      <c r="L163" s="162"/>
      <c r="M163" s="166"/>
      <c r="N163" s="167"/>
      <c r="O163" s="167"/>
      <c r="P163" s="167"/>
      <c r="Q163" s="167"/>
      <c r="R163" s="167"/>
      <c r="S163" s="167"/>
      <c r="T163" s="168"/>
      <c r="AT163" s="169" t="s">
        <v>167</v>
      </c>
      <c r="AU163" s="169" t="s">
        <v>85</v>
      </c>
      <c r="AV163" s="13" t="s">
        <v>85</v>
      </c>
      <c r="AW163" s="13" t="s">
        <v>29</v>
      </c>
      <c r="AX163" s="13" t="s">
        <v>75</v>
      </c>
      <c r="AY163" s="169" t="s">
        <v>148</v>
      </c>
    </row>
    <row r="164" spans="1:65" s="14" customFormat="1">
      <c r="B164" s="170"/>
      <c r="D164" s="163" t="s">
        <v>167</v>
      </c>
      <c r="E164" s="171" t="s">
        <v>1</v>
      </c>
      <c r="F164" s="172" t="s">
        <v>1579</v>
      </c>
      <c r="H164" s="173">
        <v>1</v>
      </c>
      <c r="L164" s="170"/>
      <c r="M164" s="174"/>
      <c r="N164" s="175"/>
      <c r="O164" s="175"/>
      <c r="P164" s="175"/>
      <c r="Q164" s="175"/>
      <c r="R164" s="175"/>
      <c r="S164" s="175"/>
      <c r="T164" s="176"/>
      <c r="AT164" s="171" t="s">
        <v>167</v>
      </c>
      <c r="AU164" s="171" t="s">
        <v>85</v>
      </c>
      <c r="AV164" s="14" t="s">
        <v>155</v>
      </c>
      <c r="AW164" s="14" t="s">
        <v>29</v>
      </c>
      <c r="AX164" s="14" t="s">
        <v>83</v>
      </c>
      <c r="AY164" s="171" t="s">
        <v>148</v>
      </c>
    </row>
    <row r="165" spans="1:65" s="2" customFormat="1" ht="66.75" customHeight="1">
      <c r="A165" s="29"/>
      <c r="B165" s="140"/>
      <c r="C165" s="141" t="s">
        <v>221</v>
      </c>
      <c r="D165" s="141" t="s">
        <v>150</v>
      </c>
      <c r="E165" s="142" t="s">
        <v>1580</v>
      </c>
      <c r="F165" s="143" t="s">
        <v>1568</v>
      </c>
      <c r="G165" s="144" t="s">
        <v>197</v>
      </c>
      <c r="H165" s="145">
        <v>1</v>
      </c>
      <c r="I165" s="146">
        <v>0</v>
      </c>
      <c r="J165" s="146">
        <f>ROUND(I165*H165,2)</f>
        <v>0</v>
      </c>
      <c r="K165" s="143" t="s">
        <v>1</v>
      </c>
      <c r="L165" s="30"/>
      <c r="M165" s="147"/>
      <c r="N165" s="148"/>
      <c r="O165" s="149"/>
      <c r="P165" s="149"/>
      <c r="Q165" s="149"/>
      <c r="R165" s="149"/>
      <c r="S165" s="149"/>
      <c r="T165" s="150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1" t="s">
        <v>155</v>
      </c>
      <c r="AT165" s="151" t="s">
        <v>150</v>
      </c>
      <c r="AU165" s="151" t="s">
        <v>85</v>
      </c>
      <c r="AY165" s="17" t="s">
        <v>148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7" t="s">
        <v>83</v>
      </c>
      <c r="BK165" s="152">
        <f>ROUND(I165*H165,2)</f>
        <v>0</v>
      </c>
      <c r="BL165" s="17" t="s">
        <v>155</v>
      </c>
      <c r="BM165" s="151" t="s">
        <v>1581</v>
      </c>
    </row>
    <row r="166" spans="1:65" s="13" customFormat="1">
      <c r="B166" s="162"/>
      <c r="D166" s="163" t="s">
        <v>167</v>
      </c>
      <c r="E166" s="169" t="s">
        <v>1</v>
      </c>
      <c r="F166" s="164" t="s">
        <v>83</v>
      </c>
      <c r="H166" s="165">
        <v>1</v>
      </c>
      <c r="L166" s="162"/>
      <c r="M166" s="166"/>
      <c r="N166" s="167"/>
      <c r="O166" s="167"/>
      <c r="P166" s="167"/>
      <c r="Q166" s="167"/>
      <c r="R166" s="167"/>
      <c r="S166" s="167"/>
      <c r="T166" s="168"/>
      <c r="AT166" s="169" t="s">
        <v>167</v>
      </c>
      <c r="AU166" s="169" t="s">
        <v>85</v>
      </c>
      <c r="AV166" s="13" t="s">
        <v>85</v>
      </c>
      <c r="AW166" s="13" t="s">
        <v>29</v>
      </c>
      <c r="AX166" s="13" t="s">
        <v>75</v>
      </c>
      <c r="AY166" s="169" t="s">
        <v>148</v>
      </c>
    </row>
    <row r="167" spans="1:65" s="14" customFormat="1">
      <c r="B167" s="170"/>
      <c r="D167" s="163" t="s">
        <v>167</v>
      </c>
      <c r="E167" s="171" t="s">
        <v>1</v>
      </c>
      <c r="F167" s="172" t="s">
        <v>176</v>
      </c>
      <c r="H167" s="173">
        <v>1</v>
      </c>
      <c r="L167" s="170"/>
      <c r="M167" s="174"/>
      <c r="N167" s="175"/>
      <c r="O167" s="175"/>
      <c r="P167" s="175"/>
      <c r="Q167" s="175"/>
      <c r="R167" s="175"/>
      <c r="S167" s="175"/>
      <c r="T167" s="176"/>
      <c r="AT167" s="171" t="s">
        <v>167</v>
      </c>
      <c r="AU167" s="171" t="s">
        <v>85</v>
      </c>
      <c r="AV167" s="14" t="s">
        <v>155</v>
      </c>
      <c r="AW167" s="14" t="s">
        <v>29</v>
      </c>
      <c r="AX167" s="14" t="s">
        <v>83</v>
      </c>
      <c r="AY167" s="171" t="s">
        <v>148</v>
      </c>
    </row>
    <row r="168" spans="1:65" s="2" customFormat="1" ht="62.7" customHeight="1">
      <c r="A168" s="29"/>
      <c r="B168" s="140"/>
      <c r="C168" s="141" t="s">
        <v>225</v>
      </c>
      <c r="D168" s="141" t="s">
        <v>150</v>
      </c>
      <c r="E168" s="142" t="s">
        <v>1582</v>
      </c>
      <c r="F168" s="143" t="s">
        <v>1583</v>
      </c>
      <c r="G168" s="144" t="s">
        <v>197</v>
      </c>
      <c r="H168" s="145">
        <v>1</v>
      </c>
      <c r="I168" s="146">
        <v>0</v>
      </c>
      <c r="J168" s="146">
        <f>ROUND(I168*H168,2)</f>
        <v>0</v>
      </c>
      <c r="K168" s="143" t="s">
        <v>1</v>
      </c>
      <c r="L168" s="30"/>
      <c r="M168" s="147"/>
      <c r="N168" s="148"/>
      <c r="O168" s="149"/>
      <c r="P168" s="149"/>
      <c r="Q168" s="149"/>
      <c r="R168" s="149"/>
      <c r="S168" s="149"/>
      <c r="T168" s="150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1" t="s">
        <v>155</v>
      </c>
      <c r="AT168" s="151" t="s">
        <v>150</v>
      </c>
      <c r="AU168" s="151" t="s">
        <v>85</v>
      </c>
      <c r="AY168" s="17" t="s">
        <v>148</v>
      </c>
      <c r="BE168" s="152">
        <f>IF(N168="základní",J168,0)</f>
        <v>0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7" t="s">
        <v>83</v>
      </c>
      <c r="BK168" s="152">
        <f>ROUND(I168*H168,2)</f>
        <v>0</v>
      </c>
      <c r="BL168" s="17" t="s">
        <v>155</v>
      </c>
      <c r="BM168" s="151" t="s">
        <v>1584</v>
      </c>
    </row>
    <row r="169" spans="1:65" s="13" customFormat="1">
      <c r="B169" s="162"/>
      <c r="D169" s="163" t="s">
        <v>167</v>
      </c>
      <c r="E169" s="169" t="s">
        <v>1</v>
      </c>
      <c r="F169" s="164" t="s">
        <v>1547</v>
      </c>
      <c r="H169" s="165">
        <v>1</v>
      </c>
      <c r="L169" s="162"/>
      <c r="M169" s="166"/>
      <c r="N169" s="167"/>
      <c r="O169" s="167"/>
      <c r="P169" s="167"/>
      <c r="Q169" s="167"/>
      <c r="R169" s="167"/>
      <c r="S169" s="167"/>
      <c r="T169" s="168"/>
      <c r="AT169" s="169" t="s">
        <v>167</v>
      </c>
      <c r="AU169" s="169" t="s">
        <v>85</v>
      </c>
      <c r="AV169" s="13" t="s">
        <v>85</v>
      </c>
      <c r="AW169" s="13" t="s">
        <v>29</v>
      </c>
      <c r="AX169" s="13" t="s">
        <v>75</v>
      </c>
      <c r="AY169" s="169" t="s">
        <v>148</v>
      </c>
    </row>
    <row r="170" spans="1:65" s="14" customFormat="1">
      <c r="B170" s="170"/>
      <c r="D170" s="163" t="s">
        <v>167</v>
      </c>
      <c r="E170" s="171" t="s">
        <v>1</v>
      </c>
      <c r="F170" s="172" t="s">
        <v>176</v>
      </c>
      <c r="H170" s="173">
        <v>1</v>
      </c>
      <c r="L170" s="170"/>
      <c r="M170" s="174"/>
      <c r="N170" s="175"/>
      <c r="O170" s="175"/>
      <c r="P170" s="175"/>
      <c r="Q170" s="175"/>
      <c r="R170" s="175"/>
      <c r="S170" s="175"/>
      <c r="T170" s="176"/>
      <c r="AT170" s="171" t="s">
        <v>167</v>
      </c>
      <c r="AU170" s="171" t="s">
        <v>85</v>
      </c>
      <c r="AV170" s="14" t="s">
        <v>155</v>
      </c>
      <c r="AW170" s="14" t="s">
        <v>29</v>
      </c>
      <c r="AX170" s="14" t="s">
        <v>83</v>
      </c>
      <c r="AY170" s="171" t="s">
        <v>148</v>
      </c>
    </row>
    <row r="171" spans="1:65" s="2" customFormat="1" ht="76.349999999999994" customHeight="1">
      <c r="A171" s="29"/>
      <c r="B171" s="140"/>
      <c r="C171" s="141" t="s">
        <v>8</v>
      </c>
      <c r="D171" s="141" t="s">
        <v>150</v>
      </c>
      <c r="E171" s="142" t="s">
        <v>1585</v>
      </c>
      <c r="F171" s="143" t="s">
        <v>1586</v>
      </c>
      <c r="G171" s="144" t="s">
        <v>197</v>
      </c>
      <c r="H171" s="145">
        <v>1</v>
      </c>
      <c r="I171" s="146">
        <v>0</v>
      </c>
      <c r="J171" s="146">
        <f>ROUND(I171*H171,2)</f>
        <v>0</v>
      </c>
      <c r="K171" s="143" t="s">
        <v>1</v>
      </c>
      <c r="L171" s="30"/>
      <c r="M171" s="147"/>
      <c r="N171" s="148"/>
      <c r="O171" s="149"/>
      <c r="P171" s="149"/>
      <c r="Q171" s="149"/>
      <c r="R171" s="149"/>
      <c r="S171" s="149"/>
      <c r="T171" s="150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1" t="s">
        <v>155</v>
      </c>
      <c r="AT171" s="151" t="s">
        <v>150</v>
      </c>
      <c r="AU171" s="151" t="s">
        <v>85</v>
      </c>
      <c r="AY171" s="17" t="s">
        <v>148</v>
      </c>
      <c r="BE171" s="152">
        <f>IF(N171="základní",J171,0)</f>
        <v>0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7" t="s">
        <v>83</v>
      </c>
      <c r="BK171" s="152">
        <f>ROUND(I171*H171,2)</f>
        <v>0</v>
      </c>
      <c r="BL171" s="17" t="s">
        <v>155</v>
      </c>
      <c r="BM171" s="151" t="s">
        <v>1587</v>
      </c>
    </row>
    <row r="172" spans="1:65" s="13" customFormat="1">
      <c r="B172" s="162"/>
      <c r="D172" s="163" t="s">
        <v>167</v>
      </c>
      <c r="E172" s="169" t="s">
        <v>1</v>
      </c>
      <c r="F172" s="164" t="s">
        <v>1547</v>
      </c>
      <c r="H172" s="165">
        <v>1</v>
      </c>
      <c r="L172" s="162"/>
      <c r="M172" s="166"/>
      <c r="N172" s="167"/>
      <c r="O172" s="167"/>
      <c r="P172" s="167"/>
      <c r="Q172" s="167"/>
      <c r="R172" s="167"/>
      <c r="S172" s="167"/>
      <c r="T172" s="168"/>
      <c r="AT172" s="169" t="s">
        <v>167</v>
      </c>
      <c r="AU172" s="169" t="s">
        <v>85</v>
      </c>
      <c r="AV172" s="13" t="s">
        <v>85</v>
      </c>
      <c r="AW172" s="13" t="s">
        <v>29</v>
      </c>
      <c r="AX172" s="13" t="s">
        <v>75</v>
      </c>
      <c r="AY172" s="169" t="s">
        <v>148</v>
      </c>
    </row>
    <row r="173" spans="1:65" s="14" customFormat="1">
      <c r="B173" s="170"/>
      <c r="D173" s="163" t="s">
        <v>167</v>
      </c>
      <c r="E173" s="171" t="s">
        <v>1</v>
      </c>
      <c r="F173" s="172" t="s">
        <v>176</v>
      </c>
      <c r="H173" s="173">
        <v>1</v>
      </c>
      <c r="L173" s="170"/>
      <c r="M173" s="174"/>
      <c r="N173" s="175"/>
      <c r="O173" s="175"/>
      <c r="P173" s="175"/>
      <c r="Q173" s="175"/>
      <c r="R173" s="175"/>
      <c r="S173" s="175"/>
      <c r="T173" s="176"/>
      <c r="AT173" s="171" t="s">
        <v>167</v>
      </c>
      <c r="AU173" s="171" t="s">
        <v>85</v>
      </c>
      <c r="AV173" s="14" t="s">
        <v>155</v>
      </c>
      <c r="AW173" s="14" t="s">
        <v>29</v>
      </c>
      <c r="AX173" s="14" t="s">
        <v>83</v>
      </c>
      <c r="AY173" s="171" t="s">
        <v>148</v>
      </c>
    </row>
    <row r="174" spans="1:65" s="2" customFormat="1" ht="44.25" customHeight="1">
      <c r="A174" s="29"/>
      <c r="B174" s="140"/>
      <c r="C174" s="141" t="s">
        <v>235</v>
      </c>
      <c r="D174" s="141" t="s">
        <v>150</v>
      </c>
      <c r="E174" s="142" t="s">
        <v>1588</v>
      </c>
      <c r="F174" s="143" t="s">
        <v>1589</v>
      </c>
      <c r="G174" s="144" t="s">
        <v>197</v>
      </c>
      <c r="H174" s="145">
        <v>1</v>
      </c>
      <c r="I174" s="146">
        <v>0</v>
      </c>
      <c r="J174" s="146">
        <f>ROUND(I174*H174,2)</f>
        <v>0</v>
      </c>
      <c r="K174" s="143" t="s">
        <v>1</v>
      </c>
      <c r="L174" s="30"/>
      <c r="M174" s="147"/>
      <c r="N174" s="148"/>
      <c r="O174" s="149"/>
      <c r="P174" s="149"/>
      <c r="Q174" s="149"/>
      <c r="R174" s="149"/>
      <c r="S174" s="149"/>
      <c r="T174" s="150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1" t="s">
        <v>155</v>
      </c>
      <c r="AT174" s="151" t="s">
        <v>150</v>
      </c>
      <c r="AU174" s="151" t="s">
        <v>85</v>
      </c>
      <c r="AY174" s="17" t="s">
        <v>148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7" t="s">
        <v>83</v>
      </c>
      <c r="BK174" s="152">
        <f>ROUND(I174*H174,2)</f>
        <v>0</v>
      </c>
      <c r="BL174" s="17" t="s">
        <v>155</v>
      </c>
      <c r="BM174" s="151" t="s">
        <v>1590</v>
      </c>
    </row>
    <row r="175" spans="1:65" s="13" customFormat="1">
      <c r="B175" s="162"/>
      <c r="D175" s="163" t="s">
        <v>167</v>
      </c>
      <c r="E175" s="169" t="s">
        <v>1</v>
      </c>
      <c r="F175" s="164" t="s">
        <v>83</v>
      </c>
      <c r="H175" s="165">
        <v>1</v>
      </c>
      <c r="L175" s="162"/>
      <c r="M175" s="166"/>
      <c r="N175" s="167"/>
      <c r="O175" s="167"/>
      <c r="P175" s="167"/>
      <c r="Q175" s="167"/>
      <c r="R175" s="167"/>
      <c r="S175" s="167"/>
      <c r="T175" s="168"/>
      <c r="AT175" s="169" t="s">
        <v>167</v>
      </c>
      <c r="AU175" s="169" t="s">
        <v>85</v>
      </c>
      <c r="AV175" s="13" t="s">
        <v>85</v>
      </c>
      <c r="AW175" s="13" t="s">
        <v>29</v>
      </c>
      <c r="AX175" s="13" t="s">
        <v>75</v>
      </c>
      <c r="AY175" s="169" t="s">
        <v>148</v>
      </c>
    </row>
    <row r="176" spans="1:65" s="14" customFormat="1">
      <c r="B176" s="170"/>
      <c r="D176" s="163" t="s">
        <v>167</v>
      </c>
      <c r="E176" s="171" t="s">
        <v>1</v>
      </c>
      <c r="F176" s="172" t="s">
        <v>176</v>
      </c>
      <c r="H176" s="173">
        <v>1</v>
      </c>
      <c r="L176" s="170"/>
      <c r="M176" s="174"/>
      <c r="N176" s="175"/>
      <c r="O176" s="175"/>
      <c r="P176" s="175"/>
      <c r="Q176" s="175"/>
      <c r="R176" s="175"/>
      <c r="S176" s="175"/>
      <c r="T176" s="176"/>
      <c r="AT176" s="171" t="s">
        <v>167</v>
      </c>
      <c r="AU176" s="171" t="s">
        <v>85</v>
      </c>
      <c r="AV176" s="14" t="s">
        <v>155</v>
      </c>
      <c r="AW176" s="14" t="s">
        <v>29</v>
      </c>
      <c r="AX176" s="14" t="s">
        <v>83</v>
      </c>
      <c r="AY176" s="171" t="s">
        <v>148</v>
      </c>
    </row>
    <row r="177" spans="1:65" s="12" customFormat="1" ht="22.95" customHeight="1">
      <c r="B177" s="128"/>
      <c r="D177" s="129" t="s">
        <v>74</v>
      </c>
      <c r="E177" s="138" t="s">
        <v>1591</v>
      </c>
      <c r="F177" s="138" t="s">
        <v>1592</v>
      </c>
      <c r="J177" s="139">
        <f>BK177</f>
        <v>0</v>
      </c>
      <c r="L177" s="311"/>
      <c r="M177" s="132"/>
      <c r="N177" s="133"/>
      <c r="O177" s="133"/>
      <c r="P177" s="134"/>
      <c r="Q177" s="133"/>
      <c r="R177" s="134"/>
      <c r="S177" s="133"/>
      <c r="T177" s="135"/>
      <c r="AR177" s="129" t="s">
        <v>83</v>
      </c>
      <c r="AT177" s="136" t="s">
        <v>74</v>
      </c>
      <c r="AU177" s="136" t="s">
        <v>83</v>
      </c>
      <c r="AY177" s="129" t="s">
        <v>148</v>
      </c>
      <c r="BK177" s="137">
        <f>SUM(BK178:BK195)</f>
        <v>0</v>
      </c>
    </row>
    <row r="178" spans="1:65" s="2" customFormat="1" ht="16.5" customHeight="1">
      <c r="A178" s="29"/>
      <c r="B178" s="140"/>
      <c r="C178" s="141" t="s">
        <v>240</v>
      </c>
      <c r="D178" s="141" t="s">
        <v>150</v>
      </c>
      <c r="E178" s="142" t="s">
        <v>1593</v>
      </c>
      <c r="F178" s="143" t="s">
        <v>1594</v>
      </c>
      <c r="G178" s="144" t="s">
        <v>197</v>
      </c>
      <c r="H178" s="145">
        <v>1</v>
      </c>
      <c r="I178" s="146">
        <v>0</v>
      </c>
      <c r="J178" s="146">
        <f>ROUND(I178*H178,2)</f>
        <v>0</v>
      </c>
      <c r="K178" s="143" t="s">
        <v>1</v>
      </c>
      <c r="L178" s="30"/>
      <c r="M178" s="147"/>
      <c r="N178" s="148"/>
      <c r="O178" s="149"/>
      <c r="P178" s="149"/>
      <c r="Q178" s="149"/>
      <c r="R178" s="149"/>
      <c r="S178" s="149"/>
      <c r="T178" s="150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1" t="s">
        <v>155</v>
      </c>
      <c r="AT178" s="151" t="s">
        <v>150</v>
      </c>
      <c r="AU178" s="151" t="s">
        <v>85</v>
      </c>
      <c r="AY178" s="17" t="s">
        <v>148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7" t="s">
        <v>83</v>
      </c>
      <c r="BK178" s="152">
        <f>ROUND(I178*H178,2)</f>
        <v>0</v>
      </c>
      <c r="BL178" s="17" t="s">
        <v>155</v>
      </c>
      <c r="BM178" s="151" t="s">
        <v>1595</v>
      </c>
    </row>
    <row r="179" spans="1:65" s="13" customFormat="1">
      <c r="B179" s="162"/>
      <c r="D179" s="163" t="s">
        <v>167</v>
      </c>
      <c r="E179" s="169" t="s">
        <v>1</v>
      </c>
      <c r="F179" s="164" t="s">
        <v>1547</v>
      </c>
      <c r="H179" s="165">
        <v>1</v>
      </c>
      <c r="L179" s="162"/>
      <c r="M179" s="166"/>
      <c r="N179" s="167"/>
      <c r="O179" s="167"/>
      <c r="P179" s="167"/>
      <c r="Q179" s="167"/>
      <c r="R179" s="167"/>
      <c r="S179" s="167"/>
      <c r="T179" s="168"/>
      <c r="AT179" s="169" t="s">
        <v>167</v>
      </c>
      <c r="AU179" s="169" t="s">
        <v>85</v>
      </c>
      <c r="AV179" s="13" t="s">
        <v>85</v>
      </c>
      <c r="AW179" s="13" t="s">
        <v>29</v>
      </c>
      <c r="AX179" s="13" t="s">
        <v>75</v>
      </c>
      <c r="AY179" s="169" t="s">
        <v>148</v>
      </c>
    </row>
    <row r="180" spans="1:65" s="14" customFormat="1">
      <c r="B180" s="170"/>
      <c r="D180" s="163" t="s">
        <v>167</v>
      </c>
      <c r="E180" s="171" t="s">
        <v>1</v>
      </c>
      <c r="F180" s="172" t="s">
        <v>176</v>
      </c>
      <c r="H180" s="173">
        <v>1</v>
      </c>
      <c r="L180" s="170"/>
      <c r="M180" s="174"/>
      <c r="N180" s="175"/>
      <c r="O180" s="175"/>
      <c r="P180" s="175"/>
      <c r="Q180" s="175"/>
      <c r="R180" s="175"/>
      <c r="S180" s="175"/>
      <c r="T180" s="176"/>
      <c r="AT180" s="171" t="s">
        <v>167</v>
      </c>
      <c r="AU180" s="171" t="s">
        <v>85</v>
      </c>
      <c r="AV180" s="14" t="s">
        <v>155</v>
      </c>
      <c r="AW180" s="14" t="s">
        <v>29</v>
      </c>
      <c r="AX180" s="14" t="s">
        <v>83</v>
      </c>
      <c r="AY180" s="171" t="s">
        <v>148</v>
      </c>
    </row>
    <row r="181" spans="1:65" s="2" customFormat="1" ht="16.5" customHeight="1">
      <c r="A181" s="29"/>
      <c r="B181" s="140"/>
      <c r="C181" s="141" t="s">
        <v>244</v>
      </c>
      <c r="D181" s="141" t="s">
        <v>150</v>
      </c>
      <c r="E181" s="142" t="s">
        <v>1596</v>
      </c>
      <c r="F181" s="143" t="s">
        <v>1597</v>
      </c>
      <c r="G181" s="144" t="s">
        <v>197</v>
      </c>
      <c r="H181" s="145">
        <v>1</v>
      </c>
      <c r="I181" s="146">
        <v>0</v>
      </c>
      <c r="J181" s="146">
        <f>ROUND(I181*H181,2)</f>
        <v>0</v>
      </c>
      <c r="K181" s="143" t="s">
        <v>1</v>
      </c>
      <c r="L181" s="30"/>
      <c r="M181" s="147"/>
      <c r="N181" s="148"/>
      <c r="O181" s="149"/>
      <c r="P181" s="149"/>
      <c r="Q181" s="149"/>
      <c r="R181" s="149"/>
      <c r="S181" s="149"/>
      <c r="T181" s="150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1" t="s">
        <v>155</v>
      </c>
      <c r="AT181" s="151" t="s">
        <v>150</v>
      </c>
      <c r="AU181" s="151" t="s">
        <v>85</v>
      </c>
      <c r="AY181" s="17" t="s">
        <v>148</v>
      </c>
      <c r="BE181" s="152">
        <f>IF(N181="základní",J181,0)</f>
        <v>0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7" t="s">
        <v>83</v>
      </c>
      <c r="BK181" s="152">
        <f>ROUND(I181*H181,2)</f>
        <v>0</v>
      </c>
      <c r="BL181" s="17" t="s">
        <v>155</v>
      </c>
      <c r="BM181" s="151" t="s">
        <v>1598</v>
      </c>
    </row>
    <row r="182" spans="1:65" s="13" customFormat="1">
      <c r="B182" s="162"/>
      <c r="D182" s="163" t="s">
        <v>167</v>
      </c>
      <c r="E182" s="169" t="s">
        <v>1</v>
      </c>
      <c r="F182" s="164" t="s">
        <v>83</v>
      </c>
      <c r="H182" s="165">
        <v>1</v>
      </c>
      <c r="L182" s="162"/>
      <c r="M182" s="166"/>
      <c r="N182" s="167"/>
      <c r="O182" s="167"/>
      <c r="P182" s="167"/>
      <c r="Q182" s="167"/>
      <c r="R182" s="167"/>
      <c r="S182" s="167"/>
      <c r="T182" s="168"/>
      <c r="AT182" s="169" t="s">
        <v>167</v>
      </c>
      <c r="AU182" s="169" t="s">
        <v>85</v>
      </c>
      <c r="AV182" s="13" t="s">
        <v>85</v>
      </c>
      <c r="AW182" s="13" t="s">
        <v>29</v>
      </c>
      <c r="AX182" s="13" t="s">
        <v>75</v>
      </c>
      <c r="AY182" s="169" t="s">
        <v>148</v>
      </c>
    </row>
    <row r="183" spans="1:65" s="14" customFormat="1">
      <c r="B183" s="170"/>
      <c r="D183" s="163" t="s">
        <v>167</v>
      </c>
      <c r="E183" s="171" t="s">
        <v>1</v>
      </c>
      <c r="F183" s="172" t="s">
        <v>176</v>
      </c>
      <c r="H183" s="173">
        <v>1</v>
      </c>
      <c r="L183" s="170"/>
      <c r="M183" s="174"/>
      <c r="N183" s="175"/>
      <c r="O183" s="175"/>
      <c r="P183" s="175"/>
      <c r="Q183" s="175"/>
      <c r="R183" s="175"/>
      <c r="S183" s="175"/>
      <c r="T183" s="176"/>
      <c r="AT183" s="171" t="s">
        <v>167</v>
      </c>
      <c r="AU183" s="171" t="s">
        <v>85</v>
      </c>
      <c r="AV183" s="14" t="s">
        <v>155</v>
      </c>
      <c r="AW183" s="14" t="s">
        <v>29</v>
      </c>
      <c r="AX183" s="14" t="s">
        <v>83</v>
      </c>
      <c r="AY183" s="171" t="s">
        <v>148</v>
      </c>
    </row>
    <row r="184" spans="1:65" s="2" customFormat="1" ht="66.75" customHeight="1">
      <c r="A184" s="29"/>
      <c r="B184" s="140"/>
      <c r="C184" s="141" t="s">
        <v>249</v>
      </c>
      <c r="D184" s="141" t="s">
        <v>150</v>
      </c>
      <c r="E184" s="142" t="s">
        <v>1599</v>
      </c>
      <c r="F184" s="143" t="s">
        <v>1600</v>
      </c>
      <c r="G184" s="144" t="s">
        <v>197</v>
      </c>
      <c r="H184" s="145">
        <v>1</v>
      </c>
      <c r="I184" s="146">
        <v>0</v>
      </c>
      <c r="J184" s="146">
        <f>ROUND(I184*H184,2)</f>
        <v>0</v>
      </c>
      <c r="K184" s="143" t="s">
        <v>1</v>
      </c>
      <c r="L184" s="30"/>
      <c r="M184" s="147"/>
      <c r="N184" s="148"/>
      <c r="O184" s="149"/>
      <c r="P184" s="149"/>
      <c r="Q184" s="149"/>
      <c r="R184" s="149"/>
      <c r="S184" s="149"/>
      <c r="T184" s="150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1" t="s">
        <v>155</v>
      </c>
      <c r="AT184" s="151" t="s">
        <v>150</v>
      </c>
      <c r="AU184" s="151" t="s">
        <v>85</v>
      </c>
      <c r="AY184" s="17" t="s">
        <v>148</v>
      </c>
      <c r="BE184" s="152">
        <f>IF(N184="základní",J184,0)</f>
        <v>0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7" t="s">
        <v>83</v>
      </c>
      <c r="BK184" s="152">
        <f>ROUND(I184*H184,2)</f>
        <v>0</v>
      </c>
      <c r="BL184" s="17" t="s">
        <v>155</v>
      </c>
      <c r="BM184" s="151" t="s">
        <v>1601</v>
      </c>
    </row>
    <row r="185" spans="1:65" s="13" customFormat="1">
      <c r="B185" s="162"/>
      <c r="D185" s="163" t="s">
        <v>167</v>
      </c>
      <c r="E185" s="169" t="s">
        <v>1</v>
      </c>
      <c r="F185" s="164" t="s">
        <v>83</v>
      </c>
      <c r="H185" s="165">
        <v>1</v>
      </c>
      <c r="L185" s="162"/>
      <c r="M185" s="166"/>
      <c r="N185" s="167"/>
      <c r="O185" s="167"/>
      <c r="P185" s="167"/>
      <c r="Q185" s="167"/>
      <c r="R185" s="167"/>
      <c r="S185" s="167"/>
      <c r="T185" s="168"/>
      <c r="AT185" s="169" t="s">
        <v>167</v>
      </c>
      <c r="AU185" s="169" t="s">
        <v>85</v>
      </c>
      <c r="AV185" s="13" t="s">
        <v>85</v>
      </c>
      <c r="AW185" s="13" t="s">
        <v>29</v>
      </c>
      <c r="AX185" s="13" t="s">
        <v>75</v>
      </c>
      <c r="AY185" s="169" t="s">
        <v>148</v>
      </c>
    </row>
    <row r="186" spans="1:65" s="14" customFormat="1">
      <c r="B186" s="170"/>
      <c r="D186" s="163" t="s">
        <v>167</v>
      </c>
      <c r="E186" s="171" t="s">
        <v>1</v>
      </c>
      <c r="F186" s="172" t="s">
        <v>176</v>
      </c>
      <c r="H186" s="173">
        <v>1</v>
      </c>
      <c r="L186" s="170"/>
      <c r="M186" s="174"/>
      <c r="N186" s="175"/>
      <c r="O186" s="175"/>
      <c r="P186" s="175"/>
      <c r="Q186" s="175"/>
      <c r="R186" s="175"/>
      <c r="S186" s="175"/>
      <c r="T186" s="176"/>
      <c r="AT186" s="171" t="s">
        <v>167</v>
      </c>
      <c r="AU186" s="171" t="s">
        <v>85</v>
      </c>
      <c r="AV186" s="14" t="s">
        <v>155</v>
      </c>
      <c r="AW186" s="14" t="s">
        <v>29</v>
      </c>
      <c r="AX186" s="14" t="s">
        <v>83</v>
      </c>
      <c r="AY186" s="171" t="s">
        <v>148</v>
      </c>
    </row>
    <row r="187" spans="1:65" s="2" customFormat="1" ht="33" customHeight="1">
      <c r="A187" s="29"/>
      <c r="B187" s="140"/>
      <c r="C187" s="141" t="s">
        <v>254</v>
      </c>
      <c r="D187" s="141" t="s">
        <v>150</v>
      </c>
      <c r="E187" s="142" t="s">
        <v>1602</v>
      </c>
      <c r="F187" s="143" t="s">
        <v>1603</v>
      </c>
      <c r="G187" s="144" t="s">
        <v>197</v>
      </c>
      <c r="H187" s="145">
        <v>1</v>
      </c>
      <c r="I187" s="146">
        <v>0</v>
      </c>
      <c r="J187" s="146">
        <f>ROUND(I187*H187,2)</f>
        <v>0</v>
      </c>
      <c r="K187" s="143" t="s">
        <v>1</v>
      </c>
      <c r="L187" s="30"/>
      <c r="M187" s="147"/>
      <c r="N187" s="148"/>
      <c r="O187" s="149"/>
      <c r="P187" s="149"/>
      <c r="Q187" s="149"/>
      <c r="R187" s="149"/>
      <c r="S187" s="149"/>
      <c r="T187" s="150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1" t="s">
        <v>155</v>
      </c>
      <c r="AT187" s="151" t="s">
        <v>150</v>
      </c>
      <c r="AU187" s="151" t="s">
        <v>85</v>
      </c>
      <c r="AY187" s="17" t="s">
        <v>148</v>
      </c>
      <c r="BE187" s="152">
        <f>IF(N187="základní",J187,0)</f>
        <v>0</v>
      </c>
      <c r="BF187" s="152">
        <f>IF(N187="snížená",J187,0)</f>
        <v>0</v>
      </c>
      <c r="BG187" s="152">
        <f>IF(N187="zákl. přenesená",J187,0)</f>
        <v>0</v>
      </c>
      <c r="BH187" s="152">
        <f>IF(N187="sníž. přenesená",J187,0)</f>
        <v>0</v>
      </c>
      <c r="BI187" s="152">
        <f>IF(N187="nulová",J187,0)</f>
        <v>0</v>
      </c>
      <c r="BJ187" s="17" t="s">
        <v>83</v>
      </c>
      <c r="BK187" s="152">
        <f>ROUND(I187*H187,2)</f>
        <v>0</v>
      </c>
      <c r="BL187" s="17" t="s">
        <v>155</v>
      </c>
      <c r="BM187" s="151" t="s">
        <v>1604</v>
      </c>
    </row>
    <row r="188" spans="1:65" s="13" customFormat="1">
      <c r="B188" s="162"/>
      <c r="D188" s="163" t="s">
        <v>167</v>
      </c>
      <c r="E188" s="169" t="s">
        <v>1</v>
      </c>
      <c r="F188" s="164" t="s">
        <v>1547</v>
      </c>
      <c r="H188" s="165">
        <v>1</v>
      </c>
      <c r="L188" s="162"/>
      <c r="M188" s="166"/>
      <c r="N188" s="167"/>
      <c r="O188" s="167"/>
      <c r="P188" s="167"/>
      <c r="Q188" s="167"/>
      <c r="R188" s="167"/>
      <c r="S188" s="167"/>
      <c r="T188" s="168"/>
      <c r="AT188" s="169" t="s">
        <v>167</v>
      </c>
      <c r="AU188" s="169" t="s">
        <v>85</v>
      </c>
      <c r="AV188" s="13" t="s">
        <v>85</v>
      </c>
      <c r="AW188" s="13" t="s">
        <v>29</v>
      </c>
      <c r="AX188" s="13" t="s">
        <v>75</v>
      </c>
      <c r="AY188" s="169" t="s">
        <v>148</v>
      </c>
    </row>
    <row r="189" spans="1:65" s="14" customFormat="1">
      <c r="B189" s="170"/>
      <c r="D189" s="163" t="s">
        <v>167</v>
      </c>
      <c r="E189" s="171" t="s">
        <v>1</v>
      </c>
      <c r="F189" s="172" t="s">
        <v>176</v>
      </c>
      <c r="H189" s="173">
        <v>1</v>
      </c>
      <c r="L189" s="170"/>
      <c r="M189" s="174"/>
      <c r="N189" s="175"/>
      <c r="O189" s="175"/>
      <c r="P189" s="175"/>
      <c r="Q189" s="175"/>
      <c r="R189" s="175"/>
      <c r="S189" s="175"/>
      <c r="T189" s="176"/>
      <c r="AT189" s="171" t="s">
        <v>167</v>
      </c>
      <c r="AU189" s="171" t="s">
        <v>85</v>
      </c>
      <c r="AV189" s="14" t="s">
        <v>155</v>
      </c>
      <c r="AW189" s="14" t="s">
        <v>29</v>
      </c>
      <c r="AX189" s="14" t="s">
        <v>83</v>
      </c>
      <c r="AY189" s="171" t="s">
        <v>148</v>
      </c>
    </row>
    <row r="190" spans="1:65" s="2" customFormat="1" ht="16.5" customHeight="1">
      <c r="A190" s="29"/>
      <c r="B190" s="140"/>
      <c r="C190" s="141" t="s">
        <v>7</v>
      </c>
      <c r="D190" s="141" t="s">
        <v>150</v>
      </c>
      <c r="E190" s="142" t="s">
        <v>1605</v>
      </c>
      <c r="F190" s="143" t="s">
        <v>1606</v>
      </c>
      <c r="G190" s="144" t="s">
        <v>197</v>
      </c>
      <c r="H190" s="145">
        <v>1</v>
      </c>
      <c r="I190" s="146">
        <v>0</v>
      </c>
      <c r="J190" s="146">
        <f>ROUND(I190*H190,2)</f>
        <v>0</v>
      </c>
      <c r="K190" s="143" t="s">
        <v>1</v>
      </c>
      <c r="L190" s="30"/>
      <c r="M190" s="147"/>
      <c r="N190" s="148"/>
      <c r="O190" s="149"/>
      <c r="P190" s="149"/>
      <c r="Q190" s="149"/>
      <c r="R190" s="149"/>
      <c r="S190" s="149"/>
      <c r="T190" s="150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1" t="s">
        <v>155</v>
      </c>
      <c r="AT190" s="151" t="s">
        <v>150</v>
      </c>
      <c r="AU190" s="151" t="s">
        <v>85</v>
      </c>
      <c r="AY190" s="17" t="s">
        <v>148</v>
      </c>
      <c r="BE190" s="152">
        <f>IF(N190="základní",J190,0)</f>
        <v>0</v>
      </c>
      <c r="BF190" s="152">
        <f>IF(N190="snížená",J190,0)</f>
        <v>0</v>
      </c>
      <c r="BG190" s="152">
        <f>IF(N190="zákl. přenesená",J190,0)</f>
        <v>0</v>
      </c>
      <c r="BH190" s="152">
        <f>IF(N190="sníž. přenesená",J190,0)</f>
        <v>0</v>
      </c>
      <c r="BI190" s="152">
        <f>IF(N190="nulová",J190,0)</f>
        <v>0</v>
      </c>
      <c r="BJ190" s="17" t="s">
        <v>83</v>
      </c>
      <c r="BK190" s="152">
        <f>ROUND(I190*H190,2)</f>
        <v>0</v>
      </c>
      <c r="BL190" s="17" t="s">
        <v>155</v>
      </c>
      <c r="BM190" s="151" t="s">
        <v>1607</v>
      </c>
    </row>
    <row r="191" spans="1:65" s="13" customFormat="1">
      <c r="B191" s="162"/>
      <c r="D191" s="163" t="s">
        <v>167</v>
      </c>
      <c r="E191" s="169" t="s">
        <v>1</v>
      </c>
      <c r="F191" s="164" t="s">
        <v>1547</v>
      </c>
      <c r="H191" s="165">
        <v>1</v>
      </c>
      <c r="L191" s="162"/>
      <c r="M191" s="166"/>
      <c r="N191" s="167"/>
      <c r="O191" s="167"/>
      <c r="P191" s="167"/>
      <c r="Q191" s="167"/>
      <c r="R191" s="167"/>
      <c r="S191" s="167"/>
      <c r="T191" s="168"/>
      <c r="AT191" s="169" t="s">
        <v>167</v>
      </c>
      <c r="AU191" s="169" t="s">
        <v>85</v>
      </c>
      <c r="AV191" s="13" t="s">
        <v>85</v>
      </c>
      <c r="AW191" s="13" t="s">
        <v>29</v>
      </c>
      <c r="AX191" s="13" t="s">
        <v>75</v>
      </c>
      <c r="AY191" s="169" t="s">
        <v>148</v>
      </c>
    </row>
    <row r="192" spans="1:65" s="14" customFormat="1">
      <c r="B192" s="170"/>
      <c r="D192" s="163" t="s">
        <v>167</v>
      </c>
      <c r="E192" s="171" t="s">
        <v>1</v>
      </c>
      <c r="F192" s="172" t="s">
        <v>176</v>
      </c>
      <c r="H192" s="173">
        <v>1</v>
      </c>
      <c r="L192" s="170"/>
      <c r="M192" s="174"/>
      <c r="N192" s="175"/>
      <c r="O192" s="175"/>
      <c r="P192" s="175"/>
      <c r="Q192" s="175"/>
      <c r="R192" s="175"/>
      <c r="S192" s="175"/>
      <c r="T192" s="176"/>
      <c r="AT192" s="171" t="s">
        <v>167</v>
      </c>
      <c r="AU192" s="171" t="s">
        <v>85</v>
      </c>
      <c r="AV192" s="14" t="s">
        <v>155</v>
      </c>
      <c r="AW192" s="14" t="s">
        <v>29</v>
      </c>
      <c r="AX192" s="14" t="s">
        <v>83</v>
      </c>
      <c r="AY192" s="171" t="s">
        <v>148</v>
      </c>
    </row>
    <row r="193" spans="1:65" s="2" customFormat="1" ht="16.5" customHeight="1">
      <c r="A193" s="29"/>
      <c r="B193" s="140"/>
      <c r="C193" s="141" t="s">
        <v>262</v>
      </c>
      <c r="D193" s="141" t="s">
        <v>150</v>
      </c>
      <c r="E193" s="142" t="s">
        <v>1548</v>
      </c>
      <c r="F193" s="143" t="s">
        <v>1549</v>
      </c>
      <c r="G193" s="144" t="s">
        <v>197</v>
      </c>
      <c r="H193" s="145">
        <v>1</v>
      </c>
      <c r="I193" s="146">
        <v>0</v>
      </c>
      <c r="J193" s="146">
        <f>ROUND(I193*H193,2)</f>
        <v>0</v>
      </c>
      <c r="K193" s="143" t="s">
        <v>1</v>
      </c>
      <c r="L193" s="30"/>
      <c r="M193" s="147"/>
      <c r="N193" s="148"/>
      <c r="O193" s="149"/>
      <c r="P193" s="149"/>
      <c r="Q193" s="149"/>
      <c r="R193" s="149"/>
      <c r="S193" s="149"/>
      <c r="T193" s="150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1" t="s">
        <v>155</v>
      </c>
      <c r="AT193" s="151" t="s">
        <v>150</v>
      </c>
      <c r="AU193" s="151" t="s">
        <v>85</v>
      </c>
      <c r="AY193" s="17" t="s">
        <v>148</v>
      </c>
      <c r="BE193" s="152">
        <f>IF(N193="základní",J193,0)</f>
        <v>0</v>
      </c>
      <c r="BF193" s="152">
        <f>IF(N193="snížená",J193,0)</f>
        <v>0</v>
      </c>
      <c r="BG193" s="152">
        <f>IF(N193="zákl. přenesená",J193,0)</f>
        <v>0</v>
      </c>
      <c r="BH193" s="152">
        <f>IF(N193="sníž. přenesená",J193,0)</f>
        <v>0</v>
      </c>
      <c r="BI193" s="152">
        <f>IF(N193="nulová",J193,0)</f>
        <v>0</v>
      </c>
      <c r="BJ193" s="17" t="s">
        <v>83</v>
      </c>
      <c r="BK193" s="152">
        <f>ROUND(I193*H193,2)</f>
        <v>0</v>
      </c>
      <c r="BL193" s="17" t="s">
        <v>155</v>
      </c>
      <c r="BM193" s="151" t="s">
        <v>1608</v>
      </c>
    </row>
    <row r="194" spans="1:65" s="13" customFormat="1">
      <c r="B194" s="162"/>
      <c r="D194" s="163" t="s">
        <v>167</v>
      </c>
      <c r="E194" s="169" t="s">
        <v>1</v>
      </c>
      <c r="F194" s="164" t="s">
        <v>1547</v>
      </c>
      <c r="H194" s="165">
        <v>1</v>
      </c>
      <c r="L194" s="162"/>
      <c r="M194" s="166"/>
      <c r="N194" s="167"/>
      <c r="O194" s="167"/>
      <c r="P194" s="167"/>
      <c r="Q194" s="167"/>
      <c r="R194" s="167"/>
      <c r="S194" s="167"/>
      <c r="T194" s="168"/>
      <c r="AT194" s="169" t="s">
        <v>167</v>
      </c>
      <c r="AU194" s="169" t="s">
        <v>85</v>
      </c>
      <c r="AV194" s="13" t="s">
        <v>85</v>
      </c>
      <c r="AW194" s="13" t="s">
        <v>29</v>
      </c>
      <c r="AX194" s="13" t="s">
        <v>75</v>
      </c>
      <c r="AY194" s="169" t="s">
        <v>148</v>
      </c>
    </row>
    <row r="195" spans="1:65" s="14" customFormat="1">
      <c r="B195" s="170"/>
      <c r="D195" s="163" t="s">
        <v>167</v>
      </c>
      <c r="E195" s="171" t="s">
        <v>1</v>
      </c>
      <c r="F195" s="172" t="s">
        <v>176</v>
      </c>
      <c r="H195" s="173">
        <v>1</v>
      </c>
      <c r="L195" s="170"/>
      <c r="M195" s="174"/>
      <c r="N195" s="175"/>
      <c r="O195" s="175"/>
      <c r="P195" s="175"/>
      <c r="Q195" s="175"/>
      <c r="R195" s="175"/>
      <c r="S195" s="175"/>
      <c r="T195" s="176"/>
      <c r="AT195" s="171" t="s">
        <v>167</v>
      </c>
      <c r="AU195" s="171" t="s">
        <v>85</v>
      </c>
      <c r="AV195" s="14" t="s">
        <v>155</v>
      </c>
      <c r="AW195" s="14" t="s">
        <v>29</v>
      </c>
      <c r="AX195" s="14" t="s">
        <v>83</v>
      </c>
      <c r="AY195" s="171" t="s">
        <v>148</v>
      </c>
    </row>
    <row r="196" spans="1:65" s="12" customFormat="1" ht="22.95" customHeight="1">
      <c r="B196" s="128"/>
      <c r="D196" s="129" t="s">
        <v>74</v>
      </c>
      <c r="E196" s="138" t="s">
        <v>1609</v>
      </c>
      <c r="F196" s="138" t="s">
        <v>1610</v>
      </c>
      <c r="J196" s="139">
        <f>BK196</f>
        <v>0</v>
      </c>
      <c r="L196" s="311"/>
      <c r="M196" s="132"/>
      <c r="N196" s="133"/>
      <c r="O196" s="133"/>
      <c r="P196" s="134"/>
      <c r="Q196" s="133"/>
      <c r="R196" s="134"/>
      <c r="S196" s="133"/>
      <c r="T196" s="135"/>
      <c r="AR196" s="129" t="s">
        <v>83</v>
      </c>
      <c r="AT196" s="136" t="s">
        <v>74</v>
      </c>
      <c r="AU196" s="136" t="s">
        <v>83</v>
      </c>
      <c r="AY196" s="129" t="s">
        <v>148</v>
      </c>
      <c r="BK196" s="137">
        <f>SUM(BK197:BK199)</f>
        <v>0</v>
      </c>
    </row>
    <row r="197" spans="1:65" s="2" customFormat="1" ht="76.349999999999994" customHeight="1">
      <c r="A197" s="29"/>
      <c r="B197" s="140"/>
      <c r="C197" s="141" t="s">
        <v>266</v>
      </c>
      <c r="D197" s="141" t="s">
        <v>150</v>
      </c>
      <c r="E197" s="142" t="s">
        <v>1611</v>
      </c>
      <c r="F197" s="143" t="s">
        <v>1560</v>
      </c>
      <c r="G197" s="144" t="s">
        <v>197</v>
      </c>
      <c r="H197" s="145">
        <v>1</v>
      </c>
      <c r="I197" s="146">
        <v>0</v>
      </c>
      <c r="J197" s="146">
        <f>ROUND(I197*H197,2)</f>
        <v>0</v>
      </c>
      <c r="K197" s="143" t="s">
        <v>1</v>
      </c>
      <c r="L197" s="30"/>
      <c r="M197" s="147"/>
      <c r="N197" s="148"/>
      <c r="O197" s="149"/>
      <c r="P197" s="149"/>
      <c r="Q197" s="149"/>
      <c r="R197" s="149"/>
      <c r="S197" s="149"/>
      <c r="T197" s="150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1" t="s">
        <v>155</v>
      </c>
      <c r="AT197" s="151" t="s">
        <v>150</v>
      </c>
      <c r="AU197" s="151" t="s">
        <v>85</v>
      </c>
      <c r="AY197" s="17" t="s">
        <v>148</v>
      </c>
      <c r="BE197" s="152">
        <f>IF(N197="základní",J197,0)</f>
        <v>0</v>
      </c>
      <c r="BF197" s="152">
        <f>IF(N197="snížená",J197,0)</f>
        <v>0</v>
      </c>
      <c r="BG197" s="152">
        <f>IF(N197="zákl. přenesená",J197,0)</f>
        <v>0</v>
      </c>
      <c r="BH197" s="152">
        <f>IF(N197="sníž. přenesená",J197,0)</f>
        <v>0</v>
      </c>
      <c r="BI197" s="152">
        <f>IF(N197="nulová",J197,0)</f>
        <v>0</v>
      </c>
      <c r="BJ197" s="17" t="s">
        <v>83</v>
      </c>
      <c r="BK197" s="152">
        <f>ROUND(I197*H197,2)</f>
        <v>0</v>
      </c>
      <c r="BL197" s="17" t="s">
        <v>155</v>
      </c>
      <c r="BM197" s="151" t="s">
        <v>1612</v>
      </c>
    </row>
    <row r="198" spans="1:65" s="13" customFormat="1">
      <c r="B198" s="162"/>
      <c r="D198" s="163" t="s">
        <v>167</v>
      </c>
      <c r="E198" s="169" t="s">
        <v>1</v>
      </c>
      <c r="F198" s="164" t="s">
        <v>1547</v>
      </c>
      <c r="H198" s="165">
        <v>1</v>
      </c>
      <c r="L198" s="162"/>
      <c r="M198" s="166"/>
      <c r="N198" s="167"/>
      <c r="O198" s="167"/>
      <c r="P198" s="167"/>
      <c r="Q198" s="167"/>
      <c r="R198" s="167"/>
      <c r="S198" s="167"/>
      <c r="T198" s="168"/>
      <c r="AT198" s="169" t="s">
        <v>167</v>
      </c>
      <c r="AU198" s="169" t="s">
        <v>85</v>
      </c>
      <c r="AV198" s="13" t="s">
        <v>85</v>
      </c>
      <c r="AW198" s="13" t="s">
        <v>29</v>
      </c>
      <c r="AX198" s="13" t="s">
        <v>75</v>
      </c>
      <c r="AY198" s="169" t="s">
        <v>148</v>
      </c>
    </row>
    <row r="199" spans="1:65" s="14" customFormat="1">
      <c r="B199" s="170"/>
      <c r="D199" s="163" t="s">
        <v>167</v>
      </c>
      <c r="E199" s="171" t="s">
        <v>1</v>
      </c>
      <c r="F199" s="172" t="s">
        <v>176</v>
      </c>
      <c r="H199" s="173">
        <v>1</v>
      </c>
      <c r="L199" s="170"/>
      <c r="M199" s="174"/>
      <c r="N199" s="175"/>
      <c r="O199" s="175"/>
      <c r="P199" s="175"/>
      <c r="Q199" s="175"/>
      <c r="R199" s="175"/>
      <c r="S199" s="175"/>
      <c r="T199" s="176"/>
      <c r="AT199" s="171" t="s">
        <v>167</v>
      </c>
      <c r="AU199" s="171" t="s">
        <v>85</v>
      </c>
      <c r="AV199" s="14" t="s">
        <v>155</v>
      </c>
      <c r="AW199" s="14" t="s">
        <v>29</v>
      </c>
      <c r="AX199" s="14" t="s">
        <v>83</v>
      </c>
      <c r="AY199" s="171" t="s">
        <v>148</v>
      </c>
    </row>
    <row r="200" spans="1:65" s="12" customFormat="1" ht="25.95" customHeight="1">
      <c r="B200" s="128"/>
      <c r="D200" s="129" t="s">
        <v>74</v>
      </c>
      <c r="E200" s="130" t="s">
        <v>146</v>
      </c>
      <c r="F200" s="130" t="s">
        <v>146</v>
      </c>
      <c r="J200" s="131">
        <f>BK200</f>
        <v>0</v>
      </c>
      <c r="L200" s="311"/>
      <c r="M200" s="132"/>
      <c r="N200" s="133"/>
      <c r="O200" s="133"/>
      <c r="P200" s="134"/>
      <c r="Q200" s="133"/>
      <c r="R200" s="134"/>
      <c r="S200" s="133"/>
      <c r="T200" s="135"/>
      <c r="AR200" s="129" t="s">
        <v>83</v>
      </c>
      <c r="AT200" s="136" t="s">
        <v>74</v>
      </c>
      <c r="AU200" s="136" t="s">
        <v>75</v>
      </c>
      <c r="AY200" s="129" t="s">
        <v>148</v>
      </c>
      <c r="BK200" s="137">
        <f>BK201</f>
        <v>0</v>
      </c>
    </row>
    <row r="201" spans="1:65" s="12" customFormat="1" ht="22.95" customHeight="1">
      <c r="B201" s="128"/>
      <c r="D201" s="129" t="s">
        <v>74</v>
      </c>
      <c r="E201" s="138" t="s">
        <v>1613</v>
      </c>
      <c r="F201" s="138" t="s">
        <v>1614</v>
      </c>
      <c r="J201" s="139">
        <f>BK201</f>
        <v>0</v>
      </c>
      <c r="L201" s="128"/>
      <c r="M201" s="132"/>
      <c r="N201" s="133"/>
      <c r="O201" s="133"/>
      <c r="P201" s="134"/>
      <c r="Q201" s="133"/>
      <c r="R201" s="134"/>
      <c r="S201" s="133"/>
      <c r="T201" s="135"/>
      <c r="AR201" s="129" t="s">
        <v>83</v>
      </c>
      <c r="AT201" s="136" t="s">
        <v>74</v>
      </c>
      <c r="AU201" s="136" t="s">
        <v>83</v>
      </c>
      <c r="AY201" s="129" t="s">
        <v>148</v>
      </c>
      <c r="BK201" s="137">
        <f>BK202</f>
        <v>0</v>
      </c>
    </row>
    <row r="202" spans="1:65" s="2" customFormat="1" ht="16.5" customHeight="1">
      <c r="A202" s="29"/>
      <c r="B202" s="140"/>
      <c r="C202" s="141" t="s">
        <v>273</v>
      </c>
      <c r="D202" s="141" t="s">
        <v>150</v>
      </c>
      <c r="E202" s="142" t="s">
        <v>1615</v>
      </c>
      <c r="F202" s="143" t="s">
        <v>1616</v>
      </c>
      <c r="G202" s="144" t="s">
        <v>544</v>
      </c>
      <c r="H202" s="145">
        <v>1</v>
      </c>
      <c r="I202" s="146">
        <v>0</v>
      </c>
      <c r="J202" s="146">
        <f>ROUND(I202*H202,2)</f>
        <v>0</v>
      </c>
      <c r="K202" s="143" t="s">
        <v>1</v>
      </c>
      <c r="L202" s="30"/>
      <c r="M202" s="183"/>
      <c r="N202" s="184"/>
      <c r="O202" s="185"/>
      <c r="P202" s="185"/>
      <c r="Q202" s="185"/>
      <c r="R202" s="185"/>
      <c r="S202" s="185"/>
      <c r="T202" s="186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1" t="s">
        <v>155</v>
      </c>
      <c r="AT202" s="151" t="s">
        <v>150</v>
      </c>
      <c r="AU202" s="151" t="s">
        <v>85</v>
      </c>
      <c r="AY202" s="17" t="s">
        <v>148</v>
      </c>
      <c r="BE202" s="152">
        <f>IF(N202="základní",J202,0)</f>
        <v>0</v>
      </c>
      <c r="BF202" s="152">
        <f>IF(N202="snížená",J202,0)</f>
        <v>0</v>
      </c>
      <c r="BG202" s="152">
        <f>IF(N202="zákl. přenesená",J202,0)</f>
        <v>0</v>
      </c>
      <c r="BH202" s="152">
        <f>IF(N202="sníž. přenesená",J202,0)</f>
        <v>0</v>
      </c>
      <c r="BI202" s="152">
        <f>IF(N202="nulová",J202,0)</f>
        <v>0</v>
      </c>
      <c r="BJ202" s="17" t="s">
        <v>83</v>
      </c>
      <c r="BK202" s="152">
        <f>ROUND(I202*H202,2)</f>
        <v>0</v>
      </c>
      <c r="BL202" s="17" t="s">
        <v>155</v>
      </c>
      <c r="BM202" s="151" t="s">
        <v>1617</v>
      </c>
    </row>
    <row r="203" spans="1:65" s="2" customFormat="1" ht="6.9" customHeight="1">
      <c r="A203" s="29"/>
      <c r="B203" s="44"/>
      <c r="C203" s="45"/>
      <c r="D203" s="45"/>
      <c r="E203" s="45"/>
      <c r="F203" s="45"/>
      <c r="G203" s="45"/>
      <c r="H203" s="45"/>
      <c r="I203" s="45"/>
      <c r="J203" s="45"/>
      <c r="K203" s="45"/>
      <c r="L203" s="30"/>
      <c r="M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</row>
  </sheetData>
  <sheetProtection algorithmName="SHA-512" hashValue="ERmUrrSzb8FlYzYdNAlBp7cSok4ElRWGiOINVqZyG3IX/yKT74RItweMbcSm6nuDcISZn3ydpU6DQlbws3enqA==" saltValue="3jZzapSu9/uzdihMH6xLwQ==" spinCount="100000" sheet="1" objects="1" scenarios="1"/>
  <protectedRanges>
    <protectedRange sqref="I1:I1048576" name="Oblast1"/>
  </protectedRanges>
  <autoFilter ref="C123:K202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25"/>
  <sheetViews>
    <sheetView showGridLines="0" topLeftCell="A106" workbookViewId="0">
      <selection activeCell="I106" sqref="I1:I104857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301" t="s">
        <v>5</v>
      </c>
      <c r="M2" s="295"/>
      <c r="N2" s="295"/>
      <c r="O2" s="295"/>
      <c r="P2" s="295"/>
      <c r="Q2" s="295"/>
      <c r="R2" s="295"/>
      <c r="S2" s="295"/>
      <c r="T2" s="295"/>
      <c r="U2" s="295"/>
      <c r="V2" s="295"/>
      <c r="AT2" s="17" t="s">
        <v>104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" customHeight="1">
      <c r="B4" s="20"/>
      <c r="D4" s="21" t="s">
        <v>105</v>
      </c>
      <c r="L4" s="20"/>
      <c r="M4" s="91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307" t="str">
        <f>'Rekapitulace stavby'!K6</f>
        <v>Stavební úpravy MŠ Kaznějov - sídliště</v>
      </c>
      <c r="F7" s="308"/>
      <c r="G7" s="308"/>
      <c r="H7" s="308"/>
      <c r="L7" s="20"/>
    </row>
    <row r="8" spans="1:46" s="2" customFormat="1" ht="12" customHeight="1">
      <c r="A8" s="29"/>
      <c r="B8" s="30"/>
      <c r="C8" s="29"/>
      <c r="D8" s="26" t="s">
        <v>106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72" t="s">
        <v>1618</v>
      </c>
      <c r="F9" s="306"/>
      <c r="G9" s="306"/>
      <c r="H9" s="306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>
        <f>'Rekapitulace stavby'!AN8</f>
        <v>44811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">
        <v>23</v>
      </c>
      <c r="F15" s="29"/>
      <c r="G15" s="29"/>
      <c r="H15" s="29"/>
      <c r="I15" s="26" t="s">
        <v>24</v>
      </c>
      <c r="J15" s="24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94" t="str">
        <f>'Rekapitulace stavby'!E14</f>
        <v xml:space="preserve"> </v>
      </c>
      <c r="F18" s="294"/>
      <c r="G18" s="294"/>
      <c r="H18" s="294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27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28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30</v>
      </c>
      <c r="E23" s="29"/>
      <c r="F23" s="29"/>
      <c r="G23" s="29"/>
      <c r="H23" s="29"/>
      <c r="I23" s="26" t="s">
        <v>22</v>
      </c>
      <c r="J23" s="24" t="s">
        <v>31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">
        <v>32</v>
      </c>
      <c r="F24" s="29"/>
      <c r="G24" s="29"/>
      <c r="H24" s="29"/>
      <c r="I24" s="26" t="s">
        <v>24</v>
      </c>
      <c r="J24" s="24" t="s">
        <v>33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34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97" t="s">
        <v>1</v>
      </c>
      <c r="F27" s="297"/>
      <c r="G27" s="297"/>
      <c r="H27" s="297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5" t="s">
        <v>35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6" t="s">
        <v>39</v>
      </c>
      <c r="E33" s="26" t="s">
        <v>40</v>
      </c>
      <c r="F33" s="97">
        <f>J30</f>
        <v>0</v>
      </c>
      <c r="G33" s="29"/>
      <c r="H33" s="29"/>
      <c r="I33" s="98">
        <v>0.21</v>
      </c>
      <c r="J33" s="97">
        <f>(F33*0.21)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6" t="s">
        <v>41</v>
      </c>
      <c r="F34" s="97">
        <f>ROUND((SUM(BF119:BF122)),  2)</f>
        <v>0</v>
      </c>
      <c r="G34" s="29"/>
      <c r="H34" s="29"/>
      <c r="I34" s="98">
        <v>0.15</v>
      </c>
      <c r="J34" s="97">
        <f>ROUND(((SUM(BF119:BF122))*I34),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6" t="s">
        <v>42</v>
      </c>
      <c r="F35" s="97">
        <f>ROUND((SUM(BG119:BG122)),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6" t="s">
        <v>43</v>
      </c>
      <c r="F36" s="97">
        <f>ROUND((SUM(BH119:BH122)),  2)</f>
        <v>0</v>
      </c>
      <c r="G36" s="29"/>
      <c r="H36" s="29"/>
      <c r="I36" s="98">
        <v>0.15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6" t="s">
        <v>44</v>
      </c>
      <c r="F37" s="97">
        <f>ROUND((SUM(BI119:BI122)),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9"/>
      <c r="D39" s="100" t="s">
        <v>45</v>
      </c>
      <c r="E39" s="57"/>
      <c r="F39" s="57"/>
      <c r="G39" s="101" t="s">
        <v>46</v>
      </c>
      <c r="H39" s="102" t="s">
        <v>47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29"/>
      <c r="B61" s="30"/>
      <c r="C61" s="29"/>
      <c r="D61" s="42" t="s">
        <v>50</v>
      </c>
      <c r="E61" s="32"/>
      <c r="F61" s="105" t="s">
        <v>51</v>
      </c>
      <c r="G61" s="42" t="s">
        <v>50</v>
      </c>
      <c r="H61" s="32"/>
      <c r="I61" s="32"/>
      <c r="J61" s="106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29"/>
      <c r="B76" s="30"/>
      <c r="C76" s="29"/>
      <c r="D76" s="42" t="s">
        <v>50</v>
      </c>
      <c r="E76" s="32"/>
      <c r="F76" s="105" t="s">
        <v>51</v>
      </c>
      <c r="G76" s="42" t="s">
        <v>50</v>
      </c>
      <c r="H76" s="32"/>
      <c r="I76" s="32"/>
      <c r="J76" s="106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21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07" t="str">
        <f>E7</f>
        <v>Stavební úpravy MŠ Kaznějov - sídliště</v>
      </c>
      <c r="F85" s="308"/>
      <c r="G85" s="308"/>
      <c r="H85" s="308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106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72" t="str">
        <f>E9</f>
        <v>VORN - Vedlejší a ostatní rozpočtové náklady</v>
      </c>
      <c r="F87" s="306"/>
      <c r="G87" s="306"/>
      <c r="H87" s="306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18</v>
      </c>
      <c r="D89" s="29"/>
      <c r="E89" s="29"/>
      <c r="F89" s="24" t="str">
        <f>F12</f>
        <v>Kaznějov [559008]</v>
      </c>
      <c r="G89" s="29"/>
      <c r="H89" s="29"/>
      <c r="I89" s="26" t="s">
        <v>20</v>
      </c>
      <c r="J89" s="52">
        <f>IF(J12="","",J12)</f>
        <v>44811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6" t="s">
        <v>21</v>
      </c>
      <c r="D91" s="29"/>
      <c r="E91" s="29"/>
      <c r="F91" s="24" t="str">
        <f>E15</f>
        <v>Město Kaznějov</v>
      </c>
      <c r="G91" s="29"/>
      <c r="H91" s="29"/>
      <c r="I91" s="26" t="s">
        <v>27</v>
      </c>
      <c r="J91" s="27" t="str">
        <f>E21</f>
        <v>ARTENDR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30</v>
      </c>
      <c r="J92" s="27" t="str">
        <f>E24</f>
        <v>Jan Petr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7" t="s">
        <v>109</v>
      </c>
      <c r="D94" s="99"/>
      <c r="E94" s="99"/>
      <c r="F94" s="99"/>
      <c r="G94" s="99"/>
      <c r="H94" s="99"/>
      <c r="I94" s="99"/>
      <c r="J94" s="108" t="s">
        <v>110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09" t="s">
        <v>111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112</v>
      </c>
    </row>
    <row r="97" spans="1:31" s="9" customFormat="1" ht="24.9" customHeight="1">
      <c r="B97" s="110"/>
      <c r="D97" s="111" t="s">
        <v>1619</v>
      </c>
      <c r="E97" s="112"/>
      <c r="F97" s="112"/>
      <c r="G97" s="112"/>
      <c r="H97" s="112"/>
      <c r="I97" s="112"/>
      <c r="J97" s="113">
        <f>J120</f>
        <v>0</v>
      </c>
      <c r="L97" s="110"/>
    </row>
    <row r="98" spans="1:31" s="10" customFormat="1" ht="19.95" customHeight="1">
      <c r="B98" s="114"/>
      <c r="D98" s="115" t="s">
        <v>1620</v>
      </c>
      <c r="E98" s="116"/>
      <c r="F98" s="116"/>
      <c r="G98" s="116"/>
      <c r="H98" s="116"/>
      <c r="I98" s="116"/>
      <c r="J98" s="117">
        <f>J121</f>
        <v>0</v>
      </c>
      <c r="L98" s="114"/>
    </row>
    <row r="99" spans="1:31" s="10" customFormat="1" ht="19.95" customHeight="1">
      <c r="B99" s="114"/>
      <c r="D99" s="115"/>
      <c r="E99" s="116"/>
      <c r="F99" s="116"/>
      <c r="G99" s="116"/>
      <c r="H99" s="116"/>
      <c r="I99" s="116"/>
      <c r="J99" s="117"/>
      <c r="L99" s="114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" customHeight="1">
      <c r="A106" s="29"/>
      <c r="B106" s="30"/>
      <c r="C106" s="21" t="s">
        <v>133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6" t="s">
        <v>14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>
      <c r="A109" s="29"/>
      <c r="B109" s="30"/>
      <c r="C109" s="29"/>
      <c r="D109" s="29"/>
      <c r="E109" s="307" t="str">
        <f>E7</f>
        <v>Stavební úpravy MŠ Kaznějov - sídliště</v>
      </c>
      <c r="F109" s="308"/>
      <c r="G109" s="308"/>
      <c r="H109" s="308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6" t="s">
        <v>106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72" t="str">
        <f>E9</f>
        <v>VORN - Vedlejší a ostatní rozpočtové náklady</v>
      </c>
      <c r="F111" s="306"/>
      <c r="G111" s="306"/>
      <c r="H111" s="306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6" t="s">
        <v>18</v>
      </c>
      <c r="D113" s="29"/>
      <c r="E113" s="29"/>
      <c r="F113" s="24" t="str">
        <f>F12</f>
        <v>Kaznějov [559008]</v>
      </c>
      <c r="G113" s="29"/>
      <c r="H113" s="29"/>
      <c r="I113" s="26" t="s">
        <v>20</v>
      </c>
      <c r="J113" s="52">
        <f>IF(J12="","",J12)</f>
        <v>44811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15" customHeight="1">
      <c r="A115" s="29"/>
      <c r="B115" s="30"/>
      <c r="C115" s="26" t="s">
        <v>21</v>
      </c>
      <c r="D115" s="29"/>
      <c r="E115" s="29"/>
      <c r="F115" s="24" t="str">
        <f>E15</f>
        <v>Město Kaznějov</v>
      </c>
      <c r="G115" s="29"/>
      <c r="H115" s="29"/>
      <c r="I115" s="26" t="s">
        <v>27</v>
      </c>
      <c r="J115" s="27" t="str">
        <f>E21</f>
        <v>ARTENDR s.r.o.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15" customHeight="1">
      <c r="A116" s="29"/>
      <c r="B116" s="30"/>
      <c r="C116" s="26" t="s">
        <v>25</v>
      </c>
      <c r="D116" s="29"/>
      <c r="E116" s="29"/>
      <c r="F116" s="24" t="str">
        <f>IF(E18="","",E18)</f>
        <v xml:space="preserve"> </v>
      </c>
      <c r="G116" s="29"/>
      <c r="H116" s="29"/>
      <c r="I116" s="26" t="s">
        <v>30</v>
      </c>
      <c r="J116" s="27" t="str">
        <f>E24</f>
        <v>Jan Petr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18"/>
      <c r="B118" s="119"/>
      <c r="C118" s="120" t="s">
        <v>134</v>
      </c>
      <c r="D118" s="121" t="s">
        <v>60</v>
      </c>
      <c r="E118" s="121" t="s">
        <v>56</v>
      </c>
      <c r="F118" s="121" t="s">
        <v>57</v>
      </c>
      <c r="G118" s="121" t="s">
        <v>135</v>
      </c>
      <c r="H118" s="121" t="s">
        <v>136</v>
      </c>
      <c r="I118" s="121" t="s">
        <v>137</v>
      </c>
      <c r="J118" s="121" t="s">
        <v>110</v>
      </c>
      <c r="K118" s="122" t="s">
        <v>138</v>
      </c>
      <c r="L118" s="123"/>
      <c r="M118" s="59" t="s">
        <v>1</v>
      </c>
      <c r="N118" s="60" t="s">
        <v>39</v>
      </c>
      <c r="O118" s="60" t="s">
        <v>139</v>
      </c>
      <c r="P118" s="60" t="s">
        <v>140</v>
      </c>
      <c r="Q118" s="60" t="s">
        <v>141</v>
      </c>
      <c r="R118" s="60" t="s">
        <v>142</v>
      </c>
      <c r="S118" s="60" t="s">
        <v>143</v>
      </c>
      <c r="T118" s="61" t="s">
        <v>144</v>
      </c>
      <c r="U118" s="118"/>
      <c r="V118" s="118"/>
      <c r="W118" s="118"/>
      <c r="X118" s="118"/>
      <c r="Y118" s="118"/>
      <c r="Z118" s="118"/>
      <c r="AA118" s="118"/>
      <c r="AB118" s="118"/>
      <c r="AC118" s="118"/>
      <c r="AD118" s="118"/>
      <c r="AE118" s="118"/>
    </row>
    <row r="119" spans="1:65" s="2" customFormat="1" ht="22.95" customHeight="1">
      <c r="A119" s="29"/>
      <c r="B119" s="30"/>
      <c r="C119" s="66" t="s">
        <v>145</v>
      </c>
      <c r="D119" s="29"/>
      <c r="E119" s="29"/>
      <c r="F119" s="29"/>
      <c r="G119" s="29"/>
      <c r="H119" s="29"/>
      <c r="I119" s="29"/>
      <c r="J119" s="124">
        <f>J120</f>
        <v>0</v>
      </c>
      <c r="K119" s="29"/>
      <c r="L119" s="30"/>
      <c r="M119" s="62"/>
      <c r="N119" s="53"/>
      <c r="O119" s="63"/>
      <c r="P119" s="125" t="e">
        <f>P120</f>
        <v>#REF!</v>
      </c>
      <c r="Q119" s="63"/>
      <c r="R119" s="125" t="e">
        <f>R120</f>
        <v>#REF!</v>
      </c>
      <c r="S119" s="63"/>
      <c r="T119" s="126" t="e">
        <f>T120</f>
        <v>#REF!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74</v>
      </c>
      <c r="AU119" s="17" t="s">
        <v>112</v>
      </c>
      <c r="BK119" s="127" t="e">
        <f>BK120</f>
        <v>#REF!</v>
      </c>
    </row>
    <row r="120" spans="1:65" s="12" customFormat="1" ht="25.95" customHeight="1">
      <c r="B120" s="128"/>
      <c r="D120" s="129" t="s">
        <v>74</v>
      </c>
      <c r="E120" s="130" t="s">
        <v>1621</v>
      </c>
      <c r="F120" s="130" t="s">
        <v>1622</v>
      </c>
      <c r="J120" s="131">
        <f>J121</f>
        <v>0</v>
      </c>
      <c r="L120" s="128"/>
      <c r="M120" s="132"/>
      <c r="N120" s="133"/>
      <c r="O120" s="133"/>
      <c r="P120" s="134" t="e">
        <f>P121+#REF!+#REF!</f>
        <v>#REF!</v>
      </c>
      <c r="Q120" s="133"/>
      <c r="R120" s="134" t="e">
        <f>R121+#REF!+#REF!</f>
        <v>#REF!</v>
      </c>
      <c r="S120" s="133"/>
      <c r="T120" s="135" t="e">
        <f>T121+#REF!+#REF!</f>
        <v>#REF!</v>
      </c>
      <c r="AR120" s="129" t="s">
        <v>177</v>
      </c>
      <c r="AT120" s="136" t="s">
        <v>74</v>
      </c>
      <c r="AU120" s="136" t="s">
        <v>75</v>
      </c>
      <c r="AY120" s="129" t="s">
        <v>148</v>
      </c>
      <c r="BK120" s="137" t="e">
        <f>BK121+#REF!+#REF!</f>
        <v>#REF!</v>
      </c>
    </row>
    <row r="121" spans="1:65" s="12" customFormat="1" ht="22.95" customHeight="1">
      <c r="B121" s="128"/>
      <c r="D121" s="129" t="s">
        <v>74</v>
      </c>
      <c r="E121" s="138" t="s">
        <v>1623</v>
      </c>
      <c r="F121" s="138" t="s">
        <v>1624</v>
      </c>
      <c r="J121" s="139">
        <f>J122</f>
        <v>0</v>
      </c>
      <c r="L121" s="128"/>
      <c r="M121" s="132"/>
      <c r="N121" s="133"/>
      <c r="O121" s="133"/>
      <c r="P121" s="134">
        <f>P122</f>
        <v>0</v>
      </c>
      <c r="Q121" s="133"/>
      <c r="R121" s="134">
        <f>R122</f>
        <v>0</v>
      </c>
      <c r="S121" s="133"/>
      <c r="T121" s="135">
        <f>T122</f>
        <v>0</v>
      </c>
      <c r="AR121" s="129" t="s">
        <v>177</v>
      </c>
      <c r="AT121" s="136" t="s">
        <v>74</v>
      </c>
      <c r="AU121" s="136" t="s">
        <v>83</v>
      </c>
      <c r="AY121" s="129" t="s">
        <v>148</v>
      </c>
      <c r="BK121" s="137">
        <f>BK122</f>
        <v>0</v>
      </c>
    </row>
    <row r="122" spans="1:65" s="2" customFormat="1" ht="16.5" customHeight="1">
      <c r="A122" s="29"/>
      <c r="B122" s="140"/>
      <c r="C122" s="141" t="s">
        <v>83</v>
      </c>
      <c r="D122" s="141" t="s">
        <v>150</v>
      </c>
      <c r="E122" s="142" t="s">
        <v>1625</v>
      </c>
      <c r="F122" s="143" t="s">
        <v>1624</v>
      </c>
      <c r="G122" s="144" t="s">
        <v>1626</v>
      </c>
      <c r="H122" s="145">
        <v>1</v>
      </c>
      <c r="I122" s="146">
        <v>0</v>
      </c>
      <c r="J122" s="146">
        <f>ROUND(I122*H122,2)</f>
        <v>0</v>
      </c>
      <c r="K122" s="143" t="s">
        <v>154</v>
      </c>
      <c r="L122" s="30"/>
      <c r="M122" s="147" t="s">
        <v>1</v>
      </c>
      <c r="N122" s="148" t="s">
        <v>40</v>
      </c>
      <c r="O122" s="149">
        <v>0</v>
      </c>
      <c r="P122" s="149">
        <f>O122*H123</f>
        <v>0</v>
      </c>
      <c r="Q122" s="149">
        <v>0</v>
      </c>
      <c r="R122" s="149">
        <f>Q122*H123</f>
        <v>0</v>
      </c>
      <c r="S122" s="149">
        <v>0</v>
      </c>
      <c r="T122" s="150">
        <f>S122*H123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1" t="s">
        <v>1627</v>
      </c>
      <c r="AT122" s="151" t="s">
        <v>150</v>
      </c>
      <c r="AU122" s="151" t="s">
        <v>85</v>
      </c>
      <c r="AY122" s="17" t="s">
        <v>148</v>
      </c>
      <c r="BE122" s="152">
        <f>IF(N122="základní",J123,0)</f>
        <v>0</v>
      </c>
      <c r="BF122" s="152">
        <f>IF(N122="snížená",J123,0)</f>
        <v>0</v>
      </c>
      <c r="BG122" s="152">
        <f>IF(N122="zákl. přenesená",J123,0)</f>
        <v>0</v>
      </c>
      <c r="BH122" s="152">
        <f>IF(N122="sníž. přenesená",J123,0)</f>
        <v>0</v>
      </c>
      <c r="BI122" s="152">
        <f>IF(N122="nulová",J123,0)</f>
        <v>0</v>
      </c>
      <c r="BJ122" s="17" t="s">
        <v>83</v>
      </c>
      <c r="BK122" s="152">
        <f>ROUND(I123*H123,2)</f>
        <v>0</v>
      </c>
      <c r="BL122" s="17" t="s">
        <v>1627</v>
      </c>
      <c r="BM122" s="151" t="s">
        <v>1628</v>
      </c>
    </row>
    <row r="123" spans="1:65" s="2" customFormat="1" ht="18" customHeight="1">
      <c r="A123" s="29"/>
      <c r="B123" s="245"/>
      <c r="C123" s="255"/>
      <c r="D123" s="220"/>
      <c r="E123" s="221"/>
      <c r="F123" s="222" t="s">
        <v>1624</v>
      </c>
      <c r="G123" s="223" t="s">
        <v>1626</v>
      </c>
      <c r="H123" s="224"/>
      <c r="I123" s="225"/>
      <c r="J123" s="225"/>
      <c r="K123" s="222"/>
      <c r="L123" s="30" t="s">
        <v>1652</v>
      </c>
      <c r="M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ht="68.400000000000006">
      <c r="B124" s="245"/>
      <c r="C124" s="256"/>
      <c r="D124" s="256"/>
      <c r="E124" s="257"/>
      <c r="F124" s="258" t="s">
        <v>1651</v>
      </c>
      <c r="G124" s="259"/>
      <c r="H124" s="260"/>
      <c r="I124" s="261"/>
      <c r="J124" s="261"/>
      <c r="K124" s="262"/>
    </row>
    <row r="125" spans="1:65">
      <c r="B125" s="254"/>
      <c r="C125" s="45"/>
      <c r="D125" s="45"/>
      <c r="E125" s="45"/>
      <c r="F125" s="45"/>
      <c r="G125" s="45"/>
      <c r="H125" s="45"/>
      <c r="I125" s="45"/>
      <c r="J125" s="45"/>
      <c r="K125" s="244"/>
    </row>
  </sheetData>
  <sheetProtection algorithmName="SHA-512" hashValue="b4/KCWHpzisg/NFfpW+Oe65BieJicsDmeeEn2WqWXwHAQ+3myF1Ajs+II6AbTrsMvWkY8ifnyGT0P3eIWHz3Lw==" saltValue="/eKRW4VJxzo+s4cdqmjhZA==" spinCount="100000" sheet="1" objects="1" scenarios="1"/>
  <protectedRanges>
    <protectedRange sqref="I1:I1048576" name="Oblast1"/>
  </protectedRanges>
  <autoFilter ref="C118:K123" xr:uid="{00000000-0009-0000-0000-000007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01 - Stavební část</vt:lpstr>
      <vt:lpstr>02 - ZTI</vt:lpstr>
      <vt:lpstr>03 - Vytápění</vt:lpstr>
      <vt:lpstr>04 - Elektroinstalace</vt:lpstr>
      <vt:lpstr>05 - Větrání</vt:lpstr>
      <vt:lpstr>06 - Gastro</vt:lpstr>
      <vt:lpstr>VORN - Vedlejší a ostatní...</vt:lpstr>
      <vt:lpstr>'01 - Stavební část'!Názvy_tisku</vt:lpstr>
      <vt:lpstr>'02 - ZTI'!Názvy_tisku</vt:lpstr>
      <vt:lpstr>'03 - Vytápění'!Názvy_tisku</vt:lpstr>
      <vt:lpstr>'04 - Elektroinstalace'!Názvy_tisku</vt:lpstr>
      <vt:lpstr>'05 - Větrání'!Názvy_tisku</vt:lpstr>
      <vt:lpstr>'06 - Gastro'!Názvy_tisku</vt:lpstr>
      <vt:lpstr>'Rekapitulace stavby'!Názvy_tisku</vt:lpstr>
      <vt:lpstr>'VORN - Vedlejší a ostatní...'!Názvy_tisku</vt:lpstr>
      <vt:lpstr>'01 - Stavební část'!Oblast_tisku</vt:lpstr>
      <vt:lpstr>'02 - ZTI'!Oblast_tisku</vt:lpstr>
      <vt:lpstr>'03 - Vytápění'!Oblast_tisku</vt:lpstr>
      <vt:lpstr>'04 - Elektroinstalace'!Oblast_tisku</vt:lpstr>
      <vt:lpstr>'05 - Větrání'!Oblast_tisku</vt:lpstr>
      <vt:lpstr>'06 - Gastro'!Oblast_tisku</vt:lpstr>
      <vt:lpstr>'Rekapitulace stavby'!Oblast_tisku</vt:lpstr>
      <vt:lpstr>'VORN - Vedlejší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JANPETR9AB6\janpetr</dc:creator>
  <cp:lastModifiedBy>Sarka</cp:lastModifiedBy>
  <cp:lastPrinted>2022-09-26T09:40:05Z</cp:lastPrinted>
  <dcterms:created xsi:type="dcterms:W3CDTF">2021-12-10T09:31:45Z</dcterms:created>
  <dcterms:modified xsi:type="dcterms:W3CDTF">2022-10-05T23:10:12Z</dcterms:modified>
</cp:coreProperties>
</file>