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Rozpočty\"/>
    </mc:Choice>
  </mc:AlternateContent>
  <xr:revisionPtr revIDLastSave="0" documentId="13_ncr:1_{7C5CC37B-C07D-4C25-9B73-137B5EF42E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IO-01 -  Dopravní řešení ..." sheetId="2" r:id="rId2"/>
    <sheet name="IO-02 - Opěrné zdi a scho..." sheetId="3" r:id="rId3"/>
    <sheet name="IO-03 - Dešťová kanalizace" sheetId="4" r:id="rId4"/>
    <sheet name="IO-04 - Veřejné osvětlení" sheetId="5" r:id="rId5"/>
    <sheet name="IO-06 - Optická síť" sheetId="6" r:id="rId6"/>
    <sheet name="SO-01 - Drobná architektura" sheetId="7" r:id="rId7"/>
    <sheet name="SO-02 - Sadové úpravy" sheetId="8" r:id="rId8"/>
    <sheet name="SO-03 - Mobiliář" sheetId="9" r:id="rId9"/>
    <sheet name="SO-04 - Demolice" sheetId="10" r:id="rId10"/>
    <sheet name="VRN - VRN" sheetId="11" r:id="rId11"/>
  </sheets>
  <definedNames>
    <definedName name="_xlnm._FilterDatabase" localSheetId="1" hidden="1">'IO-01 -  Dopravní řešení ...'!$C$124:$K$307</definedName>
    <definedName name="_xlnm._FilterDatabase" localSheetId="2" hidden="1">'IO-02 - Opěrné zdi a scho...'!$C$126:$K$284</definedName>
    <definedName name="_xlnm._FilterDatabase" localSheetId="3" hidden="1">'IO-03 - Dešťová kanalizace'!$C$122:$K$314</definedName>
    <definedName name="_xlnm._FilterDatabase" localSheetId="4" hidden="1">'IO-04 - Veřejné osvětlení'!$C$120:$K$211</definedName>
    <definedName name="_xlnm._FilterDatabase" localSheetId="5" hidden="1">'IO-06 - Optická síť'!$C$120:$K$166</definedName>
    <definedName name="_xlnm._FilterDatabase" localSheetId="6" hidden="1">'SO-01 - Drobná architektura'!$C$117:$K$123</definedName>
    <definedName name="_xlnm._FilterDatabase" localSheetId="7" hidden="1">'SO-02 - Sadové úpravy'!$C$117:$K$129</definedName>
    <definedName name="_xlnm._FilterDatabase" localSheetId="8" hidden="1">'SO-03 - Mobiliář'!$C$117:$K$122</definedName>
    <definedName name="_xlnm._FilterDatabase" localSheetId="9" hidden="1">'SO-04 - Demolice'!$C$120:$K$171</definedName>
    <definedName name="_xlnm._FilterDatabase" localSheetId="10" hidden="1">'VRN - VRN'!$C$116:$K$135</definedName>
    <definedName name="_xlnm.Print_Titles" localSheetId="1">'IO-01 -  Dopravní řešení ...'!$124:$124</definedName>
    <definedName name="_xlnm.Print_Titles" localSheetId="2">'IO-02 - Opěrné zdi a scho...'!$126:$126</definedName>
    <definedName name="_xlnm.Print_Titles" localSheetId="3">'IO-03 - Dešťová kanalizace'!$122:$122</definedName>
    <definedName name="_xlnm.Print_Titles" localSheetId="4">'IO-04 - Veřejné osvětlení'!$120:$120</definedName>
    <definedName name="_xlnm.Print_Titles" localSheetId="5">'IO-06 - Optická síť'!$120:$120</definedName>
    <definedName name="_xlnm.Print_Titles" localSheetId="0">'Rekapitulace stavby'!$92:$92</definedName>
    <definedName name="_xlnm.Print_Titles" localSheetId="6">'SO-01 - Drobná architektura'!$117:$117</definedName>
    <definedName name="_xlnm.Print_Titles" localSheetId="7">'SO-02 - Sadové úpravy'!$117:$117</definedName>
    <definedName name="_xlnm.Print_Titles" localSheetId="8">'SO-03 - Mobiliář'!$117:$117</definedName>
    <definedName name="_xlnm.Print_Titles" localSheetId="9">'SO-04 - Demolice'!$120:$120</definedName>
    <definedName name="_xlnm.Print_Titles" localSheetId="10">'VRN - VRN'!$116:$116</definedName>
    <definedName name="_xlnm.Print_Area" localSheetId="1">'IO-01 -  Dopravní řešení ...'!$C$4:$J$76,'IO-01 -  Dopravní řešení ...'!$C$82:$J$106,'IO-01 -  Dopravní řešení ...'!$C$112:$J$307</definedName>
    <definedName name="_xlnm.Print_Area" localSheetId="2">'IO-02 - Opěrné zdi a scho...'!$C$4:$J$76,'IO-02 - Opěrné zdi a scho...'!$C$82:$J$108,'IO-02 - Opěrné zdi a scho...'!$C$114:$J$284</definedName>
    <definedName name="_xlnm.Print_Area" localSheetId="3">'IO-03 - Dešťová kanalizace'!$C$4:$J$76,'IO-03 - Dešťová kanalizace'!$C$82:$J$104,'IO-03 - Dešťová kanalizace'!$C$110:$J$314</definedName>
    <definedName name="_xlnm.Print_Area" localSheetId="4">'IO-04 - Veřejné osvětlení'!$C$4:$J$76,'IO-04 - Veřejné osvětlení'!$C$82:$J$102,'IO-04 - Veřejné osvětlení'!$C$108:$J$211</definedName>
    <definedName name="_xlnm.Print_Area" localSheetId="5">'IO-06 - Optická síť'!$C$4:$J$76,'IO-06 - Optická síť'!$C$82:$J$102,'IO-06 - Optická síť'!$C$108:$J$166</definedName>
    <definedName name="_xlnm.Print_Area" localSheetId="0">'Rekapitulace stavby'!$D$4:$AO$76,'Rekapitulace stavby'!$C$82:$AQ$105</definedName>
    <definedName name="_xlnm.Print_Area" localSheetId="6">'SO-01 - Drobná architektura'!$C$4:$J$76,'SO-01 - Drobná architektura'!$C$82:$J$99,'SO-01 - Drobná architektura'!$C$105:$J$123</definedName>
    <definedName name="_xlnm.Print_Area" localSheetId="7">'SO-02 - Sadové úpravy'!$C$4:$J$76,'SO-02 - Sadové úpravy'!$C$82:$J$99,'SO-02 - Sadové úpravy'!$C$105:$J$129</definedName>
    <definedName name="_xlnm.Print_Area" localSheetId="8">'SO-03 - Mobiliář'!$C$4:$J$76,'SO-03 - Mobiliář'!$C$82:$J$99,'SO-03 - Mobiliář'!$C$105:$J$122</definedName>
    <definedName name="_xlnm.Print_Area" localSheetId="9">'SO-04 - Demolice'!$C$4:$J$76,'SO-04 - Demolice'!$C$82:$J$102,'SO-04 - Demolice'!$C$108:$J$171</definedName>
    <definedName name="_xlnm.Print_Area" localSheetId="10">'VRN - VRN'!$C$4:$J$76,'VRN - VRN'!$C$82:$J$98,'VRN - VRN'!$C$104:$J$135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F111" i="11"/>
  <c r="E109" i="11"/>
  <c r="F89" i="11"/>
  <c r="E87" i="11"/>
  <c r="J24" i="11"/>
  <c r="E24" i="11"/>
  <c r="J92" i="11" s="1"/>
  <c r="J23" i="11"/>
  <c r="J21" i="11"/>
  <c r="E21" i="11"/>
  <c r="J113" i="11"/>
  <c r="J20" i="11"/>
  <c r="J18" i="11"/>
  <c r="E18" i="11"/>
  <c r="F114" i="11" s="1"/>
  <c r="J17" i="11"/>
  <c r="J15" i="11"/>
  <c r="E15" i="11"/>
  <c r="F113" i="11" s="1"/>
  <c r="J14" i="11"/>
  <c r="J12" i="11"/>
  <c r="J111" i="11" s="1"/>
  <c r="E7" i="11"/>
  <c r="E107" i="11" s="1"/>
  <c r="J37" i="10"/>
  <c r="J36" i="10"/>
  <c r="AY103" i="1"/>
  <c r="J35" i="10"/>
  <c r="AX103" i="1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6" i="10"/>
  <c r="BH146" i="10"/>
  <c r="BG146" i="10"/>
  <c r="BF146" i="10"/>
  <c r="T146" i="10"/>
  <c r="R146" i="10"/>
  <c r="P146" i="10"/>
  <c r="BI142" i="10"/>
  <c r="BH142" i="10"/>
  <c r="BG142" i="10"/>
  <c r="BF142" i="10"/>
  <c r="T142" i="10"/>
  <c r="T141" i="10"/>
  <c r="R142" i="10"/>
  <c r="R141" i="10"/>
  <c r="P142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F115" i="10"/>
  <c r="E113" i="10"/>
  <c r="F89" i="10"/>
  <c r="E87" i="10"/>
  <c r="J24" i="10"/>
  <c r="E24" i="10"/>
  <c r="J92" i="10" s="1"/>
  <c r="J23" i="10"/>
  <c r="J21" i="10"/>
  <c r="E21" i="10"/>
  <c r="J117" i="10" s="1"/>
  <c r="J20" i="10"/>
  <c r="J18" i="10"/>
  <c r="E18" i="10"/>
  <c r="F118" i="10"/>
  <c r="J17" i="10"/>
  <c r="J15" i="10"/>
  <c r="E15" i="10"/>
  <c r="F91" i="10" s="1"/>
  <c r="J14" i="10"/>
  <c r="J12" i="10"/>
  <c r="J89" i="10" s="1"/>
  <c r="E7" i="10"/>
  <c r="E111" i="10" s="1"/>
  <c r="J37" i="9"/>
  <c r="J36" i="9"/>
  <c r="AY102" i="1"/>
  <c r="J35" i="9"/>
  <c r="AX102" i="1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F112" i="9"/>
  <c r="E110" i="9"/>
  <c r="F89" i="9"/>
  <c r="E87" i="9"/>
  <c r="J24" i="9"/>
  <c r="E24" i="9"/>
  <c r="J115" i="9"/>
  <c r="J23" i="9"/>
  <c r="J21" i="9"/>
  <c r="E21" i="9"/>
  <c r="J91" i="9" s="1"/>
  <c r="J20" i="9"/>
  <c r="J18" i="9"/>
  <c r="E18" i="9"/>
  <c r="F115" i="9" s="1"/>
  <c r="J17" i="9"/>
  <c r="J15" i="9"/>
  <c r="E15" i="9"/>
  <c r="F114" i="9"/>
  <c r="J14" i="9"/>
  <c r="J12" i="9"/>
  <c r="J89" i="9" s="1"/>
  <c r="E7" i="9"/>
  <c r="E108" i="9"/>
  <c r="J37" i="8"/>
  <c r="J36" i="8"/>
  <c r="AY101" i="1" s="1"/>
  <c r="J35" i="8"/>
  <c r="AX101" i="1" s="1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F112" i="8"/>
  <c r="E110" i="8"/>
  <c r="F89" i="8"/>
  <c r="E87" i="8"/>
  <c r="J24" i="8"/>
  <c r="E24" i="8"/>
  <c r="J92" i="8" s="1"/>
  <c r="J23" i="8"/>
  <c r="J21" i="8"/>
  <c r="E21" i="8"/>
  <c r="J114" i="8"/>
  <c r="J20" i="8"/>
  <c r="J18" i="8"/>
  <c r="E18" i="8"/>
  <c r="F115" i="8"/>
  <c r="J17" i="8"/>
  <c r="J15" i="8"/>
  <c r="E15" i="8"/>
  <c r="F91" i="8" s="1"/>
  <c r="J14" i="8"/>
  <c r="J12" i="8"/>
  <c r="J112" i="8"/>
  <c r="E7" i="8"/>
  <c r="E85" i="8"/>
  <c r="J37" i="7"/>
  <c r="J36" i="7"/>
  <c r="AY100" i="1"/>
  <c r="J35" i="7"/>
  <c r="AX100" i="1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F112" i="7"/>
  <c r="E110" i="7"/>
  <c r="F89" i="7"/>
  <c r="E87" i="7"/>
  <c r="J24" i="7"/>
  <c r="E24" i="7"/>
  <c r="J92" i="7"/>
  <c r="J23" i="7"/>
  <c r="J21" i="7"/>
  <c r="E21" i="7"/>
  <c r="J91" i="7" s="1"/>
  <c r="J20" i="7"/>
  <c r="J18" i="7"/>
  <c r="E18" i="7"/>
  <c r="F115" i="7"/>
  <c r="J17" i="7"/>
  <c r="J15" i="7"/>
  <c r="E15" i="7"/>
  <c r="F91" i="7"/>
  <c r="J14" i="7"/>
  <c r="J12" i="7"/>
  <c r="J89" i="7" s="1"/>
  <c r="E7" i="7"/>
  <c r="E85" i="7"/>
  <c r="J37" i="6"/>
  <c r="J36" i="6"/>
  <c r="AY99" i="1"/>
  <c r="J35" i="6"/>
  <c r="AX99" i="1" s="1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F115" i="6"/>
  <c r="E113" i="6"/>
  <c r="F89" i="6"/>
  <c r="E87" i="6"/>
  <c r="J24" i="6"/>
  <c r="E24" i="6"/>
  <c r="J118" i="6"/>
  <c r="J23" i="6"/>
  <c r="J21" i="6"/>
  <c r="E21" i="6"/>
  <c r="J91" i="6"/>
  <c r="J20" i="6"/>
  <c r="J18" i="6"/>
  <c r="E18" i="6"/>
  <c r="F92" i="6" s="1"/>
  <c r="J17" i="6"/>
  <c r="J15" i="6"/>
  <c r="E15" i="6"/>
  <c r="F117" i="6"/>
  <c r="J14" i="6"/>
  <c r="J12" i="6"/>
  <c r="J115" i="6" s="1"/>
  <c r="E7" i="6"/>
  <c r="E85" i="6"/>
  <c r="J37" i="5"/>
  <c r="J36" i="5"/>
  <c r="AY98" i="1" s="1"/>
  <c r="J35" i="5"/>
  <c r="AX98" i="1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5" i="5"/>
  <c r="E113" i="5"/>
  <c r="F89" i="5"/>
  <c r="E87" i="5"/>
  <c r="J24" i="5"/>
  <c r="E24" i="5"/>
  <c r="J118" i="5"/>
  <c r="J23" i="5"/>
  <c r="J21" i="5"/>
  <c r="E21" i="5"/>
  <c r="J91" i="5" s="1"/>
  <c r="J20" i="5"/>
  <c r="J18" i="5"/>
  <c r="E18" i="5"/>
  <c r="F118" i="5" s="1"/>
  <c r="J17" i="5"/>
  <c r="J15" i="5"/>
  <c r="E15" i="5"/>
  <c r="F91" i="5"/>
  <c r="J14" i="5"/>
  <c r="J12" i="5"/>
  <c r="J89" i="5" s="1"/>
  <c r="E7" i="5"/>
  <c r="E111" i="5"/>
  <c r="J37" i="4"/>
  <c r="J36" i="4"/>
  <c r="AY97" i="1" s="1"/>
  <c r="J35" i="4"/>
  <c r="AX97" i="1"/>
  <c r="BI314" i="4"/>
  <c r="BH314" i="4"/>
  <c r="BG314" i="4"/>
  <c r="BF314" i="4"/>
  <c r="T314" i="4"/>
  <c r="T313" i="4" s="1"/>
  <c r="R314" i="4"/>
  <c r="R313" i="4"/>
  <c r="P314" i="4"/>
  <c r="P313" i="4" s="1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92" i="4"/>
  <c r="J23" i="4"/>
  <c r="J21" i="4"/>
  <c r="E21" i="4"/>
  <c r="J91" i="4" s="1"/>
  <c r="J20" i="4"/>
  <c r="J18" i="4"/>
  <c r="E18" i="4"/>
  <c r="F120" i="4"/>
  <c r="J17" i="4"/>
  <c r="J15" i="4"/>
  <c r="E15" i="4"/>
  <c r="F119" i="4"/>
  <c r="J14" i="4"/>
  <c r="J12" i="4"/>
  <c r="J117" i="4" s="1"/>
  <c r="E7" i="4"/>
  <c r="E113" i="4"/>
  <c r="J37" i="3"/>
  <c r="J36" i="3"/>
  <c r="AY96" i="1"/>
  <c r="J35" i="3"/>
  <c r="AX96" i="1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T253" i="3"/>
  <c r="R254" i="3"/>
  <c r="R253" i="3" s="1"/>
  <c r="P254" i="3"/>
  <c r="P253" i="3" s="1"/>
  <c r="BI240" i="3"/>
  <c r="BH240" i="3"/>
  <c r="BG240" i="3"/>
  <c r="BF240" i="3"/>
  <c r="T240" i="3"/>
  <c r="T239" i="3" s="1"/>
  <c r="R240" i="3"/>
  <c r="R239" i="3"/>
  <c r="P240" i="3"/>
  <c r="P239" i="3" s="1"/>
  <c r="BI236" i="3"/>
  <c r="BH236" i="3"/>
  <c r="BG236" i="3"/>
  <c r="BF236" i="3"/>
  <c r="T236" i="3"/>
  <c r="T235" i="3" s="1"/>
  <c r="R236" i="3"/>
  <c r="R235" i="3"/>
  <c r="P236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76" i="3"/>
  <c r="BH176" i="3"/>
  <c r="BG176" i="3"/>
  <c r="BF176" i="3"/>
  <c r="T176" i="3"/>
  <c r="R176" i="3"/>
  <c r="P17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124" i="3"/>
  <c r="J23" i="3"/>
  <c r="J21" i="3"/>
  <c r="E21" i="3"/>
  <c r="J91" i="3" s="1"/>
  <c r="J20" i="3"/>
  <c r="J18" i="3"/>
  <c r="E18" i="3"/>
  <c r="F92" i="3"/>
  <c r="J17" i="3"/>
  <c r="J15" i="3"/>
  <c r="E15" i="3"/>
  <c r="F91" i="3"/>
  <c r="J14" i="3"/>
  <c r="J12" i="3"/>
  <c r="J121" i="3" s="1"/>
  <c r="E7" i="3"/>
  <c r="E117" i="3"/>
  <c r="J37" i="2"/>
  <c r="J36" i="2"/>
  <c r="AY95" i="1"/>
  <c r="J35" i="2"/>
  <c r="AX95" i="1"/>
  <c r="BI307" i="2"/>
  <c r="BH307" i="2"/>
  <c r="BG307" i="2"/>
  <c r="BF307" i="2"/>
  <c r="T307" i="2"/>
  <c r="T306" i="2"/>
  <c r="R307" i="2"/>
  <c r="R306" i="2"/>
  <c r="P307" i="2"/>
  <c r="P306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P294" i="2" s="1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122" i="2" s="1"/>
  <c r="J23" i="2"/>
  <c r="J21" i="2"/>
  <c r="E21" i="2"/>
  <c r="J91" i="2"/>
  <c r="J20" i="2"/>
  <c r="J18" i="2"/>
  <c r="E18" i="2"/>
  <c r="F122" i="2"/>
  <c r="J17" i="2"/>
  <c r="J15" i="2"/>
  <c r="E15" i="2"/>
  <c r="F121" i="2" s="1"/>
  <c r="J14" i="2"/>
  <c r="J12" i="2"/>
  <c r="J89" i="2"/>
  <c r="E7" i="2"/>
  <c r="E115" i="2" s="1"/>
  <c r="L90" i="1"/>
  <c r="AM90" i="1"/>
  <c r="AM89" i="1"/>
  <c r="L89" i="1"/>
  <c r="AM87" i="1"/>
  <c r="L87" i="1"/>
  <c r="L85" i="1"/>
  <c r="L84" i="1"/>
  <c r="BK305" i="2"/>
  <c r="BK292" i="2"/>
  <c r="BK264" i="2"/>
  <c r="J255" i="2"/>
  <c r="BK240" i="2"/>
  <c r="BK198" i="2"/>
  <c r="J144" i="2"/>
  <c r="J296" i="2"/>
  <c r="BK278" i="2"/>
  <c r="BK270" i="2"/>
  <c r="BK254" i="2"/>
  <c r="BK231" i="2"/>
  <c r="J180" i="2"/>
  <c r="J151" i="2"/>
  <c r="AS94" i="1"/>
  <c r="J161" i="2"/>
  <c r="BK246" i="2"/>
  <c r="BK222" i="2"/>
  <c r="J231" i="2"/>
  <c r="J189" i="2"/>
  <c r="BK166" i="2"/>
  <c r="BK154" i="2"/>
  <c r="J277" i="3"/>
  <c r="J199" i="3"/>
  <c r="BK137" i="3"/>
  <c r="BK220" i="3"/>
  <c r="BK159" i="3"/>
  <c r="BK240" i="3"/>
  <c r="BK130" i="3"/>
  <c r="J236" i="3"/>
  <c r="BK189" i="3"/>
  <c r="J274" i="3"/>
  <c r="J189" i="3"/>
  <c r="BK143" i="3"/>
  <c r="BK226" i="3"/>
  <c r="BK153" i="3"/>
  <c r="BK274" i="3"/>
  <c r="BK291" i="4"/>
  <c r="J219" i="4"/>
  <c r="BK193" i="4"/>
  <c r="BK304" i="4"/>
  <c r="J243" i="4"/>
  <c r="BK161" i="4"/>
  <c r="BK282" i="4"/>
  <c r="J210" i="4"/>
  <c r="J161" i="4"/>
  <c r="J291" i="4"/>
  <c r="J261" i="4"/>
  <c r="BK213" i="4"/>
  <c r="J168" i="4"/>
  <c r="J270" i="4"/>
  <c r="J231" i="4"/>
  <c r="J196" i="4"/>
  <c r="BK181" i="4"/>
  <c r="J300" i="4"/>
  <c r="J267" i="4"/>
  <c r="BK196" i="4"/>
  <c r="J171" i="4"/>
  <c r="J145" i="4"/>
  <c r="J304" i="4"/>
  <c r="J246" i="4"/>
  <c r="J216" i="4"/>
  <c r="BK310" i="4"/>
  <c r="J282" i="4"/>
  <c r="BK210" i="4"/>
  <c r="BK164" i="4"/>
  <c r="J195" i="5"/>
  <c r="J171" i="5"/>
  <c r="J164" i="5"/>
  <c r="BK145" i="5"/>
  <c r="BK129" i="5"/>
  <c r="J192" i="5"/>
  <c r="J157" i="5"/>
  <c r="J132" i="5"/>
  <c r="BK199" i="5"/>
  <c r="J186" i="5"/>
  <c r="BK163" i="5"/>
  <c r="BK132" i="5"/>
  <c r="BK202" i="5"/>
  <c r="J191" i="5"/>
  <c r="BK175" i="5"/>
  <c r="J146" i="5"/>
  <c r="BK135" i="5"/>
  <c r="J210" i="5"/>
  <c r="BK188" i="5"/>
  <c r="BK164" i="5"/>
  <c r="J155" i="5"/>
  <c r="J131" i="5"/>
  <c r="BK189" i="5"/>
  <c r="J173" i="5"/>
  <c r="J127" i="5"/>
  <c r="BK171" i="5"/>
  <c r="J161" i="5"/>
  <c r="J137" i="5"/>
  <c r="J128" i="5"/>
  <c r="BK211" i="5"/>
  <c r="J176" i="5"/>
  <c r="J163" i="5"/>
  <c r="BK144" i="5"/>
  <c r="BK158" i="6"/>
  <c r="BK146" i="6"/>
  <c r="BK166" i="6"/>
  <c r="BK151" i="6"/>
  <c r="BK129" i="6"/>
  <c r="BK159" i="6"/>
  <c r="J135" i="6"/>
  <c r="BK127" i="6"/>
  <c r="J149" i="6"/>
  <c r="J136" i="6"/>
  <c r="BK128" i="6"/>
  <c r="BK160" i="6"/>
  <c r="J144" i="6"/>
  <c r="J151" i="6"/>
  <c r="BK139" i="6"/>
  <c r="J128" i="6"/>
  <c r="BK157" i="6"/>
  <c r="BK148" i="6"/>
  <c r="BK122" i="7"/>
  <c r="J121" i="7"/>
  <c r="J125" i="8"/>
  <c r="BK125" i="8"/>
  <c r="J122" i="8"/>
  <c r="J127" i="8"/>
  <c r="BK121" i="9"/>
  <c r="BK160" i="10"/>
  <c r="BK156" i="10"/>
  <c r="J135" i="10"/>
  <c r="J170" i="10"/>
  <c r="BK149" i="10"/>
  <c r="BK124" i="10"/>
  <c r="J162" i="10"/>
  <c r="J124" i="10"/>
  <c r="BK152" i="10"/>
  <c r="J167" i="10"/>
  <c r="J134" i="10"/>
  <c r="BK134" i="11"/>
  <c r="J133" i="11"/>
  <c r="J122" i="11"/>
  <c r="BK121" i="11"/>
  <c r="BK125" i="11"/>
  <c r="J125" i="11"/>
  <c r="J126" i="11"/>
  <c r="J119" i="11"/>
  <c r="J295" i="2"/>
  <c r="J270" i="2"/>
  <c r="BK257" i="2"/>
  <c r="BK235" i="2"/>
  <c r="J305" i="2"/>
  <c r="BK293" i="2"/>
  <c r="J278" i="2"/>
  <c r="BK261" i="2"/>
  <c r="J199" i="2"/>
  <c r="J156" i="2"/>
  <c r="J128" i="2"/>
  <c r="J261" i="2"/>
  <c r="BK256" i="2"/>
  <c r="BK199" i="2"/>
  <c r="J251" i="2"/>
  <c r="BK162" i="2"/>
  <c r="BK155" i="2"/>
  <c r="J279" i="3"/>
  <c r="BK147" i="3"/>
  <c r="BK217" i="3"/>
  <c r="BK208" i="3"/>
  <c r="J232" i="3"/>
  <c r="J143" i="3"/>
  <c r="J159" i="3"/>
  <c r="BK199" i="3"/>
  <c r="BK283" i="3"/>
  <c r="BK237" i="4"/>
  <c r="BK294" i="4"/>
  <c r="J203" i="4"/>
  <c r="J279" i="4"/>
  <c r="BK155" i="4"/>
  <c r="BK222" i="4"/>
  <c r="J288" i="4"/>
  <c r="J204" i="4"/>
  <c r="BK174" i="4"/>
  <c r="J237" i="4"/>
  <c r="J164" i="4"/>
  <c r="BK270" i="4"/>
  <c r="J165" i="4"/>
  <c r="BK267" i="4"/>
  <c r="BK203" i="4"/>
  <c r="BK190" i="5"/>
  <c r="J167" i="5"/>
  <c r="BK128" i="5"/>
  <c r="BK156" i="5"/>
  <c r="BK207" i="5"/>
  <c r="BK173" i="5"/>
  <c r="J211" i="5"/>
  <c r="BK186" i="5"/>
  <c r="BK153" i="5"/>
  <c r="BK125" i="5"/>
  <c r="J175" i="5"/>
  <c r="J148" i="5"/>
  <c r="BK193" i="5"/>
  <c r="J159" i="5"/>
  <c r="BK203" i="5"/>
  <c r="J151" i="5"/>
  <c r="J196" i="5"/>
  <c r="BK159" i="5"/>
  <c r="J155" i="6"/>
  <c r="J165" i="6"/>
  <c r="BK131" i="6"/>
  <c r="J141" i="6"/>
  <c r="BK162" i="6"/>
  <c r="J164" i="6"/>
  <c r="J158" i="6"/>
  <c r="J129" i="6"/>
  <c r="BK152" i="6"/>
  <c r="BK123" i="7"/>
  <c r="J126" i="8"/>
  <c r="BK122" i="9"/>
  <c r="J163" i="10"/>
  <c r="BK135" i="10"/>
  <c r="J149" i="10"/>
  <c r="J146" i="10"/>
  <c r="BK129" i="10"/>
  <c r="J134" i="11"/>
  <c r="BK131" i="11"/>
  <c r="BK129" i="11"/>
  <c r="BK296" i="2"/>
  <c r="J287" i="2"/>
  <c r="J258" i="2"/>
  <c r="J239" i="2"/>
  <c r="J170" i="2"/>
  <c r="J302" i="2"/>
  <c r="BK290" i="2"/>
  <c r="BK273" i="2"/>
  <c r="J240" i="2"/>
  <c r="J181" i="2"/>
  <c r="J154" i="2"/>
  <c r="BK129" i="2"/>
  <c r="J262" i="2"/>
  <c r="BK239" i="2"/>
  <c r="J252" i="2"/>
  <c r="BK177" i="2"/>
  <c r="J223" i="2"/>
  <c r="J147" i="2"/>
  <c r="J229" i="3"/>
  <c r="BK282" i="3"/>
  <c r="J156" i="3"/>
  <c r="J283" i="3"/>
  <c r="BK195" i="3"/>
  <c r="BK229" i="3"/>
  <c r="BK279" i="3"/>
  <c r="BK163" i="3"/>
  <c r="J240" i="3"/>
  <c r="J153" i="4"/>
  <c r="BK276" i="4"/>
  <c r="J197" i="4"/>
  <c r="J294" i="4"/>
  <c r="J126" i="4"/>
  <c r="BK197" i="4"/>
  <c r="BK307" i="4"/>
  <c r="J252" i="4"/>
  <c r="J132" i="4"/>
  <c r="BK178" i="5"/>
  <c r="J147" i="5"/>
  <c r="J189" i="5"/>
  <c r="BK148" i="5"/>
  <c r="BK197" i="5"/>
  <c r="J160" i="5"/>
  <c r="BK201" i="5"/>
  <c r="BK174" i="5"/>
  <c r="J138" i="5"/>
  <c r="J197" i="5"/>
  <c r="J183" i="5"/>
  <c r="BK160" i="5"/>
  <c r="J135" i="5"/>
  <c r="BK185" i="5"/>
  <c r="J145" i="5"/>
  <c r="BK181" i="5"/>
  <c r="J150" i="5"/>
  <c r="J129" i="5"/>
  <c r="J172" i="5"/>
  <c r="BK154" i="5"/>
  <c r="J152" i="6"/>
  <c r="J157" i="6"/>
  <c r="J140" i="6"/>
  <c r="BK137" i="6"/>
  <c r="J156" i="6"/>
  <c r="J132" i="6"/>
  <c r="J150" i="6"/>
  <c r="J146" i="6"/>
  <c r="J126" i="6"/>
  <c r="J142" i="6"/>
  <c r="BK121" i="7"/>
  <c r="J123" i="8"/>
  <c r="J122" i="9"/>
  <c r="BK157" i="10"/>
  <c r="BK140" i="10"/>
  <c r="BK167" i="10"/>
  <c r="J128" i="10"/>
  <c r="BK127" i="10"/>
  <c r="BK123" i="11"/>
  <c r="BK132" i="11"/>
  <c r="BK128" i="11"/>
  <c r="BK122" i="11"/>
  <c r="J307" i="2"/>
  <c r="J293" i="2"/>
  <c r="J274" i="2"/>
  <c r="J263" i="2"/>
  <c r="J256" i="2"/>
  <c r="J246" i="2"/>
  <c r="BK207" i="2"/>
  <c r="BK165" i="2"/>
  <c r="J299" i="2"/>
  <c r="BK291" i="2"/>
  <c r="BK274" i="2"/>
  <c r="BK255" i="2"/>
  <c r="BK223" i="2"/>
  <c r="BK173" i="2"/>
  <c r="BK144" i="2"/>
  <c r="J273" i="2"/>
  <c r="J264" i="2"/>
  <c r="BK258" i="2"/>
  <c r="J243" i="2"/>
  <c r="J197" i="2"/>
  <c r="BK128" i="2"/>
  <c r="BK228" i="2"/>
  <c r="J173" i="2"/>
  <c r="BK197" i="2"/>
  <c r="BK181" i="2"/>
  <c r="BK158" i="2"/>
  <c r="BK141" i="2"/>
  <c r="J254" i="3"/>
  <c r="J205" i="3"/>
  <c r="BK140" i="3"/>
  <c r="BK223" i="3"/>
  <c r="BK205" i="3"/>
  <c r="J282" i="3"/>
  <c r="J202" i="3"/>
  <c r="BK254" i="3"/>
  <c r="J217" i="3"/>
  <c r="J150" i="3"/>
  <c r="BK202" i="3"/>
  <c r="J140" i="3"/>
  <c r="BK257" i="3"/>
  <c r="BK134" i="3"/>
  <c r="BK281" i="3"/>
  <c r="BK225" i="4"/>
  <c r="BK178" i="4"/>
  <c r="J285" i="4"/>
  <c r="BK153" i="4"/>
  <c r="BK216" i="4"/>
  <c r="J190" i="4"/>
  <c r="BK145" i="4"/>
  <c r="J273" i="4"/>
  <c r="BK258" i="4"/>
  <c r="J184" i="4"/>
  <c r="J156" i="4"/>
  <c r="J258" i="4"/>
  <c r="BK249" i="4"/>
  <c r="J193" i="4"/>
  <c r="BK158" i="4"/>
  <c r="J276" i="4"/>
  <c r="J249" i="4"/>
  <c r="J222" i="4"/>
  <c r="BK187" i="4"/>
  <c r="J150" i="4"/>
  <c r="BK297" i="4"/>
  <c r="J240" i="4"/>
  <c r="BK171" i="4"/>
  <c r="J310" i="4"/>
  <c r="BK279" i="4"/>
  <c r="BK240" i="4"/>
  <c r="J200" i="4"/>
  <c r="J207" i="5"/>
  <c r="J182" i="5"/>
  <c r="J153" i="5"/>
  <c r="J139" i="5"/>
  <c r="J125" i="5"/>
  <c r="J187" i="5"/>
  <c r="BK151" i="5"/>
  <c r="J209" i="5"/>
  <c r="J193" i="5"/>
  <c r="BK170" i="5"/>
  <c r="BK149" i="5"/>
  <c r="BK210" i="5"/>
  <c r="J198" i="5"/>
  <c r="J177" i="5"/>
  <c r="J154" i="5"/>
  <c r="J136" i="5"/>
  <c r="J126" i="5"/>
  <c r="J194" i="5"/>
  <c r="J185" i="5"/>
  <c r="J162" i="5"/>
  <c r="J149" i="5"/>
  <c r="J205" i="5"/>
  <c r="J190" i="5"/>
  <c r="J165" i="5"/>
  <c r="BK137" i="5"/>
  <c r="BK165" i="5"/>
  <c r="BK141" i="5"/>
  <c r="BK131" i="5"/>
  <c r="BK126" i="5"/>
  <c r="J180" i="5"/>
  <c r="BK167" i="5"/>
  <c r="J156" i="5"/>
  <c r="BK165" i="6"/>
  <c r="J147" i="6"/>
  <c r="J130" i="6"/>
  <c r="J154" i="6"/>
  <c r="BK142" i="6"/>
  <c r="J125" i="6"/>
  <c r="BK150" i="6"/>
  <c r="J134" i="6"/>
  <c r="BK126" i="6"/>
  <c r="BK138" i="6"/>
  <c r="BK135" i="6"/>
  <c r="J162" i="6"/>
  <c r="BK134" i="6"/>
  <c r="BK154" i="6"/>
  <c r="J137" i="6"/>
  <c r="J127" i="6"/>
  <c r="BK153" i="6"/>
  <c r="BK145" i="6"/>
  <c r="J123" i="7"/>
  <c r="J129" i="8"/>
  <c r="BK122" i="8"/>
  <c r="BK123" i="8"/>
  <c r="BK126" i="8"/>
  <c r="J121" i="9"/>
  <c r="J159" i="10"/>
  <c r="BK153" i="10"/>
  <c r="J127" i="10"/>
  <c r="BK159" i="10"/>
  <c r="J152" i="10"/>
  <c r="BK130" i="10"/>
  <c r="J166" i="10"/>
  <c r="J140" i="10"/>
  <c r="BK169" i="10"/>
  <c r="J136" i="10"/>
  <c r="BK163" i="10"/>
  <c r="BK128" i="10"/>
  <c r="J135" i="11"/>
  <c r="J120" i="11"/>
  <c r="BK133" i="11"/>
  <c r="BK130" i="11"/>
  <c r="BK120" i="11"/>
  <c r="J127" i="11"/>
  <c r="BK302" i="2"/>
  <c r="J266" i="2"/>
  <c r="BK262" i="2"/>
  <c r="BK253" i="2"/>
  <c r="J177" i="2"/>
  <c r="BK307" i="2"/>
  <c r="BK295" i="2"/>
  <c r="J291" i="2"/>
  <c r="BK275" i="2"/>
  <c r="J269" i="2"/>
  <c r="BK238" i="2"/>
  <c r="J198" i="2"/>
  <c r="BK147" i="2"/>
  <c r="BK266" i="2"/>
  <c r="BK263" i="2"/>
  <c r="J257" i="2"/>
  <c r="BK251" i="2"/>
  <c r="J207" i="2"/>
  <c r="BK151" i="2"/>
  <c r="BK243" i="2"/>
  <c r="J215" i="2"/>
  <c r="J166" i="2"/>
  <c r="J222" i="2"/>
  <c r="BK156" i="2"/>
  <c r="J158" i="2"/>
  <c r="BK280" i="3"/>
  <c r="BK211" i="3"/>
  <c r="BK156" i="3"/>
  <c r="BK236" i="3"/>
  <c r="J208" i="3"/>
  <c r="J214" i="3"/>
  <c r="J284" i="3"/>
  <c r="J226" i="3"/>
  <c r="J176" i="3"/>
  <c r="J280" i="3"/>
  <c r="BK192" i="3"/>
  <c r="J147" i="3"/>
  <c r="BK232" i="3"/>
  <c r="BK176" i="3"/>
  <c r="BK284" i="3"/>
  <c r="J153" i="3"/>
  <c r="BK246" i="4"/>
  <c r="BK200" i="4"/>
  <c r="J154" i="4"/>
  <c r="J234" i="4"/>
  <c r="BK165" i="4"/>
  <c r="J138" i="4"/>
  <c r="BK154" i="4"/>
  <c r="BK132" i="4"/>
  <c r="J255" i="4"/>
  <c r="BK219" i="4"/>
  <c r="BK168" i="4"/>
  <c r="J314" i="4"/>
  <c r="J307" i="4"/>
  <c r="BK255" i="4"/>
  <c r="BK228" i="4"/>
  <c r="J174" i="4"/>
  <c r="J202" i="5"/>
  <c r="J174" i="5"/>
  <c r="BK152" i="5"/>
  <c r="BK142" i="5"/>
  <c r="J208" i="5"/>
  <c r="BK183" i="5"/>
  <c r="BK150" i="5"/>
  <c r="BK130" i="5"/>
  <c r="BK195" i="5"/>
  <c r="BK184" i="5"/>
  <c r="BK133" i="5"/>
  <c r="BK208" i="5"/>
  <c r="BK196" i="5"/>
  <c r="J178" i="5"/>
  <c r="J158" i="5"/>
  <c r="J144" i="5"/>
  <c r="J133" i="5"/>
  <c r="BK209" i="5"/>
  <c r="BK192" i="5"/>
  <c r="BK180" i="5"/>
  <c r="BK161" i="5"/>
  <c r="J152" i="5"/>
  <c r="BK134" i="5"/>
  <c r="BK194" i="5"/>
  <c r="BK176" i="5"/>
  <c r="BK147" i="5"/>
  <c r="BK138" i="5"/>
  <c r="BK172" i="5"/>
  <c r="BK162" i="5"/>
  <c r="J142" i="5"/>
  <c r="BK127" i="5"/>
  <c r="BK187" i="5"/>
  <c r="J170" i="5"/>
  <c r="J140" i="5"/>
  <c r="BK164" i="6"/>
  <c r="J138" i="6"/>
  <c r="BK163" i="6"/>
  <c r="J153" i="6"/>
  <c r="BK136" i="6"/>
  <c r="J163" i="6"/>
  <c r="BK140" i="6"/>
  <c r="J131" i="6"/>
  <c r="F34" i="6"/>
  <c r="BK129" i="8"/>
  <c r="J128" i="8"/>
  <c r="BK128" i="8"/>
  <c r="BK124" i="8"/>
  <c r="BK162" i="10"/>
  <c r="J158" i="10"/>
  <c r="J139" i="10"/>
  <c r="BK171" i="10"/>
  <c r="BK146" i="10"/>
  <c r="J153" i="10"/>
  <c r="BK170" i="10"/>
  <c r="J169" i="10"/>
  <c r="BK136" i="10"/>
  <c r="J126" i="10"/>
  <c r="BK125" i="10"/>
  <c r="J160" i="10"/>
  <c r="J157" i="10"/>
  <c r="BK139" i="10"/>
  <c r="BK134" i="10"/>
  <c r="J131" i="10"/>
  <c r="J129" i="10"/>
  <c r="BK126" i="10"/>
  <c r="BK158" i="10"/>
  <c r="BK166" i="10"/>
  <c r="BK131" i="10"/>
  <c r="BK119" i="11"/>
  <c r="J123" i="11"/>
  <c r="J129" i="11"/>
  <c r="BK127" i="11"/>
  <c r="J124" i="11"/>
  <c r="BK124" i="11"/>
  <c r="BK299" i="2"/>
  <c r="J290" i="2"/>
  <c r="BK265" i="2"/>
  <c r="BK260" i="2"/>
  <c r="BK252" i="2"/>
  <c r="J228" i="2"/>
  <c r="J129" i="2"/>
  <c r="J292" i="2"/>
  <c r="BK287" i="2"/>
  <c r="J275" i="2"/>
  <c r="J253" i="2"/>
  <c r="BK215" i="2"/>
  <c r="J165" i="2"/>
  <c r="J138" i="2"/>
  <c r="BK269" i="2"/>
  <c r="J265" i="2"/>
  <c r="J260" i="2"/>
  <c r="J254" i="2"/>
  <c r="J235" i="2"/>
  <c r="BK180" i="2"/>
  <c r="J141" i="2"/>
  <c r="J238" i="2"/>
  <c r="BK189" i="2"/>
  <c r="BK161" i="2"/>
  <c r="BK170" i="2"/>
  <c r="J162" i="2"/>
  <c r="J155" i="2"/>
  <c r="BK138" i="2"/>
  <c r="J223" i="3"/>
  <c r="J195" i="3"/>
  <c r="BK277" i="3"/>
  <c r="J211" i="3"/>
  <c r="BK150" i="3"/>
  <c r="J281" i="3"/>
  <c r="BK214" i="3"/>
  <c r="J137" i="3"/>
  <c r="J220" i="3"/>
  <c r="J163" i="3"/>
  <c r="J257" i="3"/>
  <c r="J192" i="3"/>
  <c r="J130" i="3"/>
  <c r="J134" i="3"/>
  <c r="BK243" i="4"/>
  <c r="J207" i="4"/>
  <c r="BK184" i="4"/>
  <c r="BK150" i="4"/>
  <c r="BK261" i="4"/>
  <c r="BK207" i="4"/>
  <c r="BK156" i="4"/>
  <c r="J297" i="4"/>
  <c r="BK264" i="4"/>
  <c r="J225" i="4"/>
  <c r="BK204" i="4"/>
  <c r="J158" i="4"/>
  <c r="BK285" i="4"/>
  <c r="BK252" i="4"/>
  <c r="J213" i="4"/>
  <c r="J187" i="4"/>
  <c r="BK126" i="4"/>
  <c r="BK273" i="4"/>
  <c r="J228" i="4"/>
  <c r="BK190" i="4"/>
  <c r="J155" i="4"/>
  <c r="BK138" i="4"/>
  <c r="BK288" i="4"/>
  <c r="BK231" i="4"/>
  <c r="J181" i="4"/>
  <c r="BK314" i="4"/>
  <c r="BK300" i="4"/>
  <c r="J264" i="4"/>
  <c r="BK234" i="4"/>
  <c r="J178" i="4"/>
  <c r="J199" i="5"/>
  <c r="J181" i="5"/>
  <c r="BK169" i="5"/>
  <c r="BK146" i="5"/>
  <c r="J134" i="5"/>
  <c r="J201" i="5"/>
  <c r="J168" i="5"/>
  <c r="BK143" i="5"/>
  <c r="BK200" i="5"/>
  <c r="BK182" i="5"/>
  <c r="J143" i="5"/>
  <c r="J200" i="5"/>
  <c r="J184" i="5"/>
  <c r="BK155" i="5"/>
  <c r="BK140" i="5"/>
  <c r="BK198" i="5"/>
  <c r="BK191" i="5"/>
  <c r="BK168" i="5"/>
  <c r="BK157" i="5"/>
  <c r="BK139" i="5"/>
  <c r="J203" i="5"/>
  <c r="BK177" i="5"/>
  <c r="J169" i="5"/>
  <c r="J141" i="5"/>
  <c r="BK205" i="5"/>
  <c r="J166" i="5"/>
  <c r="BK158" i="5"/>
  <c r="BK136" i="5"/>
  <c r="J188" i="5"/>
  <c r="BK166" i="5"/>
  <c r="J130" i="5"/>
  <c r="J160" i="6"/>
  <c r="BK132" i="6"/>
  <c r="BK156" i="6"/>
  <c r="BK147" i="6"/>
  <c r="J139" i="6"/>
  <c r="J166" i="6"/>
  <c r="BK144" i="6"/>
  <c r="J133" i="6"/>
  <c r="J148" i="6"/>
  <c r="BK130" i="6"/>
  <c r="BK155" i="6"/>
  <c r="BK125" i="6"/>
  <c r="J145" i="6"/>
  <c r="BK133" i="6"/>
  <c r="J159" i="6"/>
  <c r="BK149" i="6"/>
  <c r="BK141" i="6"/>
  <c r="J122" i="7"/>
  <c r="BK121" i="8"/>
  <c r="BK127" i="8"/>
  <c r="J121" i="8"/>
  <c r="J124" i="8"/>
  <c r="J171" i="10"/>
  <c r="BK142" i="10"/>
  <c r="J125" i="10"/>
  <c r="J130" i="10"/>
  <c r="J142" i="10"/>
  <c r="J156" i="10"/>
  <c r="J131" i="11"/>
  <c r="J128" i="11"/>
  <c r="BK135" i="11"/>
  <c r="J132" i="11"/>
  <c r="BK126" i="11"/>
  <c r="J130" i="11"/>
  <c r="J121" i="11"/>
  <c r="R146" i="3" l="1"/>
  <c r="T198" i="3"/>
  <c r="P256" i="3"/>
  <c r="BK125" i="4"/>
  <c r="BK124" i="4" s="1"/>
  <c r="BK123" i="4" s="1"/>
  <c r="J123" i="4" s="1"/>
  <c r="J30" i="4" s="1"/>
  <c r="BK152" i="4"/>
  <c r="J152" i="4" s="1"/>
  <c r="J99" i="4" s="1"/>
  <c r="R152" i="4"/>
  <c r="T152" i="4"/>
  <c r="R157" i="4"/>
  <c r="BK124" i="5"/>
  <c r="J124" i="5" s="1"/>
  <c r="J99" i="5" s="1"/>
  <c r="BK206" i="5"/>
  <c r="J206" i="5" s="1"/>
  <c r="J101" i="5" s="1"/>
  <c r="T143" i="6"/>
  <c r="BK120" i="7"/>
  <c r="J120" i="7"/>
  <c r="J98" i="7"/>
  <c r="BK120" i="8"/>
  <c r="J120" i="8"/>
  <c r="J98" i="8" s="1"/>
  <c r="BK145" i="10"/>
  <c r="J145" i="10"/>
  <c r="J100" i="10"/>
  <c r="R127" i="2"/>
  <c r="T157" i="2"/>
  <c r="P169" i="2"/>
  <c r="BK259" i="2"/>
  <c r="J259" i="2"/>
  <c r="J103" i="2"/>
  <c r="BK294" i="2"/>
  <c r="J294" i="2"/>
  <c r="J104" i="2" s="1"/>
  <c r="R129" i="3"/>
  <c r="P162" i="3"/>
  <c r="R256" i="3"/>
  <c r="BK177" i="4"/>
  <c r="J177" i="4"/>
  <c r="J101" i="4" s="1"/>
  <c r="R303" i="4"/>
  <c r="P179" i="5"/>
  <c r="BK143" i="6"/>
  <c r="BK123" i="6" s="1"/>
  <c r="J123" i="6" s="1"/>
  <c r="J98" i="6" s="1"/>
  <c r="P123" i="10"/>
  <c r="R161" i="10"/>
  <c r="P127" i="2"/>
  <c r="BK157" i="2"/>
  <c r="J157" i="2" s="1"/>
  <c r="J99" i="2" s="1"/>
  <c r="P157" i="2"/>
  <c r="BK169" i="2"/>
  <c r="J169" i="2"/>
  <c r="J100" i="2"/>
  <c r="T169" i="2"/>
  <c r="P250" i="2"/>
  <c r="P259" i="2"/>
  <c r="T129" i="3"/>
  <c r="T162" i="3"/>
  <c r="BK278" i="3"/>
  <c r="J278" i="3" s="1"/>
  <c r="J107" i="3" s="1"/>
  <c r="R177" i="4"/>
  <c r="R124" i="5"/>
  <c r="P206" i="5"/>
  <c r="R124" i="6"/>
  <c r="P161" i="6"/>
  <c r="T120" i="9"/>
  <c r="T119" i="9" s="1"/>
  <c r="T118" i="9" s="1"/>
  <c r="P145" i="10"/>
  <c r="T127" i="2"/>
  <c r="R157" i="2"/>
  <c r="R169" i="2"/>
  <c r="BK250" i="2"/>
  <c r="J250" i="2" s="1"/>
  <c r="J102" i="2" s="1"/>
  <c r="P146" i="3"/>
  <c r="P198" i="3"/>
  <c r="R278" i="3"/>
  <c r="T125" i="4"/>
  <c r="P152" i="4"/>
  <c r="T157" i="4"/>
  <c r="P303" i="4"/>
  <c r="P124" i="5"/>
  <c r="P123" i="5"/>
  <c r="P122" i="5" s="1"/>
  <c r="P121" i="5" s="1"/>
  <c r="AU98" i="1" s="1"/>
  <c r="T206" i="5"/>
  <c r="R143" i="6"/>
  <c r="R120" i="7"/>
  <c r="R119" i="7" s="1"/>
  <c r="R118" i="7" s="1"/>
  <c r="BK120" i="9"/>
  <c r="J120" i="9"/>
  <c r="J98" i="9" s="1"/>
  <c r="T123" i="10"/>
  <c r="T161" i="10"/>
  <c r="BK118" i="11"/>
  <c r="J118" i="11" s="1"/>
  <c r="J97" i="11" s="1"/>
  <c r="P176" i="2"/>
  <c r="T250" i="2"/>
  <c r="T294" i="2"/>
  <c r="BK146" i="3"/>
  <c r="J146" i="3" s="1"/>
  <c r="J99" i="3" s="1"/>
  <c r="R162" i="3"/>
  <c r="P177" i="4"/>
  <c r="BK179" i="5"/>
  <c r="J179" i="5" s="1"/>
  <c r="J100" i="5" s="1"/>
  <c r="T124" i="6"/>
  <c r="T123" i="6" s="1"/>
  <c r="T122" i="6" s="1"/>
  <c r="T121" i="6" s="1"/>
  <c r="T161" i="6"/>
  <c r="T120" i="7"/>
  <c r="T119" i="7"/>
  <c r="T118" i="7" s="1"/>
  <c r="T120" i="8"/>
  <c r="T119" i="8" s="1"/>
  <c r="T118" i="8" s="1"/>
  <c r="R120" i="9"/>
  <c r="R119" i="9"/>
  <c r="R118" i="9" s="1"/>
  <c r="R145" i="10"/>
  <c r="BK127" i="2"/>
  <c r="J127" i="2" s="1"/>
  <c r="J98" i="2" s="1"/>
  <c r="T176" i="2"/>
  <c r="R259" i="2"/>
  <c r="T146" i="3"/>
  <c r="BK162" i="3"/>
  <c r="J162" i="3" s="1"/>
  <c r="J100" i="3" s="1"/>
  <c r="P278" i="3"/>
  <c r="T177" i="4"/>
  <c r="T124" i="5"/>
  <c r="R206" i="5"/>
  <c r="P143" i="6"/>
  <c r="R120" i="8"/>
  <c r="R119" i="8"/>
  <c r="R118" i="8" s="1"/>
  <c r="BK161" i="10"/>
  <c r="J161" i="10" s="1"/>
  <c r="J101" i="10" s="1"/>
  <c r="P118" i="11"/>
  <c r="P117" i="11"/>
  <c r="AU104" i="1" s="1"/>
  <c r="BK176" i="2"/>
  <c r="J176" i="2" s="1"/>
  <c r="J101" i="2" s="1"/>
  <c r="T259" i="2"/>
  <c r="BK129" i="3"/>
  <c r="J129" i="3" s="1"/>
  <c r="J98" i="3" s="1"/>
  <c r="BK198" i="3"/>
  <c r="J198" i="3"/>
  <c r="J101" i="3" s="1"/>
  <c r="T256" i="3"/>
  <c r="P125" i="4"/>
  <c r="P157" i="4"/>
  <c r="T303" i="4"/>
  <c r="T179" i="5"/>
  <c r="P124" i="6"/>
  <c r="BK161" i="6"/>
  <c r="J161" i="6"/>
  <c r="J101" i="6"/>
  <c r="P120" i="7"/>
  <c r="P119" i="7"/>
  <c r="P118" i="7" s="1"/>
  <c r="AU100" i="1" s="1"/>
  <c r="P120" i="8"/>
  <c r="P119" i="8"/>
  <c r="P118" i="8" s="1"/>
  <c r="AU101" i="1" s="1"/>
  <c r="R123" i="10"/>
  <c r="R122" i="10" s="1"/>
  <c r="R121" i="10" s="1"/>
  <c r="T145" i="10"/>
  <c r="R118" i="11"/>
  <c r="R117" i="11"/>
  <c r="R176" i="2"/>
  <c r="R250" i="2"/>
  <c r="R294" i="2"/>
  <c r="P129" i="3"/>
  <c r="P128" i="3" s="1"/>
  <c r="R198" i="3"/>
  <c r="BK256" i="3"/>
  <c r="BK255" i="3" s="1"/>
  <c r="J255" i="3" s="1"/>
  <c r="J105" i="3" s="1"/>
  <c r="T278" i="3"/>
  <c r="R125" i="4"/>
  <c r="BK157" i="4"/>
  <c r="J157" i="4" s="1"/>
  <c r="J100" i="4" s="1"/>
  <c r="BK303" i="4"/>
  <c r="J303" i="4" s="1"/>
  <c r="J102" i="4" s="1"/>
  <c r="R179" i="5"/>
  <c r="BK124" i="6"/>
  <c r="J124" i="6" s="1"/>
  <c r="J99" i="6" s="1"/>
  <c r="R161" i="6"/>
  <c r="P120" i="9"/>
  <c r="P119" i="9" s="1"/>
  <c r="P118" i="9" s="1"/>
  <c r="AU102" i="1" s="1"/>
  <c r="BK123" i="10"/>
  <c r="J123" i="10" s="1"/>
  <c r="J98" i="10" s="1"/>
  <c r="P161" i="10"/>
  <c r="T118" i="11"/>
  <c r="T117" i="11" s="1"/>
  <c r="BK313" i="4"/>
  <c r="J313" i="4" s="1"/>
  <c r="J103" i="4" s="1"/>
  <c r="BK306" i="2"/>
  <c r="J306" i="2"/>
  <c r="J105" i="2" s="1"/>
  <c r="BK253" i="3"/>
  <c r="J253" i="3" s="1"/>
  <c r="J104" i="3" s="1"/>
  <c r="BK239" i="3"/>
  <c r="J239" i="3"/>
  <c r="J103" i="3" s="1"/>
  <c r="BK141" i="10"/>
  <c r="J141" i="10" s="1"/>
  <c r="J99" i="10" s="1"/>
  <c r="BK235" i="3"/>
  <c r="J235" i="3"/>
  <c r="J102" i="3" s="1"/>
  <c r="J91" i="11"/>
  <c r="BE120" i="11"/>
  <c r="BE132" i="11"/>
  <c r="BE134" i="11"/>
  <c r="F92" i="11"/>
  <c r="J114" i="11"/>
  <c r="BE127" i="11"/>
  <c r="BE133" i="11"/>
  <c r="J89" i="11"/>
  <c r="BE119" i="11"/>
  <c r="BE123" i="11"/>
  <c r="F91" i="11"/>
  <c r="BE122" i="11"/>
  <c r="BE124" i="11"/>
  <c r="BE125" i="11"/>
  <c r="BE126" i="11"/>
  <c r="BE129" i="11"/>
  <c r="BE131" i="11"/>
  <c r="BE135" i="11"/>
  <c r="BE130" i="11"/>
  <c r="E85" i="11"/>
  <c r="BE121" i="11"/>
  <c r="BE128" i="11"/>
  <c r="BK119" i="9"/>
  <c r="BK118" i="9"/>
  <c r="J118" i="9" s="1"/>
  <c r="J96" i="9" s="1"/>
  <c r="J115" i="10"/>
  <c r="J118" i="10"/>
  <c r="BE126" i="10"/>
  <c r="BE146" i="10"/>
  <c r="BE152" i="10"/>
  <c r="BE171" i="10"/>
  <c r="E85" i="10"/>
  <c r="J91" i="10"/>
  <c r="F117" i="10"/>
  <c r="BE124" i="10"/>
  <c r="BE134" i="10"/>
  <c r="BE135" i="10"/>
  <c r="BE167" i="10"/>
  <c r="BE125" i="10"/>
  <c r="BE136" i="10"/>
  <c r="BE156" i="10"/>
  <c r="BE158" i="10"/>
  <c r="F92" i="10"/>
  <c r="BE140" i="10"/>
  <c r="BE149" i="10"/>
  <c r="BE153" i="10"/>
  <c r="BE159" i="10"/>
  <c r="BE166" i="10"/>
  <c r="BE169" i="10"/>
  <c r="BE127" i="10"/>
  <c r="BE160" i="10"/>
  <c r="BE170" i="10"/>
  <c r="BE139" i="10"/>
  <c r="BE142" i="10"/>
  <c r="BE162" i="10"/>
  <c r="BE128" i="10"/>
  <c r="BE129" i="10"/>
  <c r="BE130" i="10"/>
  <c r="BE131" i="10"/>
  <c r="BE157" i="10"/>
  <c r="BE163" i="10"/>
  <c r="BK119" i="8"/>
  <c r="J119" i="8" s="1"/>
  <c r="J97" i="8" s="1"/>
  <c r="E85" i="9"/>
  <c r="J92" i="9"/>
  <c r="F91" i="9"/>
  <c r="J112" i="9"/>
  <c r="BE121" i="9"/>
  <c r="F92" i="9"/>
  <c r="J114" i="9"/>
  <c r="BE122" i="9"/>
  <c r="J91" i="8"/>
  <c r="J89" i="8"/>
  <c r="F92" i="8"/>
  <c r="F114" i="8"/>
  <c r="BK119" i="7"/>
  <c r="J119" i="7" s="1"/>
  <c r="J97" i="7" s="1"/>
  <c r="J115" i="8"/>
  <c r="BE121" i="8"/>
  <c r="BE122" i="8"/>
  <c r="BE125" i="8"/>
  <c r="BE129" i="8"/>
  <c r="E108" i="8"/>
  <c r="BE124" i="8"/>
  <c r="BE128" i="8"/>
  <c r="BE123" i="8"/>
  <c r="BE126" i="8"/>
  <c r="BE127" i="8"/>
  <c r="E108" i="7"/>
  <c r="J115" i="7"/>
  <c r="F92" i="7"/>
  <c r="BE122" i="7"/>
  <c r="F114" i="7"/>
  <c r="BE123" i="7"/>
  <c r="J112" i="7"/>
  <c r="J114" i="7"/>
  <c r="BE121" i="7"/>
  <c r="BK123" i="5"/>
  <c r="J123" i="5" s="1"/>
  <c r="J98" i="5" s="1"/>
  <c r="BE125" i="6"/>
  <c r="BE132" i="6"/>
  <c r="BE136" i="6"/>
  <c r="BE154" i="6"/>
  <c r="BE156" i="6"/>
  <c r="BE164" i="6"/>
  <c r="BE166" i="6"/>
  <c r="J92" i="6"/>
  <c r="BE131" i="6"/>
  <c r="BE140" i="6"/>
  <c r="BE144" i="6"/>
  <c r="BE155" i="6"/>
  <c r="BE157" i="6"/>
  <c r="BE163" i="6"/>
  <c r="E111" i="6"/>
  <c r="J117" i="6"/>
  <c r="BE127" i="6"/>
  <c r="BE128" i="6"/>
  <c r="BE135" i="6"/>
  <c r="BE138" i="6"/>
  <c r="BE147" i="6"/>
  <c r="BE148" i="6"/>
  <c r="BE159" i="6"/>
  <c r="BE165" i="6"/>
  <c r="F91" i="6"/>
  <c r="F118" i="6"/>
  <c r="BE129" i="6"/>
  <c r="BE133" i="6"/>
  <c r="BE134" i="6"/>
  <c r="BE137" i="6"/>
  <c r="BE146" i="6"/>
  <c r="BE150" i="6"/>
  <c r="BE160" i="6"/>
  <c r="BE139" i="6"/>
  <c r="BE151" i="6"/>
  <c r="BE152" i="6"/>
  <c r="BE158" i="6"/>
  <c r="BE162" i="6"/>
  <c r="J89" i="6"/>
  <c r="BE130" i="6"/>
  <c r="BE141" i="6"/>
  <c r="BE145" i="6"/>
  <c r="BE126" i="6"/>
  <c r="BE142" i="6"/>
  <c r="BE149" i="6"/>
  <c r="BE153" i="6"/>
  <c r="BA99" i="1"/>
  <c r="J92" i="5"/>
  <c r="J115" i="5"/>
  <c r="BE132" i="5"/>
  <c r="BE135" i="5"/>
  <c r="BE138" i="5"/>
  <c r="BE182" i="5"/>
  <c r="BE208" i="5"/>
  <c r="E85" i="5"/>
  <c r="F117" i="5"/>
  <c r="BE134" i="5"/>
  <c r="BE144" i="5"/>
  <c r="BE145" i="5"/>
  <c r="BE154" i="5"/>
  <c r="BE155" i="5"/>
  <c r="BE169" i="5"/>
  <c r="BE176" i="5"/>
  <c r="BE184" i="5"/>
  <c r="BE185" i="5"/>
  <c r="BE186" i="5"/>
  <c r="BE199" i="5"/>
  <c r="BE200" i="5"/>
  <c r="BE202" i="5"/>
  <c r="BE207" i="5"/>
  <c r="J117" i="5"/>
  <c r="BE125" i="5"/>
  <c r="BE130" i="5"/>
  <c r="BE139" i="5"/>
  <c r="BE142" i="5"/>
  <c r="BE143" i="5"/>
  <c r="BE148" i="5"/>
  <c r="BE150" i="5"/>
  <c r="BE151" i="5"/>
  <c r="BE156" i="5"/>
  <c r="BE167" i="5"/>
  <c r="BE175" i="5"/>
  <c r="BE180" i="5"/>
  <c r="BE181" i="5"/>
  <c r="BE188" i="5"/>
  <c r="BE195" i="5"/>
  <c r="BE197" i="5"/>
  <c r="BE201" i="5"/>
  <c r="BE126" i="5"/>
  <c r="BE140" i="5"/>
  <c r="BE153" i="5"/>
  <c r="BE170" i="5"/>
  <c r="BE174" i="5"/>
  <c r="BE128" i="5"/>
  <c r="BE161" i="5"/>
  <c r="BE163" i="5"/>
  <c r="BE164" i="5"/>
  <c r="BE168" i="5"/>
  <c r="BE172" i="5"/>
  <c r="BE183" i="5"/>
  <c r="BE194" i="5"/>
  <c r="F92" i="5"/>
  <c r="BE136" i="5"/>
  <c r="BE137" i="5"/>
  <c r="BE152" i="5"/>
  <c r="BE157" i="5"/>
  <c r="BE189" i="5"/>
  <c r="BE191" i="5"/>
  <c r="BE205" i="5"/>
  <c r="BE129" i="5"/>
  <c r="BE146" i="5"/>
  <c r="BE147" i="5"/>
  <c r="BE159" i="5"/>
  <c r="BE162" i="5"/>
  <c r="BE165" i="5"/>
  <c r="BE166" i="5"/>
  <c r="BE171" i="5"/>
  <c r="BE173" i="5"/>
  <c r="BE177" i="5"/>
  <c r="BE178" i="5"/>
  <c r="BE190" i="5"/>
  <c r="BE193" i="5"/>
  <c r="BE198" i="5"/>
  <c r="BE210" i="5"/>
  <c r="BE127" i="5"/>
  <c r="BE131" i="5"/>
  <c r="BE133" i="5"/>
  <c r="BE141" i="5"/>
  <c r="BE149" i="5"/>
  <c r="BE158" i="5"/>
  <c r="BE160" i="5"/>
  <c r="BE187" i="5"/>
  <c r="BE192" i="5"/>
  <c r="BE196" i="5"/>
  <c r="BE203" i="5"/>
  <c r="BE209" i="5"/>
  <c r="BE211" i="5"/>
  <c r="J256" i="3"/>
  <c r="J106" i="3"/>
  <c r="F91" i="4"/>
  <c r="BE138" i="4"/>
  <c r="BE156" i="4"/>
  <c r="BE184" i="4"/>
  <c r="BE207" i="4"/>
  <c r="BE219" i="4"/>
  <c r="BE276" i="4"/>
  <c r="BE294" i="4"/>
  <c r="BE307" i="4"/>
  <c r="BE310" i="4"/>
  <c r="BE314" i="4"/>
  <c r="E85" i="4"/>
  <c r="F92" i="4"/>
  <c r="J119" i="4"/>
  <c r="BE155" i="4"/>
  <c r="BE158" i="4"/>
  <c r="BE161" i="4"/>
  <c r="BE174" i="4"/>
  <c r="BE196" i="4"/>
  <c r="BE210" i="4"/>
  <c r="BE213" i="4"/>
  <c r="BE225" i="4"/>
  <c r="BE264" i="4"/>
  <c r="J89" i="4"/>
  <c r="BE181" i="4"/>
  <c r="BE231" i="4"/>
  <c r="BE243" i="4"/>
  <c r="BE261" i="4"/>
  <c r="BE279" i="4"/>
  <c r="BE282" i="4"/>
  <c r="BE288" i="4"/>
  <c r="BE291" i="4"/>
  <c r="BE153" i="4"/>
  <c r="BE164" i="4"/>
  <c r="BE203" i="4"/>
  <c r="BE222" i="4"/>
  <c r="BE234" i="4"/>
  <c r="BE304" i="4"/>
  <c r="J120" i="4"/>
  <c r="BE145" i="4"/>
  <c r="BE187" i="4"/>
  <c r="BE190" i="4"/>
  <c r="BE193" i="4"/>
  <c r="BE216" i="4"/>
  <c r="BE246" i="4"/>
  <c r="BE249" i="4"/>
  <c r="BE285" i="4"/>
  <c r="BE126" i="4"/>
  <c r="BE165" i="4"/>
  <c r="BE178" i="4"/>
  <c r="BE200" i="4"/>
  <c r="BE240" i="4"/>
  <c r="BE258" i="4"/>
  <c r="BE300" i="4"/>
  <c r="BE132" i="4"/>
  <c r="BE154" i="4"/>
  <c r="BE168" i="4"/>
  <c r="BE171" i="4"/>
  <c r="BE204" i="4"/>
  <c r="BE228" i="4"/>
  <c r="BE237" i="4"/>
  <c r="BE252" i="4"/>
  <c r="BE255" i="4"/>
  <c r="BE270" i="4"/>
  <c r="BE150" i="4"/>
  <c r="BE197" i="4"/>
  <c r="BE267" i="4"/>
  <c r="BE273" i="4"/>
  <c r="BE297" i="4"/>
  <c r="J92" i="3"/>
  <c r="F124" i="3"/>
  <c r="BE176" i="3"/>
  <c r="BE195" i="3"/>
  <c r="BE205" i="3"/>
  <c r="BE232" i="3"/>
  <c r="BE257" i="3"/>
  <c r="BE284" i="3"/>
  <c r="F123" i="3"/>
  <c r="BE159" i="3"/>
  <c r="BE277" i="3"/>
  <c r="BE279" i="3"/>
  <c r="J123" i="3"/>
  <c r="BE143" i="3"/>
  <c r="BE147" i="3"/>
  <c r="BE150" i="3"/>
  <c r="BE153" i="3"/>
  <c r="BE163" i="3"/>
  <c r="BE199" i="3"/>
  <c r="BE226" i="3"/>
  <c r="J89" i="3"/>
  <c r="BE156" i="3"/>
  <c r="BE189" i="3"/>
  <c r="BE192" i="3"/>
  <c r="BE208" i="3"/>
  <c r="BE214" i="3"/>
  <c r="BE240" i="3"/>
  <c r="BE282" i="3"/>
  <c r="BE134" i="3"/>
  <c r="BE211" i="3"/>
  <c r="BE140" i="3"/>
  <c r="BE217" i="3"/>
  <c r="BE220" i="3"/>
  <c r="BE223" i="3"/>
  <c r="BE236" i="3"/>
  <c r="BE280" i="3"/>
  <c r="BE281" i="3"/>
  <c r="BE283" i="3"/>
  <c r="BE137" i="3"/>
  <c r="BE202" i="3"/>
  <c r="BE229" i="3"/>
  <c r="BE254" i="3"/>
  <c r="BE274" i="3"/>
  <c r="E85" i="3"/>
  <c r="BE130" i="3"/>
  <c r="F92" i="2"/>
  <c r="J121" i="2"/>
  <c r="BE144" i="2"/>
  <c r="BE147" i="2"/>
  <c r="BE151" i="2"/>
  <c r="F91" i="2"/>
  <c r="BE129" i="2"/>
  <c r="BE154" i="2"/>
  <c r="BE177" i="2"/>
  <c r="BE262" i="2"/>
  <c r="J119" i="2"/>
  <c r="BE158" i="2"/>
  <c r="BE180" i="2"/>
  <c r="BE228" i="2"/>
  <c r="BE231" i="2"/>
  <c r="BE239" i="2"/>
  <c r="E85" i="2"/>
  <c r="J92" i="2"/>
  <c r="BE156" i="2"/>
  <c r="BE165" i="2"/>
  <c r="BE207" i="2"/>
  <c r="BE223" i="2"/>
  <c r="BE235" i="2"/>
  <c r="BE181" i="2"/>
  <c r="BE189" i="2"/>
  <c r="BE198" i="2"/>
  <c r="BE246" i="2"/>
  <c r="BE254" i="2"/>
  <c r="BE260" i="2"/>
  <c r="BE263" i="2"/>
  <c r="BE265" i="2"/>
  <c r="BE270" i="2"/>
  <c r="BE141" i="2"/>
  <c r="BE170" i="2"/>
  <c r="BE197" i="2"/>
  <c r="BE222" i="2"/>
  <c r="BE243" i="2"/>
  <c r="BE253" i="2"/>
  <c r="BE256" i="2"/>
  <c r="BE258" i="2"/>
  <c r="BE264" i="2"/>
  <c r="BE266" i="2"/>
  <c r="BE287" i="2"/>
  <c r="BE292" i="2"/>
  <c r="BE293" i="2"/>
  <c r="BE299" i="2"/>
  <c r="BE305" i="2"/>
  <c r="BE307" i="2"/>
  <c r="BE128" i="2"/>
  <c r="BE138" i="2"/>
  <c r="BE155" i="2"/>
  <c r="BE161" i="2"/>
  <c r="BE162" i="2"/>
  <c r="BE166" i="2"/>
  <c r="BE173" i="2"/>
  <c r="BE199" i="2"/>
  <c r="BE215" i="2"/>
  <c r="BE238" i="2"/>
  <c r="BE240" i="2"/>
  <c r="BE251" i="2"/>
  <c r="BE252" i="2"/>
  <c r="BE255" i="2"/>
  <c r="BE257" i="2"/>
  <c r="BE261" i="2"/>
  <c r="BE269" i="2"/>
  <c r="BE273" i="2"/>
  <c r="BE274" i="2"/>
  <c r="BE275" i="2"/>
  <c r="BE278" i="2"/>
  <c r="BE290" i="2"/>
  <c r="BE291" i="2"/>
  <c r="BE295" i="2"/>
  <c r="BE296" i="2"/>
  <c r="BE302" i="2"/>
  <c r="F37" i="2"/>
  <c r="BD95" i="1"/>
  <c r="J34" i="4"/>
  <c r="AW97" i="1" s="1"/>
  <c r="F36" i="7"/>
  <c r="BC100" i="1"/>
  <c r="F35" i="7"/>
  <c r="BB100" i="1"/>
  <c r="F34" i="8"/>
  <c r="BA101" i="1" s="1"/>
  <c r="F36" i="9"/>
  <c r="BC102" i="1"/>
  <c r="F35" i="10"/>
  <c r="BB103" i="1"/>
  <c r="F35" i="3"/>
  <c r="BB96" i="1" s="1"/>
  <c r="F35" i="4"/>
  <c r="BB97" i="1"/>
  <c r="F35" i="5"/>
  <c r="BB98" i="1"/>
  <c r="F34" i="11"/>
  <c r="BA104" i="1" s="1"/>
  <c r="F36" i="2"/>
  <c r="BC95" i="1"/>
  <c r="F37" i="4"/>
  <c r="BD97" i="1"/>
  <c r="F36" i="6"/>
  <c r="BC99" i="1" s="1"/>
  <c r="F35" i="8"/>
  <c r="BB101" i="1"/>
  <c r="J34" i="10"/>
  <c r="AW103" i="1"/>
  <c r="F35" i="2"/>
  <c r="BB95" i="1" s="1"/>
  <c r="F34" i="5"/>
  <c r="BA98" i="1"/>
  <c r="F37" i="5"/>
  <c r="BD98" i="1"/>
  <c r="J34" i="11"/>
  <c r="AW104" i="1" s="1"/>
  <c r="F36" i="11"/>
  <c r="BC104" i="1"/>
  <c r="F34" i="2"/>
  <c r="BA95" i="1"/>
  <c r="F34" i="4"/>
  <c r="BA97" i="1" s="1"/>
  <c r="F37" i="6"/>
  <c r="BD99" i="1"/>
  <c r="F34" i="9"/>
  <c r="BA102" i="1"/>
  <c r="F37" i="10"/>
  <c r="BD103" i="1" s="1"/>
  <c r="J34" i="3"/>
  <c r="AW96" i="1"/>
  <c r="F36" i="3"/>
  <c r="BC96" i="1"/>
  <c r="F36" i="5"/>
  <c r="BC98" i="1"/>
  <c r="F34" i="7"/>
  <c r="BA100" i="1" s="1"/>
  <c r="F37" i="7"/>
  <c r="BD100" i="1" s="1"/>
  <c r="F37" i="8"/>
  <c r="BD101" i="1"/>
  <c r="J34" i="9"/>
  <c r="AW102" i="1" s="1"/>
  <c r="F34" i="10"/>
  <c r="BA103" i="1" s="1"/>
  <c r="F34" i="3"/>
  <c r="BA96" i="1"/>
  <c r="F37" i="3"/>
  <c r="BD96" i="1" s="1"/>
  <c r="J34" i="5"/>
  <c r="AW98" i="1" s="1"/>
  <c r="F35" i="6"/>
  <c r="BB99" i="1"/>
  <c r="J34" i="8"/>
  <c r="AW101" i="1" s="1"/>
  <c r="F35" i="9"/>
  <c r="BB102" i="1" s="1"/>
  <c r="F35" i="11"/>
  <c r="BB104" i="1"/>
  <c r="F37" i="11"/>
  <c r="BD104" i="1" s="1"/>
  <c r="J34" i="2"/>
  <c r="AW95" i="1" s="1"/>
  <c r="F36" i="4"/>
  <c r="BC97" i="1"/>
  <c r="J34" i="6"/>
  <c r="AW99" i="1" s="1"/>
  <c r="J34" i="7"/>
  <c r="AW100" i="1" s="1"/>
  <c r="F36" i="8"/>
  <c r="BC101" i="1"/>
  <c r="F37" i="9"/>
  <c r="BD102" i="1" s="1"/>
  <c r="F36" i="10"/>
  <c r="BC103" i="1" s="1"/>
  <c r="J143" i="6" l="1"/>
  <c r="J100" i="6" s="1"/>
  <c r="J125" i="4"/>
  <c r="J98" i="4" s="1"/>
  <c r="BK128" i="3"/>
  <c r="BK127" i="3"/>
  <c r="J127" i="3" s="1"/>
  <c r="J96" i="3" s="1"/>
  <c r="T122" i="10"/>
  <c r="T121" i="10" s="1"/>
  <c r="T255" i="3"/>
  <c r="R123" i="5"/>
  <c r="R122" i="5" s="1"/>
  <c r="R121" i="5" s="1"/>
  <c r="P126" i="2"/>
  <c r="P125" i="2" s="1"/>
  <c r="AU95" i="1" s="1"/>
  <c r="P123" i="6"/>
  <c r="P122" i="6" s="1"/>
  <c r="P121" i="6" s="1"/>
  <c r="AU99" i="1" s="1"/>
  <c r="P122" i="10"/>
  <c r="P121" i="10"/>
  <c r="AU103" i="1"/>
  <c r="T126" i="2"/>
  <c r="T125" i="2"/>
  <c r="P124" i="4"/>
  <c r="P123" i="4" s="1"/>
  <c r="AU97" i="1" s="1"/>
  <c r="R123" i="6"/>
  <c r="R122" i="6" s="1"/>
  <c r="R121" i="6" s="1"/>
  <c r="R255" i="3"/>
  <c r="R126" i="2"/>
  <c r="R125" i="2"/>
  <c r="P255" i="3"/>
  <c r="P127" i="3" s="1"/>
  <c r="AU96" i="1" s="1"/>
  <c r="T124" i="4"/>
  <c r="T123" i="4" s="1"/>
  <c r="T128" i="3"/>
  <c r="T127" i="3"/>
  <c r="BK122" i="10"/>
  <c r="BK121" i="10"/>
  <c r="J121" i="10" s="1"/>
  <c r="J96" i="10" s="1"/>
  <c r="T123" i="5"/>
  <c r="T122" i="5"/>
  <c r="T121" i="5" s="1"/>
  <c r="R124" i="4"/>
  <c r="R123" i="4" s="1"/>
  <c r="R128" i="3"/>
  <c r="R127" i="3"/>
  <c r="BK126" i="2"/>
  <c r="BK125" i="2" s="1"/>
  <c r="J125" i="2" s="1"/>
  <c r="J30" i="2" s="1"/>
  <c r="AG95" i="1" s="1"/>
  <c r="AN95" i="1" s="1"/>
  <c r="BK117" i="11"/>
  <c r="J117" i="11" s="1"/>
  <c r="J30" i="11" s="1"/>
  <c r="AG104" i="1" s="1"/>
  <c r="J119" i="9"/>
  <c r="J97" i="9"/>
  <c r="BK118" i="8"/>
  <c r="J118" i="8"/>
  <c r="J96" i="8" s="1"/>
  <c r="BK118" i="7"/>
  <c r="J118" i="7"/>
  <c r="J96" i="7"/>
  <c r="BK122" i="6"/>
  <c r="J122" i="6"/>
  <c r="J97" i="6" s="1"/>
  <c r="BK122" i="5"/>
  <c r="J122" i="5"/>
  <c r="J97" i="5"/>
  <c r="AG97" i="1"/>
  <c r="J96" i="4"/>
  <c r="J124" i="4"/>
  <c r="J97" i="4" s="1"/>
  <c r="J33" i="5"/>
  <c r="AV98" i="1"/>
  <c r="AT98" i="1" s="1"/>
  <c r="F33" i="8"/>
  <c r="AZ101" i="1" s="1"/>
  <c r="BA94" i="1"/>
  <c r="W30" i="1"/>
  <c r="BD94" i="1"/>
  <c r="W33" i="1" s="1"/>
  <c r="J33" i="2"/>
  <c r="AV95" i="1"/>
  <c r="AT95" i="1"/>
  <c r="J33" i="9"/>
  <c r="AV102" i="1" s="1"/>
  <c r="AT102" i="1" s="1"/>
  <c r="J33" i="11"/>
  <c r="AV104" i="1"/>
  <c r="AT104" i="1" s="1"/>
  <c r="J33" i="4"/>
  <c r="AV97" i="1"/>
  <c r="AT97" i="1"/>
  <c r="AN97" i="1" s="1"/>
  <c r="F33" i="9"/>
  <c r="AZ102" i="1" s="1"/>
  <c r="F33" i="10"/>
  <c r="AZ103" i="1"/>
  <c r="F33" i="2"/>
  <c r="AZ95" i="1" s="1"/>
  <c r="F33" i="7"/>
  <c r="AZ100" i="1" s="1"/>
  <c r="J30" i="9"/>
  <c r="AG102" i="1"/>
  <c r="F33" i="11"/>
  <c r="AZ104" i="1" s="1"/>
  <c r="F33" i="4"/>
  <c r="AZ97" i="1" s="1"/>
  <c r="J33" i="8"/>
  <c r="AV101" i="1"/>
  <c r="AT101" i="1"/>
  <c r="BB94" i="1"/>
  <c r="AX94" i="1"/>
  <c r="F33" i="3"/>
  <c r="AZ96" i="1"/>
  <c r="F33" i="6"/>
  <c r="AZ99" i="1"/>
  <c r="J33" i="3"/>
  <c r="AV96" i="1"/>
  <c r="AT96" i="1" s="1"/>
  <c r="J33" i="7"/>
  <c r="AV100" i="1"/>
  <c r="AT100" i="1"/>
  <c r="J33" i="10"/>
  <c r="AV103" i="1"/>
  <c r="AT103" i="1" s="1"/>
  <c r="F33" i="5"/>
  <c r="AZ98" i="1" s="1"/>
  <c r="J33" i="6"/>
  <c r="AV99" i="1" s="1"/>
  <c r="AT99" i="1" s="1"/>
  <c r="BC94" i="1"/>
  <c r="W32" i="1"/>
  <c r="J96" i="2" l="1"/>
  <c r="J128" i="3"/>
  <c r="J97" i="3"/>
  <c r="J122" i="10"/>
  <c r="J97" i="10" s="1"/>
  <c r="J96" i="11"/>
  <c r="J126" i="2"/>
  <c r="J97" i="2" s="1"/>
  <c r="J39" i="11"/>
  <c r="AN102" i="1"/>
  <c r="J39" i="9"/>
  <c r="BK121" i="6"/>
  <c r="J121" i="6"/>
  <c r="J96" i="6" s="1"/>
  <c r="BK121" i="5"/>
  <c r="J121" i="5"/>
  <c r="J30" i="5" s="1"/>
  <c r="AG98" i="1" s="1"/>
  <c r="J39" i="4"/>
  <c r="J39" i="2"/>
  <c r="AN104" i="1"/>
  <c r="AU94" i="1"/>
  <c r="W31" i="1"/>
  <c r="J30" i="10"/>
  <c r="AG103" i="1" s="1"/>
  <c r="AZ94" i="1"/>
  <c r="AV94" i="1"/>
  <c r="AK29" i="1" s="1"/>
  <c r="J30" i="3"/>
  <c r="AG96" i="1"/>
  <c r="AY94" i="1"/>
  <c r="J30" i="7"/>
  <c r="AG100" i="1"/>
  <c r="AN100" i="1" s="1"/>
  <c r="AW94" i="1"/>
  <c r="AK30" i="1"/>
  <c r="J30" i="8"/>
  <c r="AG101" i="1"/>
  <c r="AN101" i="1"/>
  <c r="J39" i="10" l="1"/>
  <c r="J39" i="3"/>
  <c r="J39" i="8"/>
  <c r="J39" i="7"/>
  <c r="J39" i="5"/>
  <c r="J96" i="5"/>
  <c r="AN98" i="1"/>
  <c r="AN96" i="1"/>
  <c r="AN103" i="1"/>
  <c r="AT94" i="1"/>
  <c r="W29" i="1"/>
  <c r="J30" i="6"/>
  <c r="AG99" i="1"/>
  <c r="AN99" i="1" s="1"/>
  <c r="J39" i="6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<sst xmlns="http://schemas.openxmlformats.org/spreadsheetml/2006/main" count="9692" uniqueCount="1185">
  <si>
    <t>Export Komplet</t>
  </si>
  <si>
    <t/>
  </si>
  <si>
    <t>2.0</t>
  </si>
  <si>
    <t>ZAMOK</t>
  </si>
  <si>
    <t>False</t>
  </si>
  <si>
    <t>{212d157d-61c6-40a8-abaa-cf0376322525}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</si>
  <si>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</si>
  <si>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</si>
  <si>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</si>
  <si>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</si>
  <si>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</si>
  <si>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</si>
  <si>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</si>
  <si>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</si>
  <si>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ROZ180037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</si>
  <si>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</si>
  <si>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</si>
  <si>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Lokalita B, U Pily</t>
  </si>
  <si>
    <t>KSO:</t>
  </si>
  <si>
    <t>CC-CZ:</t>
  </si>
  <si>
    <t>Místo:</t>
  </si>
  <si>
    <t>Luby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</si>
  <si>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</si>
  <si>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</si>
  <si>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</si>
  <si>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</si>
  <si>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</si>
  <si>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</si>
  <si>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</si>
  <si>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</si>
  <si>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</si>
  <si>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</si>
  <si>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A69-architekti s.r.o.</t>
  </si>
  <si>
    <t>True</t>
  </si>
  <si>
    <t>Zpracovatel:</t>
  </si>
  <si>
    <t>14733099</t>
  </si>
  <si>
    <t>Ing.Pavel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</si>
  <si>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</si>
  <si>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</si>
  <si>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</si>
  <si>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</si>
  <si>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</si>
  <si>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</si>
  <si>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</si>
  <si>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</si>
  <si>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</si>
  <si>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</si>
  <si>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</si>
  <si>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</si>
  <si>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</si>
  <si>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</si>
  <si>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</si>
  <si>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</si>
  <si>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</si>
  <si>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</si>
  <si>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</si>
  <si>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</si>
  <si>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</si>
  <si>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</si>
  <si>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</si>
  <si>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</si>
  <si>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</si>
  <si>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</si>
  <si>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</si>
  <si>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</si>
  <si>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</si>
  <si>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</si>
  <si>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</si>
  <si>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</si>
  <si>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</si>
  <si>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</si>
  <si>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</si>
  <si>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</si>
  <si>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</si>
  <si>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</si>
  <si>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</si>
  <si>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</si>
  <si>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</si>
  <si>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</si>
  <si>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</si>
  <si>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</si>
  <si>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</si>
  <si>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</si>
  <si>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IO-01</t>
  </si>
  <si>
    <t xml:space="preserve"> Dopravní řešení a komunikace</t>
  </si>
  <si>
    <t>STA</t>
  </si>
  <si>
    <t>1</t>
  </si>
  <si>
    <t>{48822822-890f-42ed-b314-55152cbac011}</t>
  </si>
  <si>
    <t>2</t>
  </si>
  <si>
    <t>IO-02</t>
  </si>
  <si>
    <t>Opěrné zdi a schodiště</t>
  </si>
  <si>
    <t>{abf74c58-f862-46f9-b101-a5b7ee5d23a0}</t>
  </si>
  <si>
    <t>IO-03</t>
  </si>
  <si>
    <t>Dešťová kanalizace</t>
  </si>
  <si>
    <t>{ee546713-b9e4-4e4f-9655-6c6a7c1a728a}</t>
  </si>
  <si>
    <t>IO-04</t>
  </si>
  <si>
    <t>Veřejné osvětlení</t>
  </si>
  <si>
    <t>{4160a38e-b762-4ffb-82c5-75e723356e77}</t>
  </si>
  <si>
    <t>IO-06</t>
  </si>
  <si>
    <t>Optická síť</t>
  </si>
  <si>
    <t>{a3fffa95-2eb1-4e1c-b0a4-234030220857}</t>
  </si>
  <si>
    <t>SO-01</t>
  </si>
  <si>
    <t>Drobná architektura</t>
  </si>
  <si>
    <t>{6e7569e9-dfb7-4cdf-a33d-de93da3780e4}</t>
  </si>
  <si>
    <t>SO-02</t>
  </si>
  <si>
    <t>Sadové úpravy</t>
  </si>
  <si>
    <t>{63c57b02-5683-429a-86ca-9c985a2ba702}</t>
  </si>
  <si>
    <t>SO-03</t>
  </si>
  <si>
    <t>Mobiliář</t>
  </si>
  <si>
    <t>{c58a9fb1-ea9b-4e92-86bc-132c0f126474}</t>
  </si>
  <si>
    <t>SO-04</t>
  </si>
  <si>
    <t>Demolice</t>
  </si>
  <si>
    <t>{db0a5753-40e4-44eb-ab98-630d6de9f63b}</t>
  </si>
  <si>
    <t>VRN</t>
  </si>
  <si>
    <t>{8eba679e-8ad6-4551-837c-913c0cd172d5}</t>
  </si>
  <si>
    <t>KRYCÍ LIST SOUPISU PRACÍ</t>
  </si>
  <si>
    <t>Objekt:</t>
  </si>
  <si>
    <t>IO-01 -  Dopravní řešení a komunikace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</si>
  <si>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</si>
  <si>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</si>
  <si>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</si>
  <si>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</si>
  <si>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</si>
  <si>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</si>
  <si>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</si>
  <si>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</si>
  <si>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</si>
  <si>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</si>
  <si>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</si>
  <si>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</si>
  <si>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</si>
  <si>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</si>
  <si>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</si>
  <si>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</si>
  <si>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</si>
  <si>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</si>
  <si>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</si>
  <si>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</si>
  <si>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</si>
  <si>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</si>
  <si>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</si>
  <si>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</si>
  <si>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</si>
  <si>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</si>
  <si>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</si>
  <si>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</si>
  <si>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</si>
  <si>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</si>
  <si>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</si>
  <si>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</si>
  <si>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</si>
  <si>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113154263</t>
  </si>
  <si>
    <t>Frézování živičného krytu tl 30 mm s překážkami v trase</t>
  </si>
  <si>
    <t>m2</t>
  </si>
  <si>
    <t>4</t>
  </si>
  <si>
    <t>122251105</t>
  </si>
  <si>
    <t>Odkopávky a prokopávky nezapažené v hornině třídy těžitelnosti I skupiny 3 objem do 1000 m3 strojně</t>
  </si>
  <si>
    <t>m3</t>
  </si>
  <si>
    <t>-730555689</t>
  </si>
  <si>
    <t>VV</t>
  </si>
  <si>
    <t xml:space="preserve">1420 " profil 1 </t>
  </si>
  <si>
    <t>416 "chodníky, altánek</t>
  </si>
  <si>
    <t>160"náměstíčko</t>
  </si>
  <si>
    <t>124 "chodníky a IO 02-59</t>
  </si>
  <si>
    <t>560 "profil 2, schodiště</t>
  </si>
  <si>
    <t>530*0,3*0,3"rýha pro drenáže</t>
  </si>
  <si>
    <t>100"reserva</t>
  </si>
  <si>
    <t>Součet</t>
  </si>
  <si>
    <t>3</t>
  </si>
  <si>
    <t>122351104</t>
  </si>
  <si>
    <t>Odkopávky a prokopávky nezapažené v hornině třídy těžitelnosti II skupiny 4 objem do 500 m3 strojně</t>
  </si>
  <si>
    <t>-1722837363</t>
  </si>
  <si>
    <t>200 "reserva</t>
  </si>
  <si>
    <t>162751117</t>
  </si>
  <si>
    <t>Vodorovné přemístění přes 9 000 do 10000 m výkopku/sypaniny z horniny třídy těžitelnosti I skupiny 1 až 3</t>
  </si>
  <si>
    <t>1056382299</t>
  </si>
  <si>
    <t>2828+200</t>
  </si>
  <si>
    <t>5</t>
  </si>
  <si>
    <t>162751119</t>
  </si>
  <si>
    <t>Příplatek k vodorovnému přemístění výkopku/sypaniny z horniny třídy těžitelnosti I skupiny 1 až 3 ZKD 1000 m přes 10000 m</t>
  </si>
  <si>
    <t>1388107277</t>
  </si>
  <si>
    <t>3028*12</t>
  </si>
  <si>
    <t>6</t>
  </si>
  <si>
    <t>171152101</t>
  </si>
  <si>
    <t>Uložení sypaniny z hornin soudržných do násypů zhutněných silnic a dálnic</t>
  </si>
  <si>
    <t>88363035</t>
  </si>
  <si>
    <t>15 "stáv. výkopek pro profil 5, násyp</t>
  </si>
  <si>
    <t>125 "štěrkopísek za obrubami</t>
  </si>
  <si>
    <t>7</t>
  </si>
  <si>
    <t>M</t>
  </si>
  <si>
    <t>58337344</t>
  </si>
  <si>
    <t>štěrkopísek frakce 0-32 - dosyp za obrubami</t>
  </si>
  <si>
    <t>t</t>
  </si>
  <si>
    <t>8</t>
  </si>
  <si>
    <t>18</t>
  </si>
  <si>
    <t>500*0,5*0,5*2,2</t>
  </si>
  <si>
    <t>180405114</t>
  </si>
  <si>
    <t>Založení trávníku ve vegetačních prefabrikátech výsevem směsi semene v rovině a ve svahu do 1:5</t>
  </si>
  <si>
    <t>20</t>
  </si>
  <si>
    <t>9</t>
  </si>
  <si>
    <t>10364100</t>
  </si>
  <si>
    <t>zemina pro terénní úpravy - tříděná</t>
  </si>
  <si>
    <t>-780554989</t>
  </si>
  <si>
    <t>10</t>
  </si>
  <si>
    <t>181951112</t>
  </si>
  <si>
    <t>Úprava pláně v hornině třídy těžitelnosti I skupiny 1 až 3 se zhutněním strojně</t>
  </si>
  <si>
    <t>-1856838627</t>
  </si>
  <si>
    <t>Zakládání</t>
  </si>
  <si>
    <t>11</t>
  </si>
  <si>
    <t>211971110</t>
  </si>
  <si>
    <t>Zřízení opláštění žeber nebo trativodů geotextilií v rýze nebo zářezu sklonu do 1:2</t>
  </si>
  <si>
    <t>26</t>
  </si>
  <si>
    <t>(0,3+0,3+0,3+0,3)*530</t>
  </si>
  <si>
    <t>12</t>
  </si>
  <si>
    <t>69311060</t>
  </si>
  <si>
    <t>geotextilie netkaná PP 200g/m2</t>
  </si>
  <si>
    <t>28</t>
  </si>
  <si>
    <t>13</t>
  </si>
  <si>
    <t>212532111</t>
  </si>
  <si>
    <t>Lože pro trativody z kameniva hrubého drceného frakce 16 až 32 mm</t>
  </si>
  <si>
    <t>30</t>
  </si>
  <si>
    <t>530*0,3*0,3</t>
  </si>
  <si>
    <t>14</t>
  </si>
  <si>
    <t>212755214</t>
  </si>
  <si>
    <t>Trativody z drenážních trubek plastových flexibilních D 100 mm bez lože</t>
  </si>
  <si>
    <t>m</t>
  </si>
  <si>
    <t>32</t>
  </si>
  <si>
    <t>612131131</t>
  </si>
  <si>
    <t>Jílové dno pod drenáž</t>
  </si>
  <si>
    <t>34</t>
  </si>
  <si>
    <t>530*0,3</t>
  </si>
  <si>
    <t>Svislé a kompletní konstrukce</t>
  </si>
  <si>
    <t>16</t>
  </si>
  <si>
    <t>339921113-1</t>
  </si>
  <si>
    <t>schodiště u  teplárny, 3 stupnů</t>
  </si>
  <si>
    <t>kus</t>
  </si>
  <si>
    <t>36</t>
  </si>
  <si>
    <t>17</t>
  </si>
  <si>
    <t>339921113-2</t>
  </si>
  <si>
    <t>schodiště IO 02-52 9 schodů</t>
  </si>
  <si>
    <t>38</t>
  </si>
  <si>
    <t>Komunikace pozemní</t>
  </si>
  <si>
    <t>564211111</t>
  </si>
  <si>
    <t>Podklad nebo podsyp ze štěrkopísku ŠP tl 50 mm - nad a pod izolační vanu</t>
  </si>
  <si>
    <t>40</t>
  </si>
  <si>
    <t>450*2</t>
  </si>
  <si>
    <t>19</t>
  </si>
  <si>
    <t>564741111</t>
  </si>
  <si>
    <t>Podklad z kameniva hrubého drceného vel. 32-63 mm tl 120 mm</t>
  </si>
  <si>
    <t>42</t>
  </si>
  <si>
    <t>564751111</t>
  </si>
  <si>
    <t>Podklad z kameniva hrubého drceného vel. 32-63 mm tl 150 mm</t>
  </si>
  <si>
    <t>44</t>
  </si>
  <si>
    <t xml:space="preserve">450*1,2 "parkovací stání </t>
  </si>
  <si>
    <t>200*1,2 "náměstíčko</t>
  </si>
  <si>
    <t>1030*1,2"vozovka kamenná dlažba</t>
  </si>
  <si>
    <t>17 *1,2"vozovka hmatová dlažba</t>
  </si>
  <si>
    <t>14*1,2 "vozovka lem hmatové dlažby</t>
  </si>
  <si>
    <t>500*1,2 "chodník kamenná dlažba</t>
  </si>
  <si>
    <t>564751111-1</t>
  </si>
  <si>
    <t>Podklad z kameniva hrubého drceného vel. 32-63 mm tl 150 mm druhá vrstva</t>
  </si>
  <si>
    <t>46</t>
  </si>
  <si>
    <t>22</t>
  </si>
  <si>
    <t>564811111</t>
  </si>
  <si>
    <t>Podklad ze štěrkodrtě ŠD tl 50 mm - pro žulovou drt</t>
  </si>
  <si>
    <t>48</t>
  </si>
  <si>
    <t>23</t>
  </si>
  <si>
    <t>58381157</t>
  </si>
  <si>
    <t>deska dlažební žula tryskaná 40x40 tl 3cm - lem hmatové dlažby</t>
  </si>
  <si>
    <t>50</t>
  </si>
  <si>
    <t>24</t>
  </si>
  <si>
    <t>564841111</t>
  </si>
  <si>
    <t>Podklad ze štěrkodrtě ŠD tl 120 mm</t>
  </si>
  <si>
    <t>52</t>
  </si>
  <si>
    <t>25</t>
  </si>
  <si>
    <t>564851111</t>
  </si>
  <si>
    <t>Podklad ze štěrkodrtě ŠD tl 150 mm</t>
  </si>
  <si>
    <t>54</t>
  </si>
  <si>
    <t xml:space="preserve">450*1,13 "parkovací stání </t>
  </si>
  <si>
    <t>200*1,13 "náměstíčko</t>
  </si>
  <si>
    <t>1030*1,13"vozovka kamenná dlažba</t>
  </si>
  <si>
    <t>17 *1,13"vozovka hmatová dlažba</t>
  </si>
  <si>
    <t>14*1,13 "vozovka lem hmatové dlažby</t>
  </si>
  <si>
    <t>500*1,13 "chodník kamenná dlažba</t>
  </si>
  <si>
    <t>564952111</t>
  </si>
  <si>
    <t>Podklad z mechanicky zpevněného kameniva MZK tl 150 mm</t>
  </si>
  <si>
    <t>56</t>
  </si>
  <si>
    <t xml:space="preserve">450 "parkovací stání </t>
  </si>
  <si>
    <t>1030"vozovka kamenná dlažba</t>
  </si>
  <si>
    <t>17 "vozovka hmatová dlažba</t>
  </si>
  <si>
    <t>14 "vozovka lem hmatové dlažby</t>
  </si>
  <si>
    <t>27</t>
  </si>
  <si>
    <t>571904111</t>
  </si>
  <si>
    <t>Posyp krytu kamenivem drceným nebo těženým do 20 kg/m2 - žulová drt 0/16</t>
  </si>
  <si>
    <t>58</t>
  </si>
  <si>
    <t>591211111</t>
  </si>
  <si>
    <t>Kladení dlažby z kostek drobných z kamene do lože z kameniva těženého tl 50 mm</t>
  </si>
  <si>
    <t>60</t>
  </si>
  <si>
    <t>450+10 "parkovací stání , navýšení o přeponu podélného sklonu 5-12%</t>
  </si>
  <si>
    <t>200 "náměstíčko</t>
  </si>
  <si>
    <t>1030+10 "vozovka kamenná dlažba, navýšení o přeponu podélného sklonu  od 5 - 12 %</t>
  </si>
  <si>
    <t>29</t>
  </si>
  <si>
    <t>58381007</t>
  </si>
  <si>
    <t>kostka štípaná dlažební žula drobná 8/10</t>
  </si>
  <si>
    <t>838244951</t>
  </si>
  <si>
    <t>1700</t>
  </si>
  <si>
    <t>1700*1,03 'Přepočtené koeficientem množství</t>
  </si>
  <si>
    <t>591412111</t>
  </si>
  <si>
    <t>Kladení dlažby z mozaiky dvou a vícebarevné komunikací pro pěší lože z kameniva</t>
  </si>
  <si>
    <t>64</t>
  </si>
  <si>
    <t>15"podesty</t>
  </si>
  <si>
    <t>200 "chodníky</t>
  </si>
  <si>
    <t>31</t>
  </si>
  <si>
    <t>58381005</t>
  </si>
  <si>
    <t>kostka štípaná dlažební mozaika žula 4/6 šedá</t>
  </si>
  <si>
    <t>2014810976</t>
  </si>
  <si>
    <t>215</t>
  </si>
  <si>
    <t>215*1,03 'Přepočtené koeficientem množství</t>
  </si>
  <si>
    <t>596212210</t>
  </si>
  <si>
    <t>Kladení zámkové dlažby pozemních komunikací tl 80 mm - hmatová dlažba umělý kámen</t>
  </si>
  <si>
    <t>68</t>
  </si>
  <si>
    <t>33</t>
  </si>
  <si>
    <t>59245019</t>
  </si>
  <si>
    <t>dlažba umělý kámen hmatová přírodní</t>
  </si>
  <si>
    <t>70</t>
  </si>
  <si>
    <t>596841120</t>
  </si>
  <si>
    <t>Kladení dlaždic komunikací pro pěší do lože z cement malty nebo betonu tl. 60 mm</t>
  </si>
  <si>
    <t>72</t>
  </si>
  <si>
    <t>35</t>
  </si>
  <si>
    <t>59246005</t>
  </si>
  <si>
    <t>dlažba plošná betonová terasová reliéfní 40x40x4cm - okapový chodník</t>
  </si>
  <si>
    <t>74</t>
  </si>
  <si>
    <t>28323010</t>
  </si>
  <si>
    <t>fólie nopová v 20mm tl 1mm š 2,0m</t>
  </si>
  <si>
    <t>76</t>
  </si>
  <si>
    <t>58*2</t>
  </si>
  <si>
    <t>20 "podél opěrek</t>
  </si>
  <si>
    <t>Trubní vedení</t>
  </si>
  <si>
    <t>37</t>
  </si>
  <si>
    <t>877265251</t>
  </si>
  <si>
    <t>Montáž samostatného nalepovacího hrdla z tvrdého PVC-systém KG DN 100 napojení drenáže na šachtu/vpust</t>
  </si>
  <si>
    <t>78</t>
  </si>
  <si>
    <t>28611706</t>
  </si>
  <si>
    <t>nalepovací hrdlo samostatné kanalizace plastové KG DN 110</t>
  </si>
  <si>
    <t>80</t>
  </si>
  <si>
    <t>39</t>
  </si>
  <si>
    <t>894812001</t>
  </si>
  <si>
    <t>Revizní a čistící šachta z PP šachtové dno DN 400/150 přímý tok</t>
  </si>
  <si>
    <t>1867241720</t>
  </si>
  <si>
    <t>894812032</t>
  </si>
  <si>
    <t>Revizní a čistící šachta z PP DN 400 šachtová roura korugovaná bez hrdla světlé hloubky 1500 mm</t>
  </si>
  <si>
    <t>1580085828</t>
  </si>
  <si>
    <t>41</t>
  </si>
  <si>
    <t>894812041</t>
  </si>
  <si>
    <t>Příplatek k rourám revizní a čistící šachty z PP DN 400 za uříznutí šachtové roury</t>
  </si>
  <si>
    <t>1354009637</t>
  </si>
  <si>
    <t>894812062</t>
  </si>
  <si>
    <t>Revizní a čistící šachta z PP DN 400 poklop litinový s betonovým rámem pro třídu zatížení B125</t>
  </si>
  <si>
    <t>-958308243</t>
  </si>
  <si>
    <t>43</t>
  </si>
  <si>
    <t>899331111</t>
  </si>
  <si>
    <t>Výšková úprava uličního vstupu nebo vpusti do 200 mm poklopu</t>
  </si>
  <si>
    <t>86</t>
  </si>
  <si>
    <t>899431111</t>
  </si>
  <si>
    <t>Výšková úprava uličního vstupu nebo vpusti do 200 mm  krycího hrnce, šoupěte nebo hydrantu</t>
  </si>
  <si>
    <t>88</t>
  </si>
  <si>
    <t>Ostatní konstrukce a práce, bourání</t>
  </si>
  <si>
    <t>45</t>
  </si>
  <si>
    <t>55391213</t>
  </si>
  <si>
    <t>madlo</t>
  </si>
  <si>
    <t>90</t>
  </si>
  <si>
    <t>911121111</t>
  </si>
  <si>
    <t>Montáž zábradlí ocelového přichyceného vruty do betonového podkladu</t>
  </si>
  <si>
    <t>92</t>
  </si>
  <si>
    <t>47</t>
  </si>
  <si>
    <t>914511111</t>
  </si>
  <si>
    <t>Montáž madla</t>
  </si>
  <si>
    <t>94</t>
  </si>
  <si>
    <t>953941211</t>
  </si>
  <si>
    <t>Osazování kovových konzol nebo kotev pro madla</t>
  </si>
  <si>
    <t>96</t>
  </si>
  <si>
    <t>49</t>
  </si>
  <si>
    <t>40445225</t>
  </si>
  <si>
    <t>sloupek Zn pro dopravní značku D 60mm v 350mm</t>
  </si>
  <si>
    <t>98</t>
  </si>
  <si>
    <t>40445622</t>
  </si>
  <si>
    <t>informativní značky provozní IP1-IP3, IP4b-IP7, IP10a, b 750x750mm</t>
  </si>
  <si>
    <t>750746126</t>
  </si>
  <si>
    <t>51</t>
  </si>
  <si>
    <t>916241213</t>
  </si>
  <si>
    <t>Osazení obrubníku kamenného stojatého s boční opěrou do lože z betonu prostého</t>
  </si>
  <si>
    <t>102</t>
  </si>
  <si>
    <t>885</t>
  </si>
  <si>
    <t>58380374</t>
  </si>
  <si>
    <t>obrubník kamenný přímý, žula, 12x25</t>
  </si>
  <si>
    <t>104</t>
  </si>
  <si>
    <t>53</t>
  </si>
  <si>
    <t>58380374-1</t>
  </si>
  <si>
    <t>obrubník kamenný přímý bílý, žula, 12x25x50 cm - pro vodorovné značení</t>
  </si>
  <si>
    <t>ks</t>
  </si>
  <si>
    <t>106</t>
  </si>
  <si>
    <t>143 "ks kolmá stání</t>
  </si>
  <si>
    <t>58380416-1</t>
  </si>
  <si>
    <t>obrubník kamenný obloukový , žula, r=1 m 12x25</t>
  </si>
  <si>
    <t>108</t>
  </si>
  <si>
    <t>55</t>
  </si>
  <si>
    <t>58380428</t>
  </si>
  <si>
    <t>obrubník kamenný obloukový , žula, r=3 m 12x25</t>
  </si>
  <si>
    <t>110</t>
  </si>
  <si>
    <t>916241213-1</t>
  </si>
  <si>
    <t>Osazení obrubníku kamenného stojatého s boční opěrou do lože z betonu prostého - bílý obrubník</t>
  </si>
  <si>
    <t>112</t>
  </si>
  <si>
    <t>143</t>
  </si>
  <si>
    <t>57</t>
  </si>
  <si>
    <t>919726122</t>
  </si>
  <si>
    <t>Geotextilie pro ochranu, separaci a filtraci netkaná měrná hmotnost do 300 g/m2</t>
  </si>
  <si>
    <t>114</t>
  </si>
  <si>
    <t xml:space="preserve">450*1,4 "parkovací stání </t>
  </si>
  <si>
    <t>200*1,4 "náměstíčko</t>
  </si>
  <si>
    <t>1030*1,4"vozovka kamenná dlažba</t>
  </si>
  <si>
    <t>17 *1,4"vozovka hmatová dlažba</t>
  </si>
  <si>
    <t>14*1,4 "vozovka lem hmatové dlažby</t>
  </si>
  <si>
    <t>500*1,4 "chodník kamenná dlažba</t>
  </si>
  <si>
    <t>200 "chodník mlat</t>
  </si>
  <si>
    <t>919726203</t>
  </si>
  <si>
    <t>izolační vana - polyethylen 950 kg/m3 HDPE</t>
  </si>
  <si>
    <t>116</t>
  </si>
  <si>
    <t>450*1,5 "včetně přesahů a zatáhnutí až k obrubě</t>
  </si>
  <si>
    <t>59</t>
  </si>
  <si>
    <t>919735125</t>
  </si>
  <si>
    <t>Řezání kamenné obruby</t>
  </si>
  <si>
    <t>118</t>
  </si>
  <si>
    <t>966006211</t>
  </si>
  <si>
    <t>Odstranění svislých dopravních značek ze sloupů, sloupků nebo konzol</t>
  </si>
  <si>
    <t>-2078011788</t>
  </si>
  <si>
    <t>61</t>
  </si>
  <si>
    <t>915311113</t>
  </si>
  <si>
    <t>Předformátované vodorovné dopravní značení dopravní značky do 5 m2 - piktogram tělesně postiženého</t>
  </si>
  <si>
    <t>122</t>
  </si>
  <si>
    <t>62</t>
  </si>
  <si>
    <t>IP 10</t>
  </si>
  <si>
    <t>Objekt schodiště IO 02-59</t>
  </si>
  <si>
    <t>kpl</t>
  </si>
  <si>
    <t>124</t>
  </si>
  <si>
    <t>997</t>
  </si>
  <si>
    <t>Přesun sutě</t>
  </si>
  <si>
    <t>63</t>
  </si>
  <si>
    <t>997013501</t>
  </si>
  <si>
    <t>Odvoz suti a vybouraných hmot na skládku nebo meziskládku do 1 km se složením</t>
  </si>
  <si>
    <t>126</t>
  </si>
  <si>
    <t>997013509</t>
  </si>
  <si>
    <t>Příplatek k odvozu suti a vybouraných hmot na skládku ZKD 1 km přes 1 km</t>
  </si>
  <si>
    <t>128</t>
  </si>
  <si>
    <t>2,56*22</t>
  </si>
  <si>
    <t>65</t>
  </si>
  <si>
    <t>997221873</t>
  </si>
  <si>
    <t>Poplatek za uložení stavebního odpadu na recyklační skládce (skládkovné) zeminy a kamení zatříděného do Katalogu odpadů pod kódem 17 05 04</t>
  </si>
  <si>
    <t>236820650</t>
  </si>
  <si>
    <t>3028*1,9</t>
  </si>
  <si>
    <t>66</t>
  </si>
  <si>
    <t>997221875</t>
  </si>
  <si>
    <t>Poplatek za uložení stavebního odpadu na recyklační skládce (skládkovné) asfaltového bez obsahu dehtu zatříděného do Katalogu odpadů pod kódem 17 03 02</t>
  </si>
  <si>
    <t>279105721</t>
  </si>
  <si>
    <t>67</t>
  </si>
  <si>
    <t>043002000</t>
  </si>
  <si>
    <t>Zkoušky a ostatní měření</t>
  </si>
  <si>
    <t>134</t>
  </si>
  <si>
    <t>998</t>
  </si>
  <si>
    <t>Přesun hmot</t>
  </si>
  <si>
    <t>998223011</t>
  </si>
  <si>
    <t>Přesun hmot pro pozemní komunikace s krytem dlážděným</t>
  </si>
  <si>
    <t>1851957703</t>
  </si>
  <si>
    <t>IO-02 - Opěrné zdi a schodiště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</si>
  <si>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</si>
  <si>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</si>
  <si>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</si>
  <si>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</si>
  <si>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767 - Konstrukce zámečnické</t>
  </si>
  <si>
    <t>132251103</t>
  </si>
  <si>
    <t>Hloubení rýh nezapažených š do 800 mm v hornině třídy těžitelnosti I skupiny 3 objem do 100 m3 strojně</t>
  </si>
  <si>
    <t>501724647</t>
  </si>
  <si>
    <t>20,868+3,79+1,74+27,77</t>
  </si>
  <si>
    <t>5,994+2,247</t>
  </si>
  <si>
    <t>867650946</t>
  </si>
  <si>
    <t>62,409</t>
  </si>
  <si>
    <t>742324974</t>
  </si>
  <si>
    <t>62,409*12</t>
  </si>
  <si>
    <t>167151101</t>
  </si>
  <si>
    <t>Nakládání výkopku z hornin třídy těžitelnosti I skupiny 1 až 3 do 100 m3</t>
  </si>
  <si>
    <t>-707138173</t>
  </si>
  <si>
    <t>171201231</t>
  </si>
  <si>
    <t>Poplatek za uložení zeminy a kamení na recyklační skládce (skládkovné) kód odpadu 17 05 04</t>
  </si>
  <si>
    <t>1730501926</t>
  </si>
  <si>
    <t>62,409*1,7</t>
  </si>
  <si>
    <t>273322611</t>
  </si>
  <si>
    <t>Základové desky ze ŽB se zvýšenými nároky na prostředí tř. C 30/37</t>
  </si>
  <si>
    <t>20,868</t>
  </si>
  <si>
    <t>273361821</t>
  </si>
  <si>
    <t>Výztuž základových desek betonářskou ocelí 10 505 (R)</t>
  </si>
  <si>
    <t>1,268</t>
  </si>
  <si>
    <t>274322611</t>
  </si>
  <si>
    <t>Základové pasy ze ŽB se zvýšenými nároky na prostředí tř. C 30/37</t>
  </si>
  <si>
    <t>3,79+1,74+27,77</t>
  </si>
  <si>
    <t>274361821</t>
  </si>
  <si>
    <t>Výztuž základových pásů betonářskou ocelí 10 505 (R)</t>
  </si>
  <si>
    <t>0,145+0,152+0,999</t>
  </si>
  <si>
    <t>5,86+25,5+3,7+4,5+11+4,2+5,5+10,5+0,3+9,8+15,4+9,8</t>
  </si>
  <si>
    <t>311351311</t>
  </si>
  <si>
    <t>Zřízení jednostranného bednění nosných nadzákladových zdí</t>
  </si>
  <si>
    <t>(5,761+0,3+6,16)*2,52</t>
  </si>
  <si>
    <t>(4,66+0,3+4,66)*2,24</t>
  </si>
  <si>
    <t>(5,98+5,98)*1,9</t>
  </si>
  <si>
    <t>(5,98+5,98)*1,4</t>
  </si>
  <si>
    <t>(5,98+5,98)*1</t>
  </si>
  <si>
    <t>(2,79+0,3+3,16+0,3+3,16+2,49)*0,6</t>
  </si>
  <si>
    <t>(5,372+5,372+0,3+3,678+0,3+3,78+10,36+0,3)*1,41</t>
  </si>
  <si>
    <t>(4,26+0,3+4,26+0,3)*1,83</t>
  </si>
  <si>
    <t>(5,24+0,3+5,24+0,3)*1,7</t>
  </si>
  <si>
    <t>(10,412+0,3+10,412+0,3)*1,14</t>
  </si>
  <si>
    <t>(0,3+9,95+16,163+9,87+0,3+9,64+15,56+9,64)*1,2</t>
  </si>
  <si>
    <t>311351312</t>
  </si>
  <si>
    <t>Odstranění jednostranného bednění nosných nadzákladových zdí</t>
  </si>
  <si>
    <t>311351911</t>
  </si>
  <si>
    <t>Příplatek k cenám bednění nosných nadzákladových zdí za pohledový beton</t>
  </si>
  <si>
    <t>298,292</t>
  </si>
  <si>
    <t>311322611</t>
  </si>
  <si>
    <t>Nosná zeď ze ŽB odolného proti agresivnímu prostředí tř. C 30/37 bez výztuže</t>
  </si>
  <si>
    <t>27,595+2,34+1,78+12,74</t>
  </si>
  <si>
    <t>311361821</t>
  </si>
  <si>
    <t>Výztuž nosných zdí betonářskou ocelí 10 505</t>
  </si>
  <si>
    <t>2,464+0,154+0,173+1,152</t>
  </si>
  <si>
    <t>Vodorovné konstrukce</t>
  </si>
  <si>
    <t>430321616</t>
  </si>
  <si>
    <t>Schodišťová konstrukce a rampa ze ŽB tř. C 30/37</t>
  </si>
  <si>
    <t>2,856+2,328</t>
  </si>
  <si>
    <t>430361821</t>
  </si>
  <si>
    <t>Výztuž schodišťové konstrukce a rampy betonářskou ocelí 10 505</t>
  </si>
  <si>
    <t>0,664+0,019+0,295+0,011</t>
  </si>
  <si>
    <t>433121121</t>
  </si>
  <si>
    <t>Osazení ŽB schodnic</t>
  </si>
  <si>
    <t>3+8+1+3+2+1+2+1+2</t>
  </si>
  <si>
    <t>59373775</t>
  </si>
  <si>
    <t>deska schodišťová nosná ŽB 166x400x1200mm</t>
  </si>
  <si>
    <t>59373776</t>
  </si>
  <si>
    <t>deska schodišťová nosná ŽB 166x400x1500mm</t>
  </si>
  <si>
    <t>59373777</t>
  </si>
  <si>
    <t>deska schodišťová nosná ŽB 166x297x1200mm</t>
  </si>
  <si>
    <t>59373770</t>
  </si>
  <si>
    <t>deska schodišťová nosná ŽB 166x297x1500mm</t>
  </si>
  <si>
    <t>59373771</t>
  </si>
  <si>
    <t>deska schodišťová nosná ŽB 166x297x2150mm</t>
  </si>
  <si>
    <t>59373772</t>
  </si>
  <si>
    <t>deska schodišťová nosná ŽB 166x400x2150mm</t>
  </si>
  <si>
    <t>59373780</t>
  </si>
  <si>
    <t>deska schodišťová nosná ŽB 166x400x2500mm</t>
  </si>
  <si>
    <t>59373740</t>
  </si>
  <si>
    <t>deska schodišťová nosná ŽB 166x400x1850mm</t>
  </si>
  <si>
    <t>59373741</t>
  </si>
  <si>
    <t>deska schodišťová nosná ŽB 166x297x2050mm</t>
  </si>
  <si>
    <t>Úpravy povrchů, podlahy a osazování výplní</t>
  </si>
  <si>
    <t>624631212</t>
  </si>
  <si>
    <t>Tmelení akrylátovým tmelem spár prefabrikovaných dílců š do 20 mm včetně penetrace</t>
  </si>
  <si>
    <t>2,5+1,4+3,133+2,6+2+1,5+2,81+2+2+3,3+2,7+2,5</t>
  </si>
  <si>
    <t>953312112</t>
  </si>
  <si>
    <t>Vložky do svislých dilatačních spár z fasádních polystyrénových desek tl 20 mm</t>
  </si>
  <si>
    <t>2,5*0,3</t>
  </si>
  <si>
    <t>1,4*0,3*3</t>
  </si>
  <si>
    <t>3,133*0,4</t>
  </si>
  <si>
    <t>2,6*0,4</t>
  </si>
  <si>
    <t>2*0,4</t>
  </si>
  <si>
    <t>1,5*0,4</t>
  </si>
  <si>
    <t>2,81*0,4</t>
  </si>
  <si>
    <t>2*0,4*2</t>
  </si>
  <si>
    <t>3,3*0,4</t>
  </si>
  <si>
    <t>2,7*0,4</t>
  </si>
  <si>
    <t>2,5*0,4</t>
  </si>
  <si>
    <t>998152111</t>
  </si>
  <si>
    <t>Přesun hmot pro montované zdi a valy v do 12 m</t>
  </si>
  <si>
    <t>PSV</t>
  </si>
  <si>
    <t>Práce a dodávky PSV</t>
  </si>
  <si>
    <t>711</t>
  </si>
  <si>
    <t>Izolace proti vodě, vlhkosti a plynům</t>
  </si>
  <si>
    <t>711491273</t>
  </si>
  <si>
    <t>Provedení izolace proti tlakové vodě svislé z nopové folie</t>
  </si>
  <si>
    <t>5,86*4</t>
  </si>
  <si>
    <t>4,7*4</t>
  </si>
  <si>
    <t>5,98*3,2</t>
  </si>
  <si>
    <t>5,98*2,5</t>
  </si>
  <si>
    <t>5,98*2</t>
  </si>
  <si>
    <t>2,8*1,5</t>
  </si>
  <si>
    <t>3,7*1,5</t>
  </si>
  <si>
    <t>4,5*3,5</t>
  </si>
  <si>
    <t>11*2,9</t>
  </si>
  <si>
    <t>4,2*2,2</t>
  </si>
  <si>
    <t>5,4*2,5</t>
  </si>
  <si>
    <t>10,5*2</t>
  </si>
  <si>
    <t>10,2*2</t>
  </si>
  <si>
    <t>15,4*1,5</t>
  </si>
  <si>
    <t>10,2*1,5</t>
  </si>
  <si>
    <t>28323005</t>
  </si>
  <si>
    <t>fólie drenážní nopová v 8mm tl 0,5mm š 2,0m</t>
  </si>
  <si>
    <t>248,226*1,2</t>
  </si>
  <si>
    <t>998711201</t>
  </si>
  <si>
    <t>Přesun hmot procentní pro izolace proti vodě, vlhkosti a plynům v objektech v do 6 m</t>
  </si>
  <si>
    <t>%</t>
  </si>
  <si>
    <t>767</t>
  </si>
  <si>
    <t>Konstrukce zámečnické</t>
  </si>
  <si>
    <t>767995111</t>
  </si>
  <si>
    <t>D+M - Zábradlí na opěrné stěně IO 02-04</t>
  </si>
  <si>
    <t>767995112</t>
  </si>
  <si>
    <t>D+M - Zábradlí na opěrné stěně IO 02-05</t>
  </si>
  <si>
    <t>767995113</t>
  </si>
  <si>
    <t>D+M - Zábradlí na opěrné stěně IO 02-07</t>
  </si>
  <si>
    <t>767995114</t>
  </si>
  <si>
    <t>D+M - Madlo schodů IO 02-51</t>
  </si>
  <si>
    <t>767995115</t>
  </si>
  <si>
    <t>D+M - Madlo schodů IO 02-53</t>
  </si>
  <si>
    <t>998767201</t>
  </si>
  <si>
    <t>Přesun hmot procentní pro zámečnické konstrukce v objektech v do 6 m</t>
  </si>
  <si>
    <t>IO-03 - Dešťová kanalizace</t>
  </si>
  <si>
    <t>131251105</t>
  </si>
  <si>
    <t>Hloubení jam nezapažených v hornině třídy těžitelnosti I skupiny 3 objemu do 1000 m3 strojně</t>
  </si>
  <si>
    <t>617372364</t>
  </si>
  <si>
    <t>3*3*(2,2-0,6)*6</t>
  </si>
  <si>
    <t>2*2*(2,2-0,6)*12</t>
  </si>
  <si>
    <t>4,5*4,5*(3-0,6)</t>
  </si>
  <si>
    <t>2*(5,28+2)*(7,58+2)*(3-0,6)</t>
  </si>
  <si>
    <t>132251254</t>
  </si>
  <si>
    <t>Hloubení rýh nezapažených š do 2000 mm v hornině třídy těžitelnosti I skupiny 3 objem do 500 m3 strojně</t>
  </si>
  <si>
    <t>699456184</t>
  </si>
  <si>
    <t>(3,72+1,31+11,95+3,61+3,4+3,06+3,21+3,19+4,27+3,08+6,16+4,07+5,58+7,48+15,54+3,89+11,65+12,1+1,65+1,58)*0,8*(2,1-0,5)</t>
  </si>
  <si>
    <t>(10,26+3,26+2,98+9,41+48,01+6,01+47,94+47,90)*0,8*(2,1-0,5)</t>
  </si>
  <si>
    <t>(2,51+2,51+2)*0,8*(2,1-0,5)</t>
  </si>
  <si>
    <t>(6+11)*0,8*(2,1-0,5)*-1</t>
  </si>
  <si>
    <t>174152101</t>
  </si>
  <si>
    <t>Zásyp jam, šachet a rýh do 30 m3 sypaninou se zhutněním při překopech inženýrských sítí</t>
  </si>
  <si>
    <t>1056745519</t>
  </si>
  <si>
    <t>353,651+546,564</t>
  </si>
  <si>
    <t>6*3,14*1,2*1,2/4*2*-1</t>
  </si>
  <si>
    <t>12*3,14*0,6*0,6/4*2*-1</t>
  </si>
  <si>
    <t>2*4,08*6,38*2,34*-1</t>
  </si>
  <si>
    <t>(16,009+8,004+14,015)*-1</t>
  </si>
  <si>
    <t>175151101</t>
  </si>
  <si>
    <t>Obsypání potrubí strojně sypaninou bez prohození, uloženou do 3 m</t>
  </si>
  <si>
    <t>-1513772751</t>
  </si>
  <si>
    <t>(3,72+1,31+11,95+3,61+3,4+3,06+3,21+3,19+4,27+3,08+6,16+4,07+5,58+7,48+15,54+3,89+11,65+12,1+1,65+1,58)*0,8*(1,6-0,5)</t>
  </si>
  <si>
    <t>(10,26+3,26+2,98+9,41+48,01+6,01+47,94+47,9)*0,8*(1,6-0,5)</t>
  </si>
  <si>
    <t>(2,51+2,51+2)*0,8*(1,6-0,5)</t>
  </si>
  <si>
    <t>58331200</t>
  </si>
  <si>
    <t>štěrkopísek netříděný zásypový materiál</t>
  </si>
  <si>
    <t>1821492917</t>
  </si>
  <si>
    <t>258,096*2 'Přepočtené koeficientem množství</t>
  </si>
  <si>
    <t>212572111</t>
  </si>
  <si>
    <t>Lože pro trativody ze štěrkopísku tříděného</t>
  </si>
  <si>
    <t>213311113</t>
  </si>
  <si>
    <t>Polštáře zhutněné pod základy z kameniva drceného frakce 16 až 63 mm</t>
  </si>
  <si>
    <t>271572211</t>
  </si>
  <si>
    <t>Podsyp pod základové konstrukce se zhutněním z netříděného štěrkopísku</t>
  </si>
  <si>
    <t>3780</t>
  </si>
  <si>
    <t>386130104</t>
  </si>
  <si>
    <t>Montáž odlučovače ropných látek polyetylenového průtoku 20 l/s</t>
  </si>
  <si>
    <t>56241510</t>
  </si>
  <si>
    <t>odlučovač ropných látek plastový, PP, průtok max 20 l/s, plocha do 1000 m2, 2 poklopy do 15t</t>
  </si>
  <si>
    <t>386130104.1</t>
  </si>
  <si>
    <t>Montáž retenční nádrže skládané bet. prefa objemu 61 m3</t>
  </si>
  <si>
    <t>56241510.1</t>
  </si>
  <si>
    <t>koncový díl bet. prefa tl. stěny 140mm, délka 950, šířka 3800, výška 1930 mm</t>
  </si>
  <si>
    <t>2+2</t>
  </si>
  <si>
    <t>56241510.1.1</t>
  </si>
  <si>
    <t>průběžný díl bet. prefa tl. stěny 140mm, délka 2100, šířka 3800, výška 1930 mm</t>
  </si>
  <si>
    <t>56241510.1.2</t>
  </si>
  <si>
    <t>zákrytová deska bet. Prefa, délka 2100, šířka 4000, výška 250 mm</t>
  </si>
  <si>
    <t>56241510.1.3</t>
  </si>
  <si>
    <t>zákrytová deska s otvorem DN1000mm bet. Prefa, délka 2100, šířka 4000, výška 250 mm</t>
  </si>
  <si>
    <t>1+1</t>
  </si>
  <si>
    <t>871263121</t>
  </si>
  <si>
    <t>Montáž kanalizačního potrubí z PVC těsněné gumovým kroužkem otevřený výkop sklon do 20 % DN 110</t>
  </si>
  <si>
    <t>28611116</t>
  </si>
  <si>
    <t>trubka kanalizační PVC DN 110x5000 mm SN4</t>
  </si>
  <si>
    <t>871313121</t>
  </si>
  <si>
    <t>Montáž kanalizačního potrubí z PVC těsněné gumovým kroužkem otevřený výkop sklon do 20 % DN 160</t>
  </si>
  <si>
    <t>3,72+1,31+11,95+3,61+3,4+3,06+3,21+3,19+4,27+3,08+6,16+4,07+5,58+7,48+15,54+3,89+11,65+12,1+1,65+1,58</t>
  </si>
  <si>
    <t>28611166</t>
  </si>
  <si>
    <t>trubka kanalizační PVC DN 160x5000 mm SN 8</t>
  </si>
  <si>
    <t>(3,72+1,31+11,95+3,61+3,4+3,06+3,21+3,19+4,27+3,08+6,16+4,07+5,58+7,48+15,54+3,89+11,65+12,1+1,65+1,58)*1,05</t>
  </si>
  <si>
    <t>871353121</t>
  </si>
  <si>
    <t>Montáž kanalizačního potrubí z PVC těsněné gumovým kroužkem otevřený výkop sklon do 20 % DN 200</t>
  </si>
  <si>
    <t>10,26+3,26+2,98+9,41+48,01+6,01+47,94+47,90</t>
  </si>
  <si>
    <t>28611169</t>
  </si>
  <si>
    <t>trubka kanalizační PVC DN 200x5000 mm SN 8</t>
  </si>
  <si>
    <t>(10,26+3,26+2,98+9,41+48,01+6,01+47,94+47,90)*1,05</t>
  </si>
  <si>
    <t>871363121</t>
  </si>
  <si>
    <t>Montáž kanalizačního potrubí z PVC těsněné gumovým kroužkem otevřený výkop sklon do 20 % DN 250</t>
  </si>
  <si>
    <t>28611154</t>
  </si>
  <si>
    <t>trubka kanalizační PVC DN 250x5000 mm SN8</t>
  </si>
  <si>
    <t>(2,51+2,51)*1,05</t>
  </si>
  <si>
    <t>877315221</t>
  </si>
  <si>
    <t>Montáž tvarovek z tvrdého PVC-systém KG nebo z polypropylenu-systém KG 2000 dvouosé DN 160</t>
  </si>
  <si>
    <t>818120091</t>
  </si>
  <si>
    <t>28611916</t>
  </si>
  <si>
    <t>odbočka kanalizační plastová s hrdlem KG 160/160/45°</t>
  </si>
  <si>
    <t>-207042338</t>
  </si>
  <si>
    <t>877375121.1</t>
  </si>
  <si>
    <t>Výřez a montáž tvarovek odbočných na potrubí z kanalizačních trub z PVC DN 200</t>
  </si>
  <si>
    <t>28612244</t>
  </si>
  <si>
    <t>přesuvka kanalizační plastová PVC KG DN 200 SN12/16</t>
  </si>
  <si>
    <t>-1791832438</t>
  </si>
  <si>
    <t>894414111.2</t>
  </si>
  <si>
    <t>Montáž tvarovek z tvrdého PVC-systém KG nebo z polypropylenu-systém KG 2000 dvouosé DN 200</t>
  </si>
  <si>
    <t>3+3+4+3</t>
  </si>
  <si>
    <t>28611404.2</t>
  </si>
  <si>
    <t>odbočka kanalizační plastová s hrdlem KG 200/150/45°</t>
  </si>
  <si>
    <t>877315211</t>
  </si>
  <si>
    <t>Montáž tvarovek z tvrdého PVC-systém KG nebo z polypropylenu-systém KG 2000 jednoosé DN 160</t>
  </si>
  <si>
    <t>3+3+4+3+20</t>
  </si>
  <si>
    <t>28611404</t>
  </si>
  <si>
    <t>koleno kanalizační plastové PVC KG DN 160/45° SN8</t>
  </si>
  <si>
    <t>894414111</t>
  </si>
  <si>
    <t>Osazení železobetonových dílců pro šachty skruží základových (dno)</t>
  </si>
  <si>
    <t>59224337</t>
  </si>
  <si>
    <t>dno betonové šachty kanalizační přímé 100x60x40 cm</t>
  </si>
  <si>
    <t>894411311</t>
  </si>
  <si>
    <t>Osazení železobetonových dílců pro šachty skruží rovných</t>
  </si>
  <si>
    <t>2+1+2+2</t>
  </si>
  <si>
    <t>59224051</t>
  </si>
  <si>
    <t>skruž pro kanalizační šachty se zabudovanými stupadly 100 x 50 x 12 cm</t>
  </si>
  <si>
    <t>59224050</t>
  </si>
  <si>
    <t>skruž pro kanalizační šachty se zabudovanými stupadly 100 x 25 x 12 cm</t>
  </si>
  <si>
    <t>59224052</t>
  </si>
  <si>
    <t>skruž pro kanalizační šachty se zabudovanými stupadly 100 x 100 x 12 cm</t>
  </si>
  <si>
    <t>894412411</t>
  </si>
  <si>
    <t>Osazení železobetonových dílců pro šachty skruží přechodových</t>
  </si>
  <si>
    <t>6+3</t>
  </si>
  <si>
    <t>59224120</t>
  </si>
  <si>
    <t>skruž betonová přechodová 62,5/100x60x9cm, stupadla poplastovaná</t>
  </si>
  <si>
    <t>-924813262</t>
  </si>
  <si>
    <t>59224010</t>
  </si>
  <si>
    <t>prstenec šachtový vyrovnávací betonový 625x100x40mm</t>
  </si>
  <si>
    <t>82</t>
  </si>
  <si>
    <t>59224011</t>
  </si>
  <si>
    <t>prstenec šachtový vyrovnávací betonový 625x100x60mm</t>
  </si>
  <si>
    <t>84</t>
  </si>
  <si>
    <t>59224186</t>
  </si>
  <si>
    <t>prstenec šachtový vyrovnávací betonový 625x120x80mm</t>
  </si>
  <si>
    <t>2+1</t>
  </si>
  <si>
    <t>59224187</t>
  </si>
  <si>
    <t>prstenec šachtový vyrovnávací betonový 625x120x100mm</t>
  </si>
  <si>
    <t>899104112</t>
  </si>
  <si>
    <t>Osazení poklopů litinových nebo ocelových včetně rámů pro třídu zatížení D400, E600</t>
  </si>
  <si>
    <t>28661935</t>
  </si>
  <si>
    <t>poklop šachtový litinový dno DN 600 pro třídu zatížení D400</t>
  </si>
  <si>
    <t>894811155</t>
  </si>
  <si>
    <t>Revizní šachta z PVC typ přímý, DN 600/200 tlak 12,5 t hl od 1910 do 2280 mm</t>
  </si>
  <si>
    <t>899103112</t>
  </si>
  <si>
    <t>Osazení poklopů litinových nebo ocelových včetně rámů pro třídu zatížení B125, C250</t>
  </si>
  <si>
    <t>28661933</t>
  </si>
  <si>
    <t>poklop šachtový litinový dno DN 600 pro třídu zatížení B125</t>
  </si>
  <si>
    <t>895941111</t>
  </si>
  <si>
    <t>Zřízení vpusti kanalizační uliční z betonových dílců typ UV-50 normální</t>
  </si>
  <si>
    <t>100</t>
  </si>
  <si>
    <t>59223852</t>
  </si>
  <si>
    <t>dno betonové pro uliční vpusť s kalovou prohlubní 45x30x5 cm</t>
  </si>
  <si>
    <t>59223850</t>
  </si>
  <si>
    <t>dno betonové pro uliční vpusť s výtokovým otvorem 45x33x5 cm</t>
  </si>
  <si>
    <t>59223854</t>
  </si>
  <si>
    <t>skruž betonová pro uliční vpusť s výtokovým otvorem PVC, 45x35x5 cm</t>
  </si>
  <si>
    <t>59223864</t>
  </si>
  <si>
    <t>prstenec betonový pro uliční vpusť vyrovnávací 39 x 6 x 13 cm</t>
  </si>
  <si>
    <t>56241494</t>
  </si>
  <si>
    <t>horní díl vpusti zátěž A15-D400 kN pro žlaby z PE š 300mm</t>
  </si>
  <si>
    <t>59223858</t>
  </si>
  <si>
    <t>skruž betonová pro uliční vpusť horní 45 x 57 x 5 cm</t>
  </si>
  <si>
    <t>28661816</t>
  </si>
  <si>
    <t>koš kalový pro silniční vpusť 315mm</t>
  </si>
  <si>
    <t>55242330</t>
  </si>
  <si>
    <t>mříž D 400 -  konkávní 600x600 4-stranný rám</t>
  </si>
  <si>
    <t>899620161</t>
  </si>
  <si>
    <t>Obetonování plastové šachty z polypropylenu betonem prostým tř. C 30/37 otevřený výkop</t>
  </si>
  <si>
    <t>2,75</t>
  </si>
  <si>
    <t>935113111</t>
  </si>
  <si>
    <t>Osazení odvodňovacího polymerbetonového žlabu s krycím roštem šířky do 200 mm</t>
  </si>
  <si>
    <t>120</t>
  </si>
  <si>
    <t>56241027</t>
  </si>
  <si>
    <t>žlab PE vyztužený skelnými vlákny zátěž A15-D400 kN světlá š 200mm</t>
  </si>
  <si>
    <t>56241034</t>
  </si>
  <si>
    <t>rošt mřížkový D400 Pz dl 1m oka 30/20 pro žlab PE š 200mm</t>
  </si>
  <si>
    <t>998271201</t>
  </si>
  <si>
    <t>Přesun hmot pro kanalizace hloubené zděné otevřený výkop</t>
  </si>
  <si>
    <t>IO-04 - Veřejné osvětlení</t>
  </si>
  <si>
    <t xml:space="preserve">    M - Práce a dodávky M</t>
  </si>
  <si>
    <t xml:space="preserve">      21-M - Elektromontáže</t>
  </si>
  <si>
    <t xml:space="preserve">      46-M - Zemní práce při extr.mont.pracích</t>
  </si>
  <si>
    <t xml:space="preserve">      OST - Ostatní</t>
  </si>
  <si>
    <t>Práce a dodávky M</t>
  </si>
  <si>
    <t>21-M</t>
  </si>
  <si>
    <t>Elektromontáže</t>
  </si>
  <si>
    <t>210120101-D</t>
  </si>
  <si>
    <t>Demontáž pojistkových patron do 60 A se styčným kroužkem</t>
  </si>
  <si>
    <t>210100001-D</t>
  </si>
  <si>
    <t>Demontáž - Ukončení vodičů v rozváděči nebo na přístroji včetně zapojení průřezu žíly do 2,5 mm2</t>
  </si>
  <si>
    <t>IP-00.1.2</t>
  </si>
  <si>
    <t>Demontáž kabel Cu plný kulatýžíla 3x1,5 až 6 mm2 uložený v trubce</t>
  </si>
  <si>
    <t>210203403-D</t>
  </si>
  <si>
    <t>Demontáž svítidel výbojkových průmyslových stropních přisazených 1 zdroj s krytem</t>
  </si>
  <si>
    <t>210100101-D</t>
  </si>
  <si>
    <t>Demontáž - Ukončení vodičů na svorkovnici s otevřením a uzavřením krytu včetně zapojení průřezu žíly do 16 mm2</t>
  </si>
  <si>
    <t>210204201-D</t>
  </si>
  <si>
    <t>Demontáž elektrovýzbroje stožárů osvětlení 1 okruh</t>
  </si>
  <si>
    <t>IP-00.1.3</t>
  </si>
  <si>
    <t>Demontáž hliníkových kabelů AYKY, AMCMK, TFSP, NAYY-J-RE(-O-SM) 1kV 4x25 mm2 pevně uložených</t>
  </si>
  <si>
    <t>210204002-D</t>
  </si>
  <si>
    <t>Demontáž stožárů osvětlení parkových ocelových</t>
  </si>
  <si>
    <t>IP-00.1.4</t>
  </si>
  <si>
    <t>Demontáž hliníkových kabelů AYKY, AMCMK, TFSP, NAYY-J-RE(-O-SM) 1kV 4x25 mm2 volně uložených</t>
  </si>
  <si>
    <t>210120101</t>
  </si>
  <si>
    <t>Montáž pojistkových patron do 60 A se styčným kroužkem</t>
  </si>
  <si>
    <t>345234160</t>
  </si>
  <si>
    <t>vložka pojistková E27 normální 2410 10A</t>
  </si>
  <si>
    <t>256</t>
  </si>
  <si>
    <t>210192651</t>
  </si>
  <si>
    <t>Montáž skříní kabelových zapuštěných do zdiva cihelného, typ KS I</t>
  </si>
  <si>
    <t>IP-13.1.4</t>
  </si>
  <si>
    <t>pojistková skříň SP100/NVP1P</t>
  </si>
  <si>
    <t>210100003</t>
  </si>
  <si>
    <t>Ukončení vodičů v rozváděči nebo na přístroji včetně zapojení průřezu žíly do 16 mm2</t>
  </si>
  <si>
    <t>210120102</t>
  </si>
  <si>
    <t>Montáž pojistkových patron nožových</t>
  </si>
  <si>
    <t>IP-10.2.1</t>
  </si>
  <si>
    <t>pojistka nožová PHN 00 10A Gg</t>
  </si>
  <si>
    <t>210204011</t>
  </si>
  <si>
    <t>Montáž stožárů osvětlení ocelových samostatně stojících délky do 12 m</t>
  </si>
  <si>
    <t>IP-01.1.1</t>
  </si>
  <si>
    <t>stožár ocel. bezpatic. 2st. v=8m (133/102/89), manžeta, žár. Zn</t>
  </si>
  <si>
    <t>210204002</t>
  </si>
  <si>
    <t>Montáž stožárů osvětlení parkových ocelových</t>
  </si>
  <si>
    <t>IP-01.1.3</t>
  </si>
  <si>
    <t>stožár ocel. bezpatic. 1st. v=4,5m (108/60), manžeta, žár. Zn</t>
  </si>
  <si>
    <t>IP-01.6.1</t>
  </si>
  <si>
    <t>stožárová zemní svorka</t>
  </si>
  <si>
    <t>210204100</t>
  </si>
  <si>
    <t>Montáž výložníků osvětlení jednoramenných nástěnných hmotnosti do 35 kg</t>
  </si>
  <si>
    <t>IP-01.2.6</t>
  </si>
  <si>
    <t>výložník nástěnný rovný; l=0,58 m; elev.=0°; žár. Zn</t>
  </si>
  <si>
    <t>210204201</t>
  </si>
  <si>
    <t>Montáž elektrovýzbroje stožárů osvětlení 1 okruh</t>
  </si>
  <si>
    <t>IP-01.5.1</t>
  </si>
  <si>
    <t>stožárová výzbroj průběžná pro prům. 16 Cu s pojistkou 4A</t>
  </si>
  <si>
    <t>IP-01.5.2</t>
  </si>
  <si>
    <t>stožárová výzbroj odbočná pro prům. 16 Cu s pojistkou 4A</t>
  </si>
  <si>
    <t>741373002</t>
  </si>
  <si>
    <t>Montáž svítidlo výbojkové průmyslové stropní na výložník</t>
  </si>
  <si>
    <t>IP-01.3.3</t>
  </si>
  <si>
    <t>svítidlo VO silniční Al, VTS 50W; stavit. fotometrie, 2C , IP66</t>
  </si>
  <si>
    <t>IP-01.3.6</t>
  </si>
  <si>
    <t>svítidlo VO silniční Al, VTS 50W; stavit. fotometrie, 3A , IP66</t>
  </si>
  <si>
    <t>748132200</t>
  </si>
  <si>
    <t>Montáž svítidlo výbojkové průmyslové stropní raménkové</t>
  </si>
  <si>
    <t>IP-01.3.5</t>
  </si>
  <si>
    <t>svítidlo VO parkové Al, VTS 50W; horní odraz. pl.+refrak.rot.sym.char., IP66</t>
  </si>
  <si>
    <t>748123143</t>
  </si>
  <si>
    <t>Montáž svítidlo LED bytové vestavné podhledové čtvercové do 0,36 m2</t>
  </si>
  <si>
    <t>IP-01.3.7</t>
  </si>
  <si>
    <t>svítidlo zápustné do zdi LED 4,5W/480lm/840, spodní char. IP54</t>
  </si>
  <si>
    <t>IP-01.4.3</t>
  </si>
  <si>
    <t>výbojka  vysokotaký sodík - T 50W Super</t>
  </si>
  <si>
    <t>IP-01.4.4</t>
  </si>
  <si>
    <t>výbojka  vysokotaký sodík - E 50W/E</t>
  </si>
  <si>
    <t>741122211</t>
  </si>
  <si>
    <t>Montáž kabel Cu plný kulatý žíla 3x1,5 až 6 mm2 uložený volně (CYKY)</t>
  </si>
  <si>
    <t>341110300</t>
  </si>
  <si>
    <t>kabel silový s Cu jádrem CYKY 3x1,5 mm2</t>
  </si>
  <si>
    <t>210812035</t>
  </si>
  <si>
    <t>Montáž kabel Cu plný kulatý do 1 kV 4x16 mm2 uložený volně nebo v liště (CYKY)</t>
  </si>
  <si>
    <t>210813035</t>
  </si>
  <si>
    <t>Montáž kabel Cu plný kulatý do 1 kV 4x16 mm2 uložený pevně (CYKY)</t>
  </si>
  <si>
    <t>34111080</t>
  </si>
  <si>
    <t>kabel silový s Cu jádrem 1 kV 4x16mm2</t>
  </si>
  <si>
    <t>460520173</t>
  </si>
  <si>
    <t>Montáž trubek ochranných plastových ohebných do 90 mm uložených do rýhy</t>
  </si>
  <si>
    <t>345713520</t>
  </si>
  <si>
    <t>trubka elektroinstalační ohebná Kopoflex, HDPE+LDPE KF 09063</t>
  </si>
  <si>
    <t>460520172</t>
  </si>
  <si>
    <t>Montáž trubek ochranných plastových ohebných do 50 mm uložených do rýhy</t>
  </si>
  <si>
    <t>345713500</t>
  </si>
  <si>
    <t>trubka elektroinstalační ohebná Kopoflex, HDPE+LDPE KF 09040</t>
  </si>
  <si>
    <t>460680613</t>
  </si>
  <si>
    <t>Vysekání rýh pro montáž trubek a kabelů v omítce vápenné a vápenocementové stěn šířky do 7 cm</t>
  </si>
  <si>
    <t>741110401</t>
  </si>
  <si>
    <t>Montáž hadice ochranná kovová s nasunutím do krabic D do 25 mm uložená volně</t>
  </si>
  <si>
    <t>345711540</t>
  </si>
  <si>
    <t>trubka elektroinstalační ohebná Monoflex z PH 1423/1</t>
  </si>
  <si>
    <t>460710033</t>
  </si>
  <si>
    <t>Vyplnění a omítnutí rýh ve stěnách hloubky do 3 cm a šířky do 7 cm</t>
  </si>
  <si>
    <t>741128022</t>
  </si>
  <si>
    <t>Příplatek k montáži kabelů za zatažení vodiče a kabelu do 2,00 kg</t>
  </si>
  <si>
    <t>741130021</t>
  </si>
  <si>
    <t>Ukončení vodič izolovaný do 2,5 mm2 na svorkovnici</t>
  </si>
  <si>
    <t>741130025</t>
  </si>
  <si>
    <t>Ukončení vodič izolovaný do 16 mm2 na svorkovnici</t>
  </si>
  <si>
    <t>210220002</t>
  </si>
  <si>
    <t>Montáž uzemňovacích vedení vodičů FeZn pomocí svorek na povrchu drátem nebo lanem do 10 mm</t>
  </si>
  <si>
    <t>35431160</t>
  </si>
  <si>
    <t>svorka univerzální 669101 pro lano 4-16mm2</t>
  </si>
  <si>
    <t>35441073</t>
  </si>
  <si>
    <t>drát D 10mm FeZn</t>
  </si>
  <si>
    <t>kg</t>
  </si>
  <si>
    <t>46-M</t>
  </si>
  <si>
    <t>Zemní práce při extr.mont.pracích</t>
  </si>
  <si>
    <t>460080112</t>
  </si>
  <si>
    <t>Bourání základu betonového se záhozem jámy sypaninou</t>
  </si>
  <si>
    <t>460561821</t>
  </si>
  <si>
    <t>Zásyp rýh strojně včetně zhutnění a urovnání povrchu - v zástavbě</t>
  </si>
  <si>
    <t>IP-011</t>
  </si>
  <si>
    <t>Vytýčení pozice nového světelného bodu</t>
  </si>
  <si>
    <t>460050703</t>
  </si>
  <si>
    <t>Hloubení nezapažených jam pro stožáry veřejného osvětlení ručně v hornině tř 3</t>
  </si>
  <si>
    <t>460080013</t>
  </si>
  <si>
    <t>Základové konstrukce z monolitického betonu C 12/15 bez bednění</t>
  </si>
  <si>
    <t>IP-021</t>
  </si>
  <si>
    <t>průsaková trubka dvouvrstvá z PE-HD prům. 250 mm/1,5m</t>
  </si>
  <si>
    <t>IP-022</t>
  </si>
  <si>
    <t>průsaková trubka dvouvrstvá z PE-HD prům. 200 mm/1m</t>
  </si>
  <si>
    <t>IP-012</t>
  </si>
  <si>
    <t>Vytýčení trasy kabelového vedení</t>
  </si>
  <si>
    <t>460150263</t>
  </si>
  <si>
    <t>Hloubení kabelových zapažených i nezapažených rýh ručně š 50 cm, hl 80 cm, v hornině tř 3</t>
  </si>
  <si>
    <t>460150153</t>
  </si>
  <si>
    <t>Hloubení kabelových zapažených i nezapažených rýh ručně š 35 cm, hl 70 cm, v hornině tř 3</t>
  </si>
  <si>
    <t>460150123</t>
  </si>
  <si>
    <t>Hloubení kabelových zapažených i nezapažených rýh ručně š 35 cm, hl 40 cm, v hornině tř 3</t>
  </si>
  <si>
    <t>130</t>
  </si>
  <si>
    <t>460080012</t>
  </si>
  <si>
    <t>Základové konstrukce z monolitického betonu C 8/10 bez bednění</t>
  </si>
  <si>
    <t>132</t>
  </si>
  <si>
    <t>IP-009</t>
  </si>
  <si>
    <t>výstražná fólie do výkopu červená</t>
  </si>
  <si>
    <t>460421171</t>
  </si>
  <si>
    <t>Lože kabelů z písku nebo štěrkopísku tl 10 cm nad kabel, kryté plastovou deskou, š lože do 25 cm</t>
  </si>
  <si>
    <t>136</t>
  </si>
  <si>
    <t>69</t>
  </si>
  <si>
    <t>345751010</t>
  </si>
  <si>
    <t>deska kabelová krycí DEKAB 150/2 PVC červená</t>
  </si>
  <si>
    <t>138</t>
  </si>
  <si>
    <t>34575103</t>
  </si>
  <si>
    <t>deska kabelová krycí PVC červená, 200x7x2 mm</t>
  </si>
  <si>
    <t>140</t>
  </si>
  <si>
    <t>71</t>
  </si>
  <si>
    <t>460560253</t>
  </si>
  <si>
    <t>Zásyp rýh ručně šířky 50 cm, hloubky 70 cm, z horniny třídy 3</t>
  </si>
  <si>
    <t>142</t>
  </si>
  <si>
    <t>460560133</t>
  </si>
  <si>
    <t>Zásyp rýh ručně šířky 35 cm, hloubky 50 cm, z horniny třídy 3</t>
  </si>
  <si>
    <t>144</t>
  </si>
  <si>
    <t>73</t>
  </si>
  <si>
    <t>460560103</t>
  </si>
  <si>
    <t>Zásyp rýh ručně šířky 35 cm, hloubky 20 cm, z horniny třídy 3</t>
  </si>
  <si>
    <t>146</t>
  </si>
  <si>
    <t>460201603</t>
  </si>
  <si>
    <t>Hloubení kabelových nezapažených rýh jakýchkoli rozměrů strojně v hornině tř 3</t>
  </si>
  <si>
    <t>148</t>
  </si>
  <si>
    <t>75</t>
  </si>
  <si>
    <t>460201611</t>
  </si>
  <si>
    <t>Zarovnání kabelových rýh š do 50 cm po výkopu strojně</t>
  </si>
  <si>
    <t>150</t>
  </si>
  <si>
    <t>460600061</t>
  </si>
  <si>
    <t>Odvoz suti a vybouraných hmot do 1 km</t>
  </si>
  <si>
    <t>152</t>
  </si>
  <si>
    <t>77</t>
  </si>
  <si>
    <t>460600071</t>
  </si>
  <si>
    <t>Příplatek k odvozu suti a vybouraných hmot za každý další 1 km</t>
  </si>
  <si>
    <t>154</t>
  </si>
  <si>
    <t>2072566357</t>
  </si>
  <si>
    <t>50,5</t>
  </si>
  <si>
    <t>79</t>
  </si>
  <si>
    <t>IP-101</t>
  </si>
  <si>
    <t>ekologická likvidace svítidla</t>
  </si>
  <si>
    <t>158</t>
  </si>
  <si>
    <t>OST</t>
  </si>
  <si>
    <t>Ostatní</t>
  </si>
  <si>
    <t>013254000</t>
  </si>
  <si>
    <t>Dokumentace skutečného provedení stavby</t>
  </si>
  <si>
    <t>sou</t>
  </si>
  <si>
    <t>262144</t>
  </si>
  <si>
    <t>160</t>
  </si>
  <si>
    <t>81</t>
  </si>
  <si>
    <t>065002000</t>
  </si>
  <si>
    <t>Mimostaveništní doprava materiálů</t>
  </si>
  <si>
    <t>162</t>
  </si>
  <si>
    <t>IP-020.2</t>
  </si>
  <si>
    <t>Drobný materiál</t>
  </si>
  <si>
    <t>164</t>
  </si>
  <si>
    <t>83</t>
  </si>
  <si>
    <t>210280003</t>
  </si>
  <si>
    <t>Zkoušky a prohlídky el rozvodů a zařízení celková prohlídka pro objem mtž prací do 1 000 000 Kč</t>
  </si>
  <si>
    <t>166</t>
  </si>
  <si>
    <t>HZS2222</t>
  </si>
  <si>
    <t>Hodinová zúčtovací sazba elektrikář odborný</t>
  </si>
  <si>
    <t>hod</t>
  </si>
  <si>
    <t>168</t>
  </si>
  <si>
    <t>IO-06 - Optická síť</t>
  </si>
  <si>
    <t xml:space="preserve">      22-M - Montáže technologických zařízení pro dopravní stavby</t>
  </si>
  <si>
    <t>22-M</t>
  </si>
  <si>
    <t>Montáže technologických zařízení pro dopravní stavby</t>
  </si>
  <si>
    <t>220182029</t>
  </si>
  <si>
    <t>Montáž plastové komory na spojkování optického kabelu</t>
  </si>
  <si>
    <t>IP-13.2.1</t>
  </si>
  <si>
    <t>kabelová komora SGLB 1230 s víkem; (a=845; b=425; v=610)</t>
  </si>
  <si>
    <t>220182022</t>
  </si>
  <si>
    <t>Uložení HDPE trubky pro optický kabel do výkopu bez zřízení lože a bez krytí</t>
  </si>
  <si>
    <t>220182021</t>
  </si>
  <si>
    <t>Uložení HDPE trubky do výkopu včetně fixace</t>
  </si>
  <si>
    <t>220182001</t>
  </si>
  <si>
    <t>Zatažení 1 až 3 trubky HDPE do otvoru kabelovodu</t>
  </si>
  <si>
    <t>220182026</t>
  </si>
  <si>
    <t>Montáž spojky bez svařování na HDPE trubce rovné nebo redukční</t>
  </si>
  <si>
    <t>IP-13.2.2</t>
  </si>
  <si>
    <t>spojka HDPE 05040</t>
  </si>
  <si>
    <t>220182027</t>
  </si>
  <si>
    <t>Montáž koncovky nebo záslepky bez svařování na HDPE trubku</t>
  </si>
  <si>
    <t>IP-13.2.3</t>
  </si>
  <si>
    <t>koncovka HDPE 05041 bez ventilku</t>
  </si>
  <si>
    <t>IP-13.2.4</t>
  </si>
  <si>
    <t>koncovka HDPE 05042 s ventilkem</t>
  </si>
  <si>
    <t>220182002</t>
  </si>
  <si>
    <t>Zatažení ochranné trubky HDPE do chráničky 110 mm</t>
  </si>
  <si>
    <t>741110313</t>
  </si>
  <si>
    <t>Montáž trubka ochranná do krabic plastová tuhá D přes 90 do 133 mm uložená volně</t>
  </si>
  <si>
    <t>34571355</t>
  </si>
  <si>
    <t>trubka elektroinstalační ohebná dvouplášťová korugovaná D 94/110 mm, HDPE+LDPE</t>
  </si>
  <si>
    <t>741120201</t>
  </si>
  <si>
    <t>Montáž vodič Cu izolovaný plný a laněný s PVC pláštěm žíla 1,5-16 mm2 volně (CY, CHAH-R(V))</t>
  </si>
  <si>
    <t>34140840</t>
  </si>
  <si>
    <t>vodič izolovaný s Cu jádrem 1,50mm2</t>
  </si>
  <si>
    <t>34571354</t>
  </si>
  <si>
    <t>trubka elektroinstalační ohebná dvouplášťová korugovaná D 75/90 mm, HDPE+LDPE</t>
  </si>
  <si>
    <t>IP-013</t>
  </si>
  <si>
    <t>Vytýčení pozice nové kabelové skříně</t>
  </si>
  <si>
    <t>460070203</t>
  </si>
  <si>
    <t>Hloubení nezapažených jam pro základy telefonních objektů ručně v hornině tř 3</t>
  </si>
  <si>
    <t>IP-014</t>
  </si>
  <si>
    <t>Vytýčení trasy optického vedení</t>
  </si>
  <si>
    <t>IP-010</t>
  </si>
  <si>
    <t>výstražná fólie do výkopu oranžová</t>
  </si>
  <si>
    <t>1869971959</t>
  </si>
  <si>
    <t>220182023</t>
  </si>
  <si>
    <t>Kontrola tlakutěsnosti HDPE trubky od 1m do 2000 m</t>
  </si>
  <si>
    <t>SO-01 - Drobná architektura</t>
  </si>
  <si>
    <t xml:space="preserve">    766 - Konstrukce truhlářské</t>
  </si>
  <si>
    <t>766</t>
  </si>
  <si>
    <t>Konstrukce truhlářské</t>
  </si>
  <si>
    <t>SO 01 - 1</t>
  </si>
  <si>
    <t>SO 01-1</t>
  </si>
  <si>
    <t>SO 01 - 2</t>
  </si>
  <si>
    <t>SO 01-2</t>
  </si>
  <si>
    <t>SO 01 - 3</t>
  </si>
  <si>
    <t>SO 01-3</t>
  </si>
  <si>
    <t>SO-02 - Sadové úpravy</t>
  </si>
  <si>
    <t>111111312</t>
  </si>
  <si>
    <t>Odstranění nevhodných dřevin</t>
  </si>
  <si>
    <t>111111313</t>
  </si>
  <si>
    <t>Kácení stromu postupné do 20cm</t>
  </si>
  <si>
    <t>111111314</t>
  </si>
  <si>
    <t>Odstranění pařezů frézováním</t>
  </si>
  <si>
    <t>111111321</t>
  </si>
  <si>
    <t>Ošetření stávajících stromů</t>
  </si>
  <si>
    <t>111111322</t>
  </si>
  <si>
    <t>Výsadba stromu s balem vel.14/16 vč. materiálu</t>
  </si>
  <si>
    <t>111111323</t>
  </si>
  <si>
    <t>Založení štěrkových trvalkových záhonů vč. materiálu</t>
  </si>
  <si>
    <t>111111324</t>
  </si>
  <si>
    <t>Výsadba popínavých rostlin</t>
  </si>
  <si>
    <t>111111331</t>
  </si>
  <si>
    <t>Mlatové povrchy</t>
  </si>
  <si>
    <t>111111332</t>
  </si>
  <si>
    <t>Vyvýšené záhony</t>
  </si>
  <si>
    <t>SO-03 - Mobiliář</t>
  </si>
  <si>
    <t>SO 03 - 01</t>
  </si>
  <si>
    <t>Odpadkový koš - Nanuk NNK 160</t>
  </si>
  <si>
    <t>SO 03 - 02</t>
  </si>
  <si>
    <t>Lavička , Preva urbana LPU 151</t>
  </si>
  <si>
    <t>SO-04 - Demolice</t>
  </si>
  <si>
    <t>113106144</t>
  </si>
  <si>
    <t>Rozebrání dlažeb ze zámkových dlaždic komunikací pro pěší strojně pl přes 50 m2</t>
  </si>
  <si>
    <t>113106187</t>
  </si>
  <si>
    <t>Rozebrání dlažeb vozovek ze zámkové dlažby s ložem z kameniva strojně pl do 50 m2</t>
  </si>
  <si>
    <t>113107142</t>
  </si>
  <si>
    <t>Odstranění podkladu živičného tl 100 mm ručně</t>
  </si>
  <si>
    <t>113107164</t>
  </si>
  <si>
    <t>Odstranění podkladu z kameniva drceného tl 400 mm strojně - kamenná opěrka</t>
  </si>
  <si>
    <t>113107172</t>
  </si>
  <si>
    <t>Odstranění podkladu z betonu prostého tl 300 mm strojně pl přes 50 do 200 m2-panelová vozovka</t>
  </si>
  <si>
    <t>113107223</t>
  </si>
  <si>
    <t>Odstranění podkladu z kameniva drceného tl 200 mm</t>
  </si>
  <si>
    <t>113107224</t>
  </si>
  <si>
    <t>Odstranění podkladu z kameniva drceného tl 400 mm</t>
  </si>
  <si>
    <t>113107243</t>
  </si>
  <si>
    <t>Odstranění podkladu živičného tl přes 100 do 150 mm strojně pl přes 200 m2</t>
  </si>
  <si>
    <t>657238324</t>
  </si>
  <si>
    <t>makadam tl115</t>
  </si>
  <si>
    <t>980</t>
  </si>
  <si>
    <t>113201112</t>
  </si>
  <si>
    <t>Vytrhání obrub silničních ležatých</t>
  </si>
  <si>
    <t>113204111</t>
  </si>
  <si>
    <t>Vytrhání obrub záhonových</t>
  </si>
  <si>
    <t>121103111</t>
  </si>
  <si>
    <t>Skrývka zemin schopných zúrodnění v rovině a svahu do 1:5</t>
  </si>
  <si>
    <t>-417468656</t>
  </si>
  <si>
    <t>1400*0,1</t>
  </si>
  <si>
    <t>162306111</t>
  </si>
  <si>
    <t>Vodorovné přemístění do 500 m bez naložení výkopku ze zemin schopných zúrodnění</t>
  </si>
  <si>
    <t>1364478438</t>
  </si>
  <si>
    <t>167103101</t>
  </si>
  <si>
    <t>Nakládání výkopku ze zemin schopných zúrodnění</t>
  </si>
  <si>
    <t>1374971646</t>
  </si>
  <si>
    <t>358325114</t>
  </si>
  <si>
    <t>Bourání vpusti + kovové mříže</t>
  </si>
  <si>
    <t>3+6</t>
  </si>
  <si>
    <t>962042321</t>
  </si>
  <si>
    <t>Bourání zdiva nadzákladového z betonu prostého</t>
  </si>
  <si>
    <t>6+5</t>
  </si>
  <si>
    <t>962052210</t>
  </si>
  <si>
    <t>Bourání zdiva nadzákladového ze ŽB do 1 m3</t>
  </si>
  <si>
    <t>10+10</t>
  </si>
  <si>
    <t>966005111</t>
  </si>
  <si>
    <t>Rozebrání a odstranění silničního zábradlí se sloupky osazenými s betonovými patkami</t>
  </si>
  <si>
    <t>966005111-1</t>
  </si>
  <si>
    <t>Rozebrání a odstranění kovové brány se sloupky osazenými s betonovými patkami</t>
  </si>
  <si>
    <t>966006132</t>
  </si>
  <si>
    <t>Odstranění značek dopravních nebo orientačních se sloupky s betonovými patkami</t>
  </si>
  <si>
    <t>966008211</t>
  </si>
  <si>
    <t>Bourání odvodňovacího žlabu z betonových příkopových tvárnic š do 500 mm</t>
  </si>
  <si>
    <t>IP 101</t>
  </si>
  <si>
    <t>odvoz umakart buňky</t>
  </si>
  <si>
    <t>IP 102</t>
  </si>
  <si>
    <t>odstranění nástěnky</t>
  </si>
  <si>
    <t>IP 103</t>
  </si>
  <si>
    <t>lavička</t>
  </si>
  <si>
    <t>1982*22</t>
  </si>
  <si>
    <t>997013601</t>
  </si>
  <si>
    <t>Poplatek za uložení na skládce (skládkovné) stavebního odpadu betonového kód odpadu 17 01 01</t>
  </si>
  <si>
    <t>1234936226</t>
  </si>
  <si>
    <t>997013631</t>
  </si>
  <si>
    <t>Poplatek za uložení na skládce (skládkovné) stavebního odpadu směsného kód odpadu 17 09 04</t>
  </si>
  <si>
    <t>-1247091360</t>
  </si>
  <si>
    <t>196</t>
  </si>
  <si>
    <t>997013861</t>
  </si>
  <si>
    <t>Poplatek za uložení stavebního odpadu na recyklační skládce (skládkovné) z prostého betonu kód odpadu 17 01 01</t>
  </si>
  <si>
    <t>-1886567820</t>
  </si>
  <si>
    <t>997013873</t>
  </si>
  <si>
    <t>-818402661</t>
  </si>
  <si>
    <t>997013875</t>
  </si>
  <si>
    <t>1340221687</t>
  </si>
  <si>
    <t>VRN - VRN</t>
  </si>
  <si>
    <t>OST - Ostatní</t>
  </si>
  <si>
    <t>012103000</t>
  </si>
  <si>
    <t>Geodetické práce před výstavbou</t>
  </si>
  <si>
    <t>012203000</t>
  </si>
  <si>
    <t>Geodetické práce při provádění stavby</t>
  </si>
  <si>
    <t>Zaměření skutečného provedení stavby (DSPS)</t>
  </si>
  <si>
    <t>01325400R 1</t>
  </si>
  <si>
    <t>Dokumentace skutečného provedení stavby (DSPS)</t>
  </si>
  <si>
    <t>032</t>
  </si>
  <si>
    <t>Zařízení staveniště - vybavení staveniště</t>
  </si>
  <si>
    <t>039</t>
  </si>
  <si>
    <t>Zařízení staveniště - zrušení zařízení staveniště</t>
  </si>
  <si>
    <t>075</t>
  </si>
  <si>
    <t>Provozní vlivy - ochranná pásma</t>
  </si>
  <si>
    <t>IP 105</t>
  </si>
  <si>
    <t>koordinátor BOZP</t>
  </si>
  <si>
    <t>IP 106</t>
  </si>
  <si>
    <t>archeologický dohled</t>
  </si>
  <si>
    <t>IP 107</t>
  </si>
  <si>
    <t>geotechnický dohled</t>
  </si>
  <si>
    <t>IP 33</t>
  </si>
  <si>
    <t>Vytyčení stáv. inženýrských sítí</t>
  </si>
  <si>
    <t>IP 35</t>
  </si>
  <si>
    <t>Geometrický plán stavby včetně všech kartografických prací</t>
  </si>
  <si>
    <t>IP 36</t>
  </si>
  <si>
    <t>Dopravně inženýrské opatření během stavby</t>
  </si>
  <si>
    <t>IP 37</t>
  </si>
  <si>
    <t>Fotodokumentace stáv. stavu přilehlých objektů tj. fasády, ploty, vrata atd.</t>
  </si>
  <si>
    <t>IP 39</t>
  </si>
  <si>
    <t>Koordinační a kompletační činnost dodavatele</t>
  </si>
  <si>
    <t>IP 42</t>
  </si>
  <si>
    <t>realizační dokumentace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</si>
</sst>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2"/>
      <c r="AQ5" s="22"/>
      <c r="AR5" s="20"/>
      <c r="BE5" s="25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2"/>
      <c r="AQ6" s="22"/>
      <c r="AR6" s="20"/>
      <c r="BE6" s="25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9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29</v>
      </c>
      <c r="AO8" s="22"/>
      <c r="AP8" s="22"/>
      <c r="AQ8" s="22"/>
      <c r="AR8" s="20"/>
      <c r="BE8" s="25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9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5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5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9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259"/>
      <c r="BS13" s="17" t="s">
        <v>6</v>
      </c>
    </row>
    <row r="14" spans="1:74" ht="12.75">
      <c r="B14" s="21"/>
      <c r="C14" s="22"/>
      <c r="D14" s="22"/>
      <c r="E14" s="264" t="s">
        <v>29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5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9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31</v>
      </c>
      <c r="AO16" s="22"/>
      <c r="AP16" s="22"/>
      <c r="AQ16" s="22"/>
      <c r="AR16" s="20"/>
      <c r="BE16" s="25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59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9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35</v>
      </c>
      <c r="AO19" s="22"/>
      <c r="AP19" s="22"/>
      <c r="AQ19" s="22"/>
      <c r="AR19" s="20"/>
      <c r="BE19" s="25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59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9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9"/>
    </row>
    <row r="23" spans="1:71" s="1" customFormat="1" ht="16.5" customHeight="1">
      <c r="B23" s="21"/>
      <c r="C23" s="22"/>
      <c r="D23" s="22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2"/>
      <c r="AP23" s="22"/>
      <c r="AQ23" s="22"/>
      <c r="AR23" s="20"/>
      <c r="BE23" s="25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9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7">
        <f>ROUND(AG94,2)</f>
        <v>0</v>
      </c>
      <c r="AL26" s="268"/>
      <c r="AM26" s="268"/>
      <c r="AN26" s="268"/>
      <c r="AO26" s="268"/>
      <c r="AP26" s="36"/>
      <c r="AQ26" s="36"/>
      <c r="AR26" s="39"/>
      <c r="BE26" s="25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9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9" t="s">
        <v>39</v>
      </c>
      <c r="M28" s="269"/>
      <c r="N28" s="269"/>
      <c r="O28" s="269"/>
      <c r="P28" s="269"/>
      <c r="Q28" s="36"/>
      <c r="R28" s="36"/>
      <c r="S28" s="36"/>
      <c r="T28" s="36"/>
      <c r="U28" s="36"/>
      <c r="V28" s="36"/>
      <c r="W28" s="269" t="s">
        <v>40</v>
      </c>
      <c r="X28" s="269"/>
      <c r="Y28" s="269"/>
      <c r="Z28" s="269"/>
      <c r="AA28" s="269"/>
      <c r="AB28" s="269"/>
      <c r="AC28" s="269"/>
      <c r="AD28" s="269"/>
      <c r="AE28" s="269"/>
      <c r="AF28" s="36"/>
      <c r="AG28" s="36"/>
      <c r="AH28" s="36"/>
      <c r="AI28" s="36"/>
      <c r="AJ28" s="36"/>
      <c r="AK28" s="269" t="s">
        <v>41</v>
      </c>
      <c r="AL28" s="269"/>
      <c r="AM28" s="269"/>
      <c r="AN28" s="269"/>
      <c r="AO28" s="269"/>
      <c r="AP28" s="36"/>
      <c r="AQ28" s="36"/>
      <c r="AR28" s="39"/>
      <c r="BE28" s="259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72">
        <v>0.21</v>
      </c>
      <c r="M29" s="271"/>
      <c r="N29" s="271"/>
      <c r="O29" s="271"/>
      <c r="P29" s="271"/>
      <c r="Q29" s="41"/>
      <c r="R29" s="41"/>
      <c r="S29" s="41"/>
      <c r="T29" s="41"/>
      <c r="U29" s="41"/>
      <c r="V29" s="41"/>
      <c r="W29" s="270">
        <f>ROUND(AZ94,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1"/>
      <c r="AG29" s="41"/>
      <c r="AH29" s="41"/>
      <c r="AI29" s="41"/>
      <c r="AJ29" s="41"/>
      <c r="AK29" s="270">
        <f>ROUND(AV94, 2)</f>
        <v>0</v>
      </c>
      <c r="AL29" s="271"/>
      <c r="AM29" s="271"/>
      <c r="AN29" s="271"/>
      <c r="AO29" s="271"/>
      <c r="AP29" s="41"/>
      <c r="AQ29" s="41"/>
      <c r="AR29" s="42"/>
      <c r="BE29" s="260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72">
        <v>0.15</v>
      </c>
      <c r="M30" s="271"/>
      <c r="N30" s="271"/>
      <c r="O30" s="271"/>
      <c r="P30" s="271"/>
      <c r="Q30" s="41"/>
      <c r="R30" s="41"/>
      <c r="S30" s="41"/>
      <c r="T30" s="41"/>
      <c r="U30" s="41"/>
      <c r="V30" s="41"/>
      <c r="W30" s="270">
        <f>ROUND(BA94,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1"/>
      <c r="AG30" s="41"/>
      <c r="AH30" s="41"/>
      <c r="AI30" s="41"/>
      <c r="AJ30" s="41"/>
      <c r="AK30" s="270">
        <f>ROUND(AW94, 2)</f>
        <v>0</v>
      </c>
      <c r="AL30" s="271"/>
      <c r="AM30" s="271"/>
      <c r="AN30" s="271"/>
      <c r="AO30" s="271"/>
      <c r="AP30" s="41"/>
      <c r="AQ30" s="41"/>
      <c r="AR30" s="42"/>
      <c r="BE30" s="260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72">
        <v>0.21</v>
      </c>
      <c r="M31" s="271"/>
      <c r="N31" s="271"/>
      <c r="O31" s="271"/>
      <c r="P31" s="271"/>
      <c r="Q31" s="41"/>
      <c r="R31" s="41"/>
      <c r="S31" s="41"/>
      <c r="T31" s="41"/>
      <c r="U31" s="41"/>
      <c r="V31" s="41"/>
      <c r="W31" s="270">
        <f>ROUND(BB94,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1"/>
      <c r="AG31" s="41"/>
      <c r="AH31" s="41"/>
      <c r="AI31" s="41"/>
      <c r="AJ31" s="41"/>
      <c r="AK31" s="270">
        <v>0</v>
      </c>
      <c r="AL31" s="271"/>
      <c r="AM31" s="271"/>
      <c r="AN31" s="271"/>
      <c r="AO31" s="271"/>
      <c r="AP31" s="41"/>
      <c r="AQ31" s="41"/>
      <c r="AR31" s="42"/>
      <c r="BE31" s="260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72">
        <v>0.15</v>
      </c>
      <c r="M32" s="271"/>
      <c r="N32" s="271"/>
      <c r="O32" s="271"/>
      <c r="P32" s="271"/>
      <c r="Q32" s="41"/>
      <c r="R32" s="41"/>
      <c r="S32" s="41"/>
      <c r="T32" s="41"/>
      <c r="U32" s="41"/>
      <c r="V32" s="41"/>
      <c r="W32" s="270">
        <f>ROUND(BC94,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1"/>
      <c r="AG32" s="41"/>
      <c r="AH32" s="41"/>
      <c r="AI32" s="41"/>
      <c r="AJ32" s="41"/>
      <c r="AK32" s="270">
        <v>0</v>
      </c>
      <c r="AL32" s="271"/>
      <c r="AM32" s="271"/>
      <c r="AN32" s="271"/>
      <c r="AO32" s="271"/>
      <c r="AP32" s="41"/>
      <c r="AQ32" s="41"/>
      <c r="AR32" s="42"/>
      <c r="BE32" s="260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72">
        <v>0</v>
      </c>
      <c r="M33" s="271"/>
      <c r="N33" s="271"/>
      <c r="O33" s="271"/>
      <c r="P33" s="271"/>
      <c r="Q33" s="41"/>
      <c r="R33" s="41"/>
      <c r="S33" s="41"/>
      <c r="T33" s="41"/>
      <c r="U33" s="41"/>
      <c r="V33" s="41"/>
      <c r="W33" s="270">
        <f>ROUND(BD94,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1"/>
      <c r="AG33" s="41"/>
      <c r="AH33" s="41"/>
      <c r="AI33" s="41"/>
      <c r="AJ33" s="41"/>
      <c r="AK33" s="270">
        <v>0</v>
      </c>
      <c r="AL33" s="271"/>
      <c r="AM33" s="271"/>
      <c r="AN33" s="271"/>
      <c r="AO33" s="271"/>
      <c r="AP33" s="41"/>
      <c r="AQ33" s="41"/>
      <c r="AR33" s="42"/>
      <c r="BE33" s="260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9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76" t="s">
        <v>50</v>
      </c>
      <c r="Y35" s="274"/>
      <c r="Z35" s="274"/>
      <c r="AA35" s="274"/>
      <c r="AB35" s="274"/>
      <c r="AC35" s="45"/>
      <c r="AD35" s="45"/>
      <c r="AE35" s="45"/>
      <c r="AF35" s="45"/>
      <c r="AG35" s="45"/>
      <c r="AH35" s="45"/>
      <c r="AI35" s="45"/>
      <c r="AJ35" s="45"/>
      <c r="AK35" s="273">
        <f>SUM(AK26:AK33)</f>
        <v>0</v>
      </c>
      <c r="AL35" s="274"/>
      <c r="AM35" s="274"/>
      <c r="AN35" s="274"/>
      <c r="AO35" s="27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ROZ180037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5" t="str">
        <f>K6</f>
        <v>Revitalizace veřejných ploch města Luby - Lokalita B, U Pily</v>
      </c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6"/>
      <c r="AH85" s="256"/>
      <c r="AI85" s="256"/>
      <c r="AJ85" s="256"/>
      <c r="AK85" s="256"/>
      <c r="AL85" s="256"/>
      <c r="AM85" s="256"/>
      <c r="AN85" s="256"/>
      <c r="AO85" s="25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Luby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1" t="str">
        <f>IF(AN8= "","",AN8)</f>
        <v>Vyplň údaj</v>
      </c>
      <c r="AN87" s="28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Luby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2" t="str">
        <f>IF(E17="","",E17)</f>
        <v>A69-architekti s.r.o.</v>
      </c>
      <c r="AN89" s="283"/>
      <c r="AO89" s="283"/>
      <c r="AP89" s="283"/>
      <c r="AQ89" s="36"/>
      <c r="AR89" s="39"/>
      <c r="AS89" s="285" t="s">
        <v>58</v>
      </c>
      <c r="AT89" s="28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82" t="str">
        <f>IF(E20="","",E20)</f>
        <v>Ing.Pavel Šturc</v>
      </c>
      <c r="AN90" s="283"/>
      <c r="AO90" s="283"/>
      <c r="AP90" s="283"/>
      <c r="AQ90" s="36"/>
      <c r="AR90" s="39"/>
      <c r="AS90" s="287"/>
      <c r="AT90" s="28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9"/>
      <c r="AT91" s="29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1" t="s">
        <v>59</v>
      </c>
      <c r="D92" s="252"/>
      <c r="E92" s="252"/>
      <c r="F92" s="252"/>
      <c r="G92" s="252"/>
      <c r="H92" s="73"/>
      <c r="I92" s="254" t="s">
        <v>60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80" t="s">
        <v>61</v>
      </c>
      <c r="AH92" s="252"/>
      <c r="AI92" s="252"/>
      <c r="AJ92" s="252"/>
      <c r="AK92" s="252"/>
      <c r="AL92" s="252"/>
      <c r="AM92" s="252"/>
      <c r="AN92" s="254" t="s">
        <v>62</v>
      </c>
      <c r="AO92" s="252"/>
      <c r="AP92" s="284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57">
        <f>ROUND(SUM(AG95:AG104),2)</f>
        <v>0</v>
      </c>
      <c r="AH94" s="257"/>
      <c r="AI94" s="257"/>
      <c r="AJ94" s="257"/>
      <c r="AK94" s="257"/>
      <c r="AL94" s="257"/>
      <c r="AM94" s="257"/>
      <c r="AN94" s="291">
        <f t="shared" ref="AN94:AN104" si="0">SUM(AG94,AT94)</f>
        <v>0</v>
      </c>
      <c r="AO94" s="291"/>
      <c r="AP94" s="291"/>
      <c r="AQ94" s="85" t="s">
        <v>1</v>
      </c>
      <c r="AR94" s="86"/>
      <c r="AS94" s="87">
        <f>ROUND(SUM(AS95:AS104),2)</f>
        <v>0</v>
      </c>
      <c r="AT94" s="88">
        <f t="shared" ref="AT94:AT104" si="1">ROUND(SUM(AV94:AW94),2)</f>
        <v>0</v>
      </c>
      <c r="AU94" s="89">
        <f>ROUND(SUM(AU95:AU104),5)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ROUND(SUM(AZ95:AZ104),2)</f>
        <v>0</v>
      </c>
      <c r="BA94" s="88">
        <f>ROUND(SUM(BA95:BA104),2)</f>
        <v>0</v>
      </c>
      <c r="BB94" s="88">
        <f>ROUND(SUM(BB95:BB104),2)</f>
        <v>0</v>
      </c>
      <c r="BC94" s="88">
        <f>ROUND(SUM(BC95:BC104),2)</f>
        <v>0</v>
      </c>
      <c r="BD94" s="90">
        <f>ROUND(SUM(BD95:BD104),2)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53" t="s">
        <v>83</v>
      </c>
      <c r="E95" s="253"/>
      <c r="F95" s="253"/>
      <c r="G95" s="253"/>
      <c r="H95" s="253"/>
      <c r="I95" s="96"/>
      <c r="J95" s="253" t="s">
        <v>84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78">
        <f>'IO-01 -  Dopravní řešení ...'!J30</f>
        <v>0</v>
      </c>
      <c r="AH95" s="279"/>
      <c r="AI95" s="279"/>
      <c r="AJ95" s="279"/>
      <c r="AK95" s="279"/>
      <c r="AL95" s="279"/>
      <c r="AM95" s="279"/>
      <c r="AN95" s="278">
        <f t="shared" si="0"/>
        <v>0</v>
      </c>
      <c r="AO95" s="279"/>
      <c r="AP95" s="279"/>
      <c r="AQ95" s="97" t="s">
        <v>85</v>
      </c>
      <c r="AR95" s="98"/>
      <c r="AS95" s="99">
        <v>0</v>
      </c>
      <c r="AT95" s="100">
        <f t="shared" si="1"/>
        <v>0</v>
      </c>
      <c r="AU95" s="101">
        <f>'IO-01 -  Dopravní řešení ...'!P125</f>
        <v>0</v>
      </c>
      <c r="AV95" s="100">
        <f>'IO-01 -  Dopravní řešení ...'!J33</f>
        <v>0</v>
      </c>
      <c r="AW95" s="100">
        <f>'IO-01 -  Dopravní řešení ...'!J34</f>
        <v>0</v>
      </c>
      <c r="AX95" s="100">
        <f>'IO-01 -  Dopravní řešení ...'!J35</f>
        <v>0</v>
      </c>
      <c r="AY95" s="100">
        <f>'IO-01 -  Dopravní řešení ...'!J36</f>
        <v>0</v>
      </c>
      <c r="AZ95" s="100">
        <f>'IO-01 -  Dopravní řešení ...'!F33</f>
        <v>0</v>
      </c>
      <c r="BA95" s="100">
        <f>'IO-01 -  Dopravní řešení ...'!F34</f>
        <v>0</v>
      </c>
      <c r="BB95" s="100">
        <f>'IO-01 -  Dopravní řešení ...'!F35</f>
        <v>0</v>
      </c>
      <c r="BC95" s="100">
        <f>'IO-01 -  Dopravní řešení ...'!F36</f>
        <v>0</v>
      </c>
      <c r="BD95" s="102">
        <f>'IO-01 -  Dopravní řešení ...'!F37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53" t="s">
        <v>89</v>
      </c>
      <c r="E96" s="253"/>
      <c r="F96" s="253"/>
      <c r="G96" s="253"/>
      <c r="H96" s="253"/>
      <c r="I96" s="96"/>
      <c r="J96" s="253" t="s">
        <v>90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78">
        <f>'IO-02 - Opěrné zdi a scho...'!J30</f>
        <v>0</v>
      </c>
      <c r="AH96" s="279"/>
      <c r="AI96" s="279"/>
      <c r="AJ96" s="279"/>
      <c r="AK96" s="279"/>
      <c r="AL96" s="279"/>
      <c r="AM96" s="279"/>
      <c r="AN96" s="278">
        <f t="shared" si="0"/>
        <v>0</v>
      </c>
      <c r="AO96" s="279"/>
      <c r="AP96" s="279"/>
      <c r="AQ96" s="97" t="s">
        <v>85</v>
      </c>
      <c r="AR96" s="98"/>
      <c r="AS96" s="99">
        <v>0</v>
      </c>
      <c r="AT96" s="100">
        <f t="shared" si="1"/>
        <v>0</v>
      </c>
      <c r="AU96" s="101">
        <f>'IO-02 - Opěrné zdi a scho...'!P127</f>
        <v>0</v>
      </c>
      <c r="AV96" s="100">
        <f>'IO-02 - Opěrné zdi a scho...'!J33</f>
        <v>0</v>
      </c>
      <c r="AW96" s="100">
        <f>'IO-02 - Opěrné zdi a scho...'!J34</f>
        <v>0</v>
      </c>
      <c r="AX96" s="100">
        <f>'IO-02 - Opěrné zdi a scho...'!J35</f>
        <v>0</v>
      </c>
      <c r="AY96" s="100">
        <f>'IO-02 - Opěrné zdi a scho...'!J36</f>
        <v>0</v>
      </c>
      <c r="AZ96" s="100">
        <f>'IO-02 - Opěrné zdi a scho...'!F33</f>
        <v>0</v>
      </c>
      <c r="BA96" s="100">
        <f>'IO-02 - Opěrné zdi a scho...'!F34</f>
        <v>0</v>
      </c>
      <c r="BB96" s="100">
        <f>'IO-02 - Opěrné zdi a scho...'!F35</f>
        <v>0</v>
      </c>
      <c r="BC96" s="100">
        <f>'IO-02 - Opěrné zdi a scho...'!F36</f>
        <v>0</v>
      </c>
      <c r="BD96" s="102">
        <f>'IO-02 - Opěrné zdi a scho...'!F37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1</v>
      </c>
      <c r="CM96" s="103" t="s">
        <v>88</v>
      </c>
    </row>
    <row r="97" spans="1:91" s="7" customFormat="1" ht="16.5" customHeight="1">
      <c r="A97" s="93" t="s">
        <v>82</v>
      </c>
      <c r="B97" s="94"/>
      <c r="C97" s="95"/>
      <c r="D97" s="253" t="s">
        <v>92</v>
      </c>
      <c r="E97" s="253"/>
      <c r="F97" s="253"/>
      <c r="G97" s="253"/>
      <c r="H97" s="253"/>
      <c r="I97" s="96"/>
      <c r="J97" s="253" t="s">
        <v>93</v>
      </c>
      <c r="K97" s="253"/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78">
        <f>'IO-03 - Dešťová kanalizace'!J30</f>
        <v>0</v>
      </c>
      <c r="AH97" s="279"/>
      <c r="AI97" s="279"/>
      <c r="AJ97" s="279"/>
      <c r="AK97" s="279"/>
      <c r="AL97" s="279"/>
      <c r="AM97" s="279"/>
      <c r="AN97" s="278">
        <f t="shared" si="0"/>
        <v>0</v>
      </c>
      <c r="AO97" s="279"/>
      <c r="AP97" s="279"/>
      <c r="AQ97" s="97" t="s">
        <v>85</v>
      </c>
      <c r="AR97" s="98"/>
      <c r="AS97" s="99">
        <v>0</v>
      </c>
      <c r="AT97" s="100">
        <f t="shared" si="1"/>
        <v>0</v>
      </c>
      <c r="AU97" s="101">
        <f>'IO-03 - Dešťová kanalizace'!P123</f>
        <v>0</v>
      </c>
      <c r="AV97" s="100">
        <f>'IO-03 - Dešťová kanalizace'!J33</f>
        <v>0</v>
      </c>
      <c r="AW97" s="100">
        <f>'IO-03 - Dešťová kanalizace'!J34</f>
        <v>0</v>
      </c>
      <c r="AX97" s="100">
        <f>'IO-03 - Dešťová kanalizace'!J35</f>
        <v>0</v>
      </c>
      <c r="AY97" s="100">
        <f>'IO-03 - Dešťová kanalizace'!J36</f>
        <v>0</v>
      </c>
      <c r="AZ97" s="100">
        <f>'IO-03 - Dešťová kanalizace'!F33</f>
        <v>0</v>
      </c>
      <c r="BA97" s="100">
        <f>'IO-03 - Dešťová kanalizace'!F34</f>
        <v>0</v>
      </c>
      <c r="BB97" s="100">
        <f>'IO-03 - Dešťová kanalizace'!F35</f>
        <v>0</v>
      </c>
      <c r="BC97" s="100">
        <f>'IO-03 - Dešťová kanalizace'!F36</f>
        <v>0</v>
      </c>
      <c r="BD97" s="102">
        <f>'IO-03 - Dešťová kanalizace'!F37</f>
        <v>0</v>
      </c>
      <c r="BT97" s="103" t="s">
        <v>86</v>
      </c>
      <c r="BV97" s="103" t="s">
        <v>80</v>
      </c>
      <c r="BW97" s="103" t="s">
        <v>94</v>
      </c>
      <c r="BX97" s="103" t="s">
        <v>5</v>
      </c>
      <c r="CL97" s="103" t="s">
        <v>1</v>
      </c>
      <c r="CM97" s="103" t="s">
        <v>88</v>
      </c>
    </row>
    <row r="98" spans="1:91" s="7" customFormat="1" ht="16.5" customHeight="1">
      <c r="A98" s="93" t="s">
        <v>82</v>
      </c>
      <c r="B98" s="94"/>
      <c r="C98" s="95"/>
      <c r="D98" s="253" t="s">
        <v>95</v>
      </c>
      <c r="E98" s="253"/>
      <c r="F98" s="253"/>
      <c r="G98" s="253"/>
      <c r="H98" s="253"/>
      <c r="I98" s="96"/>
      <c r="J98" s="253" t="s">
        <v>96</v>
      </c>
      <c r="K98" s="253"/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78">
        <f>'IO-04 - Veřejné osvětlení'!J30</f>
        <v>0</v>
      </c>
      <c r="AH98" s="279"/>
      <c r="AI98" s="279"/>
      <c r="AJ98" s="279"/>
      <c r="AK98" s="279"/>
      <c r="AL98" s="279"/>
      <c r="AM98" s="279"/>
      <c r="AN98" s="278">
        <f t="shared" si="0"/>
        <v>0</v>
      </c>
      <c r="AO98" s="279"/>
      <c r="AP98" s="279"/>
      <c r="AQ98" s="97" t="s">
        <v>85</v>
      </c>
      <c r="AR98" s="98"/>
      <c r="AS98" s="99">
        <v>0</v>
      </c>
      <c r="AT98" s="100">
        <f t="shared" si="1"/>
        <v>0</v>
      </c>
      <c r="AU98" s="101">
        <f>'IO-04 - Veřejné osvětlení'!P121</f>
        <v>0</v>
      </c>
      <c r="AV98" s="100">
        <f>'IO-04 - Veřejné osvětlení'!J33</f>
        <v>0</v>
      </c>
      <c r="AW98" s="100">
        <f>'IO-04 - Veřejné osvětlení'!J34</f>
        <v>0</v>
      </c>
      <c r="AX98" s="100">
        <f>'IO-04 - Veřejné osvětlení'!J35</f>
        <v>0</v>
      </c>
      <c r="AY98" s="100">
        <f>'IO-04 - Veřejné osvětlení'!J36</f>
        <v>0</v>
      </c>
      <c r="AZ98" s="100">
        <f>'IO-04 - Veřejné osvětlení'!F33</f>
        <v>0</v>
      </c>
      <c r="BA98" s="100">
        <f>'IO-04 - Veřejné osvětlení'!F34</f>
        <v>0</v>
      </c>
      <c r="BB98" s="100">
        <f>'IO-04 - Veřejné osvětlení'!F35</f>
        <v>0</v>
      </c>
      <c r="BC98" s="100">
        <f>'IO-04 - Veřejné osvětlení'!F36</f>
        <v>0</v>
      </c>
      <c r="BD98" s="102">
        <f>'IO-04 - Veřejné osvětlení'!F37</f>
        <v>0</v>
      </c>
      <c r="BT98" s="103" t="s">
        <v>86</v>
      </c>
      <c r="BV98" s="103" t="s">
        <v>80</v>
      </c>
      <c r="BW98" s="103" t="s">
        <v>97</v>
      </c>
      <c r="BX98" s="103" t="s">
        <v>5</v>
      </c>
      <c r="CL98" s="103" t="s">
        <v>1</v>
      </c>
      <c r="CM98" s="103" t="s">
        <v>88</v>
      </c>
    </row>
    <row r="99" spans="1:91" s="7" customFormat="1" ht="16.5" customHeight="1">
      <c r="A99" s="93" t="s">
        <v>82</v>
      </c>
      <c r="B99" s="94"/>
      <c r="C99" s="95"/>
      <c r="D99" s="253" t="s">
        <v>98</v>
      </c>
      <c r="E99" s="253"/>
      <c r="F99" s="253"/>
      <c r="G99" s="253"/>
      <c r="H99" s="253"/>
      <c r="I99" s="96"/>
      <c r="J99" s="253" t="s">
        <v>99</v>
      </c>
      <c r="K99" s="253"/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78">
        <f>'IO-06 - Optická síť'!J30</f>
        <v>0</v>
      </c>
      <c r="AH99" s="279"/>
      <c r="AI99" s="279"/>
      <c r="AJ99" s="279"/>
      <c r="AK99" s="279"/>
      <c r="AL99" s="279"/>
      <c r="AM99" s="279"/>
      <c r="AN99" s="278">
        <f t="shared" si="0"/>
        <v>0</v>
      </c>
      <c r="AO99" s="279"/>
      <c r="AP99" s="279"/>
      <c r="AQ99" s="97" t="s">
        <v>85</v>
      </c>
      <c r="AR99" s="98"/>
      <c r="AS99" s="99">
        <v>0</v>
      </c>
      <c r="AT99" s="100">
        <f t="shared" si="1"/>
        <v>0</v>
      </c>
      <c r="AU99" s="101">
        <f>'IO-06 - Optická síť'!P121</f>
        <v>0</v>
      </c>
      <c r="AV99" s="100">
        <f>'IO-06 - Optická síť'!J33</f>
        <v>0</v>
      </c>
      <c r="AW99" s="100">
        <f>'IO-06 - Optická síť'!J34</f>
        <v>0</v>
      </c>
      <c r="AX99" s="100">
        <f>'IO-06 - Optická síť'!J35</f>
        <v>0</v>
      </c>
      <c r="AY99" s="100">
        <f>'IO-06 - Optická síť'!J36</f>
        <v>0</v>
      </c>
      <c r="AZ99" s="100">
        <f>'IO-06 - Optická síť'!F33</f>
        <v>0</v>
      </c>
      <c r="BA99" s="100">
        <f>'IO-06 - Optická síť'!F34</f>
        <v>0</v>
      </c>
      <c r="BB99" s="100">
        <f>'IO-06 - Optická síť'!F35</f>
        <v>0</v>
      </c>
      <c r="BC99" s="100">
        <f>'IO-06 - Optická síť'!F36</f>
        <v>0</v>
      </c>
      <c r="BD99" s="102">
        <f>'IO-06 - Optická síť'!F37</f>
        <v>0</v>
      </c>
      <c r="BT99" s="103" t="s">
        <v>86</v>
      </c>
      <c r="BV99" s="103" t="s">
        <v>80</v>
      </c>
      <c r="BW99" s="103" t="s">
        <v>100</v>
      </c>
      <c r="BX99" s="103" t="s">
        <v>5</v>
      </c>
      <c r="CL99" s="103" t="s">
        <v>1</v>
      </c>
      <c r="CM99" s="103" t="s">
        <v>88</v>
      </c>
    </row>
    <row r="100" spans="1:91" s="7" customFormat="1" ht="16.5" customHeight="1">
      <c r="A100" s="93" t="s">
        <v>82</v>
      </c>
      <c r="B100" s="94"/>
      <c r="C100" s="95"/>
      <c r="D100" s="253" t="s">
        <v>101</v>
      </c>
      <c r="E100" s="253"/>
      <c r="F100" s="253"/>
      <c r="G100" s="253"/>
      <c r="H100" s="253"/>
      <c r="I100" s="96"/>
      <c r="J100" s="253" t="s">
        <v>102</v>
      </c>
      <c r="K100" s="253"/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78">
        <f>'SO-01 - Drobná architektura'!J30</f>
        <v>0</v>
      </c>
      <c r="AH100" s="279"/>
      <c r="AI100" s="279"/>
      <c r="AJ100" s="279"/>
      <c r="AK100" s="279"/>
      <c r="AL100" s="279"/>
      <c r="AM100" s="279"/>
      <c r="AN100" s="278">
        <f t="shared" si="0"/>
        <v>0</v>
      </c>
      <c r="AO100" s="279"/>
      <c r="AP100" s="279"/>
      <c r="AQ100" s="97" t="s">
        <v>85</v>
      </c>
      <c r="AR100" s="98"/>
      <c r="AS100" s="99">
        <v>0</v>
      </c>
      <c r="AT100" s="100">
        <f t="shared" si="1"/>
        <v>0</v>
      </c>
      <c r="AU100" s="101">
        <f>'SO-01 - Drobná architektura'!P118</f>
        <v>0</v>
      </c>
      <c r="AV100" s="100">
        <f>'SO-01 - Drobná architektura'!J33</f>
        <v>0</v>
      </c>
      <c r="AW100" s="100">
        <f>'SO-01 - Drobná architektura'!J34</f>
        <v>0</v>
      </c>
      <c r="AX100" s="100">
        <f>'SO-01 - Drobná architektura'!J35</f>
        <v>0</v>
      </c>
      <c r="AY100" s="100">
        <f>'SO-01 - Drobná architektura'!J36</f>
        <v>0</v>
      </c>
      <c r="AZ100" s="100">
        <f>'SO-01 - Drobná architektura'!F33</f>
        <v>0</v>
      </c>
      <c r="BA100" s="100">
        <f>'SO-01 - Drobná architektura'!F34</f>
        <v>0</v>
      </c>
      <c r="BB100" s="100">
        <f>'SO-01 - Drobná architektura'!F35</f>
        <v>0</v>
      </c>
      <c r="BC100" s="100">
        <f>'SO-01 - Drobná architektura'!F36</f>
        <v>0</v>
      </c>
      <c r="BD100" s="102">
        <f>'SO-01 - Drobná architektura'!F37</f>
        <v>0</v>
      </c>
      <c r="BT100" s="103" t="s">
        <v>86</v>
      </c>
      <c r="BV100" s="103" t="s">
        <v>80</v>
      </c>
      <c r="BW100" s="103" t="s">
        <v>103</v>
      </c>
      <c r="BX100" s="103" t="s">
        <v>5</v>
      </c>
      <c r="CL100" s="103" t="s">
        <v>1</v>
      </c>
      <c r="CM100" s="103" t="s">
        <v>88</v>
      </c>
    </row>
    <row r="101" spans="1:91" s="7" customFormat="1" ht="16.5" customHeight="1">
      <c r="A101" s="93" t="s">
        <v>82</v>
      </c>
      <c r="B101" s="94"/>
      <c r="C101" s="95"/>
      <c r="D101" s="253" t="s">
        <v>104</v>
      </c>
      <c r="E101" s="253"/>
      <c r="F101" s="253"/>
      <c r="G101" s="253"/>
      <c r="H101" s="253"/>
      <c r="I101" s="96"/>
      <c r="J101" s="253" t="s">
        <v>105</v>
      </c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78">
        <f>'SO-02 - Sadové úpravy'!J30</f>
        <v>0</v>
      </c>
      <c r="AH101" s="279"/>
      <c r="AI101" s="279"/>
      <c r="AJ101" s="279"/>
      <c r="AK101" s="279"/>
      <c r="AL101" s="279"/>
      <c r="AM101" s="279"/>
      <c r="AN101" s="278">
        <f t="shared" si="0"/>
        <v>0</v>
      </c>
      <c r="AO101" s="279"/>
      <c r="AP101" s="279"/>
      <c r="AQ101" s="97" t="s">
        <v>85</v>
      </c>
      <c r="AR101" s="98"/>
      <c r="AS101" s="99">
        <v>0</v>
      </c>
      <c r="AT101" s="100">
        <f t="shared" si="1"/>
        <v>0</v>
      </c>
      <c r="AU101" s="101">
        <f>'SO-02 - Sadové úpravy'!P118</f>
        <v>0</v>
      </c>
      <c r="AV101" s="100">
        <f>'SO-02 - Sadové úpravy'!J33</f>
        <v>0</v>
      </c>
      <c r="AW101" s="100">
        <f>'SO-02 - Sadové úpravy'!J34</f>
        <v>0</v>
      </c>
      <c r="AX101" s="100">
        <f>'SO-02 - Sadové úpravy'!J35</f>
        <v>0</v>
      </c>
      <c r="AY101" s="100">
        <f>'SO-02 - Sadové úpravy'!J36</f>
        <v>0</v>
      </c>
      <c r="AZ101" s="100">
        <f>'SO-02 - Sadové úpravy'!F33</f>
        <v>0</v>
      </c>
      <c r="BA101" s="100">
        <f>'SO-02 - Sadové úpravy'!F34</f>
        <v>0</v>
      </c>
      <c r="BB101" s="100">
        <f>'SO-02 - Sadové úpravy'!F35</f>
        <v>0</v>
      </c>
      <c r="BC101" s="100">
        <f>'SO-02 - Sadové úpravy'!F36</f>
        <v>0</v>
      </c>
      <c r="BD101" s="102">
        <f>'SO-02 - Sadové úpravy'!F37</f>
        <v>0</v>
      </c>
      <c r="BT101" s="103" t="s">
        <v>86</v>
      </c>
      <c r="BV101" s="103" t="s">
        <v>80</v>
      </c>
      <c r="BW101" s="103" t="s">
        <v>106</v>
      </c>
      <c r="BX101" s="103" t="s">
        <v>5</v>
      </c>
      <c r="CL101" s="103" t="s">
        <v>1</v>
      </c>
      <c r="CM101" s="103" t="s">
        <v>88</v>
      </c>
    </row>
    <row r="102" spans="1:91" s="7" customFormat="1" ht="16.5" customHeight="1">
      <c r="A102" s="93" t="s">
        <v>82</v>
      </c>
      <c r="B102" s="94"/>
      <c r="C102" s="95"/>
      <c r="D102" s="253" t="s">
        <v>107</v>
      </c>
      <c r="E102" s="253"/>
      <c r="F102" s="253"/>
      <c r="G102" s="253"/>
      <c r="H102" s="253"/>
      <c r="I102" s="96"/>
      <c r="J102" s="253" t="s">
        <v>108</v>
      </c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78">
        <f>'SO-03 - Mobiliář'!J30</f>
        <v>0</v>
      </c>
      <c r="AH102" s="279"/>
      <c r="AI102" s="279"/>
      <c r="AJ102" s="279"/>
      <c r="AK102" s="279"/>
      <c r="AL102" s="279"/>
      <c r="AM102" s="279"/>
      <c r="AN102" s="278">
        <f t="shared" si="0"/>
        <v>0</v>
      </c>
      <c r="AO102" s="279"/>
      <c r="AP102" s="279"/>
      <c r="AQ102" s="97" t="s">
        <v>85</v>
      </c>
      <c r="AR102" s="98"/>
      <c r="AS102" s="99">
        <v>0</v>
      </c>
      <c r="AT102" s="100">
        <f t="shared" si="1"/>
        <v>0</v>
      </c>
      <c r="AU102" s="101">
        <f>'SO-03 - Mobiliář'!P118</f>
        <v>0</v>
      </c>
      <c r="AV102" s="100">
        <f>'SO-03 - Mobiliář'!J33</f>
        <v>0</v>
      </c>
      <c r="AW102" s="100">
        <f>'SO-03 - Mobiliář'!J34</f>
        <v>0</v>
      </c>
      <c r="AX102" s="100">
        <f>'SO-03 - Mobiliář'!J35</f>
        <v>0</v>
      </c>
      <c r="AY102" s="100">
        <f>'SO-03 - Mobiliář'!J36</f>
        <v>0</v>
      </c>
      <c r="AZ102" s="100">
        <f>'SO-03 - Mobiliář'!F33</f>
        <v>0</v>
      </c>
      <c r="BA102" s="100">
        <f>'SO-03 - Mobiliář'!F34</f>
        <v>0</v>
      </c>
      <c r="BB102" s="100">
        <f>'SO-03 - Mobiliář'!F35</f>
        <v>0</v>
      </c>
      <c r="BC102" s="100">
        <f>'SO-03 - Mobiliář'!F36</f>
        <v>0</v>
      </c>
      <c r="BD102" s="102">
        <f>'SO-03 - Mobiliář'!F37</f>
        <v>0</v>
      </c>
      <c r="BT102" s="103" t="s">
        <v>86</v>
      </c>
      <c r="BV102" s="103" t="s">
        <v>80</v>
      </c>
      <c r="BW102" s="103" t="s">
        <v>109</v>
      </c>
      <c r="BX102" s="103" t="s">
        <v>5</v>
      </c>
      <c r="CL102" s="103" t="s">
        <v>1</v>
      </c>
      <c r="CM102" s="103" t="s">
        <v>88</v>
      </c>
    </row>
    <row r="103" spans="1:91" s="7" customFormat="1" ht="16.5" customHeight="1">
      <c r="A103" s="93" t="s">
        <v>82</v>
      </c>
      <c r="B103" s="94"/>
      <c r="C103" s="95"/>
      <c r="D103" s="253" t="s">
        <v>110</v>
      </c>
      <c r="E103" s="253"/>
      <c r="F103" s="253"/>
      <c r="G103" s="253"/>
      <c r="H103" s="253"/>
      <c r="I103" s="96"/>
      <c r="J103" s="253" t="s">
        <v>111</v>
      </c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78">
        <f>'SO-04 - Demolice'!J30</f>
        <v>0</v>
      </c>
      <c r="AH103" s="279"/>
      <c r="AI103" s="279"/>
      <c r="AJ103" s="279"/>
      <c r="AK103" s="279"/>
      <c r="AL103" s="279"/>
      <c r="AM103" s="279"/>
      <c r="AN103" s="278">
        <f t="shared" si="0"/>
        <v>0</v>
      </c>
      <c r="AO103" s="279"/>
      <c r="AP103" s="279"/>
      <c r="AQ103" s="97" t="s">
        <v>85</v>
      </c>
      <c r="AR103" s="98"/>
      <c r="AS103" s="99">
        <v>0</v>
      </c>
      <c r="AT103" s="100">
        <f t="shared" si="1"/>
        <v>0</v>
      </c>
      <c r="AU103" s="101">
        <f>'SO-04 - Demolice'!P121</f>
        <v>0</v>
      </c>
      <c r="AV103" s="100">
        <f>'SO-04 - Demolice'!J33</f>
        <v>0</v>
      </c>
      <c r="AW103" s="100">
        <f>'SO-04 - Demolice'!J34</f>
        <v>0</v>
      </c>
      <c r="AX103" s="100">
        <f>'SO-04 - Demolice'!J35</f>
        <v>0</v>
      </c>
      <c r="AY103" s="100">
        <f>'SO-04 - Demolice'!J36</f>
        <v>0</v>
      </c>
      <c r="AZ103" s="100">
        <f>'SO-04 - Demolice'!F33</f>
        <v>0</v>
      </c>
      <c r="BA103" s="100">
        <f>'SO-04 - Demolice'!F34</f>
        <v>0</v>
      </c>
      <c r="BB103" s="100">
        <f>'SO-04 - Demolice'!F35</f>
        <v>0</v>
      </c>
      <c r="BC103" s="100">
        <f>'SO-04 - Demolice'!F36</f>
        <v>0</v>
      </c>
      <c r="BD103" s="102">
        <f>'SO-04 - Demolice'!F37</f>
        <v>0</v>
      </c>
      <c r="BT103" s="103" t="s">
        <v>86</v>
      </c>
      <c r="BV103" s="103" t="s">
        <v>80</v>
      </c>
      <c r="BW103" s="103" t="s">
        <v>112</v>
      </c>
      <c r="BX103" s="103" t="s">
        <v>5</v>
      </c>
      <c r="CL103" s="103" t="s">
        <v>1</v>
      </c>
      <c r="CM103" s="103" t="s">
        <v>88</v>
      </c>
    </row>
    <row r="104" spans="1:91" s="7" customFormat="1" ht="16.5" customHeight="1">
      <c r="A104" s="93" t="s">
        <v>82</v>
      </c>
      <c r="B104" s="94"/>
      <c r="C104" s="95"/>
      <c r="D104" s="253" t="s">
        <v>113</v>
      </c>
      <c r="E104" s="253"/>
      <c r="F104" s="253"/>
      <c r="G104" s="253"/>
      <c r="H104" s="253"/>
      <c r="I104" s="96"/>
      <c r="J104" s="253" t="s">
        <v>113</v>
      </c>
      <c r="K104" s="253"/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78">
        <f>'VRN - VRN'!J30</f>
        <v>0</v>
      </c>
      <c r="AH104" s="279"/>
      <c r="AI104" s="279"/>
      <c r="AJ104" s="279"/>
      <c r="AK104" s="279"/>
      <c r="AL104" s="279"/>
      <c r="AM104" s="279"/>
      <c r="AN104" s="278">
        <f t="shared" si="0"/>
        <v>0</v>
      </c>
      <c r="AO104" s="279"/>
      <c r="AP104" s="279"/>
      <c r="AQ104" s="97" t="s">
        <v>85</v>
      </c>
      <c r="AR104" s="98"/>
      <c r="AS104" s="104">
        <v>0</v>
      </c>
      <c r="AT104" s="105">
        <f t="shared" si="1"/>
        <v>0</v>
      </c>
      <c r="AU104" s="106">
        <f>'VRN - VRN'!P117</f>
        <v>0</v>
      </c>
      <c r="AV104" s="105">
        <f>'VRN - VRN'!J33</f>
        <v>0</v>
      </c>
      <c r="AW104" s="105">
        <f>'VRN - VRN'!J34</f>
        <v>0</v>
      </c>
      <c r="AX104" s="105">
        <f>'VRN - VRN'!J35</f>
        <v>0</v>
      </c>
      <c r="AY104" s="105">
        <f>'VRN - VRN'!J36</f>
        <v>0</v>
      </c>
      <c r="AZ104" s="105">
        <f>'VRN - VRN'!F33</f>
        <v>0</v>
      </c>
      <c r="BA104" s="105">
        <f>'VRN - VRN'!F34</f>
        <v>0</v>
      </c>
      <c r="BB104" s="105">
        <f>'VRN - VRN'!F35</f>
        <v>0</v>
      </c>
      <c r="BC104" s="105">
        <f>'VRN - VRN'!F36</f>
        <v>0</v>
      </c>
      <c r="BD104" s="107">
        <f>'VRN - VRN'!F37</f>
        <v>0</v>
      </c>
      <c r="BT104" s="103" t="s">
        <v>86</v>
      </c>
      <c r="BV104" s="103" t="s">
        <v>80</v>
      </c>
      <c r="BW104" s="103" t="s">
        <v>114</v>
      </c>
      <c r="BX104" s="103" t="s">
        <v>5</v>
      </c>
      <c r="CL104" s="103" t="s">
        <v>1</v>
      </c>
      <c r="CM104" s="103" t="s">
        <v>88</v>
      </c>
    </row>
    <row r="105" spans="1:91" s="2" customFormat="1" ht="30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9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39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sheetProtection algorithmName="SHA-512" hashValue="hNtUE6j7o2Ckh/qBF2oTTafX28H4SlEVB0o4MrbaKdCIeVjk9uZHkaNVSL42yqhbZ6WwNw3W3ucC5aXzlurjZA==" saltValue="tc68au0cKGLFTebKDhX+KAoTGKvxVy53mmFFJKbHAvfGAeJ6XbXeE5GUqQ6vBQrEDGgjUbGRkdsMcO8bE/pRPA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N94:AP9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-01 -  Dopravní řešení ...'!C2" display="/" xr:uid="{00000000-0004-0000-0000-000000000000}"/>
    <hyperlink ref="A96" location="'IO-02 - Opěrné zdi a scho...'!C2" display="/" xr:uid="{00000000-0004-0000-0000-000001000000}"/>
    <hyperlink ref="A97" location="'IO-03 - Dešťová kanalizace'!C2" display="/" xr:uid="{00000000-0004-0000-0000-000002000000}"/>
    <hyperlink ref="A98" location="'IO-04 - Veřejné osvětlení'!C2" display="/" xr:uid="{00000000-0004-0000-0000-000003000000}"/>
    <hyperlink ref="A99" location="'IO-06 - Optická síť'!C2" display="/" xr:uid="{00000000-0004-0000-0000-000004000000}"/>
    <hyperlink ref="A100" location="'SO-01 - Drobná architektura'!C2" display="/" xr:uid="{00000000-0004-0000-0000-000005000000}"/>
    <hyperlink ref="A101" location="'SO-02 - Sadové úpravy'!C2" display="/" xr:uid="{00000000-0004-0000-0000-000006000000}"/>
    <hyperlink ref="A102" location="'SO-03 - Mobiliář'!C2" display="/" xr:uid="{00000000-0004-0000-0000-000007000000}"/>
    <hyperlink ref="A103" location="'SO-04 - Demolice'!C2" display="/" xr:uid="{00000000-0004-0000-0000-000008000000}"/>
    <hyperlink ref="A104" location="'VRN - VRN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1080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ROUND((SUM(BE121:BE171)),  2)</f>
        <v>0</v>
      </c>
      <c r="G33" s="34"/>
      <c r="H33" s="34"/>
      <c r="I33" s="124">
        <v>0.21</v>
      </c>
      <c r="J33" s="123">
        <f>ROUND(((SUM(BE121:BE171))*I33),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ROUND((SUM(BF121:BF171)),  2)</f>
        <v>0</v>
      </c>
      <c r="G34" s="34"/>
      <c r="H34" s="34"/>
      <c r="I34" s="124">
        <v>0.15</v>
      </c>
      <c r="J34" s="123">
        <f>ROUND(((SUM(BF121:BF171))*I34),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ROUND((SUM(BG121:BG171)),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ROUND((SUM(BH121:BH171)),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ROUND((SUM(BI121:BI171)),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SO-04 - Demolice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125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127</v>
      </c>
      <c r="E99" s="156"/>
      <c r="F99" s="156"/>
      <c r="G99" s="156"/>
      <c r="H99" s="156"/>
      <c r="I99" s="156"/>
      <c r="J99" s="157">
        <f>J141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130</v>
      </c>
      <c r="E100" s="156"/>
      <c r="F100" s="156"/>
      <c r="G100" s="156"/>
      <c r="H100" s="156"/>
      <c r="I100" s="156"/>
      <c r="J100" s="157">
        <f>J145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131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9" t="str">
        <f>E7</f>
        <v>Revitalizace veřejných ploch města Luby - Lokalita B, U Pily</v>
      </c>
      <c r="F111" s="300"/>
      <c r="G111" s="300"/>
      <c r="H111" s="30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5" t="str">
        <f>E9</f>
        <v>SO-04 - Demolice</v>
      </c>
      <c r="F113" s="301"/>
      <c r="G113" s="301"/>
      <c r="H113" s="30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Vyplň údaj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Město Luby</v>
      </c>
      <c r="G117" s="36"/>
      <c r="H117" s="36"/>
      <c r="I117" s="29" t="s">
        <v>30</v>
      </c>
      <c r="J117" s="32" t="str">
        <f>E21</f>
        <v>A69-architekti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34</v>
      </c>
      <c r="J118" s="32" t="str">
        <f>E24</f>
        <v>Ing.Pavel Šturc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134</v>
      </c>
      <c r="D120" s="162" t="s">
        <v>63</v>
      </c>
      <c r="E120" s="162" t="s">
        <v>59</v>
      </c>
      <c r="F120" s="162" t="s">
        <v>60</v>
      </c>
      <c r="G120" s="162" t="s">
        <v>135</v>
      </c>
      <c r="H120" s="162" t="s">
        <v>136</v>
      </c>
      <c r="I120" s="162" t="s">
        <v>137</v>
      </c>
      <c r="J120" s="163" t="s">
        <v>121</v>
      </c>
      <c r="K120" s="164" t="s">
        <v>138</v>
      </c>
      <c r="L120" s="165"/>
      <c r="M120" s="75" t="s">
        <v>1</v>
      </c>
      <c r="N120" s="76" t="s">
        <v>42</v>
      </c>
      <c r="O120" s="76" t="s">
        <v>139</v>
      </c>
      <c r="P120" s="76" t="s">
        <v>140</v>
      </c>
      <c r="Q120" s="76" t="s">
        <v>141</v>
      </c>
      <c r="R120" s="76" t="s">
        <v>142</v>
      </c>
      <c r="S120" s="76" t="s">
        <v>143</v>
      </c>
      <c r="T120" s="77" t="s">
        <v>144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145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2076.5859999999998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77</v>
      </c>
      <c r="AU121" s="17" t="s">
        <v>123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77</v>
      </c>
      <c r="E122" s="174" t="s">
        <v>146</v>
      </c>
      <c r="F122" s="174" t="s">
        <v>147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P123+P141+P145+P161</f>
        <v>0</v>
      </c>
      <c r="Q122" s="179"/>
      <c r="R122" s="180">
        <f>R123+R141+R145+R161</f>
        <v>0</v>
      </c>
      <c r="S122" s="179"/>
      <c r="T122" s="181">
        <f>T123+T141+T145+T161</f>
        <v>2076.5859999999998</v>
      </c>
      <c r="AR122" s="182" t="s">
        <v>86</v>
      </c>
      <c r="AT122" s="183" t="s">
        <v>77</v>
      </c>
      <c r="AU122" s="183" t="s">
        <v>78</v>
      </c>
      <c r="AY122" s="182" t="s">
        <v>148</v>
      </c>
      <c r="BK122" s="184">
        <f>BK123+BK141+BK145+BK161</f>
        <v>0</v>
      </c>
    </row>
    <row r="123" spans="1:65" s="12" customFormat="1" ht="22.9" customHeight="1">
      <c r="B123" s="171"/>
      <c r="C123" s="172"/>
      <c r="D123" s="173" t="s">
        <v>77</v>
      </c>
      <c r="E123" s="185" t="s">
        <v>86</v>
      </c>
      <c r="F123" s="185" t="s">
        <v>149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SUM(P124:P140)</f>
        <v>0</v>
      </c>
      <c r="Q123" s="179"/>
      <c r="R123" s="180">
        <f>SUM(R124:R140)</f>
        <v>0</v>
      </c>
      <c r="S123" s="179"/>
      <c r="T123" s="181">
        <f>SUM(T124:T140)</f>
        <v>1974.5149999999999</v>
      </c>
      <c r="AR123" s="182" t="s">
        <v>86</v>
      </c>
      <c r="AT123" s="183" t="s">
        <v>77</v>
      </c>
      <c r="AU123" s="183" t="s">
        <v>86</v>
      </c>
      <c r="AY123" s="182" t="s">
        <v>148</v>
      </c>
      <c r="BK123" s="184">
        <f>SUM(BK124:BK140)</f>
        <v>0</v>
      </c>
    </row>
    <row r="124" spans="1:65" s="2" customFormat="1" ht="24.2" customHeight="1">
      <c r="A124" s="34"/>
      <c r="B124" s="35"/>
      <c r="C124" s="187" t="s">
        <v>86</v>
      </c>
      <c r="D124" s="187" t="s">
        <v>150</v>
      </c>
      <c r="E124" s="188" t="s">
        <v>1081</v>
      </c>
      <c r="F124" s="189" t="s">
        <v>1082</v>
      </c>
      <c r="G124" s="190" t="s">
        <v>153</v>
      </c>
      <c r="H124" s="191">
        <v>463</v>
      </c>
      <c r="I124" s="192"/>
      <c r="J124" s="193">
        <f t="shared" ref="J124:J131" si="0">ROUND(I124*H124,2)</f>
        <v>0</v>
      </c>
      <c r="K124" s="194"/>
      <c r="L124" s="39"/>
      <c r="M124" s="195" t="s">
        <v>1</v>
      </c>
      <c r="N124" s="196" t="s">
        <v>43</v>
      </c>
      <c r="O124" s="71"/>
      <c r="P124" s="197">
        <f t="shared" ref="P124:P131" si="1">O124*H124</f>
        <v>0</v>
      </c>
      <c r="Q124" s="197">
        <v>0</v>
      </c>
      <c r="R124" s="197">
        <f t="shared" ref="R124:R131" si="2">Q124*H124</f>
        <v>0</v>
      </c>
      <c r="S124" s="197">
        <v>0.26</v>
      </c>
      <c r="T124" s="198">
        <f t="shared" ref="T124:T131" si="3">S124*H124</f>
        <v>120.38000000000001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154</v>
      </c>
      <c r="AT124" s="199" t="s">
        <v>150</v>
      </c>
      <c r="AU124" s="199" t="s">
        <v>88</v>
      </c>
      <c r="AY124" s="17" t="s">
        <v>148</v>
      </c>
      <c r="BE124" s="200">
        <f t="shared" ref="BE124:BE131" si="4">IF(N124="základní",J124,0)</f>
        <v>0</v>
      </c>
      <c r="BF124" s="200">
        <f t="shared" ref="BF124:BF131" si="5">IF(N124="snížená",J124,0)</f>
        <v>0</v>
      </c>
      <c r="BG124" s="200">
        <f t="shared" ref="BG124:BG131" si="6">IF(N124="zákl. přenesená",J124,0)</f>
        <v>0</v>
      </c>
      <c r="BH124" s="200">
        <f t="shared" ref="BH124:BH131" si="7">IF(N124="sníž. přenesená",J124,0)</f>
        <v>0</v>
      </c>
      <c r="BI124" s="200">
        <f t="shared" ref="BI124:BI131" si="8">IF(N124="nulová",J124,0)</f>
        <v>0</v>
      </c>
      <c r="BJ124" s="17" t="s">
        <v>86</v>
      </c>
      <c r="BK124" s="200">
        <f t="shared" ref="BK124:BK131" si="9">ROUND(I124*H124,2)</f>
        <v>0</v>
      </c>
      <c r="BL124" s="17" t="s">
        <v>154</v>
      </c>
      <c r="BM124" s="199" t="s">
        <v>88</v>
      </c>
    </row>
    <row r="125" spans="1:65" s="2" customFormat="1" ht="24.2" customHeight="1">
      <c r="A125" s="34"/>
      <c r="B125" s="35"/>
      <c r="C125" s="187" t="s">
        <v>88</v>
      </c>
      <c r="D125" s="187" t="s">
        <v>150</v>
      </c>
      <c r="E125" s="188" t="s">
        <v>1083</v>
      </c>
      <c r="F125" s="189" t="s">
        <v>1084</v>
      </c>
      <c r="G125" s="190" t="s">
        <v>153</v>
      </c>
      <c r="H125" s="191">
        <v>113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0.29499999999999998</v>
      </c>
      <c r="T125" s="198">
        <f t="shared" si="3"/>
        <v>33.335000000000001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154</v>
      </c>
      <c r="AT125" s="199" t="s">
        <v>150</v>
      </c>
      <c r="AU125" s="199" t="s">
        <v>88</v>
      </c>
      <c r="AY125" s="17" t="s">
        <v>148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86</v>
      </c>
      <c r="BK125" s="200">
        <f t="shared" si="9"/>
        <v>0</v>
      </c>
      <c r="BL125" s="17" t="s">
        <v>154</v>
      </c>
      <c r="BM125" s="199" t="s">
        <v>154</v>
      </c>
    </row>
    <row r="126" spans="1:65" s="2" customFormat="1" ht="16.5" customHeight="1">
      <c r="A126" s="34"/>
      <c r="B126" s="35"/>
      <c r="C126" s="187" t="s">
        <v>168</v>
      </c>
      <c r="D126" s="187" t="s">
        <v>150</v>
      </c>
      <c r="E126" s="188" t="s">
        <v>1085</v>
      </c>
      <c r="F126" s="189" t="s">
        <v>1086</v>
      </c>
      <c r="G126" s="190" t="s">
        <v>153</v>
      </c>
      <c r="H126" s="191">
        <v>920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0.22</v>
      </c>
      <c r="T126" s="198">
        <f t="shared" si="3"/>
        <v>202.4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154</v>
      </c>
      <c r="AT126" s="199" t="s">
        <v>150</v>
      </c>
      <c r="AU126" s="199" t="s">
        <v>88</v>
      </c>
      <c r="AY126" s="17" t="s">
        <v>148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154</v>
      </c>
      <c r="BM126" s="199" t="s">
        <v>182</v>
      </c>
    </row>
    <row r="127" spans="1:65" s="2" customFormat="1" ht="24.2" customHeight="1">
      <c r="A127" s="34"/>
      <c r="B127" s="35"/>
      <c r="C127" s="187" t="s">
        <v>154</v>
      </c>
      <c r="D127" s="187" t="s">
        <v>150</v>
      </c>
      <c r="E127" s="188" t="s">
        <v>1087</v>
      </c>
      <c r="F127" s="189" t="s">
        <v>1088</v>
      </c>
      <c r="G127" s="190" t="s">
        <v>153</v>
      </c>
      <c r="H127" s="191">
        <v>6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0.57999999999999996</v>
      </c>
      <c r="T127" s="198">
        <f t="shared" si="3"/>
        <v>3.4799999999999995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154</v>
      </c>
      <c r="AT127" s="199" t="s">
        <v>150</v>
      </c>
      <c r="AU127" s="199" t="s">
        <v>88</v>
      </c>
      <c r="AY127" s="17" t="s">
        <v>148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154</v>
      </c>
      <c r="BM127" s="199" t="s">
        <v>193</v>
      </c>
    </row>
    <row r="128" spans="1:65" s="2" customFormat="1" ht="33" customHeight="1">
      <c r="A128" s="34"/>
      <c r="B128" s="35"/>
      <c r="C128" s="187" t="s">
        <v>177</v>
      </c>
      <c r="D128" s="187" t="s">
        <v>150</v>
      </c>
      <c r="E128" s="188" t="s">
        <v>1089</v>
      </c>
      <c r="F128" s="189" t="s">
        <v>1090</v>
      </c>
      <c r="G128" s="190" t="s">
        <v>153</v>
      </c>
      <c r="H128" s="191">
        <v>320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0.625</v>
      </c>
      <c r="T128" s="198">
        <f t="shared" si="3"/>
        <v>200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154</v>
      </c>
      <c r="AT128" s="199" t="s">
        <v>150</v>
      </c>
      <c r="AU128" s="199" t="s">
        <v>88</v>
      </c>
      <c r="AY128" s="17" t="s">
        <v>148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154</v>
      </c>
      <c r="BM128" s="199" t="s">
        <v>203</v>
      </c>
    </row>
    <row r="129" spans="1:65" s="2" customFormat="1" ht="21.75" customHeight="1">
      <c r="A129" s="34"/>
      <c r="B129" s="35"/>
      <c r="C129" s="187" t="s">
        <v>182</v>
      </c>
      <c r="D129" s="187" t="s">
        <v>150</v>
      </c>
      <c r="E129" s="188" t="s">
        <v>1091</v>
      </c>
      <c r="F129" s="189" t="s">
        <v>1092</v>
      </c>
      <c r="G129" s="190" t="s">
        <v>153</v>
      </c>
      <c r="H129" s="191">
        <v>530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43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0.44</v>
      </c>
      <c r="T129" s="198">
        <f t="shared" si="3"/>
        <v>233.2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154</v>
      </c>
      <c r="AT129" s="199" t="s">
        <v>150</v>
      </c>
      <c r="AU129" s="199" t="s">
        <v>88</v>
      </c>
      <c r="AY129" s="17" t="s">
        <v>148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154</v>
      </c>
      <c r="BM129" s="199" t="s">
        <v>213</v>
      </c>
    </row>
    <row r="130" spans="1:65" s="2" customFormat="1" ht="21.75" customHeight="1">
      <c r="A130" s="34"/>
      <c r="B130" s="35"/>
      <c r="C130" s="187" t="s">
        <v>188</v>
      </c>
      <c r="D130" s="187" t="s">
        <v>150</v>
      </c>
      <c r="E130" s="188" t="s">
        <v>1093</v>
      </c>
      <c r="F130" s="189" t="s">
        <v>1094</v>
      </c>
      <c r="G130" s="190" t="s">
        <v>153</v>
      </c>
      <c r="H130" s="191">
        <v>1290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43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0.57999999999999996</v>
      </c>
      <c r="T130" s="198">
        <f t="shared" si="3"/>
        <v>748.19999999999993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154</v>
      </c>
      <c r="AT130" s="199" t="s">
        <v>150</v>
      </c>
      <c r="AU130" s="199" t="s">
        <v>88</v>
      </c>
      <c r="AY130" s="17" t="s">
        <v>148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86</v>
      </c>
      <c r="BK130" s="200">
        <f t="shared" si="9"/>
        <v>0</v>
      </c>
      <c r="BL130" s="17" t="s">
        <v>154</v>
      </c>
      <c r="BM130" s="199" t="s">
        <v>222</v>
      </c>
    </row>
    <row r="131" spans="1:65" s="2" customFormat="1" ht="24.2" customHeight="1">
      <c r="A131" s="34"/>
      <c r="B131" s="35"/>
      <c r="C131" s="187" t="s">
        <v>193</v>
      </c>
      <c r="D131" s="187" t="s">
        <v>150</v>
      </c>
      <c r="E131" s="188" t="s">
        <v>1095</v>
      </c>
      <c r="F131" s="189" t="s">
        <v>1096</v>
      </c>
      <c r="G131" s="190" t="s">
        <v>153</v>
      </c>
      <c r="H131" s="191">
        <v>980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43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0.316</v>
      </c>
      <c r="T131" s="198">
        <f t="shared" si="3"/>
        <v>309.68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154</v>
      </c>
      <c r="AT131" s="199" t="s">
        <v>150</v>
      </c>
      <c r="AU131" s="199" t="s">
        <v>88</v>
      </c>
      <c r="AY131" s="17" t="s">
        <v>148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86</v>
      </c>
      <c r="BK131" s="200">
        <f t="shared" si="9"/>
        <v>0</v>
      </c>
      <c r="BL131" s="17" t="s">
        <v>154</v>
      </c>
      <c r="BM131" s="199" t="s">
        <v>1097</v>
      </c>
    </row>
    <row r="132" spans="1:65" s="15" customFormat="1" ht="11.25">
      <c r="B132" s="241"/>
      <c r="C132" s="242"/>
      <c r="D132" s="203" t="s">
        <v>159</v>
      </c>
      <c r="E132" s="243" t="s">
        <v>1</v>
      </c>
      <c r="F132" s="244" t="s">
        <v>1098</v>
      </c>
      <c r="G132" s="242"/>
      <c r="H132" s="243" t="s">
        <v>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159</v>
      </c>
      <c r="AU132" s="250" t="s">
        <v>88</v>
      </c>
      <c r="AV132" s="15" t="s">
        <v>86</v>
      </c>
      <c r="AW132" s="15" t="s">
        <v>33</v>
      </c>
      <c r="AX132" s="15" t="s">
        <v>78</v>
      </c>
      <c r="AY132" s="250" t="s">
        <v>148</v>
      </c>
    </row>
    <row r="133" spans="1:65" s="13" customFormat="1" ht="11.25">
      <c r="B133" s="201"/>
      <c r="C133" s="202"/>
      <c r="D133" s="203" t="s">
        <v>159</v>
      </c>
      <c r="E133" s="204" t="s">
        <v>1</v>
      </c>
      <c r="F133" s="205" t="s">
        <v>1099</v>
      </c>
      <c r="G133" s="202"/>
      <c r="H133" s="206">
        <v>980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159</v>
      </c>
      <c r="AU133" s="212" t="s">
        <v>88</v>
      </c>
      <c r="AV133" s="13" t="s">
        <v>88</v>
      </c>
      <c r="AW133" s="13" t="s">
        <v>33</v>
      </c>
      <c r="AX133" s="13" t="s">
        <v>86</v>
      </c>
      <c r="AY133" s="212" t="s">
        <v>148</v>
      </c>
    </row>
    <row r="134" spans="1:65" s="2" customFormat="1" ht="16.5" customHeight="1">
      <c r="A134" s="34"/>
      <c r="B134" s="35"/>
      <c r="C134" s="187" t="s">
        <v>199</v>
      </c>
      <c r="D134" s="187" t="s">
        <v>150</v>
      </c>
      <c r="E134" s="188" t="s">
        <v>1100</v>
      </c>
      <c r="F134" s="189" t="s">
        <v>1101</v>
      </c>
      <c r="G134" s="190" t="s">
        <v>225</v>
      </c>
      <c r="H134" s="191">
        <v>368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43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0.28999999999999998</v>
      </c>
      <c r="T134" s="198">
        <f>S134*H134</f>
        <v>106.72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154</v>
      </c>
      <c r="AT134" s="199" t="s">
        <v>150</v>
      </c>
      <c r="AU134" s="199" t="s">
        <v>88</v>
      </c>
      <c r="AY134" s="17" t="s">
        <v>148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86</v>
      </c>
      <c r="BK134" s="200">
        <f>ROUND(I134*H134,2)</f>
        <v>0</v>
      </c>
      <c r="BL134" s="17" t="s">
        <v>154</v>
      </c>
      <c r="BM134" s="199" t="s">
        <v>194</v>
      </c>
    </row>
    <row r="135" spans="1:65" s="2" customFormat="1" ht="16.5" customHeight="1">
      <c r="A135" s="34"/>
      <c r="B135" s="35"/>
      <c r="C135" s="187" t="s">
        <v>203</v>
      </c>
      <c r="D135" s="187" t="s">
        <v>150</v>
      </c>
      <c r="E135" s="188" t="s">
        <v>1102</v>
      </c>
      <c r="F135" s="189" t="s">
        <v>1103</v>
      </c>
      <c r="G135" s="190" t="s">
        <v>225</v>
      </c>
      <c r="H135" s="191">
        <v>428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43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0.04</v>
      </c>
      <c r="T135" s="198">
        <f>S135*H135</f>
        <v>17.12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154</v>
      </c>
      <c r="AT135" s="199" t="s">
        <v>150</v>
      </c>
      <c r="AU135" s="199" t="s">
        <v>88</v>
      </c>
      <c r="AY135" s="17" t="s">
        <v>148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86</v>
      </c>
      <c r="BK135" s="200">
        <f>ROUND(I135*H135,2)</f>
        <v>0</v>
      </c>
      <c r="BL135" s="17" t="s">
        <v>154</v>
      </c>
      <c r="BM135" s="199" t="s">
        <v>198</v>
      </c>
    </row>
    <row r="136" spans="1:65" s="2" customFormat="1" ht="24.2" customHeight="1">
      <c r="A136" s="34"/>
      <c r="B136" s="35"/>
      <c r="C136" s="187" t="s">
        <v>208</v>
      </c>
      <c r="D136" s="187" t="s">
        <v>150</v>
      </c>
      <c r="E136" s="188" t="s">
        <v>1104</v>
      </c>
      <c r="F136" s="189" t="s">
        <v>1105</v>
      </c>
      <c r="G136" s="190" t="s">
        <v>157</v>
      </c>
      <c r="H136" s="191">
        <v>140</v>
      </c>
      <c r="I136" s="192"/>
      <c r="J136" s="193">
        <f>ROUND(I136*H136,2)</f>
        <v>0</v>
      </c>
      <c r="K136" s="194"/>
      <c r="L136" s="39"/>
      <c r="M136" s="195" t="s">
        <v>1</v>
      </c>
      <c r="N136" s="196" t="s">
        <v>43</v>
      </c>
      <c r="O136" s="7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154</v>
      </c>
      <c r="AT136" s="199" t="s">
        <v>150</v>
      </c>
      <c r="AU136" s="199" t="s">
        <v>88</v>
      </c>
      <c r="AY136" s="17" t="s">
        <v>148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86</v>
      </c>
      <c r="BK136" s="200">
        <f>ROUND(I136*H136,2)</f>
        <v>0</v>
      </c>
      <c r="BL136" s="17" t="s">
        <v>154</v>
      </c>
      <c r="BM136" s="199" t="s">
        <v>1106</v>
      </c>
    </row>
    <row r="137" spans="1:65" s="13" customFormat="1" ht="11.25">
      <c r="B137" s="201"/>
      <c r="C137" s="202"/>
      <c r="D137" s="203" t="s">
        <v>159</v>
      </c>
      <c r="E137" s="204" t="s">
        <v>1</v>
      </c>
      <c r="F137" s="205" t="s">
        <v>1107</v>
      </c>
      <c r="G137" s="202"/>
      <c r="H137" s="206">
        <v>140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159</v>
      </c>
      <c r="AU137" s="212" t="s">
        <v>88</v>
      </c>
      <c r="AV137" s="13" t="s">
        <v>88</v>
      </c>
      <c r="AW137" s="13" t="s">
        <v>33</v>
      </c>
      <c r="AX137" s="13" t="s">
        <v>78</v>
      </c>
      <c r="AY137" s="212" t="s">
        <v>148</v>
      </c>
    </row>
    <row r="138" spans="1:65" s="14" customFormat="1" ht="11.25">
      <c r="B138" s="213"/>
      <c r="C138" s="214"/>
      <c r="D138" s="203" t="s">
        <v>159</v>
      </c>
      <c r="E138" s="215" t="s">
        <v>1</v>
      </c>
      <c r="F138" s="216" t="s">
        <v>167</v>
      </c>
      <c r="G138" s="214"/>
      <c r="H138" s="217">
        <v>140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159</v>
      </c>
      <c r="AU138" s="223" t="s">
        <v>88</v>
      </c>
      <c r="AV138" s="14" t="s">
        <v>154</v>
      </c>
      <c r="AW138" s="14" t="s">
        <v>33</v>
      </c>
      <c r="AX138" s="14" t="s">
        <v>86</v>
      </c>
      <c r="AY138" s="223" t="s">
        <v>148</v>
      </c>
    </row>
    <row r="139" spans="1:65" s="2" customFormat="1" ht="24.2" customHeight="1">
      <c r="A139" s="34"/>
      <c r="B139" s="35"/>
      <c r="C139" s="187" t="s">
        <v>213</v>
      </c>
      <c r="D139" s="187" t="s">
        <v>150</v>
      </c>
      <c r="E139" s="188" t="s">
        <v>1108</v>
      </c>
      <c r="F139" s="189" t="s">
        <v>1109</v>
      </c>
      <c r="G139" s="190" t="s">
        <v>157</v>
      </c>
      <c r="H139" s="191">
        <v>140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154</v>
      </c>
      <c r="AT139" s="199" t="s">
        <v>150</v>
      </c>
      <c r="AU139" s="199" t="s">
        <v>88</v>
      </c>
      <c r="AY139" s="17" t="s">
        <v>148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154</v>
      </c>
      <c r="BM139" s="199" t="s">
        <v>1110</v>
      </c>
    </row>
    <row r="140" spans="1:65" s="2" customFormat="1" ht="21.75" customHeight="1">
      <c r="A140" s="34"/>
      <c r="B140" s="35"/>
      <c r="C140" s="187" t="s">
        <v>217</v>
      </c>
      <c r="D140" s="187" t="s">
        <v>150</v>
      </c>
      <c r="E140" s="188" t="s">
        <v>1111</v>
      </c>
      <c r="F140" s="189" t="s">
        <v>1112</v>
      </c>
      <c r="G140" s="190" t="s">
        <v>157</v>
      </c>
      <c r="H140" s="191">
        <v>140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43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154</v>
      </c>
      <c r="AT140" s="199" t="s">
        <v>150</v>
      </c>
      <c r="AU140" s="199" t="s">
        <v>88</v>
      </c>
      <c r="AY140" s="17" t="s">
        <v>148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86</v>
      </c>
      <c r="BK140" s="200">
        <f>ROUND(I140*H140,2)</f>
        <v>0</v>
      </c>
      <c r="BL140" s="17" t="s">
        <v>154</v>
      </c>
      <c r="BM140" s="199" t="s">
        <v>1113</v>
      </c>
    </row>
    <row r="141" spans="1:65" s="12" customFormat="1" ht="22.9" customHeight="1">
      <c r="B141" s="171"/>
      <c r="C141" s="172"/>
      <c r="D141" s="173" t="s">
        <v>77</v>
      </c>
      <c r="E141" s="185" t="s">
        <v>168</v>
      </c>
      <c r="F141" s="185" t="s">
        <v>231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SUM(P142:P144)</f>
        <v>0</v>
      </c>
      <c r="Q141" s="179"/>
      <c r="R141" s="180">
        <f>SUM(R142:R144)</f>
        <v>0</v>
      </c>
      <c r="S141" s="179"/>
      <c r="T141" s="181">
        <f>SUM(T142:T144)</f>
        <v>21.599999999999998</v>
      </c>
      <c r="AR141" s="182" t="s">
        <v>86</v>
      </c>
      <c r="AT141" s="183" t="s">
        <v>77</v>
      </c>
      <c r="AU141" s="183" t="s">
        <v>86</v>
      </c>
      <c r="AY141" s="182" t="s">
        <v>148</v>
      </c>
      <c r="BK141" s="184">
        <f>SUM(BK142:BK144)</f>
        <v>0</v>
      </c>
    </row>
    <row r="142" spans="1:65" s="2" customFormat="1" ht="16.5" customHeight="1">
      <c r="A142" s="34"/>
      <c r="B142" s="35"/>
      <c r="C142" s="187" t="s">
        <v>222</v>
      </c>
      <c r="D142" s="187" t="s">
        <v>150</v>
      </c>
      <c r="E142" s="188" t="s">
        <v>1114</v>
      </c>
      <c r="F142" s="189" t="s">
        <v>1115</v>
      </c>
      <c r="G142" s="190" t="s">
        <v>399</v>
      </c>
      <c r="H142" s="191">
        <v>9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43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2.4</v>
      </c>
      <c r="T142" s="198">
        <f>S142*H142</f>
        <v>21.599999999999998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154</v>
      </c>
      <c r="AT142" s="199" t="s">
        <v>150</v>
      </c>
      <c r="AU142" s="199" t="s">
        <v>88</v>
      </c>
      <c r="AY142" s="17" t="s">
        <v>148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86</v>
      </c>
      <c r="BK142" s="200">
        <f>ROUND(I142*H142,2)</f>
        <v>0</v>
      </c>
      <c r="BL142" s="17" t="s">
        <v>154</v>
      </c>
      <c r="BM142" s="199" t="s">
        <v>270</v>
      </c>
    </row>
    <row r="143" spans="1:65" s="13" customFormat="1" ht="11.25">
      <c r="B143" s="201"/>
      <c r="C143" s="202"/>
      <c r="D143" s="203" t="s">
        <v>159</v>
      </c>
      <c r="E143" s="204" t="s">
        <v>1</v>
      </c>
      <c r="F143" s="205" t="s">
        <v>1116</v>
      </c>
      <c r="G143" s="202"/>
      <c r="H143" s="206">
        <v>9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159</v>
      </c>
      <c r="AU143" s="212" t="s">
        <v>88</v>
      </c>
      <c r="AV143" s="13" t="s">
        <v>88</v>
      </c>
      <c r="AW143" s="13" t="s">
        <v>33</v>
      </c>
      <c r="AX143" s="13" t="s">
        <v>78</v>
      </c>
      <c r="AY143" s="212" t="s">
        <v>148</v>
      </c>
    </row>
    <row r="144" spans="1:65" s="14" customFormat="1" ht="11.25">
      <c r="B144" s="213"/>
      <c r="C144" s="214"/>
      <c r="D144" s="203" t="s">
        <v>159</v>
      </c>
      <c r="E144" s="215" t="s">
        <v>1</v>
      </c>
      <c r="F144" s="216" t="s">
        <v>167</v>
      </c>
      <c r="G144" s="214"/>
      <c r="H144" s="217">
        <v>9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159</v>
      </c>
      <c r="AU144" s="223" t="s">
        <v>88</v>
      </c>
      <c r="AV144" s="14" t="s">
        <v>154</v>
      </c>
      <c r="AW144" s="14" t="s">
        <v>33</v>
      </c>
      <c r="AX144" s="14" t="s">
        <v>86</v>
      </c>
      <c r="AY144" s="223" t="s">
        <v>148</v>
      </c>
    </row>
    <row r="145" spans="1:65" s="12" customFormat="1" ht="22.9" customHeight="1">
      <c r="B145" s="171"/>
      <c r="C145" s="172"/>
      <c r="D145" s="173" t="s">
        <v>77</v>
      </c>
      <c r="E145" s="185" t="s">
        <v>199</v>
      </c>
      <c r="F145" s="185" t="s">
        <v>366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SUM(P146:P160)</f>
        <v>0</v>
      </c>
      <c r="Q145" s="179"/>
      <c r="R145" s="180">
        <f>SUM(R146:R160)</f>
        <v>0</v>
      </c>
      <c r="S145" s="179"/>
      <c r="T145" s="181">
        <f>SUM(T146:T160)</f>
        <v>80.471000000000004</v>
      </c>
      <c r="AR145" s="182" t="s">
        <v>86</v>
      </c>
      <c r="AT145" s="183" t="s">
        <v>77</v>
      </c>
      <c r="AU145" s="183" t="s">
        <v>86</v>
      </c>
      <c r="AY145" s="182" t="s">
        <v>148</v>
      </c>
      <c r="BK145" s="184">
        <f>SUM(BK146:BK160)</f>
        <v>0</v>
      </c>
    </row>
    <row r="146" spans="1:65" s="2" customFormat="1" ht="16.5" customHeight="1">
      <c r="A146" s="34"/>
      <c r="B146" s="35"/>
      <c r="C146" s="187" t="s">
        <v>8</v>
      </c>
      <c r="D146" s="187" t="s">
        <v>150</v>
      </c>
      <c r="E146" s="188" t="s">
        <v>1117</v>
      </c>
      <c r="F146" s="189" t="s">
        <v>1118</v>
      </c>
      <c r="G146" s="190" t="s">
        <v>157</v>
      </c>
      <c r="H146" s="191">
        <v>11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43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2.2000000000000002</v>
      </c>
      <c r="T146" s="198">
        <f>S146*H146</f>
        <v>24.200000000000003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154</v>
      </c>
      <c r="AT146" s="199" t="s">
        <v>150</v>
      </c>
      <c r="AU146" s="199" t="s">
        <v>88</v>
      </c>
      <c r="AY146" s="17" t="s">
        <v>148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86</v>
      </c>
      <c r="BK146" s="200">
        <f>ROUND(I146*H146,2)</f>
        <v>0</v>
      </c>
      <c r="BL146" s="17" t="s">
        <v>154</v>
      </c>
      <c r="BM146" s="199" t="s">
        <v>211</v>
      </c>
    </row>
    <row r="147" spans="1:65" s="13" customFormat="1" ht="11.25">
      <c r="B147" s="201"/>
      <c r="C147" s="202"/>
      <c r="D147" s="203" t="s">
        <v>159</v>
      </c>
      <c r="E147" s="204" t="s">
        <v>1</v>
      </c>
      <c r="F147" s="205" t="s">
        <v>1119</v>
      </c>
      <c r="G147" s="202"/>
      <c r="H147" s="206">
        <v>11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159</v>
      </c>
      <c r="AU147" s="212" t="s">
        <v>88</v>
      </c>
      <c r="AV147" s="13" t="s">
        <v>88</v>
      </c>
      <c r="AW147" s="13" t="s">
        <v>33</v>
      </c>
      <c r="AX147" s="13" t="s">
        <v>78</v>
      </c>
      <c r="AY147" s="212" t="s">
        <v>148</v>
      </c>
    </row>
    <row r="148" spans="1:65" s="14" customFormat="1" ht="11.25">
      <c r="B148" s="213"/>
      <c r="C148" s="214"/>
      <c r="D148" s="203" t="s">
        <v>159</v>
      </c>
      <c r="E148" s="215" t="s">
        <v>1</v>
      </c>
      <c r="F148" s="216" t="s">
        <v>167</v>
      </c>
      <c r="G148" s="214"/>
      <c r="H148" s="217">
        <v>11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159</v>
      </c>
      <c r="AU148" s="223" t="s">
        <v>88</v>
      </c>
      <c r="AV148" s="14" t="s">
        <v>154</v>
      </c>
      <c r="AW148" s="14" t="s">
        <v>33</v>
      </c>
      <c r="AX148" s="14" t="s">
        <v>86</v>
      </c>
      <c r="AY148" s="223" t="s">
        <v>148</v>
      </c>
    </row>
    <row r="149" spans="1:65" s="2" customFormat="1" ht="16.5" customHeight="1">
      <c r="A149" s="34"/>
      <c r="B149" s="35"/>
      <c r="C149" s="187" t="s">
        <v>232</v>
      </c>
      <c r="D149" s="187" t="s">
        <v>150</v>
      </c>
      <c r="E149" s="188" t="s">
        <v>1120</v>
      </c>
      <c r="F149" s="189" t="s">
        <v>1121</v>
      </c>
      <c r="G149" s="190" t="s">
        <v>157</v>
      </c>
      <c r="H149" s="191">
        <v>20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43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2.4</v>
      </c>
      <c r="T149" s="198">
        <f>S149*H149</f>
        <v>48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154</v>
      </c>
      <c r="AT149" s="199" t="s">
        <v>150</v>
      </c>
      <c r="AU149" s="199" t="s">
        <v>88</v>
      </c>
      <c r="AY149" s="17" t="s">
        <v>148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154</v>
      </c>
      <c r="BM149" s="199" t="s">
        <v>216</v>
      </c>
    </row>
    <row r="150" spans="1:65" s="13" customFormat="1" ht="11.25">
      <c r="B150" s="201"/>
      <c r="C150" s="202"/>
      <c r="D150" s="203" t="s">
        <v>159</v>
      </c>
      <c r="E150" s="204" t="s">
        <v>1</v>
      </c>
      <c r="F150" s="205" t="s">
        <v>1122</v>
      </c>
      <c r="G150" s="202"/>
      <c r="H150" s="206">
        <v>20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159</v>
      </c>
      <c r="AU150" s="212" t="s">
        <v>88</v>
      </c>
      <c r="AV150" s="13" t="s">
        <v>88</v>
      </c>
      <c r="AW150" s="13" t="s">
        <v>33</v>
      </c>
      <c r="AX150" s="13" t="s">
        <v>78</v>
      </c>
      <c r="AY150" s="212" t="s">
        <v>148</v>
      </c>
    </row>
    <row r="151" spans="1:65" s="14" customFormat="1" ht="11.25">
      <c r="B151" s="213"/>
      <c r="C151" s="214"/>
      <c r="D151" s="203" t="s">
        <v>159</v>
      </c>
      <c r="E151" s="215" t="s">
        <v>1</v>
      </c>
      <c r="F151" s="216" t="s">
        <v>167</v>
      </c>
      <c r="G151" s="214"/>
      <c r="H151" s="217">
        <v>20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159</v>
      </c>
      <c r="AU151" s="223" t="s">
        <v>88</v>
      </c>
      <c r="AV151" s="14" t="s">
        <v>154</v>
      </c>
      <c r="AW151" s="14" t="s">
        <v>33</v>
      </c>
      <c r="AX151" s="14" t="s">
        <v>86</v>
      </c>
      <c r="AY151" s="223" t="s">
        <v>148</v>
      </c>
    </row>
    <row r="152" spans="1:65" s="2" customFormat="1" ht="24.2" customHeight="1">
      <c r="A152" s="34"/>
      <c r="B152" s="35"/>
      <c r="C152" s="187" t="s">
        <v>237</v>
      </c>
      <c r="D152" s="187" t="s">
        <v>150</v>
      </c>
      <c r="E152" s="188" t="s">
        <v>1123</v>
      </c>
      <c r="F152" s="189" t="s">
        <v>1124</v>
      </c>
      <c r="G152" s="190" t="s">
        <v>225</v>
      </c>
      <c r="H152" s="191">
        <v>15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43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3.5000000000000003E-2</v>
      </c>
      <c r="T152" s="198">
        <f>S152*H152</f>
        <v>0.52500000000000002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154</v>
      </c>
      <c r="AT152" s="199" t="s">
        <v>150</v>
      </c>
      <c r="AU152" s="199" t="s">
        <v>88</v>
      </c>
      <c r="AY152" s="17" t="s">
        <v>148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86</v>
      </c>
      <c r="BK152" s="200">
        <f>ROUND(I152*H152,2)</f>
        <v>0</v>
      </c>
      <c r="BL152" s="17" t="s">
        <v>154</v>
      </c>
      <c r="BM152" s="199" t="s">
        <v>220</v>
      </c>
    </row>
    <row r="153" spans="1:65" s="2" customFormat="1" ht="24.2" customHeight="1">
      <c r="A153" s="34"/>
      <c r="B153" s="35"/>
      <c r="C153" s="187" t="s">
        <v>194</v>
      </c>
      <c r="D153" s="187" t="s">
        <v>150</v>
      </c>
      <c r="E153" s="188" t="s">
        <v>1125</v>
      </c>
      <c r="F153" s="189" t="s">
        <v>1126</v>
      </c>
      <c r="G153" s="190" t="s">
        <v>225</v>
      </c>
      <c r="H153" s="191">
        <v>5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154</v>
      </c>
      <c r="AT153" s="199" t="s">
        <v>150</v>
      </c>
      <c r="AU153" s="199" t="s">
        <v>88</v>
      </c>
      <c r="AY153" s="17" t="s">
        <v>148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154</v>
      </c>
      <c r="BM153" s="199" t="s">
        <v>226</v>
      </c>
    </row>
    <row r="154" spans="1:65" s="13" customFormat="1" ht="11.25">
      <c r="B154" s="201"/>
      <c r="C154" s="202"/>
      <c r="D154" s="203" t="s">
        <v>159</v>
      </c>
      <c r="E154" s="204" t="s">
        <v>1</v>
      </c>
      <c r="F154" s="205" t="s">
        <v>177</v>
      </c>
      <c r="G154" s="202"/>
      <c r="H154" s="206">
        <v>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159</v>
      </c>
      <c r="AU154" s="212" t="s">
        <v>88</v>
      </c>
      <c r="AV154" s="13" t="s">
        <v>88</v>
      </c>
      <c r="AW154" s="13" t="s">
        <v>33</v>
      </c>
      <c r="AX154" s="13" t="s">
        <v>78</v>
      </c>
      <c r="AY154" s="212" t="s">
        <v>148</v>
      </c>
    </row>
    <row r="155" spans="1:65" s="14" customFormat="1" ht="11.25">
      <c r="B155" s="213"/>
      <c r="C155" s="214"/>
      <c r="D155" s="203" t="s">
        <v>159</v>
      </c>
      <c r="E155" s="215" t="s">
        <v>1</v>
      </c>
      <c r="F155" s="216" t="s">
        <v>167</v>
      </c>
      <c r="G155" s="214"/>
      <c r="H155" s="217">
        <v>5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159</v>
      </c>
      <c r="AU155" s="223" t="s">
        <v>88</v>
      </c>
      <c r="AV155" s="14" t="s">
        <v>154</v>
      </c>
      <c r="AW155" s="14" t="s">
        <v>33</v>
      </c>
      <c r="AX155" s="14" t="s">
        <v>86</v>
      </c>
      <c r="AY155" s="223" t="s">
        <v>148</v>
      </c>
    </row>
    <row r="156" spans="1:65" s="2" customFormat="1" ht="24.2" customHeight="1">
      <c r="A156" s="34"/>
      <c r="B156" s="35"/>
      <c r="C156" s="187" t="s">
        <v>246</v>
      </c>
      <c r="D156" s="187" t="s">
        <v>150</v>
      </c>
      <c r="E156" s="188" t="s">
        <v>1127</v>
      </c>
      <c r="F156" s="189" t="s">
        <v>1128</v>
      </c>
      <c r="G156" s="190" t="s">
        <v>235</v>
      </c>
      <c r="H156" s="191">
        <v>3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8.2000000000000003E-2</v>
      </c>
      <c r="T156" s="198">
        <f>S156*H156</f>
        <v>0.246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154</v>
      </c>
      <c r="AT156" s="199" t="s">
        <v>150</v>
      </c>
      <c r="AU156" s="199" t="s">
        <v>88</v>
      </c>
      <c r="AY156" s="17" t="s">
        <v>148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154</v>
      </c>
      <c r="BM156" s="199" t="s">
        <v>229</v>
      </c>
    </row>
    <row r="157" spans="1:65" s="2" customFormat="1" ht="24.2" customHeight="1">
      <c r="A157" s="34"/>
      <c r="B157" s="35"/>
      <c r="C157" s="187" t="s">
        <v>198</v>
      </c>
      <c r="D157" s="187" t="s">
        <v>150</v>
      </c>
      <c r="E157" s="188" t="s">
        <v>1129</v>
      </c>
      <c r="F157" s="189" t="s">
        <v>1130</v>
      </c>
      <c r="G157" s="190" t="s">
        <v>225</v>
      </c>
      <c r="H157" s="191">
        <v>30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43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0.25</v>
      </c>
      <c r="T157" s="198">
        <f>S157*H157</f>
        <v>7.5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154</v>
      </c>
      <c r="AT157" s="199" t="s">
        <v>150</v>
      </c>
      <c r="AU157" s="199" t="s">
        <v>88</v>
      </c>
      <c r="AY157" s="17" t="s">
        <v>148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86</v>
      </c>
      <c r="BK157" s="200">
        <f>ROUND(I157*H157,2)</f>
        <v>0</v>
      </c>
      <c r="BL157" s="17" t="s">
        <v>154</v>
      </c>
      <c r="BM157" s="199" t="s">
        <v>236</v>
      </c>
    </row>
    <row r="158" spans="1:65" s="2" customFormat="1" ht="16.5" customHeight="1">
      <c r="A158" s="34"/>
      <c r="B158" s="35"/>
      <c r="C158" s="187" t="s">
        <v>7</v>
      </c>
      <c r="D158" s="187" t="s">
        <v>150</v>
      </c>
      <c r="E158" s="188" t="s">
        <v>1131</v>
      </c>
      <c r="F158" s="189" t="s">
        <v>1132</v>
      </c>
      <c r="G158" s="190" t="s">
        <v>399</v>
      </c>
      <c r="H158" s="191">
        <v>1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43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154</v>
      </c>
      <c r="AT158" s="199" t="s">
        <v>150</v>
      </c>
      <c r="AU158" s="199" t="s">
        <v>88</v>
      </c>
      <c r="AY158" s="17" t="s">
        <v>148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154</v>
      </c>
      <c r="BM158" s="199" t="s">
        <v>240</v>
      </c>
    </row>
    <row r="159" spans="1:65" s="2" customFormat="1" ht="16.5" customHeight="1">
      <c r="A159" s="34"/>
      <c r="B159" s="35"/>
      <c r="C159" s="187" t="s">
        <v>262</v>
      </c>
      <c r="D159" s="187" t="s">
        <v>150</v>
      </c>
      <c r="E159" s="188" t="s">
        <v>1133</v>
      </c>
      <c r="F159" s="189" t="s">
        <v>1134</v>
      </c>
      <c r="G159" s="190" t="s">
        <v>399</v>
      </c>
      <c r="H159" s="191">
        <v>1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154</v>
      </c>
      <c r="AT159" s="199" t="s">
        <v>150</v>
      </c>
      <c r="AU159" s="199" t="s">
        <v>88</v>
      </c>
      <c r="AY159" s="17" t="s">
        <v>148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154</v>
      </c>
      <c r="BM159" s="199" t="s">
        <v>244</v>
      </c>
    </row>
    <row r="160" spans="1:65" s="2" customFormat="1" ht="16.5" customHeight="1">
      <c r="A160" s="34"/>
      <c r="B160" s="35"/>
      <c r="C160" s="187" t="s">
        <v>266</v>
      </c>
      <c r="D160" s="187" t="s">
        <v>150</v>
      </c>
      <c r="E160" s="188" t="s">
        <v>1135</v>
      </c>
      <c r="F160" s="189" t="s">
        <v>1136</v>
      </c>
      <c r="G160" s="190" t="s">
        <v>399</v>
      </c>
      <c r="H160" s="191">
        <v>2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43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154</v>
      </c>
      <c r="AT160" s="199" t="s">
        <v>150</v>
      </c>
      <c r="AU160" s="199" t="s">
        <v>88</v>
      </c>
      <c r="AY160" s="17" t="s">
        <v>148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86</v>
      </c>
      <c r="BK160" s="200">
        <f>ROUND(I160*H160,2)</f>
        <v>0</v>
      </c>
      <c r="BL160" s="17" t="s">
        <v>154</v>
      </c>
      <c r="BM160" s="199" t="s">
        <v>249</v>
      </c>
    </row>
    <row r="161" spans="1:65" s="12" customFormat="1" ht="22.9" customHeight="1">
      <c r="B161" s="171"/>
      <c r="C161" s="172"/>
      <c r="D161" s="173" t="s">
        <v>77</v>
      </c>
      <c r="E161" s="185" t="s">
        <v>444</v>
      </c>
      <c r="F161" s="185" t="s">
        <v>445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SUM(P162:P171)</f>
        <v>0</v>
      </c>
      <c r="Q161" s="179"/>
      <c r="R161" s="180">
        <f>SUM(R162:R171)</f>
        <v>0</v>
      </c>
      <c r="S161" s="179"/>
      <c r="T161" s="181">
        <f>SUM(T162:T171)</f>
        <v>0</v>
      </c>
      <c r="AR161" s="182" t="s">
        <v>86</v>
      </c>
      <c r="AT161" s="183" t="s">
        <v>77</v>
      </c>
      <c r="AU161" s="183" t="s">
        <v>86</v>
      </c>
      <c r="AY161" s="182" t="s">
        <v>148</v>
      </c>
      <c r="BK161" s="184">
        <f>SUM(BK162:BK171)</f>
        <v>0</v>
      </c>
    </row>
    <row r="162" spans="1:65" s="2" customFormat="1" ht="24.2" customHeight="1">
      <c r="A162" s="34"/>
      <c r="B162" s="35"/>
      <c r="C162" s="187" t="s">
        <v>270</v>
      </c>
      <c r="D162" s="187" t="s">
        <v>150</v>
      </c>
      <c r="E162" s="188" t="s">
        <v>447</v>
      </c>
      <c r="F162" s="189" t="s">
        <v>448</v>
      </c>
      <c r="G162" s="190" t="s">
        <v>192</v>
      </c>
      <c r="H162" s="191">
        <v>1982.681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43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154</v>
      </c>
      <c r="AT162" s="199" t="s">
        <v>150</v>
      </c>
      <c r="AU162" s="199" t="s">
        <v>88</v>
      </c>
      <c r="AY162" s="17" t="s">
        <v>148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154</v>
      </c>
      <c r="BM162" s="199" t="s">
        <v>252</v>
      </c>
    </row>
    <row r="163" spans="1:65" s="2" customFormat="1" ht="24.2" customHeight="1">
      <c r="A163" s="34"/>
      <c r="B163" s="35"/>
      <c r="C163" s="187" t="s">
        <v>274</v>
      </c>
      <c r="D163" s="187" t="s">
        <v>150</v>
      </c>
      <c r="E163" s="188" t="s">
        <v>450</v>
      </c>
      <c r="F163" s="189" t="s">
        <v>451</v>
      </c>
      <c r="G163" s="190" t="s">
        <v>192</v>
      </c>
      <c r="H163" s="191">
        <v>43604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154</v>
      </c>
      <c r="AT163" s="199" t="s">
        <v>150</v>
      </c>
      <c r="AU163" s="199" t="s">
        <v>88</v>
      </c>
      <c r="AY163" s="17" t="s">
        <v>148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154</v>
      </c>
      <c r="BM163" s="199" t="s">
        <v>261</v>
      </c>
    </row>
    <row r="164" spans="1:65" s="13" customFormat="1" ht="11.25">
      <c r="B164" s="201"/>
      <c r="C164" s="202"/>
      <c r="D164" s="203" t="s">
        <v>159</v>
      </c>
      <c r="E164" s="204" t="s">
        <v>1</v>
      </c>
      <c r="F164" s="205" t="s">
        <v>1137</v>
      </c>
      <c r="G164" s="202"/>
      <c r="H164" s="206">
        <v>43604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159</v>
      </c>
      <c r="AU164" s="212" t="s">
        <v>88</v>
      </c>
      <c r="AV164" s="13" t="s">
        <v>88</v>
      </c>
      <c r="AW164" s="13" t="s">
        <v>33</v>
      </c>
      <c r="AX164" s="13" t="s">
        <v>78</v>
      </c>
      <c r="AY164" s="212" t="s">
        <v>148</v>
      </c>
    </row>
    <row r="165" spans="1:65" s="14" customFormat="1" ht="11.25">
      <c r="B165" s="213"/>
      <c r="C165" s="214"/>
      <c r="D165" s="203" t="s">
        <v>159</v>
      </c>
      <c r="E165" s="215" t="s">
        <v>1</v>
      </c>
      <c r="F165" s="216" t="s">
        <v>167</v>
      </c>
      <c r="G165" s="214"/>
      <c r="H165" s="217">
        <v>43604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159</v>
      </c>
      <c r="AU165" s="223" t="s">
        <v>88</v>
      </c>
      <c r="AV165" s="14" t="s">
        <v>154</v>
      </c>
      <c r="AW165" s="14" t="s">
        <v>33</v>
      </c>
      <c r="AX165" s="14" t="s">
        <v>86</v>
      </c>
      <c r="AY165" s="223" t="s">
        <v>148</v>
      </c>
    </row>
    <row r="166" spans="1:65" s="2" customFormat="1" ht="33" customHeight="1">
      <c r="A166" s="34"/>
      <c r="B166" s="35"/>
      <c r="C166" s="187" t="s">
        <v>211</v>
      </c>
      <c r="D166" s="187" t="s">
        <v>150</v>
      </c>
      <c r="E166" s="188" t="s">
        <v>1138</v>
      </c>
      <c r="F166" s="189" t="s">
        <v>1139</v>
      </c>
      <c r="G166" s="190" t="s">
        <v>192</v>
      </c>
      <c r="H166" s="191">
        <v>33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154</v>
      </c>
      <c r="AT166" s="199" t="s">
        <v>150</v>
      </c>
      <c r="AU166" s="199" t="s">
        <v>88</v>
      </c>
      <c r="AY166" s="17" t="s">
        <v>148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154</v>
      </c>
      <c r="BM166" s="199" t="s">
        <v>1140</v>
      </c>
    </row>
    <row r="167" spans="1:65" s="2" customFormat="1" ht="33" customHeight="1">
      <c r="A167" s="34"/>
      <c r="B167" s="35"/>
      <c r="C167" s="187" t="s">
        <v>291</v>
      </c>
      <c r="D167" s="187" t="s">
        <v>150</v>
      </c>
      <c r="E167" s="188" t="s">
        <v>1141</v>
      </c>
      <c r="F167" s="189" t="s">
        <v>1142</v>
      </c>
      <c r="G167" s="190" t="s">
        <v>192</v>
      </c>
      <c r="H167" s="191">
        <v>196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43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154</v>
      </c>
      <c r="AT167" s="199" t="s">
        <v>150</v>
      </c>
      <c r="AU167" s="199" t="s">
        <v>88</v>
      </c>
      <c r="AY167" s="17" t="s">
        <v>148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86</v>
      </c>
      <c r="BK167" s="200">
        <f>ROUND(I167*H167,2)</f>
        <v>0</v>
      </c>
      <c r="BL167" s="17" t="s">
        <v>154</v>
      </c>
      <c r="BM167" s="199" t="s">
        <v>1143</v>
      </c>
    </row>
    <row r="168" spans="1:65" s="13" customFormat="1" ht="11.25">
      <c r="B168" s="201"/>
      <c r="C168" s="202"/>
      <c r="D168" s="203" t="s">
        <v>159</v>
      </c>
      <c r="E168" s="204" t="s">
        <v>1</v>
      </c>
      <c r="F168" s="205" t="s">
        <v>1144</v>
      </c>
      <c r="G168" s="202"/>
      <c r="H168" s="206">
        <v>196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159</v>
      </c>
      <c r="AU168" s="212" t="s">
        <v>88</v>
      </c>
      <c r="AV168" s="13" t="s">
        <v>88</v>
      </c>
      <c r="AW168" s="13" t="s">
        <v>33</v>
      </c>
      <c r="AX168" s="13" t="s">
        <v>86</v>
      </c>
      <c r="AY168" s="212" t="s">
        <v>148</v>
      </c>
    </row>
    <row r="169" spans="1:65" s="2" customFormat="1" ht="37.9" customHeight="1">
      <c r="A169" s="34"/>
      <c r="B169" s="35"/>
      <c r="C169" s="187" t="s">
        <v>216</v>
      </c>
      <c r="D169" s="187" t="s">
        <v>150</v>
      </c>
      <c r="E169" s="188" t="s">
        <v>1145</v>
      </c>
      <c r="F169" s="189" t="s">
        <v>1146</v>
      </c>
      <c r="G169" s="190" t="s">
        <v>192</v>
      </c>
      <c r="H169" s="191">
        <v>353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43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154</v>
      </c>
      <c r="AT169" s="199" t="s">
        <v>150</v>
      </c>
      <c r="AU169" s="199" t="s">
        <v>88</v>
      </c>
      <c r="AY169" s="17" t="s">
        <v>148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86</v>
      </c>
      <c r="BK169" s="200">
        <f>ROUND(I169*H169,2)</f>
        <v>0</v>
      </c>
      <c r="BL169" s="17" t="s">
        <v>154</v>
      </c>
      <c r="BM169" s="199" t="s">
        <v>1147</v>
      </c>
    </row>
    <row r="170" spans="1:65" s="2" customFormat="1" ht="44.25" customHeight="1">
      <c r="A170" s="34"/>
      <c r="B170" s="35"/>
      <c r="C170" s="187" t="s">
        <v>301</v>
      </c>
      <c r="D170" s="187" t="s">
        <v>150</v>
      </c>
      <c r="E170" s="188" t="s">
        <v>1148</v>
      </c>
      <c r="F170" s="189" t="s">
        <v>456</v>
      </c>
      <c r="G170" s="190" t="s">
        <v>192</v>
      </c>
      <c r="H170" s="191">
        <v>981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43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154</v>
      </c>
      <c r="AT170" s="199" t="s">
        <v>150</v>
      </c>
      <c r="AU170" s="199" t="s">
        <v>88</v>
      </c>
      <c r="AY170" s="17" t="s">
        <v>148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154</v>
      </c>
      <c r="BM170" s="199" t="s">
        <v>1149</v>
      </c>
    </row>
    <row r="171" spans="1:65" s="2" customFormat="1" ht="44.25" customHeight="1">
      <c r="A171" s="34"/>
      <c r="B171" s="35"/>
      <c r="C171" s="187" t="s">
        <v>220</v>
      </c>
      <c r="D171" s="187" t="s">
        <v>150</v>
      </c>
      <c r="E171" s="188" t="s">
        <v>1150</v>
      </c>
      <c r="F171" s="189" t="s">
        <v>461</v>
      </c>
      <c r="G171" s="190" t="s">
        <v>192</v>
      </c>
      <c r="H171" s="191">
        <v>419</v>
      </c>
      <c r="I171" s="192"/>
      <c r="J171" s="193">
        <f>ROUND(I171*H171,2)</f>
        <v>0</v>
      </c>
      <c r="K171" s="194"/>
      <c r="L171" s="39"/>
      <c r="M171" s="235" t="s">
        <v>1</v>
      </c>
      <c r="N171" s="236" t="s">
        <v>43</v>
      </c>
      <c r="O171" s="237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154</v>
      </c>
      <c r="AT171" s="199" t="s">
        <v>150</v>
      </c>
      <c r="AU171" s="199" t="s">
        <v>88</v>
      </c>
      <c r="AY171" s="17" t="s">
        <v>148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86</v>
      </c>
      <c r="BK171" s="200">
        <f>ROUND(I171*H171,2)</f>
        <v>0</v>
      </c>
      <c r="BL171" s="17" t="s">
        <v>154</v>
      </c>
      <c r="BM171" s="199" t="s">
        <v>1151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VUW+ioPgW6DoBPL7cjpv91ok2T3KcyC1TNMHc8P3WRdyOGuV8MkK+NI41GEKXUxg+ZQ5mXf2bT4XT0koZx7aeQ==" saltValue="5KVBBhPQlrRN0XZa86GRKIZiGRUOWu+9cuQpL+gNr56oxOOVT2Fdeku2W6McHH1k8L2p5US7OJ6BZkkeNKyyIA==" spinCount="100000" sheet="1" objects="1" scenarios="1" formatColumns="0" formatRows="0" autoFilter="0"/>
  <autoFilter ref="C120:K171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114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1152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ROUND((SUM(BE117:BE135)),  2)</f>
        <v>0</v>
      </c>
      <c r="G33" s="34"/>
      <c r="H33" s="34"/>
      <c r="I33" s="124">
        <v>0.21</v>
      </c>
      <c r="J33" s="123">
        <f>ROUND(((SUM(BE117:BE135))*I33),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ROUND((SUM(BF117:BF135)),  2)</f>
        <v>0</v>
      </c>
      <c r="G34" s="34"/>
      <c r="H34" s="34"/>
      <c r="I34" s="124">
        <v>0.15</v>
      </c>
      <c r="J34" s="123">
        <f>ROUND(((SUM(BF117:BF135))*I34),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ROUND((SUM(BG117:BG135)),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ROUND((SUM(BH117:BH135)),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ROUND((SUM(BI117:BI135)),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VRN - VRN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1153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133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9" t="str">
        <f>E7</f>
        <v>Revitalizace veřejných ploch města Luby - Lokalita B, U Pily</v>
      </c>
      <c r="F107" s="300"/>
      <c r="G107" s="300"/>
      <c r="H107" s="300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55" t="str">
        <f>E9</f>
        <v>VRN - VRN</v>
      </c>
      <c r="F109" s="301"/>
      <c r="G109" s="301"/>
      <c r="H109" s="301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29" t="s">
        <v>22</v>
      </c>
      <c r="J111" s="66" t="str">
        <f>IF(J12="","",J12)</f>
        <v>Vyplň údaj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Město Luby</v>
      </c>
      <c r="G113" s="36"/>
      <c r="H113" s="36"/>
      <c r="I113" s="29" t="s">
        <v>30</v>
      </c>
      <c r="J113" s="32" t="str">
        <f>E21</f>
        <v>A69-architekti s.r.o.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34</v>
      </c>
      <c r="J114" s="32" t="str">
        <f>E24</f>
        <v>Ing.Pavel Šturc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134</v>
      </c>
      <c r="D116" s="162" t="s">
        <v>63</v>
      </c>
      <c r="E116" s="162" t="s">
        <v>59</v>
      </c>
      <c r="F116" s="162" t="s">
        <v>60</v>
      </c>
      <c r="G116" s="162" t="s">
        <v>135</v>
      </c>
      <c r="H116" s="162" t="s">
        <v>136</v>
      </c>
      <c r="I116" s="162" t="s">
        <v>137</v>
      </c>
      <c r="J116" s="163" t="s">
        <v>121</v>
      </c>
      <c r="K116" s="164" t="s">
        <v>138</v>
      </c>
      <c r="L116" s="165"/>
      <c r="M116" s="75" t="s">
        <v>1</v>
      </c>
      <c r="N116" s="76" t="s">
        <v>42</v>
      </c>
      <c r="O116" s="76" t="s">
        <v>139</v>
      </c>
      <c r="P116" s="76" t="s">
        <v>140</v>
      </c>
      <c r="Q116" s="76" t="s">
        <v>141</v>
      </c>
      <c r="R116" s="76" t="s">
        <v>142</v>
      </c>
      <c r="S116" s="76" t="s">
        <v>143</v>
      </c>
      <c r="T116" s="77" t="s">
        <v>144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145</v>
      </c>
      <c r="D117" s="36"/>
      <c r="E117" s="36"/>
      <c r="F117" s="36"/>
      <c r="G117" s="36"/>
      <c r="H117" s="36"/>
      <c r="I117" s="36"/>
      <c r="J117" s="166">
        <f>BK117</f>
        <v>0</v>
      </c>
      <c r="K117" s="36"/>
      <c r="L117" s="39"/>
      <c r="M117" s="78"/>
      <c r="N117" s="167"/>
      <c r="O117" s="79"/>
      <c r="P117" s="168">
        <f>P118</f>
        <v>0</v>
      </c>
      <c r="Q117" s="79"/>
      <c r="R117" s="168">
        <f>R118</f>
        <v>0</v>
      </c>
      <c r="S117" s="79"/>
      <c r="T117" s="169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77</v>
      </c>
      <c r="AU117" s="17" t="s">
        <v>123</v>
      </c>
      <c r="BK117" s="170">
        <f>BK118</f>
        <v>0</v>
      </c>
    </row>
    <row r="118" spans="1:65" s="12" customFormat="1" ht="25.9" customHeight="1">
      <c r="B118" s="171"/>
      <c r="C118" s="172"/>
      <c r="D118" s="173" t="s">
        <v>77</v>
      </c>
      <c r="E118" s="174" t="s">
        <v>977</v>
      </c>
      <c r="F118" s="174" t="s">
        <v>978</v>
      </c>
      <c r="G118" s="172"/>
      <c r="H118" s="172"/>
      <c r="I118" s="175"/>
      <c r="J118" s="176">
        <f>BK118</f>
        <v>0</v>
      </c>
      <c r="K118" s="172"/>
      <c r="L118" s="177"/>
      <c r="M118" s="178"/>
      <c r="N118" s="179"/>
      <c r="O118" s="179"/>
      <c r="P118" s="180">
        <f>SUM(P119:P135)</f>
        <v>0</v>
      </c>
      <c r="Q118" s="179"/>
      <c r="R118" s="180">
        <f>SUM(R119:R135)</f>
        <v>0</v>
      </c>
      <c r="S118" s="179"/>
      <c r="T118" s="181">
        <f>SUM(T119:T135)</f>
        <v>0</v>
      </c>
      <c r="AR118" s="182" t="s">
        <v>154</v>
      </c>
      <c r="AT118" s="183" t="s">
        <v>77</v>
      </c>
      <c r="AU118" s="183" t="s">
        <v>78</v>
      </c>
      <c r="AY118" s="182" t="s">
        <v>148</v>
      </c>
      <c r="BK118" s="184">
        <f>SUM(BK119:BK135)</f>
        <v>0</v>
      </c>
    </row>
    <row r="119" spans="1:65" s="2" customFormat="1" ht="16.5" customHeight="1">
      <c r="A119" s="34"/>
      <c r="B119" s="35"/>
      <c r="C119" s="187" t="s">
        <v>86</v>
      </c>
      <c r="D119" s="187" t="s">
        <v>150</v>
      </c>
      <c r="E119" s="188" t="s">
        <v>1154</v>
      </c>
      <c r="F119" s="189" t="s">
        <v>1155</v>
      </c>
      <c r="G119" s="190" t="s">
        <v>442</v>
      </c>
      <c r="H119" s="191">
        <v>1</v>
      </c>
      <c r="I119" s="192"/>
      <c r="J119" s="193">
        <f t="shared" ref="J119:J135" si="0">ROUND(I119*H119,2)</f>
        <v>0</v>
      </c>
      <c r="K119" s="194"/>
      <c r="L119" s="39"/>
      <c r="M119" s="195" t="s">
        <v>1</v>
      </c>
      <c r="N119" s="196" t="s">
        <v>43</v>
      </c>
      <c r="O119" s="71"/>
      <c r="P119" s="197">
        <f t="shared" ref="P119:P135" si="1">O119*H119</f>
        <v>0</v>
      </c>
      <c r="Q119" s="197">
        <v>0</v>
      </c>
      <c r="R119" s="197">
        <f t="shared" ref="R119:R135" si="2">Q119*H119</f>
        <v>0</v>
      </c>
      <c r="S119" s="197">
        <v>0</v>
      </c>
      <c r="T119" s="198">
        <f t="shared" ref="T119:T135" si="3"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9" t="s">
        <v>982</v>
      </c>
      <c r="AT119" s="199" t="s">
        <v>150</v>
      </c>
      <c r="AU119" s="199" t="s">
        <v>86</v>
      </c>
      <c r="AY119" s="17" t="s">
        <v>148</v>
      </c>
      <c r="BE119" s="200">
        <f t="shared" ref="BE119:BE135" si="4">IF(N119="základní",J119,0)</f>
        <v>0</v>
      </c>
      <c r="BF119" s="200">
        <f t="shared" ref="BF119:BF135" si="5">IF(N119="snížená",J119,0)</f>
        <v>0</v>
      </c>
      <c r="BG119" s="200">
        <f t="shared" ref="BG119:BG135" si="6">IF(N119="zákl. přenesená",J119,0)</f>
        <v>0</v>
      </c>
      <c r="BH119" s="200">
        <f t="shared" ref="BH119:BH135" si="7">IF(N119="sníž. přenesená",J119,0)</f>
        <v>0</v>
      </c>
      <c r="BI119" s="200">
        <f t="shared" ref="BI119:BI135" si="8">IF(N119="nulová",J119,0)</f>
        <v>0</v>
      </c>
      <c r="BJ119" s="17" t="s">
        <v>86</v>
      </c>
      <c r="BK119" s="200">
        <f t="shared" ref="BK119:BK135" si="9">ROUND(I119*H119,2)</f>
        <v>0</v>
      </c>
      <c r="BL119" s="17" t="s">
        <v>982</v>
      </c>
      <c r="BM119" s="199" t="s">
        <v>88</v>
      </c>
    </row>
    <row r="120" spans="1:65" s="2" customFormat="1" ht="16.5" customHeight="1">
      <c r="A120" s="34"/>
      <c r="B120" s="35"/>
      <c r="C120" s="187" t="s">
        <v>88</v>
      </c>
      <c r="D120" s="187" t="s">
        <v>150</v>
      </c>
      <c r="E120" s="188" t="s">
        <v>1156</v>
      </c>
      <c r="F120" s="189" t="s">
        <v>1157</v>
      </c>
      <c r="G120" s="190" t="s">
        <v>442</v>
      </c>
      <c r="H120" s="191">
        <v>1</v>
      </c>
      <c r="I120" s="192"/>
      <c r="J120" s="193">
        <f t="shared" si="0"/>
        <v>0</v>
      </c>
      <c r="K120" s="194"/>
      <c r="L120" s="39"/>
      <c r="M120" s="195" t="s">
        <v>1</v>
      </c>
      <c r="N120" s="196" t="s">
        <v>43</v>
      </c>
      <c r="O120" s="71"/>
      <c r="P120" s="197">
        <f t="shared" si="1"/>
        <v>0</v>
      </c>
      <c r="Q120" s="197">
        <v>0</v>
      </c>
      <c r="R120" s="197">
        <f t="shared" si="2"/>
        <v>0</v>
      </c>
      <c r="S120" s="197">
        <v>0</v>
      </c>
      <c r="T120" s="198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982</v>
      </c>
      <c r="AT120" s="199" t="s">
        <v>150</v>
      </c>
      <c r="AU120" s="199" t="s">
        <v>86</v>
      </c>
      <c r="AY120" s="17" t="s">
        <v>148</v>
      </c>
      <c r="BE120" s="200">
        <f t="shared" si="4"/>
        <v>0</v>
      </c>
      <c r="BF120" s="200">
        <f t="shared" si="5"/>
        <v>0</v>
      </c>
      <c r="BG120" s="200">
        <f t="shared" si="6"/>
        <v>0</v>
      </c>
      <c r="BH120" s="200">
        <f t="shared" si="7"/>
        <v>0</v>
      </c>
      <c r="BI120" s="200">
        <f t="shared" si="8"/>
        <v>0</v>
      </c>
      <c r="BJ120" s="17" t="s">
        <v>86</v>
      </c>
      <c r="BK120" s="200">
        <f t="shared" si="9"/>
        <v>0</v>
      </c>
      <c r="BL120" s="17" t="s">
        <v>982</v>
      </c>
      <c r="BM120" s="199" t="s">
        <v>154</v>
      </c>
    </row>
    <row r="121" spans="1:65" s="2" customFormat="1" ht="16.5" customHeight="1">
      <c r="A121" s="34"/>
      <c r="B121" s="35"/>
      <c r="C121" s="187" t="s">
        <v>168</v>
      </c>
      <c r="D121" s="187" t="s">
        <v>150</v>
      </c>
      <c r="E121" s="188" t="s">
        <v>979</v>
      </c>
      <c r="F121" s="189" t="s">
        <v>1158</v>
      </c>
      <c r="G121" s="190" t="s">
        <v>442</v>
      </c>
      <c r="H121" s="191">
        <v>1</v>
      </c>
      <c r="I121" s="192"/>
      <c r="J121" s="193">
        <f t="shared" si="0"/>
        <v>0</v>
      </c>
      <c r="K121" s="194"/>
      <c r="L121" s="39"/>
      <c r="M121" s="195" t="s">
        <v>1</v>
      </c>
      <c r="N121" s="196" t="s">
        <v>43</v>
      </c>
      <c r="O121" s="71"/>
      <c r="P121" s="197">
        <f t="shared" si="1"/>
        <v>0</v>
      </c>
      <c r="Q121" s="197">
        <v>0</v>
      </c>
      <c r="R121" s="197">
        <f t="shared" si="2"/>
        <v>0</v>
      </c>
      <c r="S121" s="197">
        <v>0</v>
      </c>
      <c r="T121" s="198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982</v>
      </c>
      <c r="AT121" s="199" t="s">
        <v>150</v>
      </c>
      <c r="AU121" s="199" t="s">
        <v>86</v>
      </c>
      <c r="AY121" s="17" t="s">
        <v>148</v>
      </c>
      <c r="BE121" s="200">
        <f t="shared" si="4"/>
        <v>0</v>
      </c>
      <c r="BF121" s="200">
        <f t="shared" si="5"/>
        <v>0</v>
      </c>
      <c r="BG121" s="200">
        <f t="shared" si="6"/>
        <v>0</v>
      </c>
      <c r="BH121" s="200">
        <f t="shared" si="7"/>
        <v>0</v>
      </c>
      <c r="BI121" s="200">
        <f t="shared" si="8"/>
        <v>0</v>
      </c>
      <c r="BJ121" s="17" t="s">
        <v>86</v>
      </c>
      <c r="BK121" s="200">
        <f t="shared" si="9"/>
        <v>0</v>
      </c>
      <c r="BL121" s="17" t="s">
        <v>982</v>
      </c>
      <c r="BM121" s="199" t="s">
        <v>182</v>
      </c>
    </row>
    <row r="122" spans="1:65" s="2" customFormat="1" ht="21.75" customHeight="1">
      <c r="A122" s="34"/>
      <c r="B122" s="35"/>
      <c r="C122" s="187" t="s">
        <v>154</v>
      </c>
      <c r="D122" s="187" t="s">
        <v>150</v>
      </c>
      <c r="E122" s="188" t="s">
        <v>1159</v>
      </c>
      <c r="F122" s="189" t="s">
        <v>1160</v>
      </c>
      <c r="G122" s="190" t="s">
        <v>442</v>
      </c>
      <c r="H122" s="191">
        <v>1</v>
      </c>
      <c r="I122" s="192"/>
      <c r="J122" s="193">
        <f t="shared" si="0"/>
        <v>0</v>
      </c>
      <c r="K122" s="194"/>
      <c r="L122" s="39"/>
      <c r="M122" s="195" t="s">
        <v>1</v>
      </c>
      <c r="N122" s="196" t="s">
        <v>43</v>
      </c>
      <c r="O122" s="71"/>
      <c r="P122" s="197">
        <f t="shared" si="1"/>
        <v>0</v>
      </c>
      <c r="Q122" s="197">
        <v>0</v>
      </c>
      <c r="R122" s="197">
        <f t="shared" si="2"/>
        <v>0</v>
      </c>
      <c r="S122" s="197">
        <v>0</v>
      </c>
      <c r="T122" s="198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982</v>
      </c>
      <c r="AT122" s="199" t="s">
        <v>150</v>
      </c>
      <c r="AU122" s="199" t="s">
        <v>86</v>
      </c>
      <c r="AY122" s="17" t="s">
        <v>148</v>
      </c>
      <c r="BE122" s="200">
        <f t="shared" si="4"/>
        <v>0</v>
      </c>
      <c r="BF122" s="200">
        <f t="shared" si="5"/>
        <v>0</v>
      </c>
      <c r="BG122" s="200">
        <f t="shared" si="6"/>
        <v>0</v>
      </c>
      <c r="BH122" s="200">
        <f t="shared" si="7"/>
        <v>0</v>
      </c>
      <c r="BI122" s="200">
        <f t="shared" si="8"/>
        <v>0</v>
      </c>
      <c r="BJ122" s="17" t="s">
        <v>86</v>
      </c>
      <c r="BK122" s="200">
        <f t="shared" si="9"/>
        <v>0</v>
      </c>
      <c r="BL122" s="17" t="s">
        <v>982</v>
      </c>
      <c r="BM122" s="199" t="s">
        <v>193</v>
      </c>
    </row>
    <row r="123" spans="1:65" s="2" customFormat="1" ht="16.5" customHeight="1">
      <c r="A123" s="34"/>
      <c r="B123" s="35"/>
      <c r="C123" s="187" t="s">
        <v>177</v>
      </c>
      <c r="D123" s="187" t="s">
        <v>150</v>
      </c>
      <c r="E123" s="188" t="s">
        <v>1161</v>
      </c>
      <c r="F123" s="189" t="s">
        <v>1162</v>
      </c>
      <c r="G123" s="190" t="s">
        <v>442</v>
      </c>
      <c r="H123" s="191">
        <v>1</v>
      </c>
      <c r="I123" s="192"/>
      <c r="J123" s="193">
        <f t="shared" si="0"/>
        <v>0</v>
      </c>
      <c r="K123" s="194"/>
      <c r="L123" s="39"/>
      <c r="M123" s="195" t="s">
        <v>1</v>
      </c>
      <c r="N123" s="196" t="s">
        <v>43</v>
      </c>
      <c r="O123" s="71"/>
      <c r="P123" s="197">
        <f t="shared" si="1"/>
        <v>0</v>
      </c>
      <c r="Q123" s="197">
        <v>0</v>
      </c>
      <c r="R123" s="197">
        <f t="shared" si="2"/>
        <v>0</v>
      </c>
      <c r="S123" s="197">
        <v>0</v>
      </c>
      <c r="T123" s="198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982</v>
      </c>
      <c r="AT123" s="199" t="s">
        <v>150</v>
      </c>
      <c r="AU123" s="199" t="s">
        <v>86</v>
      </c>
      <c r="AY123" s="17" t="s">
        <v>148</v>
      </c>
      <c r="BE123" s="200">
        <f t="shared" si="4"/>
        <v>0</v>
      </c>
      <c r="BF123" s="200">
        <f t="shared" si="5"/>
        <v>0</v>
      </c>
      <c r="BG123" s="200">
        <f t="shared" si="6"/>
        <v>0</v>
      </c>
      <c r="BH123" s="200">
        <f t="shared" si="7"/>
        <v>0</v>
      </c>
      <c r="BI123" s="200">
        <f t="shared" si="8"/>
        <v>0</v>
      </c>
      <c r="BJ123" s="17" t="s">
        <v>86</v>
      </c>
      <c r="BK123" s="200">
        <f t="shared" si="9"/>
        <v>0</v>
      </c>
      <c r="BL123" s="17" t="s">
        <v>982</v>
      </c>
      <c r="BM123" s="199" t="s">
        <v>203</v>
      </c>
    </row>
    <row r="124" spans="1:65" s="2" customFormat="1" ht="16.5" customHeight="1">
      <c r="A124" s="34"/>
      <c r="B124" s="35"/>
      <c r="C124" s="187" t="s">
        <v>182</v>
      </c>
      <c r="D124" s="187" t="s">
        <v>150</v>
      </c>
      <c r="E124" s="188" t="s">
        <v>1163</v>
      </c>
      <c r="F124" s="189" t="s">
        <v>1164</v>
      </c>
      <c r="G124" s="190" t="s">
        <v>442</v>
      </c>
      <c r="H124" s="191">
        <v>1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43</v>
      </c>
      <c r="O124" s="7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982</v>
      </c>
      <c r="AT124" s="199" t="s">
        <v>150</v>
      </c>
      <c r="AU124" s="199" t="s">
        <v>86</v>
      </c>
      <c r="AY124" s="17" t="s">
        <v>148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86</v>
      </c>
      <c r="BK124" s="200">
        <f t="shared" si="9"/>
        <v>0</v>
      </c>
      <c r="BL124" s="17" t="s">
        <v>982</v>
      </c>
      <c r="BM124" s="199" t="s">
        <v>213</v>
      </c>
    </row>
    <row r="125" spans="1:65" s="2" customFormat="1" ht="16.5" customHeight="1">
      <c r="A125" s="34"/>
      <c r="B125" s="35"/>
      <c r="C125" s="187" t="s">
        <v>188</v>
      </c>
      <c r="D125" s="187" t="s">
        <v>150</v>
      </c>
      <c r="E125" s="188" t="s">
        <v>464</v>
      </c>
      <c r="F125" s="189" t="s">
        <v>465</v>
      </c>
      <c r="G125" s="190" t="s">
        <v>442</v>
      </c>
      <c r="H125" s="191">
        <v>1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982</v>
      </c>
      <c r="AT125" s="199" t="s">
        <v>150</v>
      </c>
      <c r="AU125" s="199" t="s">
        <v>86</v>
      </c>
      <c r="AY125" s="17" t="s">
        <v>148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86</v>
      </c>
      <c r="BK125" s="200">
        <f t="shared" si="9"/>
        <v>0</v>
      </c>
      <c r="BL125" s="17" t="s">
        <v>982</v>
      </c>
      <c r="BM125" s="199" t="s">
        <v>222</v>
      </c>
    </row>
    <row r="126" spans="1:65" s="2" customFormat="1" ht="16.5" customHeight="1">
      <c r="A126" s="34"/>
      <c r="B126" s="35"/>
      <c r="C126" s="187" t="s">
        <v>193</v>
      </c>
      <c r="D126" s="187" t="s">
        <v>150</v>
      </c>
      <c r="E126" s="188" t="s">
        <v>1165</v>
      </c>
      <c r="F126" s="189" t="s">
        <v>1166</v>
      </c>
      <c r="G126" s="190" t="s">
        <v>442</v>
      </c>
      <c r="H126" s="191">
        <v>1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982</v>
      </c>
      <c r="AT126" s="199" t="s">
        <v>150</v>
      </c>
      <c r="AU126" s="199" t="s">
        <v>86</v>
      </c>
      <c r="AY126" s="17" t="s">
        <v>148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982</v>
      </c>
      <c r="BM126" s="199" t="s">
        <v>232</v>
      </c>
    </row>
    <row r="127" spans="1:65" s="2" customFormat="1" ht="16.5" customHeight="1">
      <c r="A127" s="34"/>
      <c r="B127" s="35"/>
      <c r="C127" s="187" t="s">
        <v>199</v>
      </c>
      <c r="D127" s="187" t="s">
        <v>150</v>
      </c>
      <c r="E127" s="188" t="s">
        <v>1167</v>
      </c>
      <c r="F127" s="189" t="s">
        <v>1168</v>
      </c>
      <c r="G127" s="190" t="s">
        <v>442</v>
      </c>
      <c r="H127" s="191">
        <v>1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982</v>
      </c>
      <c r="AT127" s="199" t="s">
        <v>150</v>
      </c>
      <c r="AU127" s="199" t="s">
        <v>86</v>
      </c>
      <c r="AY127" s="17" t="s">
        <v>148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982</v>
      </c>
      <c r="BM127" s="199" t="s">
        <v>194</v>
      </c>
    </row>
    <row r="128" spans="1:65" s="2" customFormat="1" ht="16.5" customHeight="1">
      <c r="A128" s="34"/>
      <c r="B128" s="35"/>
      <c r="C128" s="187" t="s">
        <v>203</v>
      </c>
      <c r="D128" s="187" t="s">
        <v>150</v>
      </c>
      <c r="E128" s="188" t="s">
        <v>1169</v>
      </c>
      <c r="F128" s="189" t="s">
        <v>1170</v>
      </c>
      <c r="G128" s="190" t="s">
        <v>442</v>
      </c>
      <c r="H128" s="191">
        <v>1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982</v>
      </c>
      <c r="AT128" s="199" t="s">
        <v>150</v>
      </c>
      <c r="AU128" s="199" t="s">
        <v>86</v>
      </c>
      <c r="AY128" s="17" t="s">
        <v>148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982</v>
      </c>
      <c r="BM128" s="199" t="s">
        <v>198</v>
      </c>
    </row>
    <row r="129" spans="1:65" s="2" customFormat="1" ht="16.5" customHeight="1">
      <c r="A129" s="34"/>
      <c r="B129" s="35"/>
      <c r="C129" s="187" t="s">
        <v>208</v>
      </c>
      <c r="D129" s="187" t="s">
        <v>150</v>
      </c>
      <c r="E129" s="188" t="s">
        <v>1171</v>
      </c>
      <c r="F129" s="189" t="s">
        <v>1172</v>
      </c>
      <c r="G129" s="190" t="s">
        <v>442</v>
      </c>
      <c r="H129" s="191">
        <v>1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43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982</v>
      </c>
      <c r="AT129" s="199" t="s">
        <v>150</v>
      </c>
      <c r="AU129" s="199" t="s">
        <v>86</v>
      </c>
      <c r="AY129" s="17" t="s">
        <v>148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982</v>
      </c>
      <c r="BM129" s="199" t="s">
        <v>262</v>
      </c>
    </row>
    <row r="130" spans="1:65" s="2" customFormat="1" ht="16.5" customHeight="1">
      <c r="A130" s="34"/>
      <c r="B130" s="35"/>
      <c r="C130" s="187" t="s">
        <v>213</v>
      </c>
      <c r="D130" s="187" t="s">
        <v>150</v>
      </c>
      <c r="E130" s="188" t="s">
        <v>1173</v>
      </c>
      <c r="F130" s="189" t="s">
        <v>1174</v>
      </c>
      <c r="G130" s="190" t="s">
        <v>442</v>
      </c>
      <c r="H130" s="191">
        <v>1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43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982</v>
      </c>
      <c r="AT130" s="199" t="s">
        <v>150</v>
      </c>
      <c r="AU130" s="199" t="s">
        <v>86</v>
      </c>
      <c r="AY130" s="17" t="s">
        <v>148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86</v>
      </c>
      <c r="BK130" s="200">
        <f t="shared" si="9"/>
        <v>0</v>
      </c>
      <c r="BL130" s="17" t="s">
        <v>982</v>
      </c>
      <c r="BM130" s="199" t="s">
        <v>270</v>
      </c>
    </row>
    <row r="131" spans="1:65" s="2" customFormat="1" ht="24.2" customHeight="1">
      <c r="A131" s="34"/>
      <c r="B131" s="35"/>
      <c r="C131" s="187" t="s">
        <v>217</v>
      </c>
      <c r="D131" s="187" t="s">
        <v>150</v>
      </c>
      <c r="E131" s="188" t="s">
        <v>1175</v>
      </c>
      <c r="F131" s="189" t="s">
        <v>1176</v>
      </c>
      <c r="G131" s="190" t="s">
        <v>442</v>
      </c>
      <c r="H131" s="191">
        <v>1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43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982</v>
      </c>
      <c r="AT131" s="199" t="s">
        <v>150</v>
      </c>
      <c r="AU131" s="199" t="s">
        <v>86</v>
      </c>
      <c r="AY131" s="17" t="s">
        <v>148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86</v>
      </c>
      <c r="BK131" s="200">
        <f t="shared" si="9"/>
        <v>0</v>
      </c>
      <c r="BL131" s="17" t="s">
        <v>982</v>
      </c>
      <c r="BM131" s="199" t="s">
        <v>211</v>
      </c>
    </row>
    <row r="132" spans="1:65" s="2" customFormat="1" ht="16.5" customHeight="1">
      <c r="A132" s="34"/>
      <c r="B132" s="35"/>
      <c r="C132" s="187" t="s">
        <v>222</v>
      </c>
      <c r="D132" s="187" t="s">
        <v>150</v>
      </c>
      <c r="E132" s="188" t="s">
        <v>1177</v>
      </c>
      <c r="F132" s="189" t="s">
        <v>1178</v>
      </c>
      <c r="G132" s="190" t="s">
        <v>442</v>
      </c>
      <c r="H132" s="191">
        <v>1</v>
      </c>
      <c r="I132" s="192"/>
      <c r="J132" s="193">
        <f t="shared" si="0"/>
        <v>0</v>
      </c>
      <c r="K132" s="194"/>
      <c r="L132" s="39"/>
      <c r="M132" s="195" t="s">
        <v>1</v>
      </c>
      <c r="N132" s="196" t="s">
        <v>43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982</v>
      </c>
      <c r="AT132" s="199" t="s">
        <v>150</v>
      </c>
      <c r="AU132" s="199" t="s">
        <v>86</v>
      </c>
      <c r="AY132" s="17" t="s">
        <v>148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86</v>
      </c>
      <c r="BK132" s="200">
        <f t="shared" si="9"/>
        <v>0</v>
      </c>
      <c r="BL132" s="17" t="s">
        <v>982</v>
      </c>
      <c r="BM132" s="199" t="s">
        <v>216</v>
      </c>
    </row>
    <row r="133" spans="1:65" s="2" customFormat="1" ht="24.2" customHeight="1">
      <c r="A133" s="34"/>
      <c r="B133" s="35"/>
      <c r="C133" s="187" t="s">
        <v>8</v>
      </c>
      <c r="D133" s="187" t="s">
        <v>150</v>
      </c>
      <c r="E133" s="188" t="s">
        <v>1179</v>
      </c>
      <c r="F133" s="189" t="s">
        <v>1180</v>
      </c>
      <c r="G133" s="190" t="s">
        <v>442</v>
      </c>
      <c r="H133" s="191">
        <v>1</v>
      </c>
      <c r="I133" s="192"/>
      <c r="J133" s="193">
        <f t="shared" si="0"/>
        <v>0</v>
      </c>
      <c r="K133" s="194"/>
      <c r="L133" s="39"/>
      <c r="M133" s="195" t="s">
        <v>1</v>
      </c>
      <c r="N133" s="196" t="s">
        <v>43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982</v>
      </c>
      <c r="AT133" s="199" t="s">
        <v>150</v>
      </c>
      <c r="AU133" s="199" t="s">
        <v>86</v>
      </c>
      <c r="AY133" s="17" t="s">
        <v>148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86</v>
      </c>
      <c r="BK133" s="200">
        <f t="shared" si="9"/>
        <v>0</v>
      </c>
      <c r="BL133" s="17" t="s">
        <v>982</v>
      </c>
      <c r="BM133" s="199" t="s">
        <v>220</v>
      </c>
    </row>
    <row r="134" spans="1:65" s="2" customFormat="1" ht="16.5" customHeight="1">
      <c r="A134" s="34"/>
      <c r="B134" s="35"/>
      <c r="C134" s="187" t="s">
        <v>232</v>
      </c>
      <c r="D134" s="187" t="s">
        <v>150</v>
      </c>
      <c r="E134" s="188" t="s">
        <v>1181</v>
      </c>
      <c r="F134" s="189" t="s">
        <v>1182</v>
      </c>
      <c r="G134" s="190" t="s">
        <v>442</v>
      </c>
      <c r="H134" s="191">
        <v>1</v>
      </c>
      <c r="I134" s="192"/>
      <c r="J134" s="193">
        <f t="shared" si="0"/>
        <v>0</v>
      </c>
      <c r="K134" s="194"/>
      <c r="L134" s="39"/>
      <c r="M134" s="195" t="s">
        <v>1</v>
      </c>
      <c r="N134" s="196" t="s">
        <v>43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982</v>
      </c>
      <c r="AT134" s="199" t="s">
        <v>150</v>
      </c>
      <c r="AU134" s="199" t="s">
        <v>86</v>
      </c>
      <c r="AY134" s="17" t="s">
        <v>148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86</v>
      </c>
      <c r="BK134" s="200">
        <f t="shared" si="9"/>
        <v>0</v>
      </c>
      <c r="BL134" s="17" t="s">
        <v>982</v>
      </c>
      <c r="BM134" s="199" t="s">
        <v>226</v>
      </c>
    </row>
    <row r="135" spans="1:65" s="2" customFormat="1" ht="16.5" customHeight="1">
      <c r="A135" s="34"/>
      <c r="B135" s="35"/>
      <c r="C135" s="187" t="s">
        <v>237</v>
      </c>
      <c r="D135" s="187" t="s">
        <v>150</v>
      </c>
      <c r="E135" s="188" t="s">
        <v>1183</v>
      </c>
      <c r="F135" s="189" t="s">
        <v>1184</v>
      </c>
      <c r="G135" s="190" t="s">
        <v>442</v>
      </c>
      <c r="H135" s="191">
        <v>1</v>
      </c>
      <c r="I135" s="192"/>
      <c r="J135" s="193">
        <f t="shared" si="0"/>
        <v>0</v>
      </c>
      <c r="K135" s="194"/>
      <c r="L135" s="39"/>
      <c r="M135" s="235" t="s">
        <v>1</v>
      </c>
      <c r="N135" s="236" t="s">
        <v>43</v>
      </c>
      <c r="O135" s="237"/>
      <c r="P135" s="238">
        <f t="shared" si="1"/>
        <v>0</v>
      </c>
      <c r="Q135" s="238">
        <v>0</v>
      </c>
      <c r="R135" s="238">
        <f t="shared" si="2"/>
        <v>0</v>
      </c>
      <c r="S135" s="238">
        <v>0</v>
      </c>
      <c r="T135" s="239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982</v>
      </c>
      <c r="AT135" s="199" t="s">
        <v>150</v>
      </c>
      <c r="AU135" s="199" t="s">
        <v>86</v>
      </c>
      <c r="AY135" s="17" t="s">
        <v>148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86</v>
      </c>
      <c r="BK135" s="200">
        <f t="shared" si="9"/>
        <v>0</v>
      </c>
      <c r="BL135" s="17" t="s">
        <v>982</v>
      </c>
      <c r="BM135" s="199" t="s">
        <v>229</v>
      </c>
    </row>
    <row r="136" spans="1:65" s="2" customFormat="1" ht="6.95" customHeight="1">
      <c r="A136" s="34"/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39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algorithmName="SHA-512" hashValue="UWEp/erwX9yW0FKPA/tGoJOhCzDKM/AjdXxpId9MtIu6MDi7rpRv2DYznQY84nS28NdtWG8pszZxieY3D2ATNQ==" saltValue="X2j9F9KZ7rg6ySBNXRo/XD7e/zxlIxhcKBl+NbdGx4E542WLRejknEYpYM5EWfn38o6DSe2Rhi0s15C/52OgcA==" spinCount="100000" sheet="1" objects="1" scenarios="1" formatColumns="0" formatRows="0" autoFilter="0"/>
  <autoFilter ref="C116:K135" xr:uid="{00000000-0009-0000-0000-00000A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117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ROUND((SUM(BE125:BE307)),  2)</f>
        <v>0</v>
      </c>
      <c r="G33" s="34"/>
      <c r="H33" s="34"/>
      <c r="I33" s="124">
        <v>0.21</v>
      </c>
      <c r="J33" s="123">
        <f>ROUND(((SUM(BE125:BE307))*I33),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ROUND((SUM(BF125:BF307)),  2)</f>
        <v>0</v>
      </c>
      <c r="G34" s="34"/>
      <c r="H34" s="34"/>
      <c r="I34" s="124">
        <v>0.15</v>
      </c>
      <c r="J34" s="123">
        <f>ROUND(((SUM(BF125:BF307))*I34),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ROUND((SUM(BG125:BG307)),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ROUND((SUM(BH125:BH307)),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ROUND((SUM(BI125:BI307)),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IO-01 -  Dopravní řešení a komunikace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125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126</v>
      </c>
      <c r="E99" s="156"/>
      <c r="F99" s="156"/>
      <c r="G99" s="156"/>
      <c r="H99" s="156"/>
      <c r="I99" s="156"/>
      <c r="J99" s="157">
        <f>J157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127</v>
      </c>
      <c r="E100" s="156"/>
      <c r="F100" s="156"/>
      <c r="G100" s="156"/>
      <c r="H100" s="156"/>
      <c r="I100" s="156"/>
      <c r="J100" s="157">
        <f>J169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128</v>
      </c>
      <c r="E101" s="156"/>
      <c r="F101" s="156"/>
      <c r="G101" s="156"/>
      <c r="H101" s="156"/>
      <c r="I101" s="156"/>
      <c r="J101" s="157">
        <f>J176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129</v>
      </c>
      <c r="E102" s="156"/>
      <c r="F102" s="156"/>
      <c r="G102" s="156"/>
      <c r="H102" s="156"/>
      <c r="I102" s="156"/>
      <c r="J102" s="157">
        <f>J250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130</v>
      </c>
      <c r="E103" s="156"/>
      <c r="F103" s="156"/>
      <c r="G103" s="156"/>
      <c r="H103" s="156"/>
      <c r="I103" s="156"/>
      <c r="J103" s="157">
        <f>J259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131</v>
      </c>
      <c r="E104" s="156"/>
      <c r="F104" s="156"/>
      <c r="G104" s="156"/>
      <c r="H104" s="156"/>
      <c r="I104" s="156"/>
      <c r="J104" s="157">
        <f>J294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132</v>
      </c>
      <c r="E105" s="156"/>
      <c r="F105" s="156"/>
      <c r="G105" s="156"/>
      <c r="H105" s="156"/>
      <c r="I105" s="156"/>
      <c r="J105" s="157">
        <f>J306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133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9" t="str">
        <f>E7</f>
        <v>Revitalizace veřejných ploch města Luby - Lokalita B, U Pily</v>
      </c>
      <c r="F115" s="300"/>
      <c r="G115" s="300"/>
      <c r="H115" s="300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55" t="str">
        <f>E9</f>
        <v>IO-01 -  Dopravní řešení a komunikace</v>
      </c>
      <c r="F117" s="301"/>
      <c r="G117" s="301"/>
      <c r="H117" s="30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29" t="s">
        <v>22</v>
      </c>
      <c r="J119" s="66" t="str">
        <f>IF(J12="","",J12)</f>
        <v>Vyplň údaj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23</v>
      </c>
      <c r="D121" s="36"/>
      <c r="E121" s="36"/>
      <c r="F121" s="27" t="str">
        <f>E15</f>
        <v>Město Luby</v>
      </c>
      <c r="G121" s="36"/>
      <c r="H121" s="36"/>
      <c r="I121" s="29" t="s">
        <v>30</v>
      </c>
      <c r="J121" s="32" t="str">
        <f>E21</f>
        <v>A69-architekti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29" t="s">
        <v>34</v>
      </c>
      <c r="J122" s="32" t="str">
        <f>E24</f>
        <v>Ing.Pavel Šturc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134</v>
      </c>
      <c r="D124" s="162" t="s">
        <v>63</v>
      </c>
      <c r="E124" s="162" t="s">
        <v>59</v>
      </c>
      <c r="F124" s="162" t="s">
        <v>60</v>
      </c>
      <c r="G124" s="162" t="s">
        <v>135</v>
      </c>
      <c r="H124" s="162" t="s">
        <v>136</v>
      </c>
      <c r="I124" s="162" t="s">
        <v>137</v>
      </c>
      <c r="J124" s="163" t="s">
        <v>121</v>
      </c>
      <c r="K124" s="164" t="s">
        <v>138</v>
      </c>
      <c r="L124" s="165"/>
      <c r="M124" s="75" t="s">
        <v>1</v>
      </c>
      <c r="N124" s="76" t="s">
        <v>42</v>
      </c>
      <c r="O124" s="76" t="s">
        <v>139</v>
      </c>
      <c r="P124" s="76" t="s">
        <v>140</v>
      </c>
      <c r="Q124" s="76" t="s">
        <v>141</v>
      </c>
      <c r="R124" s="76" t="s">
        <v>142</v>
      </c>
      <c r="S124" s="76" t="s">
        <v>143</v>
      </c>
      <c r="T124" s="77" t="s">
        <v>144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145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</f>
        <v>0</v>
      </c>
      <c r="Q125" s="79"/>
      <c r="R125" s="168">
        <f>R126</f>
        <v>1037.9634401399999</v>
      </c>
      <c r="S125" s="79"/>
      <c r="T125" s="169">
        <f>T126</f>
        <v>2.3080000000000003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77</v>
      </c>
      <c r="AU125" s="17" t="s">
        <v>123</v>
      </c>
      <c r="BK125" s="170">
        <f>BK126</f>
        <v>0</v>
      </c>
    </row>
    <row r="126" spans="1:65" s="12" customFormat="1" ht="25.9" customHeight="1">
      <c r="B126" s="171"/>
      <c r="C126" s="172"/>
      <c r="D126" s="173" t="s">
        <v>77</v>
      </c>
      <c r="E126" s="174" t="s">
        <v>146</v>
      </c>
      <c r="F126" s="174" t="s">
        <v>147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P127+P157+P169+P176+P250+P259+P294+P306</f>
        <v>0</v>
      </c>
      <c r="Q126" s="179"/>
      <c r="R126" s="180">
        <f>R127+R157+R169+R176+R250+R259+R294+R306</f>
        <v>1037.9634401399999</v>
      </c>
      <c r="S126" s="179"/>
      <c r="T126" s="181">
        <f>T127+T157+T169+T176+T250+T259+T294+T306</f>
        <v>2.3080000000000003</v>
      </c>
      <c r="AR126" s="182" t="s">
        <v>86</v>
      </c>
      <c r="AT126" s="183" t="s">
        <v>77</v>
      </c>
      <c r="AU126" s="183" t="s">
        <v>78</v>
      </c>
      <c r="AY126" s="182" t="s">
        <v>148</v>
      </c>
      <c r="BK126" s="184">
        <f>BK127+BK157+BK169+BK176+BK250+BK259+BK294+BK306</f>
        <v>0</v>
      </c>
    </row>
    <row r="127" spans="1:65" s="12" customFormat="1" ht="22.9" customHeight="1">
      <c r="B127" s="171"/>
      <c r="C127" s="172"/>
      <c r="D127" s="173" t="s">
        <v>77</v>
      </c>
      <c r="E127" s="185" t="s">
        <v>86</v>
      </c>
      <c r="F127" s="185" t="s">
        <v>149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SUM(P128:P156)</f>
        <v>0</v>
      </c>
      <c r="Q127" s="179"/>
      <c r="R127" s="180">
        <f>SUM(R128:R156)</f>
        <v>4.5018000000000002</v>
      </c>
      <c r="S127" s="179"/>
      <c r="T127" s="181">
        <f>SUM(T128:T156)</f>
        <v>2.3000000000000003</v>
      </c>
      <c r="AR127" s="182" t="s">
        <v>86</v>
      </c>
      <c r="AT127" s="183" t="s">
        <v>77</v>
      </c>
      <c r="AU127" s="183" t="s">
        <v>86</v>
      </c>
      <c r="AY127" s="182" t="s">
        <v>148</v>
      </c>
      <c r="BK127" s="184">
        <f>SUM(BK128:BK156)</f>
        <v>0</v>
      </c>
    </row>
    <row r="128" spans="1:65" s="2" customFormat="1" ht="21.75" customHeight="1">
      <c r="A128" s="34"/>
      <c r="B128" s="35"/>
      <c r="C128" s="187" t="s">
        <v>86</v>
      </c>
      <c r="D128" s="187" t="s">
        <v>150</v>
      </c>
      <c r="E128" s="188" t="s">
        <v>151</v>
      </c>
      <c r="F128" s="189" t="s">
        <v>152</v>
      </c>
      <c r="G128" s="190" t="s">
        <v>153</v>
      </c>
      <c r="H128" s="191">
        <v>20</v>
      </c>
      <c r="I128" s="192"/>
      <c r="J128" s="193">
        <f>ROUND(I128*H128,2)</f>
        <v>0</v>
      </c>
      <c r="K128" s="194"/>
      <c r="L128" s="39"/>
      <c r="M128" s="195" t="s">
        <v>1</v>
      </c>
      <c r="N128" s="196" t="s">
        <v>43</v>
      </c>
      <c r="O128" s="71"/>
      <c r="P128" s="197">
        <f>O128*H128</f>
        <v>0</v>
      </c>
      <c r="Q128" s="197">
        <v>9.0000000000000006E-5</v>
      </c>
      <c r="R128" s="197">
        <f>Q128*H128</f>
        <v>1.8000000000000002E-3</v>
      </c>
      <c r="S128" s="197">
        <v>0.115</v>
      </c>
      <c r="T128" s="198">
        <f>S128*H128</f>
        <v>2.3000000000000003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154</v>
      </c>
      <c r="AT128" s="199" t="s">
        <v>150</v>
      </c>
      <c r="AU128" s="199" t="s">
        <v>88</v>
      </c>
      <c r="AY128" s="17" t="s">
        <v>148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7" t="s">
        <v>86</v>
      </c>
      <c r="BK128" s="200">
        <f>ROUND(I128*H128,2)</f>
        <v>0</v>
      </c>
      <c r="BL128" s="17" t="s">
        <v>154</v>
      </c>
      <c r="BM128" s="199" t="s">
        <v>88</v>
      </c>
    </row>
    <row r="129" spans="1:65" s="2" customFormat="1" ht="33" customHeight="1">
      <c r="A129" s="34"/>
      <c r="B129" s="35"/>
      <c r="C129" s="187" t="s">
        <v>88</v>
      </c>
      <c r="D129" s="187" t="s">
        <v>150</v>
      </c>
      <c r="E129" s="188" t="s">
        <v>155</v>
      </c>
      <c r="F129" s="189" t="s">
        <v>156</v>
      </c>
      <c r="G129" s="190" t="s">
        <v>157</v>
      </c>
      <c r="H129" s="191">
        <v>2827.7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43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154</v>
      </c>
      <c r="AT129" s="199" t="s">
        <v>150</v>
      </c>
      <c r="AU129" s="199" t="s">
        <v>88</v>
      </c>
      <c r="AY129" s="17" t="s">
        <v>148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86</v>
      </c>
      <c r="BK129" s="200">
        <f>ROUND(I129*H129,2)</f>
        <v>0</v>
      </c>
      <c r="BL129" s="17" t="s">
        <v>154</v>
      </c>
      <c r="BM129" s="199" t="s">
        <v>158</v>
      </c>
    </row>
    <row r="130" spans="1:65" s="13" customFormat="1" ht="11.25">
      <c r="B130" s="201"/>
      <c r="C130" s="202"/>
      <c r="D130" s="203" t="s">
        <v>159</v>
      </c>
      <c r="E130" s="204" t="s">
        <v>1</v>
      </c>
      <c r="F130" s="205" t="s">
        <v>160</v>
      </c>
      <c r="G130" s="202"/>
      <c r="H130" s="206">
        <v>1420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159</v>
      </c>
      <c r="AU130" s="212" t="s">
        <v>88</v>
      </c>
      <c r="AV130" s="13" t="s">
        <v>88</v>
      </c>
      <c r="AW130" s="13" t="s">
        <v>33</v>
      </c>
      <c r="AX130" s="13" t="s">
        <v>78</v>
      </c>
      <c r="AY130" s="212" t="s">
        <v>148</v>
      </c>
    </row>
    <row r="131" spans="1:65" s="13" customFormat="1" ht="11.25">
      <c r="B131" s="201"/>
      <c r="C131" s="202"/>
      <c r="D131" s="203" t="s">
        <v>159</v>
      </c>
      <c r="E131" s="204" t="s">
        <v>1</v>
      </c>
      <c r="F131" s="205" t="s">
        <v>161</v>
      </c>
      <c r="G131" s="202"/>
      <c r="H131" s="206">
        <v>416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159</v>
      </c>
      <c r="AU131" s="212" t="s">
        <v>88</v>
      </c>
      <c r="AV131" s="13" t="s">
        <v>88</v>
      </c>
      <c r="AW131" s="13" t="s">
        <v>33</v>
      </c>
      <c r="AX131" s="13" t="s">
        <v>78</v>
      </c>
      <c r="AY131" s="212" t="s">
        <v>148</v>
      </c>
    </row>
    <row r="132" spans="1:65" s="13" customFormat="1" ht="11.25">
      <c r="B132" s="201"/>
      <c r="C132" s="202"/>
      <c r="D132" s="203" t="s">
        <v>159</v>
      </c>
      <c r="E132" s="204" t="s">
        <v>1</v>
      </c>
      <c r="F132" s="205" t="s">
        <v>162</v>
      </c>
      <c r="G132" s="202"/>
      <c r="H132" s="206">
        <v>160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159</v>
      </c>
      <c r="AU132" s="212" t="s">
        <v>88</v>
      </c>
      <c r="AV132" s="13" t="s">
        <v>88</v>
      </c>
      <c r="AW132" s="13" t="s">
        <v>33</v>
      </c>
      <c r="AX132" s="13" t="s">
        <v>78</v>
      </c>
      <c r="AY132" s="212" t="s">
        <v>148</v>
      </c>
    </row>
    <row r="133" spans="1:65" s="13" customFormat="1" ht="11.25">
      <c r="B133" s="201"/>
      <c r="C133" s="202"/>
      <c r="D133" s="203" t="s">
        <v>159</v>
      </c>
      <c r="E133" s="204" t="s">
        <v>1</v>
      </c>
      <c r="F133" s="205" t="s">
        <v>163</v>
      </c>
      <c r="G133" s="202"/>
      <c r="H133" s="206">
        <v>124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159</v>
      </c>
      <c r="AU133" s="212" t="s">
        <v>88</v>
      </c>
      <c r="AV133" s="13" t="s">
        <v>88</v>
      </c>
      <c r="AW133" s="13" t="s">
        <v>33</v>
      </c>
      <c r="AX133" s="13" t="s">
        <v>78</v>
      </c>
      <c r="AY133" s="212" t="s">
        <v>148</v>
      </c>
    </row>
    <row r="134" spans="1:65" s="13" customFormat="1" ht="11.25">
      <c r="B134" s="201"/>
      <c r="C134" s="202"/>
      <c r="D134" s="203" t="s">
        <v>159</v>
      </c>
      <c r="E134" s="204" t="s">
        <v>1</v>
      </c>
      <c r="F134" s="205" t="s">
        <v>164</v>
      </c>
      <c r="G134" s="202"/>
      <c r="H134" s="206">
        <v>560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159</v>
      </c>
      <c r="AU134" s="212" t="s">
        <v>88</v>
      </c>
      <c r="AV134" s="13" t="s">
        <v>88</v>
      </c>
      <c r="AW134" s="13" t="s">
        <v>33</v>
      </c>
      <c r="AX134" s="13" t="s">
        <v>78</v>
      </c>
      <c r="AY134" s="212" t="s">
        <v>148</v>
      </c>
    </row>
    <row r="135" spans="1:65" s="13" customFormat="1" ht="11.25">
      <c r="B135" s="201"/>
      <c r="C135" s="202"/>
      <c r="D135" s="203" t="s">
        <v>159</v>
      </c>
      <c r="E135" s="204" t="s">
        <v>1</v>
      </c>
      <c r="F135" s="205" t="s">
        <v>165</v>
      </c>
      <c r="G135" s="202"/>
      <c r="H135" s="206">
        <v>47.7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159</v>
      </c>
      <c r="AU135" s="212" t="s">
        <v>88</v>
      </c>
      <c r="AV135" s="13" t="s">
        <v>88</v>
      </c>
      <c r="AW135" s="13" t="s">
        <v>33</v>
      </c>
      <c r="AX135" s="13" t="s">
        <v>78</v>
      </c>
      <c r="AY135" s="212" t="s">
        <v>148</v>
      </c>
    </row>
    <row r="136" spans="1:65" s="13" customFormat="1" ht="11.25">
      <c r="B136" s="201"/>
      <c r="C136" s="202"/>
      <c r="D136" s="203" t="s">
        <v>159</v>
      </c>
      <c r="E136" s="204" t="s">
        <v>1</v>
      </c>
      <c r="F136" s="205" t="s">
        <v>166</v>
      </c>
      <c r="G136" s="202"/>
      <c r="H136" s="206">
        <v>100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159</v>
      </c>
      <c r="AU136" s="212" t="s">
        <v>88</v>
      </c>
      <c r="AV136" s="13" t="s">
        <v>88</v>
      </c>
      <c r="AW136" s="13" t="s">
        <v>33</v>
      </c>
      <c r="AX136" s="13" t="s">
        <v>78</v>
      </c>
      <c r="AY136" s="212" t="s">
        <v>148</v>
      </c>
    </row>
    <row r="137" spans="1:65" s="14" customFormat="1" ht="11.25">
      <c r="B137" s="213"/>
      <c r="C137" s="214"/>
      <c r="D137" s="203" t="s">
        <v>159</v>
      </c>
      <c r="E137" s="215" t="s">
        <v>1</v>
      </c>
      <c r="F137" s="216" t="s">
        <v>167</v>
      </c>
      <c r="G137" s="214"/>
      <c r="H137" s="217">
        <v>2827.7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159</v>
      </c>
      <c r="AU137" s="223" t="s">
        <v>88</v>
      </c>
      <c r="AV137" s="14" t="s">
        <v>154</v>
      </c>
      <c r="AW137" s="14" t="s">
        <v>33</v>
      </c>
      <c r="AX137" s="14" t="s">
        <v>86</v>
      </c>
      <c r="AY137" s="223" t="s">
        <v>148</v>
      </c>
    </row>
    <row r="138" spans="1:65" s="2" customFormat="1" ht="33" customHeight="1">
      <c r="A138" s="34"/>
      <c r="B138" s="35"/>
      <c r="C138" s="187" t="s">
        <v>168</v>
      </c>
      <c r="D138" s="187" t="s">
        <v>150</v>
      </c>
      <c r="E138" s="188" t="s">
        <v>169</v>
      </c>
      <c r="F138" s="189" t="s">
        <v>170</v>
      </c>
      <c r="G138" s="190" t="s">
        <v>157</v>
      </c>
      <c r="H138" s="191">
        <v>200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43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154</v>
      </c>
      <c r="AT138" s="199" t="s">
        <v>150</v>
      </c>
      <c r="AU138" s="199" t="s">
        <v>88</v>
      </c>
      <c r="AY138" s="17" t="s">
        <v>148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86</v>
      </c>
      <c r="BK138" s="200">
        <f>ROUND(I138*H138,2)</f>
        <v>0</v>
      </c>
      <c r="BL138" s="17" t="s">
        <v>154</v>
      </c>
      <c r="BM138" s="199" t="s">
        <v>171</v>
      </c>
    </row>
    <row r="139" spans="1:65" s="13" customFormat="1" ht="11.25">
      <c r="B139" s="201"/>
      <c r="C139" s="202"/>
      <c r="D139" s="203" t="s">
        <v>159</v>
      </c>
      <c r="E139" s="204" t="s">
        <v>1</v>
      </c>
      <c r="F139" s="205" t="s">
        <v>172</v>
      </c>
      <c r="G139" s="202"/>
      <c r="H139" s="206">
        <v>200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159</v>
      </c>
      <c r="AU139" s="212" t="s">
        <v>88</v>
      </c>
      <c r="AV139" s="13" t="s">
        <v>88</v>
      </c>
      <c r="AW139" s="13" t="s">
        <v>33</v>
      </c>
      <c r="AX139" s="13" t="s">
        <v>78</v>
      </c>
      <c r="AY139" s="212" t="s">
        <v>148</v>
      </c>
    </row>
    <row r="140" spans="1:65" s="14" customFormat="1" ht="11.25">
      <c r="B140" s="213"/>
      <c r="C140" s="214"/>
      <c r="D140" s="203" t="s">
        <v>159</v>
      </c>
      <c r="E140" s="215" t="s">
        <v>1</v>
      </c>
      <c r="F140" s="216" t="s">
        <v>167</v>
      </c>
      <c r="G140" s="214"/>
      <c r="H140" s="217">
        <v>200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159</v>
      </c>
      <c r="AU140" s="223" t="s">
        <v>88</v>
      </c>
      <c r="AV140" s="14" t="s">
        <v>154</v>
      </c>
      <c r="AW140" s="14" t="s">
        <v>33</v>
      </c>
      <c r="AX140" s="14" t="s">
        <v>86</v>
      </c>
      <c r="AY140" s="223" t="s">
        <v>148</v>
      </c>
    </row>
    <row r="141" spans="1:65" s="2" customFormat="1" ht="37.9" customHeight="1">
      <c r="A141" s="34"/>
      <c r="B141" s="35"/>
      <c r="C141" s="187" t="s">
        <v>154</v>
      </c>
      <c r="D141" s="187" t="s">
        <v>150</v>
      </c>
      <c r="E141" s="188" t="s">
        <v>173</v>
      </c>
      <c r="F141" s="189" t="s">
        <v>174</v>
      </c>
      <c r="G141" s="190" t="s">
        <v>157</v>
      </c>
      <c r="H141" s="191">
        <v>3028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43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154</v>
      </c>
      <c r="AT141" s="199" t="s">
        <v>150</v>
      </c>
      <c r="AU141" s="199" t="s">
        <v>88</v>
      </c>
      <c r="AY141" s="17" t="s">
        <v>148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86</v>
      </c>
      <c r="BK141" s="200">
        <f>ROUND(I141*H141,2)</f>
        <v>0</v>
      </c>
      <c r="BL141" s="17" t="s">
        <v>154</v>
      </c>
      <c r="BM141" s="199" t="s">
        <v>175</v>
      </c>
    </row>
    <row r="142" spans="1:65" s="13" customFormat="1" ht="11.25">
      <c r="B142" s="201"/>
      <c r="C142" s="202"/>
      <c r="D142" s="203" t="s">
        <v>159</v>
      </c>
      <c r="E142" s="204" t="s">
        <v>1</v>
      </c>
      <c r="F142" s="205" t="s">
        <v>176</v>
      </c>
      <c r="G142" s="202"/>
      <c r="H142" s="206">
        <v>3028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159</v>
      </c>
      <c r="AU142" s="212" t="s">
        <v>88</v>
      </c>
      <c r="AV142" s="13" t="s">
        <v>88</v>
      </c>
      <c r="AW142" s="13" t="s">
        <v>33</v>
      </c>
      <c r="AX142" s="13" t="s">
        <v>78</v>
      </c>
      <c r="AY142" s="212" t="s">
        <v>148</v>
      </c>
    </row>
    <row r="143" spans="1:65" s="14" customFormat="1" ht="11.25">
      <c r="B143" s="213"/>
      <c r="C143" s="214"/>
      <c r="D143" s="203" t="s">
        <v>159</v>
      </c>
      <c r="E143" s="215" t="s">
        <v>1</v>
      </c>
      <c r="F143" s="216" t="s">
        <v>167</v>
      </c>
      <c r="G143" s="214"/>
      <c r="H143" s="217">
        <v>3028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159</v>
      </c>
      <c r="AU143" s="223" t="s">
        <v>88</v>
      </c>
      <c r="AV143" s="14" t="s">
        <v>154</v>
      </c>
      <c r="AW143" s="14" t="s">
        <v>33</v>
      </c>
      <c r="AX143" s="14" t="s">
        <v>86</v>
      </c>
      <c r="AY143" s="223" t="s">
        <v>148</v>
      </c>
    </row>
    <row r="144" spans="1:65" s="2" customFormat="1" ht="37.9" customHeight="1">
      <c r="A144" s="34"/>
      <c r="B144" s="35"/>
      <c r="C144" s="187" t="s">
        <v>177</v>
      </c>
      <c r="D144" s="187" t="s">
        <v>150</v>
      </c>
      <c r="E144" s="188" t="s">
        <v>178</v>
      </c>
      <c r="F144" s="189" t="s">
        <v>179</v>
      </c>
      <c r="G144" s="190" t="s">
        <v>157</v>
      </c>
      <c r="H144" s="191">
        <v>36336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154</v>
      </c>
      <c r="AT144" s="199" t="s">
        <v>150</v>
      </c>
      <c r="AU144" s="199" t="s">
        <v>88</v>
      </c>
      <c r="AY144" s="17" t="s">
        <v>148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86</v>
      </c>
      <c r="BK144" s="200">
        <f>ROUND(I144*H144,2)</f>
        <v>0</v>
      </c>
      <c r="BL144" s="17" t="s">
        <v>154</v>
      </c>
      <c r="BM144" s="199" t="s">
        <v>180</v>
      </c>
    </row>
    <row r="145" spans="1:65" s="13" customFormat="1" ht="11.25">
      <c r="B145" s="201"/>
      <c r="C145" s="202"/>
      <c r="D145" s="203" t="s">
        <v>159</v>
      </c>
      <c r="E145" s="204" t="s">
        <v>1</v>
      </c>
      <c r="F145" s="205" t="s">
        <v>181</v>
      </c>
      <c r="G145" s="202"/>
      <c r="H145" s="206">
        <v>36336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159</v>
      </c>
      <c r="AU145" s="212" t="s">
        <v>88</v>
      </c>
      <c r="AV145" s="13" t="s">
        <v>88</v>
      </c>
      <c r="AW145" s="13" t="s">
        <v>33</v>
      </c>
      <c r="AX145" s="13" t="s">
        <v>78</v>
      </c>
      <c r="AY145" s="212" t="s">
        <v>148</v>
      </c>
    </row>
    <row r="146" spans="1:65" s="14" customFormat="1" ht="11.25">
      <c r="B146" s="213"/>
      <c r="C146" s="214"/>
      <c r="D146" s="203" t="s">
        <v>159</v>
      </c>
      <c r="E146" s="215" t="s">
        <v>1</v>
      </c>
      <c r="F146" s="216" t="s">
        <v>167</v>
      </c>
      <c r="G146" s="214"/>
      <c r="H146" s="217">
        <v>36336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159</v>
      </c>
      <c r="AU146" s="223" t="s">
        <v>88</v>
      </c>
      <c r="AV146" s="14" t="s">
        <v>154</v>
      </c>
      <c r="AW146" s="14" t="s">
        <v>33</v>
      </c>
      <c r="AX146" s="14" t="s">
        <v>86</v>
      </c>
      <c r="AY146" s="223" t="s">
        <v>148</v>
      </c>
    </row>
    <row r="147" spans="1:65" s="2" customFormat="1" ht="24.2" customHeight="1">
      <c r="A147" s="34"/>
      <c r="B147" s="35"/>
      <c r="C147" s="187" t="s">
        <v>182</v>
      </c>
      <c r="D147" s="187" t="s">
        <v>150</v>
      </c>
      <c r="E147" s="188" t="s">
        <v>183</v>
      </c>
      <c r="F147" s="189" t="s">
        <v>184</v>
      </c>
      <c r="G147" s="190" t="s">
        <v>157</v>
      </c>
      <c r="H147" s="191">
        <v>140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154</v>
      </c>
      <c r="AT147" s="199" t="s">
        <v>150</v>
      </c>
      <c r="AU147" s="199" t="s">
        <v>88</v>
      </c>
      <c r="AY147" s="17" t="s">
        <v>148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154</v>
      </c>
      <c r="BM147" s="199" t="s">
        <v>185</v>
      </c>
    </row>
    <row r="148" spans="1:65" s="13" customFormat="1" ht="11.25">
      <c r="B148" s="201"/>
      <c r="C148" s="202"/>
      <c r="D148" s="203" t="s">
        <v>159</v>
      </c>
      <c r="E148" s="204" t="s">
        <v>1</v>
      </c>
      <c r="F148" s="205" t="s">
        <v>186</v>
      </c>
      <c r="G148" s="202"/>
      <c r="H148" s="206">
        <v>15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159</v>
      </c>
      <c r="AU148" s="212" t="s">
        <v>88</v>
      </c>
      <c r="AV148" s="13" t="s">
        <v>88</v>
      </c>
      <c r="AW148" s="13" t="s">
        <v>33</v>
      </c>
      <c r="AX148" s="13" t="s">
        <v>78</v>
      </c>
      <c r="AY148" s="212" t="s">
        <v>148</v>
      </c>
    </row>
    <row r="149" spans="1:65" s="13" customFormat="1" ht="11.25">
      <c r="B149" s="201"/>
      <c r="C149" s="202"/>
      <c r="D149" s="203" t="s">
        <v>159</v>
      </c>
      <c r="E149" s="204" t="s">
        <v>1</v>
      </c>
      <c r="F149" s="205" t="s">
        <v>187</v>
      </c>
      <c r="G149" s="202"/>
      <c r="H149" s="206">
        <v>125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159</v>
      </c>
      <c r="AU149" s="212" t="s">
        <v>88</v>
      </c>
      <c r="AV149" s="13" t="s">
        <v>88</v>
      </c>
      <c r="AW149" s="13" t="s">
        <v>33</v>
      </c>
      <c r="AX149" s="13" t="s">
        <v>78</v>
      </c>
      <c r="AY149" s="212" t="s">
        <v>148</v>
      </c>
    </row>
    <row r="150" spans="1:65" s="14" customFormat="1" ht="11.25">
      <c r="B150" s="213"/>
      <c r="C150" s="214"/>
      <c r="D150" s="203" t="s">
        <v>159</v>
      </c>
      <c r="E150" s="215" t="s">
        <v>1</v>
      </c>
      <c r="F150" s="216" t="s">
        <v>167</v>
      </c>
      <c r="G150" s="214"/>
      <c r="H150" s="217">
        <v>140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159</v>
      </c>
      <c r="AU150" s="223" t="s">
        <v>88</v>
      </c>
      <c r="AV150" s="14" t="s">
        <v>154</v>
      </c>
      <c r="AW150" s="14" t="s">
        <v>33</v>
      </c>
      <c r="AX150" s="14" t="s">
        <v>86</v>
      </c>
      <c r="AY150" s="223" t="s">
        <v>148</v>
      </c>
    </row>
    <row r="151" spans="1:65" s="2" customFormat="1" ht="16.5" customHeight="1">
      <c r="A151" s="34"/>
      <c r="B151" s="35"/>
      <c r="C151" s="224" t="s">
        <v>188</v>
      </c>
      <c r="D151" s="224" t="s">
        <v>189</v>
      </c>
      <c r="E151" s="225" t="s">
        <v>190</v>
      </c>
      <c r="F151" s="226" t="s">
        <v>191</v>
      </c>
      <c r="G151" s="227" t="s">
        <v>192</v>
      </c>
      <c r="H151" s="228">
        <v>275</v>
      </c>
      <c r="I151" s="229"/>
      <c r="J151" s="230">
        <f>ROUND(I151*H151,2)</f>
        <v>0</v>
      </c>
      <c r="K151" s="231"/>
      <c r="L151" s="232"/>
      <c r="M151" s="233" t="s">
        <v>1</v>
      </c>
      <c r="N151" s="234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193</v>
      </c>
      <c r="AT151" s="199" t="s">
        <v>189</v>
      </c>
      <c r="AU151" s="199" t="s">
        <v>88</v>
      </c>
      <c r="AY151" s="17" t="s">
        <v>148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154</v>
      </c>
      <c r="BM151" s="199" t="s">
        <v>194</v>
      </c>
    </row>
    <row r="152" spans="1:65" s="13" customFormat="1" ht="11.25">
      <c r="B152" s="201"/>
      <c r="C152" s="202"/>
      <c r="D152" s="203" t="s">
        <v>159</v>
      </c>
      <c r="E152" s="204" t="s">
        <v>1</v>
      </c>
      <c r="F152" s="205" t="s">
        <v>195</v>
      </c>
      <c r="G152" s="202"/>
      <c r="H152" s="206">
        <v>275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159</v>
      </c>
      <c r="AU152" s="212" t="s">
        <v>88</v>
      </c>
      <c r="AV152" s="13" t="s">
        <v>88</v>
      </c>
      <c r="AW152" s="13" t="s">
        <v>33</v>
      </c>
      <c r="AX152" s="13" t="s">
        <v>78</v>
      </c>
      <c r="AY152" s="212" t="s">
        <v>148</v>
      </c>
    </row>
    <row r="153" spans="1:65" s="14" customFormat="1" ht="11.25">
      <c r="B153" s="213"/>
      <c r="C153" s="214"/>
      <c r="D153" s="203" t="s">
        <v>159</v>
      </c>
      <c r="E153" s="215" t="s">
        <v>1</v>
      </c>
      <c r="F153" s="216" t="s">
        <v>167</v>
      </c>
      <c r="G153" s="214"/>
      <c r="H153" s="217">
        <v>275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159</v>
      </c>
      <c r="AU153" s="223" t="s">
        <v>88</v>
      </c>
      <c r="AV153" s="14" t="s">
        <v>154</v>
      </c>
      <c r="AW153" s="14" t="s">
        <v>33</v>
      </c>
      <c r="AX153" s="14" t="s">
        <v>86</v>
      </c>
      <c r="AY153" s="223" t="s">
        <v>148</v>
      </c>
    </row>
    <row r="154" spans="1:65" s="2" customFormat="1" ht="33" customHeight="1">
      <c r="A154" s="34"/>
      <c r="B154" s="35"/>
      <c r="C154" s="187" t="s">
        <v>193</v>
      </c>
      <c r="D154" s="187" t="s">
        <v>150</v>
      </c>
      <c r="E154" s="188" t="s">
        <v>196</v>
      </c>
      <c r="F154" s="189" t="s">
        <v>197</v>
      </c>
      <c r="G154" s="190" t="s">
        <v>153</v>
      </c>
      <c r="H154" s="191">
        <v>450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43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154</v>
      </c>
      <c r="AT154" s="199" t="s">
        <v>150</v>
      </c>
      <c r="AU154" s="199" t="s">
        <v>88</v>
      </c>
      <c r="AY154" s="17" t="s">
        <v>148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86</v>
      </c>
      <c r="BK154" s="200">
        <f>ROUND(I154*H154,2)</f>
        <v>0</v>
      </c>
      <c r="BL154" s="17" t="s">
        <v>154</v>
      </c>
      <c r="BM154" s="199" t="s">
        <v>198</v>
      </c>
    </row>
    <row r="155" spans="1:65" s="2" customFormat="1" ht="16.5" customHeight="1">
      <c r="A155" s="34"/>
      <c r="B155" s="35"/>
      <c r="C155" s="224" t="s">
        <v>199</v>
      </c>
      <c r="D155" s="224" t="s">
        <v>189</v>
      </c>
      <c r="E155" s="225" t="s">
        <v>200</v>
      </c>
      <c r="F155" s="226" t="s">
        <v>201</v>
      </c>
      <c r="G155" s="227" t="s">
        <v>192</v>
      </c>
      <c r="H155" s="228">
        <v>4.5</v>
      </c>
      <c r="I155" s="229"/>
      <c r="J155" s="230">
        <f>ROUND(I155*H155,2)</f>
        <v>0</v>
      </c>
      <c r="K155" s="231"/>
      <c r="L155" s="232"/>
      <c r="M155" s="233" t="s">
        <v>1</v>
      </c>
      <c r="N155" s="234" t="s">
        <v>43</v>
      </c>
      <c r="O155" s="71"/>
      <c r="P155" s="197">
        <f>O155*H155</f>
        <v>0</v>
      </c>
      <c r="Q155" s="197">
        <v>1</v>
      </c>
      <c r="R155" s="197">
        <f>Q155*H155</f>
        <v>4.5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193</v>
      </c>
      <c r="AT155" s="199" t="s">
        <v>189</v>
      </c>
      <c r="AU155" s="199" t="s">
        <v>88</v>
      </c>
      <c r="AY155" s="17" t="s">
        <v>148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154</v>
      </c>
      <c r="BM155" s="199" t="s">
        <v>202</v>
      </c>
    </row>
    <row r="156" spans="1:65" s="2" customFormat="1" ht="24.2" customHeight="1">
      <c r="A156" s="34"/>
      <c r="B156" s="35"/>
      <c r="C156" s="187" t="s">
        <v>203</v>
      </c>
      <c r="D156" s="187" t="s">
        <v>150</v>
      </c>
      <c r="E156" s="188" t="s">
        <v>204</v>
      </c>
      <c r="F156" s="189" t="s">
        <v>205</v>
      </c>
      <c r="G156" s="190" t="s">
        <v>153</v>
      </c>
      <c r="H156" s="191">
        <v>2800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154</v>
      </c>
      <c r="AT156" s="199" t="s">
        <v>150</v>
      </c>
      <c r="AU156" s="199" t="s">
        <v>88</v>
      </c>
      <c r="AY156" s="17" t="s">
        <v>148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154</v>
      </c>
      <c r="BM156" s="199" t="s">
        <v>206</v>
      </c>
    </row>
    <row r="157" spans="1:65" s="12" customFormat="1" ht="22.9" customHeight="1">
      <c r="B157" s="171"/>
      <c r="C157" s="172"/>
      <c r="D157" s="173" t="s">
        <v>77</v>
      </c>
      <c r="E157" s="185" t="s">
        <v>88</v>
      </c>
      <c r="F157" s="185" t="s">
        <v>207</v>
      </c>
      <c r="G157" s="172"/>
      <c r="H157" s="172"/>
      <c r="I157" s="175"/>
      <c r="J157" s="186">
        <f>BK157</f>
        <v>0</v>
      </c>
      <c r="K157" s="172"/>
      <c r="L157" s="177"/>
      <c r="M157" s="178"/>
      <c r="N157" s="179"/>
      <c r="O157" s="179"/>
      <c r="P157" s="180">
        <f>SUM(P158:P168)</f>
        <v>0</v>
      </c>
      <c r="Q157" s="179"/>
      <c r="R157" s="180">
        <f>SUM(R158:R168)</f>
        <v>78.403073840000005</v>
      </c>
      <c r="S157" s="179"/>
      <c r="T157" s="181">
        <f>SUM(T158:T168)</f>
        <v>0</v>
      </c>
      <c r="AR157" s="182" t="s">
        <v>86</v>
      </c>
      <c r="AT157" s="183" t="s">
        <v>77</v>
      </c>
      <c r="AU157" s="183" t="s">
        <v>86</v>
      </c>
      <c r="AY157" s="182" t="s">
        <v>148</v>
      </c>
      <c r="BK157" s="184">
        <f>SUM(BK158:BK168)</f>
        <v>0</v>
      </c>
    </row>
    <row r="158" spans="1:65" s="2" customFormat="1" ht="24.2" customHeight="1">
      <c r="A158" s="34"/>
      <c r="B158" s="35"/>
      <c r="C158" s="187" t="s">
        <v>208</v>
      </c>
      <c r="D158" s="187" t="s">
        <v>150</v>
      </c>
      <c r="E158" s="188" t="s">
        <v>209</v>
      </c>
      <c r="F158" s="189" t="s">
        <v>210</v>
      </c>
      <c r="G158" s="190" t="s">
        <v>153</v>
      </c>
      <c r="H158" s="191">
        <v>636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43</v>
      </c>
      <c r="O158" s="71"/>
      <c r="P158" s="197">
        <f>O158*H158</f>
        <v>0</v>
      </c>
      <c r="Q158" s="197">
        <v>1.6694E-4</v>
      </c>
      <c r="R158" s="197">
        <f>Q158*H158</f>
        <v>0.10617383999999999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154</v>
      </c>
      <c r="AT158" s="199" t="s">
        <v>150</v>
      </c>
      <c r="AU158" s="199" t="s">
        <v>88</v>
      </c>
      <c r="AY158" s="17" t="s">
        <v>148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154</v>
      </c>
      <c r="BM158" s="199" t="s">
        <v>211</v>
      </c>
    </row>
    <row r="159" spans="1:65" s="13" customFormat="1" ht="11.25">
      <c r="B159" s="201"/>
      <c r="C159" s="202"/>
      <c r="D159" s="203" t="s">
        <v>159</v>
      </c>
      <c r="E159" s="204" t="s">
        <v>1</v>
      </c>
      <c r="F159" s="205" t="s">
        <v>212</v>
      </c>
      <c r="G159" s="202"/>
      <c r="H159" s="206">
        <v>636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159</v>
      </c>
      <c r="AU159" s="212" t="s">
        <v>88</v>
      </c>
      <c r="AV159" s="13" t="s">
        <v>88</v>
      </c>
      <c r="AW159" s="13" t="s">
        <v>33</v>
      </c>
      <c r="AX159" s="13" t="s">
        <v>78</v>
      </c>
      <c r="AY159" s="212" t="s">
        <v>148</v>
      </c>
    </row>
    <row r="160" spans="1:65" s="14" customFormat="1" ht="11.25">
      <c r="B160" s="213"/>
      <c r="C160" s="214"/>
      <c r="D160" s="203" t="s">
        <v>159</v>
      </c>
      <c r="E160" s="215" t="s">
        <v>1</v>
      </c>
      <c r="F160" s="216" t="s">
        <v>167</v>
      </c>
      <c r="G160" s="214"/>
      <c r="H160" s="217">
        <v>636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159</v>
      </c>
      <c r="AU160" s="223" t="s">
        <v>88</v>
      </c>
      <c r="AV160" s="14" t="s">
        <v>154</v>
      </c>
      <c r="AW160" s="14" t="s">
        <v>33</v>
      </c>
      <c r="AX160" s="14" t="s">
        <v>86</v>
      </c>
      <c r="AY160" s="223" t="s">
        <v>148</v>
      </c>
    </row>
    <row r="161" spans="1:65" s="2" customFormat="1" ht="16.5" customHeight="1">
      <c r="A161" s="34"/>
      <c r="B161" s="35"/>
      <c r="C161" s="224" t="s">
        <v>213</v>
      </c>
      <c r="D161" s="224" t="s">
        <v>189</v>
      </c>
      <c r="E161" s="225" t="s">
        <v>214</v>
      </c>
      <c r="F161" s="226" t="s">
        <v>215</v>
      </c>
      <c r="G161" s="227" t="s">
        <v>153</v>
      </c>
      <c r="H161" s="228">
        <v>636</v>
      </c>
      <c r="I161" s="229"/>
      <c r="J161" s="230">
        <f>ROUND(I161*H161,2)</f>
        <v>0</v>
      </c>
      <c r="K161" s="231"/>
      <c r="L161" s="232"/>
      <c r="M161" s="233" t="s">
        <v>1</v>
      </c>
      <c r="N161" s="234" t="s">
        <v>43</v>
      </c>
      <c r="O161" s="71"/>
      <c r="P161" s="197">
        <f>O161*H161</f>
        <v>0</v>
      </c>
      <c r="Q161" s="197">
        <v>2.0000000000000001E-4</v>
      </c>
      <c r="R161" s="197">
        <f>Q161*H161</f>
        <v>0.12720000000000001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193</v>
      </c>
      <c r="AT161" s="199" t="s">
        <v>189</v>
      </c>
      <c r="AU161" s="199" t="s">
        <v>88</v>
      </c>
      <c r="AY161" s="17" t="s">
        <v>148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154</v>
      </c>
      <c r="BM161" s="199" t="s">
        <v>216</v>
      </c>
    </row>
    <row r="162" spans="1:65" s="2" customFormat="1" ht="24.2" customHeight="1">
      <c r="A162" s="34"/>
      <c r="B162" s="35"/>
      <c r="C162" s="187" t="s">
        <v>217</v>
      </c>
      <c r="D162" s="187" t="s">
        <v>150</v>
      </c>
      <c r="E162" s="188" t="s">
        <v>218</v>
      </c>
      <c r="F162" s="189" t="s">
        <v>219</v>
      </c>
      <c r="G162" s="190" t="s">
        <v>157</v>
      </c>
      <c r="H162" s="191">
        <v>47.7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43</v>
      </c>
      <c r="O162" s="71"/>
      <c r="P162" s="197">
        <f>O162*H162</f>
        <v>0</v>
      </c>
      <c r="Q162" s="197">
        <v>1.63</v>
      </c>
      <c r="R162" s="197">
        <f>Q162*H162</f>
        <v>77.751000000000005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154</v>
      </c>
      <c r="AT162" s="199" t="s">
        <v>150</v>
      </c>
      <c r="AU162" s="199" t="s">
        <v>88</v>
      </c>
      <c r="AY162" s="17" t="s">
        <v>148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154</v>
      </c>
      <c r="BM162" s="199" t="s">
        <v>220</v>
      </c>
    </row>
    <row r="163" spans="1:65" s="13" customFormat="1" ht="11.25">
      <c r="B163" s="201"/>
      <c r="C163" s="202"/>
      <c r="D163" s="203" t="s">
        <v>159</v>
      </c>
      <c r="E163" s="204" t="s">
        <v>1</v>
      </c>
      <c r="F163" s="205" t="s">
        <v>221</v>
      </c>
      <c r="G163" s="202"/>
      <c r="H163" s="206">
        <v>47.7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159</v>
      </c>
      <c r="AU163" s="212" t="s">
        <v>88</v>
      </c>
      <c r="AV163" s="13" t="s">
        <v>88</v>
      </c>
      <c r="AW163" s="13" t="s">
        <v>33</v>
      </c>
      <c r="AX163" s="13" t="s">
        <v>78</v>
      </c>
      <c r="AY163" s="212" t="s">
        <v>148</v>
      </c>
    </row>
    <row r="164" spans="1:65" s="14" customFormat="1" ht="11.25">
      <c r="B164" s="213"/>
      <c r="C164" s="214"/>
      <c r="D164" s="203" t="s">
        <v>159</v>
      </c>
      <c r="E164" s="215" t="s">
        <v>1</v>
      </c>
      <c r="F164" s="216" t="s">
        <v>167</v>
      </c>
      <c r="G164" s="214"/>
      <c r="H164" s="217">
        <v>47.7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159</v>
      </c>
      <c r="AU164" s="223" t="s">
        <v>88</v>
      </c>
      <c r="AV164" s="14" t="s">
        <v>154</v>
      </c>
      <c r="AW164" s="14" t="s">
        <v>33</v>
      </c>
      <c r="AX164" s="14" t="s">
        <v>86</v>
      </c>
      <c r="AY164" s="223" t="s">
        <v>148</v>
      </c>
    </row>
    <row r="165" spans="1:65" s="2" customFormat="1" ht="24.2" customHeight="1">
      <c r="A165" s="34"/>
      <c r="B165" s="35"/>
      <c r="C165" s="187" t="s">
        <v>222</v>
      </c>
      <c r="D165" s="187" t="s">
        <v>150</v>
      </c>
      <c r="E165" s="188" t="s">
        <v>223</v>
      </c>
      <c r="F165" s="189" t="s">
        <v>224</v>
      </c>
      <c r="G165" s="190" t="s">
        <v>225</v>
      </c>
      <c r="H165" s="191">
        <v>530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43</v>
      </c>
      <c r="O165" s="71"/>
      <c r="P165" s="197">
        <f>O165*H165</f>
        <v>0</v>
      </c>
      <c r="Q165" s="197">
        <v>4.8999999999999998E-4</v>
      </c>
      <c r="R165" s="197">
        <f>Q165*H165</f>
        <v>0.25969999999999999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154</v>
      </c>
      <c r="AT165" s="199" t="s">
        <v>150</v>
      </c>
      <c r="AU165" s="199" t="s">
        <v>88</v>
      </c>
      <c r="AY165" s="17" t="s">
        <v>148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154</v>
      </c>
      <c r="BM165" s="199" t="s">
        <v>226</v>
      </c>
    </row>
    <row r="166" spans="1:65" s="2" customFormat="1" ht="16.5" customHeight="1">
      <c r="A166" s="34"/>
      <c r="B166" s="35"/>
      <c r="C166" s="187" t="s">
        <v>8</v>
      </c>
      <c r="D166" s="187" t="s">
        <v>150</v>
      </c>
      <c r="E166" s="188" t="s">
        <v>227</v>
      </c>
      <c r="F166" s="189" t="s">
        <v>228</v>
      </c>
      <c r="G166" s="190" t="s">
        <v>153</v>
      </c>
      <c r="H166" s="191">
        <v>159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43</v>
      </c>
      <c r="O166" s="71"/>
      <c r="P166" s="197">
        <f>O166*H166</f>
        <v>0</v>
      </c>
      <c r="Q166" s="197">
        <v>1E-3</v>
      </c>
      <c r="R166" s="197">
        <f>Q166*H166</f>
        <v>0.159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154</v>
      </c>
      <c r="AT166" s="199" t="s">
        <v>150</v>
      </c>
      <c r="AU166" s="199" t="s">
        <v>88</v>
      </c>
      <c r="AY166" s="17" t="s">
        <v>148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154</v>
      </c>
      <c r="BM166" s="199" t="s">
        <v>229</v>
      </c>
    </row>
    <row r="167" spans="1:65" s="13" customFormat="1" ht="11.25">
      <c r="B167" s="201"/>
      <c r="C167" s="202"/>
      <c r="D167" s="203" t="s">
        <v>159</v>
      </c>
      <c r="E167" s="204" t="s">
        <v>1</v>
      </c>
      <c r="F167" s="205" t="s">
        <v>230</v>
      </c>
      <c r="G167" s="202"/>
      <c r="H167" s="206">
        <v>159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159</v>
      </c>
      <c r="AU167" s="212" t="s">
        <v>88</v>
      </c>
      <c r="AV167" s="13" t="s">
        <v>88</v>
      </c>
      <c r="AW167" s="13" t="s">
        <v>33</v>
      </c>
      <c r="AX167" s="13" t="s">
        <v>78</v>
      </c>
      <c r="AY167" s="212" t="s">
        <v>148</v>
      </c>
    </row>
    <row r="168" spans="1:65" s="14" customFormat="1" ht="11.25">
      <c r="B168" s="213"/>
      <c r="C168" s="214"/>
      <c r="D168" s="203" t="s">
        <v>159</v>
      </c>
      <c r="E168" s="215" t="s">
        <v>1</v>
      </c>
      <c r="F168" s="216" t="s">
        <v>167</v>
      </c>
      <c r="G168" s="214"/>
      <c r="H168" s="217">
        <v>159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159</v>
      </c>
      <c r="AU168" s="223" t="s">
        <v>88</v>
      </c>
      <c r="AV168" s="14" t="s">
        <v>154</v>
      </c>
      <c r="AW168" s="14" t="s">
        <v>33</v>
      </c>
      <c r="AX168" s="14" t="s">
        <v>86</v>
      </c>
      <c r="AY168" s="223" t="s">
        <v>148</v>
      </c>
    </row>
    <row r="169" spans="1:65" s="12" customFormat="1" ht="22.9" customHeight="1">
      <c r="B169" s="171"/>
      <c r="C169" s="172"/>
      <c r="D169" s="173" t="s">
        <v>77</v>
      </c>
      <c r="E169" s="185" t="s">
        <v>168</v>
      </c>
      <c r="F169" s="185" t="s">
        <v>231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SUM(P170:P175)</f>
        <v>0</v>
      </c>
      <c r="Q169" s="179"/>
      <c r="R169" s="180">
        <f>SUM(R170:R175)</f>
        <v>0</v>
      </c>
      <c r="S169" s="179"/>
      <c r="T169" s="181">
        <f>SUM(T170:T175)</f>
        <v>0</v>
      </c>
      <c r="AR169" s="182" t="s">
        <v>86</v>
      </c>
      <c r="AT169" s="183" t="s">
        <v>77</v>
      </c>
      <c r="AU169" s="183" t="s">
        <v>86</v>
      </c>
      <c r="AY169" s="182" t="s">
        <v>148</v>
      </c>
      <c r="BK169" s="184">
        <f>SUM(BK170:BK175)</f>
        <v>0</v>
      </c>
    </row>
    <row r="170" spans="1:65" s="2" customFormat="1" ht="16.5" customHeight="1">
      <c r="A170" s="34"/>
      <c r="B170" s="35"/>
      <c r="C170" s="187" t="s">
        <v>232</v>
      </c>
      <c r="D170" s="187" t="s">
        <v>150</v>
      </c>
      <c r="E170" s="188" t="s">
        <v>233</v>
      </c>
      <c r="F170" s="189" t="s">
        <v>234</v>
      </c>
      <c r="G170" s="190" t="s">
        <v>235</v>
      </c>
      <c r="H170" s="191">
        <v>3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43</v>
      </c>
      <c r="O170" s="71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154</v>
      </c>
      <c r="AT170" s="199" t="s">
        <v>150</v>
      </c>
      <c r="AU170" s="199" t="s">
        <v>88</v>
      </c>
      <c r="AY170" s="17" t="s">
        <v>148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154</v>
      </c>
      <c r="BM170" s="199" t="s">
        <v>236</v>
      </c>
    </row>
    <row r="171" spans="1:65" s="13" customFormat="1" ht="11.25">
      <c r="B171" s="201"/>
      <c r="C171" s="202"/>
      <c r="D171" s="203" t="s">
        <v>159</v>
      </c>
      <c r="E171" s="204" t="s">
        <v>1</v>
      </c>
      <c r="F171" s="205" t="s">
        <v>168</v>
      </c>
      <c r="G171" s="202"/>
      <c r="H171" s="206">
        <v>3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159</v>
      </c>
      <c r="AU171" s="212" t="s">
        <v>88</v>
      </c>
      <c r="AV171" s="13" t="s">
        <v>88</v>
      </c>
      <c r="AW171" s="13" t="s">
        <v>33</v>
      </c>
      <c r="AX171" s="13" t="s">
        <v>78</v>
      </c>
      <c r="AY171" s="212" t="s">
        <v>148</v>
      </c>
    </row>
    <row r="172" spans="1:65" s="14" customFormat="1" ht="11.25">
      <c r="B172" s="213"/>
      <c r="C172" s="214"/>
      <c r="D172" s="203" t="s">
        <v>159</v>
      </c>
      <c r="E172" s="215" t="s">
        <v>1</v>
      </c>
      <c r="F172" s="216" t="s">
        <v>167</v>
      </c>
      <c r="G172" s="214"/>
      <c r="H172" s="217">
        <v>3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159</v>
      </c>
      <c r="AU172" s="223" t="s">
        <v>88</v>
      </c>
      <c r="AV172" s="14" t="s">
        <v>154</v>
      </c>
      <c r="AW172" s="14" t="s">
        <v>33</v>
      </c>
      <c r="AX172" s="14" t="s">
        <v>86</v>
      </c>
      <c r="AY172" s="223" t="s">
        <v>148</v>
      </c>
    </row>
    <row r="173" spans="1:65" s="2" customFormat="1" ht="16.5" customHeight="1">
      <c r="A173" s="34"/>
      <c r="B173" s="35"/>
      <c r="C173" s="187" t="s">
        <v>237</v>
      </c>
      <c r="D173" s="187" t="s">
        <v>150</v>
      </c>
      <c r="E173" s="188" t="s">
        <v>238</v>
      </c>
      <c r="F173" s="189" t="s">
        <v>239</v>
      </c>
      <c r="G173" s="190" t="s">
        <v>235</v>
      </c>
      <c r="H173" s="191">
        <v>9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154</v>
      </c>
      <c r="AT173" s="199" t="s">
        <v>150</v>
      </c>
      <c r="AU173" s="199" t="s">
        <v>88</v>
      </c>
      <c r="AY173" s="17" t="s">
        <v>148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154</v>
      </c>
      <c r="BM173" s="199" t="s">
        <v>240</v>
      </c>
    </row>
    <row r="174" spans="1:65" s="13" customFormat="1" ht="11.25">
      <c r="B174" s="201"/>
      <c r="C174" s="202"/>
      <c r="D174" s="203" t="s">
        <v>159</v>
      </c>
      <c r="E174" s="204" t="s">
        <v>1</v>
      </c>
      <c r="F174" s="205" t="s">
        <v>199</v>
      </c>
      <c r="G174" s="202"/>
      <c r="H174" s="206">
        <v>9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159</v>
      </c>
      <c r="AU174" s="212" t="s">
        <v>88</v>
      </c>
      <c r="AV174" s="13" t="s">
        <v>88</v>
      </c>
      <c r="AW174" s="13" t="s">
        <v>33</v>
      </c>
      <c r="AX174" s="13" t="s">
        <v>78</v>
      </c>
      <c r="AY174" s="212" t="s">
        <v>148</v>
      </c>
    </row>
    <row r="175" spans="1:65" s="14" customFormat="1" ht="11.25">
      <c r="B175" s="213"/>
      <c r="C175" s="214"/>
      <c r="D175" s="203" t="s">
        <v>159</v>
      </c>
      <c r="E175" s="215" t="s">
        <v>1</v>
      </c>
      <c r="F175" s="216" t="s">
        <v>167</v>
      </c>
      <c r="G175" s="214"/>
      <c r="H175" s="217">
        <v>9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159</v>
      </c>
      <c r="AU175" s="223" t="s">
        <v>88</v>
      </c>
      <c r="AV175" s="14" t="s">
        <v>154</v>
      </c>
      <c r="AW175" s="14" t="s">
        <v>33</v>
      </c>
      <c r="AX175" s="14" t="s">
        <v>86</v>
      </c>
      <c r="AY175" s="223" t="s">
        <v>148</v>
      </c>
    </row>
    <row r="176" spans="1:65" s="12" customFormat="1" ht="22.9" customHeight="1">
      <c r="B176" s="171"/>
      <c r="C176" s="172"/>
      <c r="D176" s="173" t="s">
        <v>77</v>
      </c>
      <c r="E176" s="185" t="s">
        <v>177</v>
      </c>
      <c r="F176" s="185" t="s">
        <v>241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SUM(P177:P249)</f>
        <v>0</v>
      </c>
      <c r="Q176" s="179"/>
      <c r="R176" s="180">
        <f>SUM(R177:R249)</f>
        <v>775.34690249999994</v>
      </c>
      <c r="S176" s="179"/>
      <c r="T176" s="181">
        <f>SUM(T177:T249)</f>
        <v>0</v>
      </c>
      <c r="AR176" s="182" t="s">
        <v>86</v>
      </c>
      <c r="AT176" s="183" t="s">
        <v>77</v>
      </c>
      <c r="AU176" s="183" t="s">
        <v>86</v>
      </c>
      <c r="AY176" s="182" t="s">
        <v>148</v>
      </c>
      <c r="BK176" s="184">
        <f>SUM(BK177:BK249)</f>
        <v>0</v>
      </c>
    </row>
    <row r="177" spans="1:65" s="2" customFormat="1" ht="24.2" customHeight="1">
      <c r="A177" s="34"/>
      <c r="B177" s="35"/>
      <c r="C177" s="187" t="s">
        <v>194</v>
      </c>
      <c r="D177" s="187" t="s">
        <v>150</v>
      </c>
      <c r="E177" s="188" t="s">
        <v>242</v>
      </c>
      <c r="F177" s="189" t="s">
        <v>243</v>
      </c>
      <c r="G177" s="190" t="s">
        <v>153</v>
      </c>
      <c r="H177" s="191">
        <v>900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43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154</v>
      </c>
      <c r="AT177" s="199" t="s">
        <v>150</v>
      </c>
      <c r="AU177" s="199" t="s">
        <v>88</v>
      </c>
      <c r="AY177" s="17" t="s">
        <v>148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86</v>
      </c>
      <c r="BK177" s="200">
        <f>ROUND(I177*H177,2)</f>
        <v>0</v>
      </c>
      <c r="BL177" s="17" t="s">
        <v>154</v>
      </c>
      <c r="BM177" s="199" t="s">
        <v>244</v>
      </c>
    </row>
    <row r="178" spans="1:65" s="13" customFormat="1" ht="11.25">
      <c r="B178" s="201"/>
      <c r="C178" s="202"/>
      <c r="D178" s="203" t="s">
        <v>159</v>
      </c>
      <c r="E178" s="204" t="s">
        <v>1</v>
      </c>
      <c r="F178" s="205" t="s">
        <v>245</v>
      </c>
      <c r="G178" s="202"/>
      <c r="H178" s="206">
        <v>900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159</v>
      </c>
      <c r="AU178" s="212" t="s">
        <v>88</v>
      </c>
      <c r="AV178" s="13" t="s">
        <v>88</v>
      </c>
      <c r="AW178" s="13" t="s">
        <v>33</v>
      </c>
      <c r="AX178" s="13" t="s">
        <v>78</v>
      </c>
      <c r="AY178" s="212" t="s">
        <v>148</v>
      </c>
    </row>
    <row r="179" spans="1:65" s="14" customFormat="1" ht="11.25">
      <c r="B179" s="213"/>
      <c r="C179" s="214"/>
      <c r="D179" s="203" t="s">
        <v>159</v>
      </c>
      <c r="E179" s="215" t="s">
        <v>1</v>
      </c>
      <c r="F179" s="216" t="s">
        <v>167</v>
      </c>
      <c r="G179" s="214"/>
      <c r="H179" s="217">
        <v>900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159</v>
      </c>
      <c r="AU179" s="223" t="s">
        <v>88</v>
      </c>
      <c r="AV179" s="14" t="s">
        <v>154</v>
      </c>
      <c r="AW179" s="14" t="s">
        <v>33</v>
      </c>
      <c r="AX179" s="14" t="s">
        <v>86</v>
      </c>
      <c r="AY179" s="223" t="s">
        <v>148</v>
      </c>
    </row>
    <row r="180" spans="1:65" s="2" customFormat="1" ht="24.2" customHeight="1">
      <c r="A180" s="34"/>
      <c r="B180" s="35"/>
      <c r="C180" s="187" t="s">
        <v>246</v>
      </c>
      <c r="D180" s="187" t="s">
        <v>150</v>
      </c>
      <c r="E180" s="188" t="s">
        <v>247</v>
      </c>
      <c r="F180" s="189" t="s">
        <v>248</v>
      </c>
      <c r="G180" s="190" t="s">
        <v>153</v>
      </c>
      <c r="H180" s="191">
        <v>250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43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154</v>
      </c>
      <c r="AT180" s="199" t="s">
        <v>150</v>
      </c>
      <c r="AU180" s="199" t="s">
        <v>88</v>
      </c>
      <c r="AY180" s="17" t="s">
        <v>148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86</v>
      </c>
      <c r="BK180" s="200">
        <f>ROUND(I180*H180,2)</f>
        <v>0</v>
      </c>
      <c r="BL180" s="17" t="s">
        <v>154</v>
      </c>
      <c r="BM180" s="199" t="s">
        <v>249</v>
      </c>
    </row>
    <row r="181" spans="1:65" s="2" customFormat="1" ht="24.2" customHeight="1">
      <c r="A181" s="34"/>
      <c r="B181" s="35"/>
      <c r="C181" s="187" t="s">
        <v>198</v>
      </c>
      <c r="D181" s="187" t="s">
        <v>150</v>
      </c>
      <c r="E181" s="188" t="s">
        <v>250</v>
      </c>
      <c r="F181" s="189" t="s">
        <v>251</v>
      </c>
      <c r="G181" s="190" t="s">
        <v>153</v>
      </c>
      <c r="H181" s="191">
        <v>2653.2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43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154</v>
      </c>
      <c r="AT181" s="199" t="s">
        <v>150</v>
      </c>
      <c r="AU181" s="199" t="s">
        <v>88</v>
      </c>
      <c r="AY181" s="17" t="s">
        <v>148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86</v>
      </c>
      <c r="BK181" s="200">
        <f>ROUND(I181*H181,2)</f>
        <v>0</v>
      </c>
      <c r="BL181" s="17" t="s">
        <v>154</v>
      </c>
      <c r="BM181" s="199" t="s">
        <v>252</v>
      </c>
    </row>
    <row r="182" spans="1:65" s="13" customFormat="1" ht="11.25">
      <c r="B182" s="201"/>
      <c r="C182" s="202"/>
      <c r="D182" s="203" t="s">
        <v>159</v>
      </c>
      <c r="E182" s="204" t="s">
        <v>1</v>
      </c>
      <c r="F182" s="205" t="s">
        <v>253</v>
      </c>
      <c r="G182" s="202"/>
      <c r="H182" s="206">
        <v>540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159</v>
      </c>
      <c r="AU182" s="212" t="s">
        <v>88</v>
      </c>
      <c r="AV182" s="13" t="s">
        <v>88</v>
      </c>
      <c r="AW182" s="13" t="s">
        <v>33</v>
      </c>
      <c r="AX182" s="13" t="s">
        <v>78</v>
      </c>
      <c r="AY182" s="212" t="s">
        <v>148</v>
      </c>
    </row>
    <row r="183" spans="1:65" s="13" customFormat="1" ht="11.25">
      <c r="B183" s="201"/>
      <c r="C183" s="202"/>
      <c r="D183" s="203" t="s">
        <v>159</v>
      </c>
      <c r="E183" s="204" t="s">
        <v>1</v>
      </c>
      <c r="F183" s="205" t="s">
        <v>254</v>
      </c>
      <c r="G183" s="202"/>
      <c r="H183" s="206">
        <v>240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159</v>
      </c>
      <c r="AU183" s="212" t="s">
        <v>88</v>
      </c>
      <c r="AV183" s="13" t="s">
        <v>88</v>
      </c>
      <c r="AW183" s="13" t="s">
        <v>33</v>
      </c>
      <c r="AX183" s="13" t="s">
        <v>78</v>
      </c>
      <c r="AY183" s="212" t="s">
        <v>148</v>
      </c>
    </row>
    <row r="184" spans="1:65" s="13" customFormat="1" ht="11.25">
      <c r="B184" s="201"/>
      <c r="C184" s="202"/>
      <c r="D184" s="203" t="s">
        <v>159</v>
      </c>
      <c r="E184" s="204" t="s">
        <v>1</v>
      </c>
      <c r="F184" s="205" t="s">
        <v>255</v>
      </c>
      <c r="G184" s="202"/>
      <c r="H184" s="206">
        <v>1236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159</v>
      </c>
      <c r="AU184" s="212" t="s">
        <v>88</v>
      </c>
      <c r="AV184" s="13" t="s">
        <v>88</v>
      </c>
      <c r="AW184" s="13" t="s">
        <v>33</v>
      </c>
      <c r="AX184" s="13" t="s">
        <v>78</v>
      </c>
      <c r="AY184" s="212" t="s">
        <v>148</v>
      </c>
    </row>
    <row r="185" spans="1:65" s="13" customFormat="1" ht="11.25">
      <c r="B185" s="201"/>
      <c r="C185" s="202"/>
      <c r="D185" s="203" t="s">
        <v>159</v>
      </c>
      <c r="E185" s="204" t="s">
        <v>1</v>
      </c>
      <c r="F185" s="205" t="s">
        <v>256</v>
      </c>
      <c r="G185" s="202"/>
      <c r="H185" s="206">
        <v>20.399999999999999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159</v>
      </c>
      <c r="AU185" s="212" t="s">
        <v>88</v>
      </c>
      <c r="AV185" s="13" t="s">
        <v>88</v>
      </c>
      <c r="AW185" s="13" t="s">
        <v>33</v>
      </c>
      <c r="AX185" s="13" t="s">
        <v>78</v>
      </c>
      <c r="AY185" s="212" t="s">
        <v>148</v>
      </c>
    </row>
    <row r="186" spans="1:65" s="13" customFormat="1" ht="11.25">
      <c r="B186" s="201"/>
      <c r="C186" s="202"/>
      <c r="D186" s="203" t="s">
        <v>159</v>
      </c>
      <c r="E186" s="204" t="s">
        <v>1</v>
      </c>
      <c r="F186" s="205" t="s">
        <v>257</v>
      </c>
      <c r="G186" s="202"/>
      <c r="H186" s="206">
        <v>16.8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159</v>
      </c>
      <c r="AU186" s="212" t="s">
        <v>88</v>
      </c>
      <c r="AV186" s="13" t="s">
        <v>88</v>
      </c>
      <c r="AW186" s="13" t="s">
        <v>33</v>
      </c>
      <c r="AX186" s="13" t="s">
        <v>78</v>
      </c>
      <c r="AY186" s="212" t="s">
        <v>148</v>
      </c>
    </row>
    <row r="187" spans="1:65" s="13" customFormat="1" ht="11.25">
      <c r="B187" s="201"/>
      <c r="C187" s="202"/>
      <c r="D187" s="203" t="s">
        <v>159</v>
      </c>
      <c r="E187" s="204" t="s">
        <v>1</v>
      </c>
      <c r="F187" s="205" t="s">
        <v>258</v>
      </c>
      <c r="G187" s="202"/>
      <c r="H187" s="206">
        <v>600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159</v>
      </c>
      <c r="AU187" s="212" t="s">
        <v>88</v>
      </c>
      <c r="AV187" s="13" t="s">
        <v>88</v>
      </c>
      <c r="AW187" s="13" t="s">
        <v>33</v>
      </c>
      <c r="AX187" s="13" t="s">
        <v>78</v>
      </c>
      <c r="AY187" s="212" t="s">
        <v>148</v>
      </c>
    </row>
    <row r="188" spans="1:65" s="14" customFormat="1" ht="11.25">
      <c r="B188" s="213"/>
      <c r="C188" s="214"/>
      <c r="D188" s="203" t="s">
        <v>159</v>
      </c>
      <c r="E188" s="215" t="s">
        <v>1</v>
      </c>
      <c r="F188" s="216" t="s">
        <v>167</v>
      </c>
      <c r="G188" s="214"/>
      <c r="H188" s="217">
        <v>2653.2000000000003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159</v>
      </c>
      <c r="AU188" s="223" t="s">
        <v>88</v>
      </c>
      <c r="AV188" s="14" t="s">
        <v>154</v>
      </c>
      <c r="AW188" s="14" t="s">
        <v>33</v>
      </c>
      <c r="AX188" s="14" t="s">
        <v>86</v>
      </c>
      <c r="AY188" s="223" t="s">
        <v>148</v>
      </c>
    </row>
    <row r="189" spans="1:65" s="2" customFormat="1" ht="24.2" customHeight="1">
      <c r="A189" s="34"/>
      <c r="B189" s="35"/>
      <c r="C189" s="187" t="s">
        <v>7</v>
      </c>
      <c r="D189" s="187" t="s">
        <v>150</v>
      </c>
      <c r="E189" s="188" t="s">
        <v>259</v>
      </c>
      <c r="F189" s="189" t="s">
        <v>260</v>
      </c>
      <c r="G189" s="190" t="s">
        <v>153</v>
      </c>
      <c r="H189" s="191">
        <v>2653.2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154</v>
      </c>
      <c r="AT189" s="199" t="s">
        <v>150</v>
      </c>
      <c r="AU189" s="199" t="s">
        <v>88</v>
      </c>
      <c r="AY189" s="17" t="s">
        <v>148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154</v>
      </c>
      <c r="BM189" s="199" t="s">
        <v>261</v>
      </c>
    </row>
    <row r="190" spans="1:65" s="13" customFormat="1" ht="11.25">
      <c r="B190" s="201"/>
      <c r="C190" s="202"/>
      <c r="D190" s="203" t="s">
        <v>159</v>
      </c>
      <c r="E190" s="204" t="s">
        <v>1</v>
      </c>
      <c r="F190" s="205" t="s">
        <v>253</v>
      </c>
      <c r="G190" s="202"/>
      <c r="H190" s="206">
        <v>540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159</v>
      </c>
      <c r="AU190" s="212" t="s">
        <v>88</v>
      </c>
      <c r="AV190" s="13" t="s">
        <v>88</v>
      </c>
      <c r="AW190" s="13" t="s">
        <v>33</v>
      </c>
      <c r="AX190" s="13" t="s">
        <v>78</v>
      </c>
      <c r="AY190" s="212" t="s">
        <v>148</v>
      </c>
    </row>
    <row r="191" spans="1:65" s="13" customFormat="1" ht="11.25">
      <c r="B191" s="201"/>
      <c r="C191" s="202"/>
      <c r="D191" s="203" t="s">
        <v>159</v>
      </c>
      <c r="E191" s="204" t="s">
        <v>1</v>
      </c>
      <c r="F191" s="205" t="s">
        <v>254</v>
      </c>
      <c r="G191" s="202"/>
      <c r="H191" s="206">
        <v>240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159</v>
      </c>
      <c r="AU191" s="212" t="s">
        <v>88</v>
      </c>
      <c r="AV191" s="13" t="s">
        <v>88</v>
      </c>
      <c r="AW191" s="13" t="s">
        <v>33</v>
      </c>
      <c r="AX191" s="13" t="s">
        <v>78</v>
      </c>
      <c r="AY191" s="212" t="s">
        <v>148</v>
      </c>
    </row>
    <row r="192" spans="1:65" s="13" customFormat="1" ht="11.25">
      <c r="B192" s="201"/>
      <c r="C192" s="202"/>
      <c r="D192" s="203" t="s">
        <v>159</v>
      </c>
      <c r="E192" s="204" t="s">
        <v>1</v>
      </c>
      <c r="F192" s="205" t="s">
        <v>255</v>
      </c>
      <c r="G192" s="202"/>
      <c r="H192" s="206">
        <v>1236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159</v>
      </c>
      <c r="AU192" s="212" t="s">
        <v>88</v>
      </c>
      <c r="AV192" s="13" t="s">
        <v>88</v>
      </c>
      <c r="AW192" s="13" t="s">
        <v>33</v>
      </c>
      <c r="AX192" s="13" t="s">
        <v>78</v>
      </c>
      <c r="AY192" s="212" t="s">
        <v>148</v>
      </c>
    </row>
    <row r="193" spans="1:65" s="13" customFormat="1" ht="11.25">
      <c r="B193" s="201"/>
      <c r="C193" s="202"/>
      <c r="D193" s="203" t="s">
        <v>159</v>
      </c>
      <c r="E193" s="204" t="s">
        <v>1</v>
      </c>
      <c r="F193" s="205" t="s">
        <v>256</v>
      </c>
      <c r="G193" s="202"/>
      <c r="H193" s="206">
        <v>20.399999999999999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159</v>
      </c>
      <c r="AU193" s="212" t="s">
        <v>88</v>
      </c>
      <c r="AV193" s="13" t="s">
        <v>88</v>
      </c>
      <c r="AW193" s="13" t="s">
        <v>33</v>
      </c>
      <c r="AX193" s="13" t="s">
        <v>78</v>
      </c>
      <c r="AY193" s="212" t="s">
        <v>148</v>
      </c>
    </row>
    <row r="194" spans="1:65" s="13" customFormat="1" ht="11.25">
      <c r="B194" s="201"/>
      <c r="C194" s="202"/>
      <c r="D194" s="203" t="s">
        <v>159</v>
      </c>
      <c r="E194" s="204" t="s">
        <v>1</v>
      </c>
      <c r="F194" s="205" t="s">
        <v>257</v>
      </c>
      <c r="G194" s="202"/>
      <c r="H194" s="206">
        <v>16.8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159</v>
      </c>
      <c r="AU194" s="212" t="s">
        <v>88</v>
      </c>
      <c r="AV194" s="13" t="s">
        <v>88</v>
      </c>
      <c r="AW194" s="13" t="s">
        <v>33</v>
      </c>
      <c r="AX194" s="13" t="s">
        <v>78</v>
      </c>
      <c r="AY194" s="212" t="s">
        <v>148</v>
      </c>
    </row>
    <row r="195" spans="1:65" s="13" customFormat="1" ht="11.25">
      <c r="B195" s="201"/>
      <c r="C195" s="202"/>
      <c r="D195" s="203" t="s">
        <v>159</v>
      </c>
      <c r="E195" s="204" t="s">
        <v>1</v>
      </c>
      <c r="F195" s="205" t="s">
        <v>258</v>
      </c>
      <c r="G195" s="202"/>
      <c r="H195" s="206">
        <v>600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159</v>
      </c>
      <c r="AU195" s="212" t="s">
        <v>88</v>
      </c>
      <c r="AV195" s="13" t="s">
        <v>88</v>
      </c>
      <c r="AW195" s="13" t="s">
        <v>33</v>
      </c>
      <c r="AX195" s="13" t="s">
        <v>78</v>
      </c>
      <c r="AY195" s="212" t="s">
        <v>148</v>
      </c>
    </row>
    <row r="196" spans="1:65" s="14" customFormat="1" ht="11.25">
      <c r="B196" s="213"/>
      <c r="C196" s="214"/>
      <c r="D196" s="203" t="s">
        <v>159</v>
      </c>
      <c r="E196" s="215" t="s">
        <v>1</v>
      </c>
      <c r="F196" s="216" t="s">
        <v>167</v>
      </c>
      <c r="G196" s="214"/>
      <c r="H196" s="217">
        <v>2653.2000000000003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159</v>
      </c>
      <c r="AU196" s="223" t="s">
        <v>88</v>
      </c>
      <c r="AV196" s="14" t="s">
        <v>154</v>
      </c>
      <c r="AW196" s="14" t="s">
        <v>33</v>
      </c>
      <c r="AX196" s="14" t="s">
        <v>86</v>
      </c>
      <c r="AY196" s="223" t="s">
        <v>148</v>
      </c>
    </row>
    <row r="197" spans="1:65" s="2" customFormat="1" ht="21.75" customHeight="1">
      <c r="A197" s="34"/>
      <c r="B197" s="35"/>
      <c r="C197" s="187" t="s">
        <v>262</v>
      </c>
      <c r="D197" s="187" t="s">
        <v>150</v>
      </c>
      <c r="E197" s="188" t="s">
        <v>263</v>
      </c>
      <c r="F197" s="189" t="s">
        <v>264</v>
      </c>
      <c r="G197" s="190" t="s">
        <v>153</v>
      </c>
      <c r="H197" s="191">
        <v>130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43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154</v>
      </c>
      <c r="AT197" s="199" t="s">
        <v>150</v>
      </c>
      <c r="AU197" s="199" t="s">
        <v>88</v>
      </c>
      <c r="AY197" s="17" t="s">
        <v>148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86</v>
      </c>
      <c r="BK197" s="200">
        <f>ROUND(I197*H197,2)</f>
        <v>0</v>
      </c>
      <c r="BL197" s="17" t="s">
        <v>154</v>
      </c>
      <c r="BM197" s="199" t="s">
        <v>265</v>
      </c>
    </row>
    <row r="198" spans="1:65" s="2" customFormat="1" ht="24.2" customHeight="1">
      <c r="A198" s="34"/>
      <c r="B198" s="35"/>
      <c r="C198" s="224" t="s">
        <v>266</v>
      </c>
      <c r="D198" s="224" t="s">
        <v>189</v>
      </c>
      <c r="E198" s="225" t="s">
        <v>267</v>
      </c>
      <c r="F198" s="226" t="s">
        <v>268</v>
      </c>
      <c r="G198" s="227" t="s">
        <v>153</v>
      </c>
      <c r="H198" s="228">
        <v>14</v>
      </c>
      <c r="I198" s="229"/>
      <c r="J198" s="230">
        <f>ROUND(I198*H198,2)</f>
        <v>0</v>
      </c>
      <c r="K198" s="231"/>
      <c r="L198" s="232"/>
      <c r="M198" s="233" t="s">
        <v>1</v>
      </c>
      <c r="N198" s="234" t="s">
        <v>43</v>
      </c>
      <c r="O198" s="71"/>
      <c r="P198" s="197">
        <f>O198*H198</f>
        <v>0</v>
      </c>
      <c r="Q198" s="197">
        <v>8.1000000000000003E-2</v>
      </c>
      <c r="R198" s="197">
        <f>Q198*H198</f>
        <v>1.1340000000000001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193</v>
      </c>
      <c r="AT198" s="199" t="s">
        <v>189</v>
      </c>
      <c r="AU198" s="199" t="s">
        <v>88</v>
      </c>
      <c r="AY198" s="17" t="s">
        <v>148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86</v>
      </c>
      <c r="BK198" s="200">
        <f>ROUND(I198*H198,2)</f>
        <v>0</v>
      </c>
      <c r="BL198" s="17" t="s">
        <v>154</v>
      </c>
      <c r="BM198" s="199" t="s">
        <v>269</v>
      </c>
    </row>
    <row r="199" spans="1:65" s="2" customFormat="1" ht="16.5" customHeight="1">
      <c r="A199" s="34"/>
      <c r="B199" s="35"/>
      <c r="C199" s="187" t="s">
        <v>270</v>
      </c>
      <c r="D199" s="187" t="s">
        <v>150</v>
      </c>
      <c r="E199" s="188" t="s">
        <v>271</v>
      </c>
      <c r="F199" s="189" t="s">
        <v>272</v>
      </c>
      <c r="G199" s="190" t="s">
        <v>153</v>
      </c>
      <c r="H199" s="191">
        <v>2653.2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43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154</v>
      </c>
      <c r="AT199" s="199" t="s">
        <v>150</v>
      </c>
      <c r="AU199" s="199" t="s">
        <v>88</v>
      </c>
      <c r="AY199" s="17" t="s">
        <v>148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86</v>
      </c>
      <c r="BK199" s="200">
        <f>ROUND(I199*H199,2)</f>
        <v>0</v>
      </c>
      <c r="BL199" s="17" t="s">
        <v>154</v>
      </c>
      <c r="BM199" s="199" t="s">
        <v>273</v>
      </c>
    </row>
    <row r="200" spans="1:65" s="13" customFormat="1" ht="11.25">
      <c r="B200" s="201"/>
      <c r="C200" s="202"/>
      <c r="D200" s="203" t="s">
        <v>159</v>
      </c>
      <c r="E200" s="204" t="s">
        <v>1</v>
      </c>
      <c r="F200" s="205" t="s">
        <v>253</v>
      </c>
      <c r="G200" s="202"/>
      <c r="H200" s="206">
        <v>540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159</v>
      </c>
      <c r="AU200" s="212" t="s">
        <v>88</v>
      </c>
      <c r="AV200" s="13" t="s">
        <v>88</v>
      </c>
      <c r="AW200" s="13" t="s">
        <v>33</v>
      </c>
      <c r="AX200" s="13" t="s">
        <v>78</v>
      </c>
      <c r="AY200" s="212" t="s">
        <v>148</v>
      </c>
    </row>
    <row r="201" spans="1:65" s="13" customFormat="1" ht="11.25">
      <c r="B201" s="201"/>
      <c r="C201" s="202"/>
      <c r="D201" s="203" t="s">
        <v>159</v>
      </c>
      <c r="E201" s="204" t="s">
        <v>1</v>
      </c>
      <c r="F201" s="205" t="s">
        <v>254</v>
      </c>
      <c r="G201" s="202"/>
      <c r="H201" s="206">
        <v>240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159</v>
      </c>
      <c r="AU201" s="212" t="s">
        <v>88</v>
      </c>
      <c r="AV201" s="13" t="s">
        <v>88</v>
      </c>
      <c r="AW201" s="13" t="s">
        <v>33</v>
      </c>
      <c r="AX201" s="13" t="s">
        <v>78</v>
      </c>
      <c r="AY201" s="212" t="s">
        <v>148</v>
      </c>
    </row>
    <row r="202" spans="1:65" s="13" customFormat="1" ht="11.25">
      <c r="B202" s="201"/>
      <c r="C202" s="202"/>
      <c r="D202" s="203" t="s">
        <v>159</v>
      </c>
      <c r="E202" s="204" t="s">
        <v>1</v>
      </c>
      <c r="F202" s="205" t="s">
        <v>255</v>
      </c>
      <c r="G202" s="202"/>
      <c r="H202" s="206">
        <v>1236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159</v>
      </c>
      <c r="AU202" s="212" t="s">
        <v>88</v>
      </c>
      <c r="AV202" s="13" t="s">
        <v>88</v>
      </c>
      <c r="AW202" s="13" t="s">
        <v>33</v>
      </c>
      <c r="AX202" s="13" t="s">
        <v>78</v>
      </c>
      <c r="AY202" s="212" t="s">
        <v>148</v>
      </c>
    </row>
    <row r="203" spans="1:65" s="13" customFormat="1" ht="11.25">
      <c r="B203" s="201"/>
      <c r="C203" s="202"/>
      <c r="D203" s="203" t="s">
        <v>159</v>
      </c>
      <c r="E203" s="204" t="s">
        <v>1</v>
      </c>
      <c r="F203" s="205" t="s">
        <v>256</v>
      </c>
      <c r="G203" s="202"/>
      <c r="H203" s="206">
        <v>20.399999999999999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159</v>
      </c>
      <c r="AU203" s="212" t="s">
        <v>88</v>
      </c>
      <c r="AV203" s="13" t="s">
        <v>88</v>
      </c>
      <c r="AW203" s="13" t="s">
        <v>33</v>
      </c>
      <c r="AX203" s="13" t="s">
        <v>78</v>
      </c>
      <c r="AY203" s="212" t="s">
        <v>148</v>
      </c>
    </row>
    <row r="204" spans="1:65" s="13" customFormat="1" ht="11.25">
      <c r="B204" s="201"/>
      <c r="C204" s="202"/>
      <c r="D204" s="203" t="s">
        <v>159</v>
      </c>
      <c r="E204" s="204" t="s">
        <v>1</v>
      </c>
      <c r="F204" s="205" t="s">
        <v>257</v>
      </c>
      <c r="G204" s="202"/>
      <c r="H204" s="206">
        <v>16.8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159</v>
      </c>
      <c r="AU204" s="212" t="s">
        <v>88</v>
      </c>
      <c r="AV204" s="13" t="s">
        <v>88</v>
      </c>
      <c r="AW204" s="13" t="s">
        <v>33</v>
      </c>
      <c r="AX204" s="13" t="s">
        <v>78</v>
      </c>
      <c r="AY204" s="212" t="s">
        <v>148</v>
      </c>
    </row>
    <row r="205" spans="1:65" s="13" customFormat="1" ht="11.25">
      <c r="B205" s="201"/>
      <c r="C205" s="202"/>
      <c r="D205" s="203" t="s">
        <v>159</v>
      </c>
      <c r="E205" s="204" t="s">
        <v>1</v>
      </c>
      <c r="F205" s="205" t="s">
        <v>258</v>
      </c>
      <c r="G205" s="202"/>
      <c r="H205" s="206">
        <v>600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159</v>
      </c>
      <c r="AU205" s="212" t="s">
        <v>88</v>
      </c>
      <c r="AV205" s="13" t="s">
        <v>88</v>
      </c>
      <c r="AW205" s="13" t="s">
        <v>33</v>
      </c>
      <c r="AX205" s="13" t="s">
        <v>78</v>
      </c>
      <c r="AY205" s="212" t="s">
        <v>148</v>
      </c>
    </row>
    <row r="206" spans="1:65" s="14" customFormat="1" ht="11.25">
      <c r="B206" s="213"/>
      <c r="C206" s="214"/>
      <c r="D206" s="203" t="s">
        <v>159</v>
      </c>
      <c r="E206" s="215" t="s">
        <v>1</v>
      </c>
      <c r="F206" s="216" t="s">
        <v>167</v>
      </c>
      <c r="G206" s="214"/>
      <c r="H206" s="217">
        <v>2653.2000000000003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159</v>
      </c>
      <c r="AU206" s="223" t="s">
        <v>88</v>
      </c>
      <c r="AV206" s="14" t="s">
        <v>154</v>
      </c>
      <c r="AW206" s="14" t="s">
        <v>33</v>
      </c>
      <c r="AX206" s="14" t="s">
        <v>86</v>
      </c>
      <c r="AY206" s="223" t="s">
        <v>148</v>
      </c>
    </row>
    <row r="207" spans="1:65" s="2" customFormat="1" ht="16.5" customHeight="1">
      <c r="A207" s="34"/>
      <c r="B207" s="35"/>
      <c r="C207" s="187" t="s">
        <v>274</v>
      </c>
      <c r="D207" s="187" t="s">
        <v>150</v>
      </c>
      <c r="E207" s="188" t="s">
        <v>275</v>
      </c>
      <c r="F207" s="189" t="s">
        <v>276</v>
      </c>
      <c r="G207" s="190" t="s">
        <v>153</v>
      </c>
      <c r="H207" s="191">
        <v>2498.4299999999998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43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154</v>
      </c>
      <c r="AT207" s="199" t="s">
        <v>150</v>
      </c>
      <c r="AU207" s="199" t="s">
        <v>88</v>
      </c>
      <c r="AY207" s="17" t="s">
        <v>148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154</v>
      </c>
      <c r="BM207" s="199" t="s">
        <v>277</v>
      </c>
    </row>
    <row r="208" spans="1:65" s="13" customFormat="1" ht="11.25">
      <c r="B208" s="201"/>
      <c r="C208" s="202"/>
      <c r="D208" s="203" t="s">
        <v>159</v>
      </c>
      <c r="E208" s="204" t="s">
        <v>1</v>
      </c>
      <c r="F208" s="205" t="s">
        <v>278</v>
      </c>
      <c r="G208" s="202"/>
      <c r="H208" s="206">
        <v>508.5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159</v>
      </c>
      <c r="AU208" s="212" t="s">
        <v>88</v>
      </c>
      <c r="AV208" s="13" t="s">
        <v>88</v>
      </c>
      <c r="AW208" s="13" t="s">
        <v>33</v>
      </c>
      <c r="AX208" s="13" t="s">
        <v>78</v>
      </c>
      <c r="AY208" s="212" t="s">
        <v>148</v>
      </c>
    </row>
    <row r="209" spans="1:65" s="13" customFormat="1" ht="11.25">
      <c r="B209" s="201"/>
      <c r="C209" s="202"/>
      <c r="D209" s="203" t="s">
        <v>159</v>
      </c>
      <c r="E209" s="204" t="s">
        <v>1</v>
      </c>
      <c r="F209" s="205" t="s">
        <v>279</v>
      </c>
      <c r="G209" s="202"/>
      <c r="H209" s="206">
        <v>226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159</v>
      </c>
      <c r="AU209" s="212" t="s">
        <v>88</v>
      </c>
      <c r="AV209" s="13" t="s">
        <v>88</v>
      </c>
      <c r="AW209" s="13" t="s">
        <v>33</v>
      </c>
      <c r="AX209" s="13" t="s">
        <v>78</v>
      </c>
      <c r="AY209" s="212" t="s">
        <v>148</v>
      </c>
    </row>
    <row r="210" spans="1:65" s="13" customFormat="1" ht="11.25">
      <c r="B210" s="201"/>
      <c r="C210" s="202"/>
      <c r="D210" s="203" t="s">
        <v>159</v>
      </c>
      <c r="E210" s="204" t="s">
        <v>1</v>
      </c>
      <c r="F210" s="205" t="s">
        <v>280</v>
      </c>
      <c r="G210" s="202"/>
      <c r="H210" s="206">
        <v>1163.9000000000001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159</v>
      </c>
      <c r="AU210" s="212" t="s">
        <v>88</v>
      </c>
      <c r="AV210" s="13" t="s">
        <v>88</v>
      </c>
      <c r="AW210" s="13" t="s">
        <v>33</v>
      </c>
      <c r="AX210" s="13" t="s">
        <v>78</v>
      </c>
      <c r="AY210" s="212" t="s">
        <v>148</v>
      </c>
    </row>
    <row r="211" spans="1:65" s="13" customFormat="1" ht="11.25">
      <c r="B211" s="201"/>
      <c r="C211" s="202"/>
      <c r="D211" s="203" t="s">
        <v>159</v>
      </c>
      <c r="E211" s="204" t="s">
        <v>1</v>
      </c>
      <c r="F211" s="205" t="s">
        <v>281</v>
      </c>
      <c r="G211" s="202"/>
      <c r="H211" s="206">
        <v>19.21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159</v>
      </c>
      <c r="AU211" s="212" t="s">
        <v>88</v>
      </c>
      <c r="AV211" s="13" t="s">
        <v>88</v>
      </c>
      <c r="AW211" s="13" t="s">
        <v>33</v>
      </c>
      <c r="AX211" s="13" t="s">
        <v>78</v>
      </c>
      <c r="AY211" s="212" t="s">
        <v>148</v>
      </c>
    </row>
    <row r="212" spans="1:65" s="13" customFormat="1" ht="11.25">
      <c r="B212" s="201"/>
      <c r="C212" s="202"/>
      <c r="D212" s="203" t="s">
        <v>159</v>
      </c>
      <c r="E212" s="204" t="s">
        <v>1</v>
      </c>
      <c r="F212" s="205" t="s">
        <v>282</v>
      </c>
      <c r="G212" s="202"/>
      <c r="H212" s="206">
        <v>15.82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159</v>
      </c>
      <c r="AU212" s="212" t="s">
        <v>88</v>
      </c>
      <c r="AV212" s="13" t="s">
        <v>88</v>
      </c>
      <c r="AW212" s="13" t="s">
        <v>33</v>
      </c>
      <c r="AX212" s="13" t="s">
        <v>78</v>
      </c>
      <c r="AY212" s="212" t="s">
        <v>148</v>
      </c>
    </row>
    <row r="213" spans="1:65" s="13" customFormat="1" ht="11.25">
      <c r="B213" s="201"/>
      <c r="C213" s="202"/>
      <c r="D213" s="203" t="s">
        <v>159</v>
      </c>
      <c r="E213" s="204" t="s">
        <v>1</v>
      </c>
      <c r="F213" s="205" t="s">
        <v>283</v>
      </c>
      <c r="G213" s="202"/>
      <c r="H213" s="206">
        <v>565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159</v>
      </c>
      <c r="AU213" s="212" t="s">
        <v>88</v>
      </c>
      <c r="AV213" s="13" t="s">
        <v>88</v>
      </c>
      <c r="AW213" s="13" t="s">
        <v>33</v>
      </c>
      <c r="AX213" s="13" t="s">
        <v>78</v>
      </c>
      <c r="AY213" s="212" t="s">
        <v>148</v>
      </c>
    </row>
    <row r="214" spans="1:65" s="14" customFormat="1" ht="11.25">
      <c r="B214" s="213"/>
      <c r="C214" s="214"/>
      <c r="D214" s="203" t="s">
        <v>159</v>
      </c>
      <c r="E214" s="215" t="s">
        <v>1</v>
      </c>
      <c r="F214" s="216" t="s">
        <v>167</v>
      </c>
      <c r="G214" s="214"/>
      <c r="H214" s="217">
        <v>2498.4300000000003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159</v>
      </c>
      <c r="AU214" s="223" t="s">
        <v>88</v>
      </c>
      <c r="AV214" s="14" t="s">
        <v>154</v>
      </c>
      <c r="AW214" s="14" t="s">
        <v>33</v>
      </c>
      <c r="AX214" s="14" t="s">
        <v>86</v>
      </c>
      <c r="AY214" s="223" t="s">
        <v>148</v>
      </c>
    </row>
    <row r="215" spans="1:65" s="2" customFormat="1" ht="24.2" customHeight="1">
      <c r="A215" s="34"/>
      <c r="B215" s="35"/>
      <c r="C215" s="187" t="s">
        <v>211</v>
      </c>
      <c r="D215" s="187" t="s">
        <v>150</v>
      </c>
      <c r="E215" s="188" t="s">
        <v>284</v>
      </c>
      <c r="F215" s="189" t="s">
        <v>285</v>
      </c>
      <c r="G215" s="190" t="s">
        <v>153</v>
      </c>
      <c r="H215" s="191">
        <v>1751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43</v>
      </c>
      <c r="O215" s="7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154</v>
      </c>
      <c r="AT215" s="199" t="s">
        <v>150</v>
      </c>
      <c r="AU215" s="199" t="s">
        <v>88</v>
      </c>
      <c r="AY215" s="17" t="s">
        <v>148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86</v>
      </c>
      <c r="BK215" s="200">
        <f>ROUND(I215*H215,2)</f>
        <v>0</v>
      </c>
      <c r="BL215" s="17" t="s">
        <v>154</v>
      </c>
      <c r="BM215" s="199" t="s">
        <v>286</v>
      </c>
    </row>
    <row r="216" spans="1:65" s="13" customFormat="1" ht="11.25">
      <c r="B216" s="201"/>
      <c r="C216" s="202"/>
      <c r="D216" s="203" t="s">
        <v>159</v>
      </c>
      <c r="E216" s="204" t="s">
        <v>1</v>
      </c>
      <c r="F216" s="205" t="s">
        <v>287</v>
      </c>
      <c r="G216" s="202"/>
      <c r="H216" s="206">
        <v>450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159</v>
      </c>
      <c r="AU216" s="212" t="s">
        <v>88</v>
      </c>
      <c r="AV216" s="13" t="s">
        <v>88</v>
      </c>
      <c r="AW216" s="13" t="s">
        <v>33</v>
      </c>
      <c r="AX216" s="13" t="s">
        <v>78</v>
      </c>
      <c r="AY216" s="212" t="s">
        <v>148</v>
      </c>
    </row>
    <row r="217" spans="1:65" s="13" customFormat="1" ht="11.25">
      <c r="B217" s="201"/>
      <c r="C217" s="202"/>
      <c r="D217" s="203" t="s">
        <v>159</v>
      </c>
      <c r="E217" s="204" t="s">
        <v>1</v>
      </c>
      <c r="F217" s="205" t="s">
        <v>254</v>
      </c>
      <c r="G217" s="202"/>
      <c r="H217" s="206">
        <v>240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159</v>
      </c>
      <c r="AU217" s="212" t="s">
        <v>88</v>
      </c>
      <c r="AV217" s="13" t="s">
        <v>88</v>
      </c>
      <c r="AW217" s="13" t="s">
        <v>33</v>
      </c>
      <c r="AX217" s="13" t="s">
        <v>78</v>
      </c>
      <c r="AY217" s="212" t="s">
        <v>148</v>
      </c>
    </row>
    <row r="218" spans="1:65" s="13" customFormat="1" ht="11.25">
      <c r="B218" s="201"/>
      <c r="C218" s="202"/>
      <c r="D218" s="203" t="s">
        <v>159</v>
      </c>
      <c r="E218" s="204" t="s">
        <v>1</v>
      </c>
      <c r="F218" s="205" t="s">
        <v>288</v>
      </c>
      <c r="G218" s="202"/>
      <c r="H218" s="206">
        <v>1030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159</v>
      </c>
      <c r="AU218" s="212" t="s">
        <v>88</v>
      </c>
      <c r="AV218" s="13" t="s">
        <v>88</v>
      </c>
      <c r="AW218" s="13" t="s">
        <v>33</v>
      </c>
      <c r="AX218" s="13" t="s">
        <v>78</v>
      </c>
      <c r="AY218" s="212" t="s">
        <v>148</v>
      </c>
    </row>
    <row r="219" spans="1:65" s="13" customFormat="1" ht="11.25">
      <c r="B219" s="201"/>
      <c r="C219" s="202"/>
      <c r="D219" s="203" t="s">
        <v>159</v>
      </c>
      <c r="E219" s="204" t="s">
        <v>1</v>
      </c>
      <c r="F219" s="205" t="s">
        <v>289</v>
      </c>
      <c r="G219" s="202"/>
      <c r="H219" s="206">
        <v>17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159</v>
      </c>
      <c r="AU219" s="212" t="s">
        <v>88</v>
      </c>
      <c r="AV219" s="13" t="s">
        <v>88</v>
      </c>
      <c r="AW219" s="13" t="s">
        <v>33</v>
      </c>
      <c r="AX219" s="13" t="s">
        <v>78</v>
      </c>
      <c r="AY219" s="212" t="s">
        <v>148</v>
      </c>
    </row>
    <row r="220" spans="1:65" s="13" customFormat="1" ht="11.25">
      <c r="B220" s="201"/>
      <c r="C220" s="202"/>
      <c r="D220" s="203" t="s">
        <v>159</v>
      </c>
      <c r="E220" s="204" t="s">
        <v>1</v>
      </c>
      <c r="F220" s="205" t="s">
        <v>290</v>
      </c>
      <c r="G220" s="202"/>
      <c r="H220" s="206">
        <v>14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159</v>
      </c>
      <c r="AU220" s="212" t="s">
        <v>88</v>
      </c>
      <c r="AV220" s="13" t="s">
        <v>88</v>
      </c>
      <c r="AW220" s="13" t="s">
        <v>33</v>
      </c>
      <c r="AX220" s="13" t="s">
        <v>78</v>
      </c>
      <c r="AY220" s="212" t="s">
        <v>148</v>
      </c>
    </row>
    <row r="221" spans="1:65" s="14" customFormat="1" ht="11.25">
      <c r="B221" s="213"/>
      <c r="C221" s="214"/>
      <c r="D221" s="203" t="s">
        <v>159</v>
      </c>
      <c r="E221" s="215" t="s">
        <v>1</v>
      </c>
      <c r="F221" s="216" t="s">
        <v>167</v>
      </c>
      <c r="G221" s="214"/>
      <c r="H221" s="217">
        <v>1751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159</v>
      </c>
      <c r="AU221" s="223" t="s">
        <v>88</v>
      </c>
      <c r="AV221" s="14" t="s">
        <v>154</v>
      </c>
      <c r="AW221" s="14" t="s">
        <v>33</v>
      </c>
      <c r="AX221" s="14" t="s">
        <v>86</v>
      </c>
      <c r="AY221" s="223" t="s">
        <v>148</v>
      </c>
    </row>
    <row r="222" spans="1:65" s="2" customFormat="1" ht="24.2" customHeight="1">
      <c r="A222" s="34"/>
      <c r="B222" s="35"/>
      <c r="C222" s="187" t="s">
        <v>291</v>
      </c>
      <c r="D222" s="187" t="s">
        <v>150</v>
      </c>
      <c r="E222" s="188" t="s">
        <v>292</v>
      </c>
      <c r="F222" s="189" t="s">
        <v>293</v>
      </c>
      <c r="G222" s="190" t="s">
        <v>153</v>
      </c>
      <c r="H222" s="191">
        <v>130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43</v>
      </c>
      <c r="O222" s="71"/>
      <c r="P222" s="197">
        <f>O222*H222</f>
        <v>0</v>
      </c>
      <c r="Q222" s="197">
        <v>2.111E-2</v>
      </c>
      <c r="R222" s="197">
        <f>Q222*H222</f>
        <v>2.7443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154</v>
      </c>
      <c r="AT222" s="199" t="s">
        <v>150</v>
      </c>
      <c r="AU222" s="199" t="s">
        <v>88</v>
      </c>
      <c r="AY222" s="17" t="s">
        <v>148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86</v>
      </c>
      <c r="BK222" s="200">
        <f>ROUND(I222*H222,2)</f>
        <v>0</v>
      </c>
      <c r="BL222" s="17" t="s">
        <v>154</v>
      </c>
      <c r="BM222" s="199" t="s">
        <v>294</v>
      </c>
    </row>
    <row r="223" spans="1:65" s="2" customFormat="1" ht="24.2" customHeight="1">
      <c r="A223" s="34"/>
      <c r="B223" s="35"/>
      <c r="C223" s="187" t="s">
        <v>216</v>
      </c>
      <c r="D223" s="187" t="s">
        <v>150</v>
      </c>
      <c r="E223" s="188" t="s">
        <v>295</v>
      </c>
      <c r="F223" s="189" t="s">
        <v>296</v>
      </c>
      <c r="G223" s="190" t="s">
        <v>153</v>
      </c>
      <c r="H223" s="191">
        <v>1700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43</v>
      </c>
      <c r="O223" s="71"/>
      <c r="P223" s="197">
        <f>O223*H223</f>
        <v>0</v>
      </c>
      <c r="Q223" s="197">
        <v>0.1837</v>
      </c>
      <c r="R223" s="197">
        <f>Q223*H223</f>
        <v>312.29000000000002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154</v>
      </c>
      <c r="AT223" s="199" t="s">
        <v>150</v>
      </c>
      <c r="AU223" s="199" t="s">
        <v>88</v>
      </c>
      <c r="AY223" s="17" t="s">
        <v>148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86</v>
      </c>
      <c r="BK223" s="200">
        <f>ROUND(I223*H223,2)</f>
        <v>0</v>
      </c>
      <c r="BL223" s="17" t="s">
        <v>154</v>
      </c>
      <c r="BM223" s="199" t="s">
        <v>297</v>
      </c>
    </row>
    <row r="224" spans="1:65" s="13" customFormat="1" ht="22.5">
      <c r="B224" s="201"/>
      <c r="C224" s="202"/>
      <c r="D224" s="203" t="s">
        <v>159</v>
      </c>
      <c r="E224" s="204" t="s">
        <v>1</v>
      </c>
      <c r="F224" s="205" t="s">
        <v>298</v>
      </c>
      <c r="G224" s="202"/>
      <c r="H224" s="206">
        <v>460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159</v>
      </c>
      <c r="AU224" s="212" t="s">
        <v>88</v>
      </c>
      <c r="AV224" s="13" t="s">
        <v>88</v>
      </c>
      <c r="AW224" s="13" t="s">
        <v>33</v>
      </c>
      <c r="AX224" s="13" t="s">
        <v>78</v>
      </c>
      <c r="AY224" s="212" t="s">
        <v>148</v>
      </c>
    </row>
    <row r="225" spans="1:65" s="13" customFormat="1" ht="11.25">
      <c r="B225" s="201"/>
      <c r="C225" s="202"/>
      <c r="D225" s="203" t="s">
        <v>159</v>
      </c>
      <c r="E225" s="204" t="s">
        <v>1</v>
      </c>
      <c r="F225" s="205" t="s">
        <v>299</v>
      </c>
      <c r="G225" s="202"/>
      <c r="H225" s="206">
        <v>200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159</v>
      </c>
      <c r="AU225" s="212" t="s">
        <v>88</v>
      </c>
      <c r="AV225" s="13" t="s">
        <v>88</v>
      </c>
      <c r="AW225" s="13" t="s">
        <v>33</v>
      </c>
      <c r="AX225" s="13" t="s">
        <v>78</v>
      </c>
      <c r="AY225" s="212" t="s">
        <v>148</v>
      </c>
    </row>
    <row r="226" spans="1:65" s="13" customFormat="1" ht="22.5">
      <c r="B226" s="201"/>
      <c r="C226" s="202"/>
      <c r="D226" s="203" t="s">
        <v>159</v>
      </c>
      <c r="E226" s="204" t="s">
        <v>1</v>
      </c>
      <c r="F226" s="205" t="s">
        <v>300</v>
      </c>
      <c r="G226" s="202"/>
      <c r="H226" s="206">
        <v>1040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159</v>
      </c>
      <c r="AU226" s="212" t="s">
        <v>88</v>
      </c>
      <c r="AV226" s="13" t="s">
        <v>88</v>
      </c>
      <c r="AW226" s="13" t="s">
        <v>33</v>
      </c>
      <c r="AX226" s="13" t="s">
        <v>78</v>
      </c>
      <c r="AY226" s="212" t="s">
        <v>148</v>
      </c>
    </row>
    <row r="227" spans="1:65" s="14" customFormat="1" ht="11.25">
      <c r="B227" s="213"/>
      <c r="C227" s="214"/>
      <c r="D227" s="203" t="s">
        <v>159</v>
      </c>
      <c r="E227" s="215" t="s">
        <v>1</v>
      </c>
      <c r="F227" s="216" t="s">
        <v>167</v>
      </c>
      <c r="G227" s="214"/>
      <c r="H227" s="217">
        <v>1700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159</v>
      </c>
      <c r="AU227" s="223" t="s">
        <v>88</v>
      </c>
      <c r="AV227" s="14" t="s">
        <v>154</v>
      </c>
      <c r="AW227" s="14" t="s">
        <v>33</v>
      </c>
      <c r="AX227" s="14" t="s">
        <v>86</v>
      </c>
      <c r="AY227" s="223" t="s">
        <v>148</v>
      </c>
    </row>
    <row r="228" spans="1:65" s="2" customFormat="1" ht="16.5" customHeight="1">
      <c r="A228" s="34"/>
      <c r="B228" s="35"/>
      <c r="C228" s="224" t="s">
        <v>301</v>
      </c>
      <c r="D228" s="224" t="s">
        <v>189</v>
      </c>
      <c r="E228" s="225" t="s">
        <v>302</v>
      </c>
      <c r="F228" s="226" t="s">
        <v>303</v>
      </c>
      <c r="G228" s="227" t="s">
        <v>153</v>
      </c>
      <c r="H228" s="228">
        <v>1751</v>
      </c>
      <c r="I228" s="229"/>
      <c r="J228" s="230">
        <f>ROUND(I228*H228,2)</f>
        <v>0</v>
      </c>
      <c r="K228" s="231"/>
      <c r="L228" s="232"/>
      <c r="M228" s="233" t="s">
        <v>1</v>
      </c>
      <c r="N228" s="234" t="s">
        <v>43</v>
      </c>
      <c r="O228" s="71"/>
      <c r="P228" s="197">
        <f>O228*H228</f>
        <v>0</v>
      </c>
      <c r="Q228" s="197">
        <v>0.222</v>
      </c>
      <c r="R228" s="197">
        <f>Q228*H228</f>
        <v>388.72199999999998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193</v>
      </c>
      <c r="AT228" s="199" t="s">
        <v>189</v>
      </c>
      <c r="AU228" s="199" t="s">
        <v>88</v>
      </c>
      <c r="AY228" s="17" t="s">
        <v>148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154</v>
      </c>
      <c r="BM228" s="199" t="s">
        <v>304</v>
      </c>
    </row>
    <row r="229" spans="1:65" s="13" customFormat="1" ht="11.25">
      <c r="B229" s="201"/>
      <c r="C229" s="202"/>
      <c r="D229" s="203" t="s">
        <v>159</v>
      </c>
      <c r="E229" s="204" t="s">
        <v>1</v>
      </c>
      <c r="F229" s="205" t="s">
        <v>305</v>
      </c>
      <c r="G229" s="202"/>
      <c r="H229" s="206">
        <v>1700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159</v>
      </c>
      <c r="AU229" s="212" t="s">
        <v>88</v>
      </c>
      <c r="AV229" s="13" t="s">
        <v>88</v>
      </c>
      <c r="AW229" s="13" t="s">
        <v>33</v>
      </c>
      <c r="AX229" s="13" t="s">
        <v>86</v>
      </c>
      <c r="AY229" s="212" t="s">
        <v>148</v>
      </c>
    </row>
    <row r="230" spans="1:65" s="13" customFormat="1" ht="11.25">
      <c r="B230" s="201"/>
      <c r="C230" s="202"/>
      <c r="D230" s="203" t="s">
        <v>159</v>
      </c>
      <c r="E230" s="202"/>
      <c r="F230" s="205" t="s">
        <v>306</v>
      </c>
      <c r="G230" s="202"/>
      <c r="H230" s="206">
        <v>1751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159</v>
      </c>
      <c r="AU230" s="212" t="s">
        <v>88</v>
      </c>
      <c r="AV230" s="13" t="s">
        <v>88</v>
      </c>
      <c r="AW230" s="13" t="s">
        <v>4</v>
      </c>
      <c r="AX230" s="13" t="s">
        <v>86</v>
      </c>
      <c r="AY230" s="212" t="s">
        <v>148</v>
      </c>
    </row>
    <row r="231" spans="1:65" s="2" customFormat="1" ht="24.2" customHeight="1">
      <c r="A231" s="34"/>
      <c r="B231" s="35"/>
      <c r="C231" s="187" t="s">
        <v>220</v>
      </c>
      <c r="D231" s="187" t="s">
        <v>150</v>
      </c>
      <c r="E231" s="188" t="s">
        <v>307</v>
      </c>
      <c r="F231" s="189" t="s">
        <v>308</v>
      </c>
      <c r="G231" s="190" t="s">
        <v>153</v>
      </c>
      <c r="H231" s="191">
        <v>215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43</v>
      </c>
      <c r="O231" s="71"/>
      <c r="P231" s="197">
        <f>O231*H231</f>
        <v>0</v>
      </c>
      <c r="Q231" s="197">
        <v>0.1670275</v>
      </c>
      <c r="R231" s="197">
        <f>Q231*H231</f>
        <v>35.910912500000002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154</v>
      </c>
      <c r="AT231" s="199" t="s">
        <v>150</v>
      </c>
      <c r="AU231" s="199" t="s">
        <v>88</v>
      </c>
      <c r="AY231" s="17" t="s">
        <v>148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86</v>
      </c>
      <c r="BK231" s="200">
        <f>ROUND(I231*H231,2)</f>
        <v>0</v>
      </c>
      <c r="BL231" s="17" t="s">
        <v>154</v>
      </c>
      <c r="BM231" s="199" t="s">
        <v>309</v>
      </c>
    </row>
    <row r="232" spans="1:65" s="13" customFormat="1" ht="11.25">
      <c r="B232" s="201"/>
      <c r="C232" s="202"/>
      <c r="D232" s="203" t="s">
        <v>159</v>
      </c>
      <c r="E232" s="204" t="s">
        <v>1</v>
      </c>
      <c r="F232" s="205" t="s">
        <v>310</v>
      </c>
      <c r="G232" s="202"/>
      <c r="H232" s="206">
        <v>15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159</v>
      </c>
      <c r="AU232" s="212" t="s">
        <v>88</v>
      </c>
      <c r="AV232" s="13" t="s">
        <v>88</v>
      </c>
      <c r="AW232" s="13" t="s">
        <v>33</v>
      </c>
      <c r="AX232" s="13" t="s">
        <v>78</v>
      </c>
      <c r="AY232" s="212" t="s">
        <v>148</v>
      </c>
    </row>
    <row r="233" spans="1:65" s="13" customFormat="1" ht="11.25">
      <c r="B233" s="201"/>
      <c r="C233" s="202"/>
      <c r="D233" s="203" t="s">
        <v>159</v>
      </c>
      <c r="E233" s="204" t="s">
        <v>1</v>
      </c>
      <c r="F233" s="205" t="s">
        <v>311</v>
      </c>
      <c r="G233" s="202"/>
      <c r="H233" s="206">
        <v>200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159</v>
      </c>
      <c r="AU233" s="212" t="s">
        <v>88</v>
      </c>
      <c r="AV233" s="13" t="s">
        <v>88</v>
      </c>
      <c r="AW233" s="13" t="s">
        <v>33</v>
      </c>
      <c r="AX233" s="13" t="s">
        <v>78</v>
      </c>
      <c r="AY233" s="212" t="s">
        <v>148</v>
      </c>
    </row>
    <row r="234" spans="1:65" s="14" customFormat="1" ht="11.25">
      <c r="B234" s="213"/>
      <c r="C234" s="214"/>
      <c r="D234" s="203" t="s">
        <v>159</v>
      </c>
      <c r="E234" s="215" t="s">
        <v>1</v>
      </c>
      <c r="F234" s="216" t="s">
        <v>167</v>
      </c>
      <c r="G234" s="214"/>
      <c r="H234" s="217">
        <v>215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159</v>
      </c>
      <c r="AU234" s="223" t="s">
        <v>88</v>
      </c>
      <c r="AV234" s="14" t="s">
        <v>154</v>
      </c>
      <c r="AW234" s="14" t="s">
        <v>33</v>
      </c>
      <c r="AX234" s="14" t="s">
        <v>86</v>
      </c>
      <c r="AY234" s="223" t="s">
        <v>148</v>
      </c>
    </row>
    <row r="235" spans="1:65" s="2" customFormat="1" ht="16.5" customHeight="1">
      <c r="A235" s="34"/>
      <c r="B235" s="35"/>
      <c r="C235" s="224" t="s">
        <v>312</v>
      </c>
      <c r="D235" s="224" t="s">
        <v>189</v>
      </c>
      <c r="E235" s="225" t="s">
        <v>313</v>
      </c>
      <c r="F235" s="226" t="s">
        <v>314</v>
      </c>
      <c r="G235" s="227" t="s">
        <v>153</v>
      </c>
      <c r="H235" s="228">
        <v>221.45</v>
      </c>
      <c r="I235" s="229"/>
      <c r="J235" s="230">
        <f>ROUND(I235*H235,2)</f>
        <v>0</v>
      </c>
      <c r="K235" s="231"/>
      <c r="L235" s="232"/>
      <c r="M235" s="233" t="s">
        <v>1</v>
      </c>
      <c r="N235" s="234" t="s">
        <v>43</v>
      </c>
      <c r="O235" s="71"/>
      <c r="P235" s="197">
        <f>O235*H235</f>
        <v>0</v>
      </c>
      <c r="Q235" s="197">
        <v>0.11799999999999999</v>
      </c>
      <c r="R235" s="197">
        <f>Q235*H235</f>
        <v>26.131099999999996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193</v>
      </c>
      <c r="AT235" s="199" t="s">
        <v>189</v>
      </c>
      <c r="AU235" s="199" t="s">
        <v>88</v>
      </c>
      <c r="AY235" s="17" t="s">
        <v>148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86</v>
      </c>
      <c r="BK235" s="200">
        <f>ROUND(I235*H235,2)</f>
        <v>0</v>
      </c>
      <c r="BL235" s="17" t="s">
        <v>154</v>
      </c>
      <c r="BM235" s="199" t="s">
        <v>315</v>
      </c>
    </row>
    <row r="236" spans="1:65" s="13" customFormat="1" ht="11.25">
      <c r="B236" s="201"/>
      <c r="C236" s="202"/>
      <c r="D236" s="203" t="s">
        <v>159</v>
      </c>
      <c r="E236" s="204" t="s">
        <v>1</v>
      </c>
      <c r="F236" s="205" t="s">
        <v>316</v>
      </c>
      <c r="G236" s="202"/>
      <c r="H236" s="206">
        <v>215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159</v>
      </c>
      <c r="AU236" s="212" t="s">
        <v>88</v>
      </c>
      <c r="AV236" s="13" t="s">
        <v>88</v>
      </c>
      <c r="AW236" s="13" t="s">
        <v>33</v>
      </c>
      <c r="AX236" s="13" t="s">
        <v>86</v>
      </c>
      <c r="AY236" s="212" t="s">
        <v>148</v>
      </c>
    </row>
    <row r="237" spans="1:65" s="13" customFormat="1" ht="11.25">
      <c r="B237" s="201"/>
      <c r="C237" s="202"/>
      <c r="D237" s="203" t="s">
        <v>159</v>
      </c>
      <c r="E237" s="202"/>
      <c r="F237" s="205" t="s">
        <v>317</v>
      </c>
      <c r="G237" s="202"/>
      <c r="H237" s="206">
        <v>221.45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159</v>
      </c>
      <c r="AU237" s="212" t="s">
        <v>88</v>
      </c>
      <c r="AV237" s="13" t="s">
        <v>88</v>
      </c>
      <c r="AW237" s="13" t="s">
        <v>4</v>
      </c>
      <c r="AX237" s="13" t="s">
        <v>86</v>
      </c>
      <c r="AY237" s="212" t="s">
        <v>148</v>
      </c>
    </row>
    <row r="238" spans="1:65" s="2" customFormat="1" ht="24.2" customHeight="1">
      <c r="A238" s="34"/>
      <c r="B238" s="35"/>
      <c r="C238" s="187" t="s">
        <v>226</v>
      </c>
      <c r="D238" s="187" t="s">
        <v>150</v>
      </c>
      <c r="E238" s="188" t="s">
        <v>318</v>
      </c>
      <c r="F238" s="189" t="s">
        <v>319</v>
      </c>
      <c r="G238" s="190" t="s">
        <v>153</v>
      </c>
      <c r="H238" s="191">
        <v>17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43</v>
      </c>
      <c r="O238" s="71"/>
      <c r="P238" s="197">
        <f>O238*H238</f>
        <v>0</v>
      </c>
      <c r="Q238" s="197">
        <v>0.11162</v>
      </c>
      <c r="R238" s="197">
        <f>Q238*H238</f>
        <v>1.89754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154</v>
      </c>
      <c r="AT238" s="199" t="s">
        <v>150</v>
      </c>
      <c r="AU238" s="199" t="s">
        <v>88</v>
      </c>
      <c r="AY238" s="17" t="s">
        <v>148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86</v>
      </c>
      <c r="BK238" s="200">
        <f>ROUND(I238*H238,2)</f>
        <v>0</v>
      </c>
      <c r="BL238" s="17" t="s">
        <v>154</v>
      </c>
      <c r="BM238" s="199" t="s">
        <v>320</v>
      </c>
    </row>
    <row r="239" spans="1:65" s="2" customFormat="1" ht="16.5" customHeight="1">
      <c r="A239" s="34"/>
      <c r="B239" s="35"/>
      <c r="C239" s="224" t="s">
        <v>321</v>
      </c>
      <c r="D239" s="224" t="s">
        <v>189</v>
      </c>
      <c r="E239" s="225" t="s">
        <v>322</v>
      </c>
      <c r="F239" s="226" t="s">
        <v>323</v>
      </c>
      <c r="G239" s="227" t="s">
        <v>153</v>
      </c>
      <c r="H239" s="228">
        <v>17</v>
      </c>
      <c r="I239" s="229"/>
      <c r="J239" s="230">
        <f>ROUND(I239*H239,2)</f>
        <v>0</v>
      </c>
      <c r="K239" s="231"/>
      <c r="L239" s="232"/>
      <c r="M239" s="233" t="s">
        <v>1</v>
      </c>
      <c r="N239" s="234" t="s">
        <v>43</v>
      </c>
      <c r="O239" s="71"/>
      <c r="P239" s="197">
        <f>O239*H239</f>
        <v>0</v>
      </c>
      <c r="Q239" s="197">
        <v>0.13100000000000001</v>
      </c>
      <c r="R239" s="197">
        <f>Q239*H239</f>
        <v>2.2270000000000003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193</v>
      </c>
      <c r="AT239" s="199" t="s">
        <v>189</v>
      </c>
      <c r="AU239" s="199" t="s">
        <v>88</v>
      </c>
      <c r="AY239" s="17" t="s">
        <v>148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86</v>
      </c>
      <c r="BK239" s="200">
        <f>ROUND(I239*H239,2)</f>
        <v>0</v>
      </c>
      <c r="BL239" s="17" t="s">
        <v>154</v>
      </c>
      <c r="BM239" s="199" t="s">
        <v>324</v>
      </c>
    </row>
    <row r="240" spans="1:65" s="2" customFormat="1" ht="24.2" customHeight="1">
      <c r="A240" s="34"/>
      <c r="B240" s="35"/>
      <c r="C240" s="187" t="s">
        <v>229</v>
      </c>
      <c r="D240" s="187" t="s">
        <v>150</v>
      </c>
      <c r="E240" s="188" t="s">
        <v>325</v>
      </c>
      <c r="F240" s="189" t="s">
        <v>326</v>
      </c>
      <c r="G240" s="190" t="s">
        <v>153</v>
      </c>
      <c r="H240" s="191">
        <v>14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43</v>
      </c>
      <c r="O240" s="71"/>
      <c r="P240" s="197">
        <f>O240*H240</f>
        <v>0</v>
      </c>
      <c r="Q240" s="197">
        <v>0.14610000000000001</v>
      </c>
      <c r="R240" s="197">
        <f>Q240*H240</f>
        <v>2.0453999999999999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154</v>
      </c>
      <c r="AT240" s="199" t="s">
        <v>150</v>
      </c>
      <c r="AU240" s="199" t="s">
        <v>88</v>
      </c>
      <c r="AY240" s="17" t="s">
        <v>148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86</v>
      </c>
      <c r="BK240" s="200">
        <f>ROUND(I240*H240,2)</f>
        <v>0</v>
      </c>
      <c r="BL240" s="17" t="s">
        <v>154</v>
      </c>
      <c r="BM240" s="199" t="s">
        <v>327</v>
      </c>
    </row>
    <row r="241" spans="1:65" s="13" customFormat="1" ht="11.25">
      <c r="B241" s="201"/>
      <c r="C241" s="202"/>
      <c r="D241" s="203" t="s">
        <v>159</v>
      </c>
      <c r="E241" s="204" t="s">
        <v>1</v>
      </c>
      <c r="F241" s="205" t="s">
        <v>222</v>
      </c>
      <c r="G241" s="202"/>
      <c r="H241" s="206">
        <v>14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159</v>
      </c>
      <c r="AU241" s="212" t="s">
        <v>88</v>
      </c>
      <c r="AV241" s="13" t="s">
        <v>88</v>
      </c>
      <c r="AW241" s="13" t="s">
        <v>33</v>
      </c>
      <c r="AX241" s="13" t="s">
        <v>78</v>
      </c>
      <c r="AY241" s="212" t="s">
        <v>148</v>
      </c>
    </row>
    <row r="242" spans="1:65" s="14" customFormat="1" ht="11.25">
      <c r="B242" s="213"/>
      <c r="C242" s="214"/>
      <c r="D242" s="203" t="s">
        <v>159</v>
      </c>
      <c r="E242" s="215" t="s">
        <v>1</v>
      </c>
      <c r="F242" s="216" t="s">
        <v>167</v>
      </c>
      <c r="G242" s="214"/>
      <c r="H242" s="217">
        <v>14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159</v>
      </c>
      <c r="AU242" s="223" t="s">
        <v>88</v>
      </c>
      <c r="AV242" s="14" t="s">
        <v>154</v>
      </c>
      <c r="AW242" s="14" t="s">
        <v>33</v>
      </c>
      <c r="AX242" s="14" t="s">
        <v>86</v>
      </c>
      <c r="AY242" s="223" t="s">
        <v>148</v>
      </c>
    </row>
    <row r="243" spans="1:65" s="2" customFormat="1" ht="24.2" customHeight="1">
      <c r="A243" s="34"/>
      <c r="B243" s="35"/>
      <c r="C243" s="224" t="s">
        <v>328</v>
      </c>
      <c r="D243" s="224" t="s">
        <v>189</v>
      </c>
      <c r="E243" s="225" t="s">
        <v>329</v>
      </c>
      <c r="F243" s="226" t="s">
        <v>330</v>
      </c>
      <c r="G243" s="227" t="s">
        <v>153</v>
      </c>
      <c r="H243" s="228">
        <v>23</v>
      </c>
      <c r="I243" s="229"/>
      <c r="J243" s="230">
        <f>ROUND(I243*H243,2)</f>
        <v>0</v>
      </c>
      <c r="K243" s="231"/>
      <c r="L243" s="232"/>
      <c r="M243" s="233" t="s">
        <v>1</v>
      </c>
      <c r="N243" s="234" t="s">
        <v>43</v>
      </c>
      <c r="O243" s="71"/>
      <c r="P243" s="197">
        <f>O243*H243</f>
        <v>0</v>
      </c>
      <c r="Q243" s="197">
        <v>9.375E-2</v>
      </c>
      <c r="R243" s="197">
        <f>Q243*H243</f>
        <v>2.15625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193</v>
      </c>
      <c r="AT243" s="199" t="s">
        <v>189</v>
      </c>
      <c r="AU243" s="199" t="s">
        <v>88</v>
      </c>
      <c r="AY243" s="17" t="s">
        <v>148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86</v>
      </c>
      <c r="BK243" s="200">
        <f>ROUND(I243*H243,2)</f>
        <v>0</v>
      </c>
      <c r="BL243" s="17" t="s">
        <v>154</v>
      </c>
      <c r="BM243" s="199" t="s">
        <v>331</v>
      </c>
    </row>
    <row r="244" spans="1:65" s="13" customFormat="1" ht="11.25">
      <c r="B244" s="201"/>
      <c r="C244" s="202"/>
      <c r="D244" s="203" t="s">
        <v>159</v>
      </c>
      <c r="E244" s="204" t="s">
        <v>1</v>
      </c>
      <c r="F244" s="205" t="s">
        <v>266</v>
      </c>
      <c r="G244" s="202"/>
      <c r="H244" s="206">
        <v>23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159</v>
      </c>
      <c r="AU244" s="212" t="s">
        <v>88</v>
      </c>
      <c r="AV244" s="13" t="s">
        <v>88</v>
      </c>
      <c r="AW244" s="13" t="s">
        <v>33</v>
      </c>
      <c r="AX244" s="13" t="s">
        <v>78</v>
      </c>
      <c r="AY244" s="212" t="s">
        <v>148</v>
      </c>
    </row>
    <row r="245" spans="1:65" s="14" customFormat="1" ht="11.25">
      <c r="B245" s="213"/>
      <c r="C245" s="214"/>
      <c r="D245" s="203" t="s">
        <v>159</v>
      </c>
      <c r="E245" s="215" t="s">
        <v>1</v>
      </c>
      <c r="F245" s="216" t="s">
        <v>167</v>
      </c>
      <c r="G245" s="214"/>
      <c r="H245" s="217">
        <v>23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159</v>
      </c>
      <c r="AU245" s="223" t="s">
        <v>88</v>
      </c>
      <c r="AV245" s="14" t="s">
        <v>154</v>
      </c>
      <c r="AW245" s="14" t="s">
        <v>33</v>
      </c>
      <c r="AX245" s="14" t="s">
        <v>86</v>
      </c>
      <c r="AY245" s="223" t="s">
        <v>148</v>
      </c>
    </row>
    <row r="246" spans="1:65" s="2" customFormat="1" ht="16.5" customHeight="1">
      <c r="A246" s="34"/>
      <c r="B246" s="35"/>
      <c r="C246" s="224" t="s">
        <v>236</v>
      </c>
      <c r="D246" s="224" t="s">
        <v>189</v>
      </c>
      <c r="E246" s="225" t="s">
        <v>332</v>
      </c>
      <c r="F246" s="226" t="s">
        <v>333</v>
      </c>
      <c r="G246" s="227" t="s">
        <v>153</v>
      </c>
      <c r="H246" s="228">
        <v>136</v>
      </c>
      <c r="I246" s="229"/>
      <c r="J246" s="230">
        <f>ROUND(I246*H246,2)</f>
        <v>0</v>
      </c>
      <c r="K246" s="231"/>
      <c r="L246" s="232"/>
      <c r="M246" s="233" t="s">
        <v>1</v>
      </c>
      <c r="N246" s="234" t="s">
        <v>43</v>
      </c>
      <c r="O246" s="71"/>
      <c r="P246" s="197">
        <f>O246*H246</f>
        <v>0</v>
      </c>
      <c r="Q246" s="197">
        <v>6.4999999999999997E-4</v>
      </c>
      <c r="R246" s="197">
        <f>Q246*H246</f>
        <v>8.8399999999999992E-2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193</v>
      </c>
      <c r="AT246" s="199" t="s">
        <v>189</v>
      </c>
      <c r="AU246" s="199" t="s">
        <v>88</v>
      </c>
      <c r="AY246" s="17" t="s">
        <v>148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86</v>
      </c>
      <c r="BK246" s="200">
        <f>ROUND(I246*H246,2)</f>
        <v>0</v>
      </c>
      <c r="BL246" s="17" t="s">
        <v>154</v>
      </c>
      <c r="BM246" s="199" t="s">
        <v>334</v>
      </c>
    </row>
    <row r="247" spans="1:65" s="13" customFormat="1" ht="11.25">
      <c r="B247" s="201"/>
      <c r="C247" s="202"/>
      <c r="D247" s="203" t="s">
        <v>159</v>
      </c>
      <c r="E247" s="204" t="s">
        <v>1</v>
      </c>
      <c r="F247" s="205" t="s">
        <v>335</v>
      </c>
      <c r="G247" s="202"/>
      <c r="H247" s="206">
        <v>116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159</v>
      </c>
      <c r="AU247" s="212" t="s">
        <v>88</v>
      </c>
      <c r="AV247" s="13" t="s">
        <v>88</v>
      </c>
      <c r="AW247" s="13" t="s">
        <v>33</v>
      </c>
      <c r="AX247" s="13" t="s">
        <v>78</v>
      </c>
      <c r="AY247" s="212" t="s">
        <v>148</v>
      </c>
    </row>
    <row r="248" spans="1:65" s="13" customFormat="1" ht="11.25">
      <c r="B248" s="201"/>
      <c r="C248" s="202"/>
      <c r="D248" s="203" t="s">
        <v>159</v>
      </c>
      <c r="E248" s="204" t="s">
        <v>1</v>
      </c>
      <c r="F248" s="205" t="s">
        <v>336</v>
      </c>
      <c r="G248" s="202"/>
      <c r="H248" s="206">
        <v>20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159</v>
      </c>
      <c r="AU248" s="212" t="s">
        <v>88</v>
      </c>
      <c r="AV248" s="13" t="s">
        <v>88</v>
      </c>
      <c r="AW248" s="13" t="s">
        <v>33</v>
      </c>
      <c r="AX248" s="13" t="s">
        <v>78</v>
      </c>
      <c r="AY248" s="212" t="s">
        <v>148</v>
      </c>
    </row>
    <row r="249" spans="1:65" s="14" customFormat="1" ht="11.25">
      <c r="B249" s="213"/>
      <c r="C249" s="214"/>
      <c r="D249" s="203" t="s">
        <v>159</v>
      </c>
      <c r="E249" s="215" t="s">
        <v>1</v>
      </c>
      <c r="F249" s="216" t="s">
        <v>167</v>
      </c>
      <c r="G249" s="214"/>
      <c r="H249" s="217">
        <v>136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159</v>
      </c>
      <c r="AU249" s="223" t="s">
        <v>88</v>
      </c>
      <c r="AV249" s="14" t="s">
        <v>154</v>
      </c>
      <c r="AW249" s="14" t="s">
        <v>33</v>
      </c>
      <c r="AX249" s="14" t="s">
        <v>86</v>
      </c>
      <c r="AY249" s="223" t="s">
        <v>148</v>
      </c>
    </row>
    <row r="250" spans="1:65" s="12" customFormat="1" ht="22.9" customHeight="1">
      <c r="B250" s="171"/>
      <c r="C250" s="172"/>
      <c r="D250" s="173" t="s">
        <v>77</v>
      </c>
      <c r="E250" s="185" t="s">
        <v>193</v>
      </c>
      <c r="F250" s="185" t="s">
        <v>337</v>
      </c>
      <c r="G250" s="172"/>
      <c r="H250" s="172"/>
      <c r="I250" s="175"/>
      <c r="J250" s="186">
        <f>BK250</f>
        <v>0</v>
      </c>
      <c r="K250" s="172"/>
      <c r="L250" s="177"/>
      <c r="M250" s="178"/>
      <c r="N250" s="179"/>
      <c r="O250" s="179"/>
      <c r="P250" s="180">
        <f>SUM(P251:P258)</f>
        <v>0</v>
      </c>
      <c r="Q250" s="179"/>
      <c r="R250" s="180">
        <f>SUM(R251:R258)</f>
        <v>16.030649500000003</v>
      </c>
      <c r="S250" s="179"/>
      <c r="T250" s="181">
        <f>SUM(T251:T258)</f>
        <v>0</v>
      </c>
      <c r="AR250" s="182" t="s">
        <v>86</v>
      </c>
      <c r="AT250" s="183" t="s">
        <v>77</v>
      </c>
      <c r="AU250" s="183" t="s">
        <v>86</v>
      </c>
      <c r="AY250" s="182" t="s">
        <v>148</v>
      </c>
      <c r="BK250" s="184">
        <f>SUM(BK251:BK258)</f>
        <v>0</v>
      </c>
    </row>
    <row r="251" spans="1:65" s="2" customFormat="1" ht="37.9" customHeight="1">
      <c r="A251" s="34"/>
      <c r="B251" s="35"/>
      <c r="C251" s="187" t="s">
        <v>338</v>
      </c>
      <c r="D251" s="187" t="s">
        <v>150</v>
      </c>
      <c r="E251" s="188" t="s">
        <v>339</v>
      </c>
      <c r="F251" s="189" t="s">
        <v>340</v>
      </c>
      <c r="G251" s="190" t="s">
        <v>235</v>
      </c>
      <c r="H251" s="191">
        <v>34</v>
      </c>
      <c r="I251" s="192"/>
      <c r="J251" s="193">
        <f t="shared" ref="J251:J258" si="0">ROUND(I251*H251,2)</f>
        <v>0</v>
      </c>
      <c r="K251" s="194"/>
      <c r="L251" s="39"/>
      <c r="M251" s="195" t="s">
        <v>1</v>
      </c>
      <c r="N251" s="196" t="s">
        <v>43</v>
      </c>
      <c r="O251" s="71"/>
      <c r="P251" s="197">
        <f t="shared" ref="P251:P258" si="1">O251*H251</f>
        <v>0</v>
      </c>
      <c r="Q251" s="197">
        <v>1.75E-6</v>
      </c>
      <c r="R251" s="197">
        <f t="shared" ref="R251:R258" si="2">Q251*H251</f>
        <v>5.9499999999999996E-5</v>
      </c>
      <c r="S251" s="197">
        <v>0</v>
      </c>
      <c r="T251" s="198">
        <f t="shared" ref="T251:T258" si="3"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154</v>
      </c>
      <c r="AT251" s="199" t="s">
        <v>150</v>
      </c>
      <c r="AU251" s="199" t="s">
        <v>88</v>
      </c>
      <c r="AY251" s="17" t="s">
        <v>148</v>
      </c>
      <c r="BE251" s="200">
        <f t="shared" ref="BE251:BE258" si="4">IF(N251="základní",J251,0)</f>
        <v>0</v>
      </c>
      <c r="BF251" s="200">
        <f t="shared" ref="BF251:BF258" si="5">IF(N251="snížená",J251,0)</f>
        <v>0</v>
      </c>
      <c r="BG251" s="200">
        <f t="shared" ref="BG251:BG258" si="6">IF(N251="zákl. přenesená",J251,0)</f>
        <v>0</v>
      </c>
      <c r="BH251" s="200">
        <f t="shared" ref="BH251:BH258" si="7">IF(N251="sníž. přenesená",J251,0)</f>
        <v>0</v>
      </c>
      <c r="BI251" s="200">
        <f t="shared" ref="BI251:BI258" si="8">IF(N251="nulová",J251,0)</f>
        <v>0</v>
      </c>
      <c r="BJ251" s="17" t="s">
        <v>86</v>
      </c>
      <c r="BK251" s="200">
        <f t="shared" ref="BK251:BK258" si="9">ROUND(I251*H251,2)</f>
        <v>0</v>
      </c>
      <c r="BL251" s="17" t="s">
        <v>154</v>
      </c>
      <c r="BM251" s="199" t="s">
        <v>341</v>
      </c>
    </row>
    <row r="252" spans="1:65" s="2" customFormat="1" ht="24.2" customHeight="1">
      <c r="A252" s="34"/>
      <c r="B252" s="35"/>
      <c r="C252" s="224" t="s">
        <v>240</v>
      </c>
      <c r="D252" s="224" t="s">
        <v>189</v>
      </c>
      <c r="E252" s="225" t="s">
        <v>342</v>
      </c>
      <c r="F252" s="226" t="s">
        <v>343</v>
      </c>
      <c r="G252" s="227" t="s">
        <v>235</v>
      </c>
      <c r="H252" s="228">
        <v>34</v>
      </c>
      <c r="I252" s="229"/>
      <c r="J252" s="230">
        <f t="shared" si="0"/>
        <v>0</v>
      </c>
      <c r="K252" s="231"/>
      <c r="L252" s="232"/>
      <c r="M252" s="233" t="s">
        <v>1</v>
      </c>
      <c r="N252" s="234" t="s">
        <v>43</v>
      </c>
      <c r="O252" s="71"/>
      <c r="P252" s="197">
        <f t="shared" si="1"/>
        <v>0</v>
      </c>
      <c r="Q252" s="197">
        <v>2.0000000000000001E-4</v>
      </c>
      <c r="R252" s="197">
        <f t="shared" si="2"/>
        <v>6.8000000000000005E-3</v>
      </c>
      <c r="S252" s="197">
        <v>0</v>
      </c>
      <c r="T252" s="198">
        <f t="shared" si="3"/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193</v>
      </c>
      <c r="AT252" s="199" t="s">
        <v>189</v>
      </c>
      <c r="AU252" s="199" t="s">
        <v>88</v>
      </c>
      <c r="AY252" s="17" t="s">
        <v>148</v>
      </c>
      <c r="BE252" s="200">
        <f t="shared" si="4"/>
        <v>0</v>
      </c>
      <c r="BF252" s="200">
        <f t="shared" si="5"/>
        <v>0</v>
      </c>
      <c r="BG252" s="200">
        <f t="shared" si="6"/>
        <v>0</v>
      </c>
      <c r="BH252" s="200">
        <f t="shared" si="7"/>
        <v>0</v>
      </c>
      <c r="BI252" s="200">
        <f t="shared" si="8"/>
        <v>0</v>
      </c>
      <c r="BJ252" s="17" t="s">
        <v>86</v>
      </c>
      <c r="BK252" s="200">
        <f t="shared" si="9"/>
        <v>0</v>
      </c>
      <c r="BL252" s="17" t="s">
        <v>154</v>
      </c>
      <c r="BM252" s="199" t="s">
        <v>344</v>
      </c>
    </row>
    <row r="253" spans="1:65" s="2" customFormat="1" ht="24.2" customHeight="1">
      <c r="A253" s="34"/>
      <c r="B253" s="35"/>
      <c r="C253" s="187" t="s">
        <v>345</v>
      </c>
      <c r="D253" s="187" t="s">
        <v>150</v>
      </c>
      <c r="E253" s="188" t="s">
        <v>346</v>
      </c>
      <c r="F253" s="189" t="s">
        <v>347</v>
      </c>
      <c r="G253" s="190" t="s">
        <v>235</v>
      </c>
      <c r="H253" s="191">
        <v>13</v>
      </c>
      <c r="I253" s="192"/>
      <c r="J253" s="193">
        <f t="shared" si="0"/>
        <v>0</v>
      </c>
      <c r="K253" s="194"/>
      <c r="L253" s="39"/>
      <c r="M253" s="195" t="s">
        <v>1</v>
      </c>
      <c r="N253" s="196" t="s">
        <v>43</v>
      </c>
      <c r="O253" s="71"/>
      <c r="P253" s="197">
        <f t="shared" si="1"/>
        <v>0</v>
      </c>
      <c r="Q253" s="197">
        <v>4.0050000000000002E-2</v>
      </c>
      <c r="R253" s="197">
        <f t="shared" si="2"/>
        <v>0.52065000000000006</v>
      </c>
      <c r="S253" s="197">
        <v>0</v>
      </c>
      <c r="T253" s="198">
        <f t="shared" si="3"/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154</v>
      </c>
      <c r="AT253" s="199" t="s">
        <v>150</v>
      </c>
      <c r="AU253" s="199" t="s">
        <v>88</v>
      </c>
      <c r="AY253" s="17" t="s">
        <v>148</v>
      </c>
      <c r="BE253" s="200">
        <f t="shared" si="4"/>
        <v>0</v>
      </c>
      <c r="BF253" s="200">
        <f t="shared" si="5"/>
        <v>0</v>
      </c>
      <c r="BG253" s="200">
        <f t="shared" si="6"/>
        <v>0</v>
      </c>
      <c r="BH253" s="200">
        <f t="shared" si="7"/>
        <v>0</v>
      </c>
      <c r="BI253" s="200">
        <f t="shared" si="8"/>
        <v>0</v>
      </c>
      <c r="BJ253" s="17" t="s">
        <v>86</v>
      </c>
      <c r="BK253" s="200">
        <f t="shared" si="9"/>
        <v>0</v>
      </c>
      <c r="BL253" s="17" t="s">
        <v>154</v>
      </c>
      <c r="BM253" s="199" t="s">
        <v>348</v>
      </c>
    </row>
    <row r="254" spans="1:65" s="2" customFormat="1" ht="33" customHeight="1">
      <c r="A254" s="34"/>
      <c r="B254" s="35"/>
      <c r="C254" s="187" t="s">
        <v>244</v>
      </c>
      <c r="D254" s="187" t="s">
        <v>150</v>
      </c>
      <c r="E254" s="188" t="s">
        <v>349</v>
      </c>
      <c r="F254" s="189" t="s">
        <v>350</v>
      </c>
      <c r="G254" s="190" t="s">
        <v>235</v>
      </c>
      <c r="H254" s="191">
        <v>13</v>
      </c>
      <c r="I254" s="192"/>
      <c r="J254" s="193">
        <f t="shared" si="0"/>
        <v>0</v>
      </c>
      <c r="K254" s="194"/>
      <c r="L254" s="39"/>
      <c r="M254" s="195" t="s">
        <v>1</v>
      </c>
      <c r="N254" s="196" t="s">
        <v>43</v>
      </c>
      <c r="O254" s="71"/>
      <c r="P254" s="197">
        <f t="shared" si="1"/>
        <v>0</v>
      </c>
      <c r="Q254" s="197">
        <v>5.9800000000000001E-3</v>
      </c>
      <c r="R254" s="197">
        <f t="shared" si="2"/>
        <v>7.7740000000000004E-2</v>
      </c>
      <c r="S254" s="197">
        <v>0</v>
      </c>
      <c r="T254" s="198">
        <f t="shared" si="3"/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154</v>
      </c>
      <c r="AT254" s="199" t="s">
        <v>150</v>
      </c>
      <c r="AU254" s="199" t="s">
        <v>88</v>
      </c>
      <c r="AY254" s="17" t="s">
        <v>148</v>
      </c>
      <c r="BE254" s="200">
        <f t="shared" si="4"/>
        <v>0</v>
      </c>
      <c r="BF254" s="200">
        <f t="shared" si="5"/>
        <v>0</v>
      </c>
      <c r="BG254" s="200">
        <f t="shared" si="6"/>
        <v>0</v>
      </c>
      <c r="BH254" s="200">
        <f t="shared" si="7"/>
        <v>0</v>
      </c>
      <c r="BI254" s="200">
        <f t="shared" si="8"/>
        <v>0</v>
      </c>
      <c r="BJ254" s="17" t="s">
        <v>86</v>
      </c>
      <c r="BK254" s="200">
        <f t="shared" si="9"/>
        <v>0</v>
      </c>
      <c r="BL254" s="17" t="s">
        <v>154</v>
      </c>
      <c r="BM254" s="199" t="s">
        <v>351</v>
      </c>
    </row>
    <row r="255" spans="1:65" s="2" customFormat="1" ht="24.2" customHeight="1">
      <c r="A255" s="34"/>
      <c r="B255" s="35"/>
      <c r="C255" s="187" t="s">
        <v>352</v>
      </c>
      <c r="D255" s="187" t="s">
        <v>150</v>
      </c>
      <c r="E255" s="188" t="s">
        <v>353</v>
      </c>
      <c r="F255" s="189" t="s">
        <v>354</v>
      </c>
      <c r="G255" s="190" t="s">
        <v>235</v>
      </c>
      <c r="H255" s="191">
        <v>13</v>
      </c>
      <c r="I255" s="192"/>
      <c r="J255" s="193">
        <f t="shared" si="0"/>
        <v>0</v>
      </c>
      <c r="K255" s="194"/>
      <c r="L255" s="39"/>
      <c r="M255" s="195" t="s">
        <v>1</v>
      </c>
      <c r="N255" s="196" t="s">
        <v>43</v>
      </c>
      <c r="O255" s="71"/>
      <c r="P255" s="197">
        <f t="shared" si="1"/>
        <v>0</v>
      </c>
      <c r="Q255" s="197">
        <v>0</v>
      </c>
      <c r="R255" s="197">
        <f t="shared" si="2"/>
        <v>0</v>
      </c>
      <c r="S255" s="197">
        <v>0</v>
      </c>
      <c r="T255" s="198">
        <f t="shared" si="3"/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154</v>
      </c>
      <c r="AT255" s="199" t="s">
        <v>150</v>
      </c>
      <c r="AU255" s="199" t="s">
        <v>88</v>
      </c>
      <c r="AY255" s="17" t="s">
        <v>148</v>
      </c>
      <c r="BE255" s="200">
        <f t="shared" si="4"/>
        <v>0</v>
      </c>
      <c r="BF255" s="200">
        <f t="shared" si="5"/>
        <v>0</v>
      </c>
      <c r="BG255" s="200">
        <f t="shared" si="6"/>
        <v>0</v>
      </c>
      <c r="BH255" s="200">
        <f t="shared" si="7"/>
        <v>0</v>
      </c>
      <c r="BI255" s="200">
        <f t="shared" si="8"/>
        <v>0</v>
      </c>
      <c r="BJ255" s="17" t="s">
        <v>86</v>
      </c>
      <c r="BK255" s="200">
        <f t="shared" si="9"/>
        <v>0</v>
      </c>
      <c r="BL255" s="17" t="s">
        <v>154</v>
      </c>
      <c r="BM255" s="199" t="s">
        <v>355</v>
      </c>
    </row>
    <row r="256" spans="1:65" s="2" customFormat="1" ht="33" customHeight="1">
      <c r="A256" s="34"/>
      <c r="B256" s="35"/>
      <c r="C256" s="187" t="s">
        <v>249</v>
      </c>
      <c r="D256" s="187" t="s">
        <v>150</v>
      </c>
      <c r="E256" s="188" t="s">
        <v>356</v>
      </c>
      <c r="F256" s="189" t="s">
        <v>357</v>
      </c>
      <c r="G256" s="190" t="s">
        <v>235</v>
      </c>
      <c r="H256" s="191">
        <v>13</v>
      </c>
      <c r="I256" s="192"/>
      <c r="J256" s="193">
        <f t="shared" si="0"/>
        <v>0</v>
      </c>
      <c r="K256" s="194"/>
      <c r="L256" s="39"/>
      <c r="M256" s="195" t="s">
        <v>1</v>
      </c>
      <c r="N256" s="196" t="s">
        <v>43</v>
      </c>
      <c r="O256" s="71"/>
      <c r="P256" s="197">
        <f t="shared" si="1"/>
        <v>0</v>
      </c>
      <c r="Q256" s="197">
        <v>6.0600000000000001E-2</v>
      </c>
      <c r="R256" s="197">
        <f t="shared" si="2"/>
        <v>0.78780000000000006</v>
      </c>
      <c r="S256" s="197">
        <v>0</v>
      </c>
      <c r="T256" s="198">
        <f t="shared" si="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154</v>
      </c>
      <c r="AT256" s="199" t="s">
        <v>150</v>
      </c>
      <c r="AU256" s="199" t="s">
        <v>88</v>
      </c>
      <c r="AY256" s="17" t="s">
        <v>148</v>
      </c>
      <c r="BE256" s="200">
        <f t="shared" si="4"/>
        <v>0</v>
      </c>
      <c r="BF256" s="200">
        <f t="shared" si="5"/>
        <v>0</v>
      </c>
      <c r="BG256" s="200">
        <f t="shared" si="6"/>
        <v>0</v>
      </c>
      <c r="BH256" s="200">
        <f t="shared" si="7"/>
        <v>0</v>
      </c>
      <c r="BI256" s="200">
        <f t="shared" si="8"/>
        <v>0</v>
      </c>
      <c r="BJ256" s="17" t="s">
        <v>86</v>
      </c>
      <c r="BK256" s="200">
        <f t="shared" si="9"/>
        <v>0</v>
      </c>
      <c r="BL256" s="17" t="s">
        <v>154</v>
      </c>
      <c r="BM256" s="199" t="s">
        <v>358</v>
      </c>
    </row>
    <row r="257" spans="1:65" s="2" customFormat="1" ht="24.2" customHeight="1">
      <c r="A257" s="34"/>
      <c r="B257" s="35"/>
      <c r="C257" s="187" t="s">
        <v>359</v>
      </c>
      <c r="D257" s="187" t="s">
        <v>150</v>
      </c>
      <c r="E257" s="188" t="s">
        <v>360</v>
      </c>
      <c r="F257" s="189" t="s">
        <v>361</v>
      </c>
      <c r="G257" s="190" t="s">
        <v>235</v>
      </c>
      <c r="H257" s="191">
        <v>20</v>
      </c>
      <c r="I257" s="192"/>
      <c r="J257" s="193">
        <f t="shared" si="0"/>
        <v>0</v>
      </c>
      <c r="K257" s="194"/>
      <c r="L257" s="39"/>
      <c r="M257" s="195" t="s">
        <v>1</v>
      </c>
      <c r="N257" s="196" t="s">
        <v>43</v>
      </c>
      <c r="O257" s="71"/>
      <c r="P257" s="197">
        <f t="shared" si="1"/>
        <v>0</v>
      </c>
      <c r="Q257" s="197">
        <v>0.42080000000000001</v>
      </c>
      <c r="R257" s="197">
        <f t="shared" si="2"/>
        <v>8.4160000000000004</v>
      </c>
      <c r="S257" s="197">
        <v>0</v>
      </c>
      <c r="T257" s="198">
        <f t="shared" si="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154</v>
      </c>
      <c r="AT257" s="199" t="s">
        <v>150</v>
      </c>
      <c r="AU257" s="199" t="s">
        <v>88</v>
      </c>
      <c r="AY257" s="17" t="s">
        <v>148</v>
      </c>
      <c r="BE257" s="200">
        <f t="shared" si="4"/>
        <v>0</v>
      </c>
      <c r="BF257" s="200">
        <f t="shared" si="5"/>
        <v>0</v>
      </c>
      <c r="BG257" s="200">
        <f t="shared" si="6"/>
        <v>0</v>
      </c>
      <c r="BH257" s="200">
        <f t="shared" si="7"/>
        <v>0</v>
      </c>
      <c r="BI257" s="200">
        <f t="shared" si="8"/>
        <v>0</v>
      </c>
      <c r="BJ257" s="17" t="s">
        <v>86</v>
      </c>
      <c r="BK257" s="200">
        <f t="shared" si="9"/>
        <v>0</v>
      </c>
      <c r="BL257" s="17" t="s">
        <v>154</v>
      </c>
      <c r="BM257" s="199" t="s">
        <v>362</v>
      </c>
    </row>
    <row r="258" spans="1:65" s="2" customFormat="1" ht="24.2" customHeight="1">
      <c r="A258" s="34"/>
      <c r="B258" s="35"/>
      <c r="C258" s="187" t="s">
        <v>252</v>
      </c>
      <c r="D258" s="187" t="s">
        <v>150</v>
      </c>
      <c r="E258" s="188" t="s">
        <v>363</v>
      </c>
      <c r="F258" s="189" t="s">
        <v>364</v>
      </c>
      <c r="G258" s="190" t="s">
        <v>235</v>
      </c>
      <c r="H258" s="191">
        <v>20</v>
      </c>
      <c r="I258" s="192"/>
      <c r="J258" s="193">
        <f t="shared" si="0"/>
        <v>0</v>
      </c>
      <c r="K258" s="194"/>
      <c r="L258" s="39"/>
      <c r="M258" s="195" t="s">
        <v>1</v>
      </c>
      <c r="N258" s="196" t="s">
        <v>43</v>
      </c>
      <c r="O258" s="71"/>
      <c r="P258" s="197">
        <f t="shared" si="1"/>
        <v>0</v>
      </c>
      <c r="Q258" s="197">
        <v>0.31108000000000002</v>
      </c>
      <c r="R258" s="197">
        <f t="shared" si="2"/>
        <v>6.2216000000000005</v>
      </c>
      <c r="S258" s="197">
        <v>0</v>
      </c>
      <c r="T258" s="198">
        <f t="shared" si="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154</v>
      </c>
      <c r="AT258" s="199" t="s">
        <v>150</v>
      </c>
      <c r="AU258" s="199" t="s">
        <v>88</v>
      </c>
      <c r="AY258" s="17" t="s">
        <v>148</v>
      </c>
      <c r="BE258" s="200">
        <f t="shared" si="4"/>
        <v>0</v>
      </c>
      <c r="BF258" s="200">
        <f t="shared" si="5"/>
        <v>0</v>
      </c>
      <c r="BG258" s="200">
        <f t="shared" si="6"/>
        <v>0</v>
      </c>
      <c r="BH258" s="200">
        <f t="shared" si="7"/>
        <v>0</v>
      </c>
      <c r="BI258" s="200">
        <f t="shared" si="8"/>
        <v>0</v>
      </c>
      <c r="BJ258" s="17" t="s">
        <v>86</v>
      </c>
      <c r="BK258" s="200">
        <f t="shared" si="9"/>
        <v>0</v>
      </c>
      <c r="BL258" s="17" t="s">
        <v>154</v>
      </c>
      <c r="BM258" s="199" t="s">
        <v>365</v>
      </c>
    </row>
    <row r="259" spans="1:65" s="12" customFormat="1" ht="22.9" customHeight="1">
      <c r="B259" s="171"/>
      <c r="C259" s="172"/>
      <c r="D259" s="173" t="s">
        <v>77</v>
      </c>
      <c r="E259" s="185" t="s">
        <v>199</v>
      </c>
      <c r="F259" s="185" t="s">
        <v>366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SUM(P260:P293)</f>
        <v>0</v>
      </c>
      <c r="Q259" s="179"/>
      <c r="R259" s="180">
        <f>SUM(R260:R293)</f>
        <v>163.68101430000002</v>
      </c>
      <c r="S259" s="179"/>
      <c r="T259" s="181">
        <f>SUM(T260:T293)</f>
        <v>8.0000000000000002E-3</v>
      </c>
      <c r="AR259" s="182" t="s">
        <v>86</v>
      </c>
      <c r="AT259" s="183" t="s">
        <v>77</v>
      </c>
      <c r="AU259" s="183" t="s">
        <v>86</v>
      </c>
      <c r="AY259" s="182" t="s">
        <v>148</v>
      </c>
      <c r="BK259" s="184">
        <f>SUM(BK260:BK293)</f>
        <v>0</v>
      </c>
    </row>
    <row r="260" spans="1:65" s="2" customFormat="1" ht="16.5" customHeight="1">
      <c r="A260" s="34"/>
      <c r="B260" s="35"/>
      <c r="C260" s="224" t="s">
        <v>367</v>
      </c>
      <c r="D260" s="224" t="s">
        <v>189</v>
      </c>
      <c r="E260" s="225" t="s">
        <v>368</v>
      </c>
      <c r="F260" s="226" t="s">
        <v>369</v>
      </c>
      <c r="G260" s="227" t="s">
        <v>225</v>
      </c>
      <c r="H260" s="228">
        <v>12</v>
      </c>
      <c r="I260" s="229"/>
      <c r="J260" s="230">
        <f t="shared" ref="J260:J266" si="10">ROUND(I260*H260,2)</f>
        <v>0</v>
      </c>
      <c r="K260" s="231"/>
      <c r="L260" s="232"/>
      <c r="M260" s="233" t="s">
        <v>1</v>
      </c>
      <c r="N260" s="234" t="s">
        <v>43</v>
      </c>
      <c r="O260" s="71"/>
      <c r="P260" s="197">
        <f t="shared" ref="P260:P266" si="11">O260*H260</f>
        <v>0</v>
      </c>
      <c r="Q260" s="197">
        <v>1.8929999999999999E-2</v>
      </c>
      <c r="R260" s="197">
        <f t="shared" ref="R260:R266" si="12">Q260*H260</f>
        <v>0.22715999999999997</v>
      </c>
      <c r="S260" s="197">
        <v>0</v>
      </c>
      <c r="T260" s="198">
        <f t="shared" ref="T260:T266" si="13"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193</v>
      </c>
      <c r="AT260" s="199" t="s">
        <v>189</v>
      </c>
      <c r="AU260" s="199" t="s">
        <v>88</v>
      </c>
      <c r="AY260" s="17" t="s">
        <v>148</v>
      </c>
      <c r="BE260" s="200">
        <f t="shared" ref="BE260:BE266" si="14">IF(N260="základní",J260,0)</f>
        <v>0</v>
      </c>
      <c r="BF260" s="200">
        <f t="shared" ref="BF260:BF266" si="15">IF(N260="snížená",J260,0)</f>
        <v>0</v>
      </c>
      <c r="BG260" s="200">
        <f t="shared" ref="BG260:BG266" si="16">IF(N260="zákl. přenesená",J260,0)</f>
        <v>0</v>
      </c>
      <c r="BH260" s="200">
        <f t="shared" ref="BH260:BH266" si="17">IF(N260="sníž. přenesená",J260,0)</f>
        <v>0</v>
      </c>
      <c r="BI260" s="200">
        <f t="shared" ref="BI260:BI266" si="18">IF(N260="nulová",J260,0)</f>
        <v>0</v>
      </c>
      <c r="BJ260" s="17" t="s">
        <v>86</v>
      </c>
      <c r="BK260" s="200">
        <f t="shared" ref="BK260:BK266" si="19">ROUND(I260*H260,2)</f>
        <v>0</v>
      </c>
      <c r="BL260" s="17" t="s">
        <v>154</v>
      </c>
      <c r="BM260" s="199" t="s">
        <v>370</v>
      </c>
    </row>
    <row r="261" spans="1:65" s="2" customFormat="1" ht="24.2" customHeight="1">
      <c r="A261" s="34"/>
      <c r="B261" s="35"/>
      <c r="C261" s="187" t="s">
        <v>261</v>
      </c>
      <c r="D261" s="187" t="s">
        <v>150</v>
      </c>
      <c r="E261" s="188" t="s">
        <v>371</v>
      </c>
      <c r="F261" s="189" t="s">
        <v>372</v>
      </c>
      <c r="G261" s="190" t="s">
        <v>225</v>
      </c>
      <c r="H261" s="191">
        <v>12</v>
      </c>
      <c r="I261" s="192"/>
      <c r="J261" s="193">
        <f t="shared" si="10"/>
        <v>0</v>
      </c>
      <c r="K261" s="194"/>
      <c r="L261" s="39"/>
      <c r="M261" s="195" t="s">
        <v>1</v>
      </c>
      <c r="N261" s="196" t="s">
        <v>43</v>
      </c>
      <c r="O261" s="71"/>
      <c r="P261" s="197">
        <f t="shared" si="11"/>
        <v>0</v>
      </c>
      <c r="Q261" s="197">
        <v>7.4260000000000005E-4</v>
      </c>
      <c r="R261" s="197">
        <f t="shared" si="12"/>
        <v>8.9112000000000011E-3</v>
      </c>
      <c r="S261" s="197">
        <v>0</v>
      </c>
      <c r="T261" s="198">
        <f t="shared" si="1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154</v>
      </c>
      <c r="AT261" s="199" t="s">
        <v>150</v>
      </c>
      <c r="AU261" s="199" t="s">
        <v>88</v>
      </c>
      <c r="AY261" s="17" t="s">
        <v>148</v>
      </c>
      <c r="BE261" s="200">
        <f t="shared" si="14"/>
        <v>0</v>
      </c>
      <c r="BF261" s="200">
        <f t="shared" si="15"/>
        <v>0</v>
      </c>
      <c r="BG261" s="200">
        <f t="shared" si="16"/>
        <v>0</v>
      </c>
      <c r="BH261" s="200">
        <f t="shared" si="17"/>
        <v>0</v>
      </c>
      <c r="BI261" s="200">
        <f t="shared" si="18"/>
        <v>0</v>
      </c>
      <c r="BJ261" s="17" t="s">
        <v>86</v>
      </c>
      <c r="BK261" s="200">
        <f t="shared" si="19"/>
        <v>0</v>
      </c>
      <c r="BL261" s="17" t="s">
        <v>154</v>
      </c>
      <c r="BM261" s="199" t="s">
        <v>373</v>
      </c>
    </row>
    <row r="262" spans="1:65" s="2" customFormat="1" ht="16.5" customHeight="1">
      <c r="A262" s="34"/>
      <c r="B262" s="35"/>
      <c r="C262" s="187" t="s">
        <v>374</v>
      </c>
      <c r="D262" s="187" t="s">
        <v>150</v>
      </c>
      <c r="E262" s="188" t="s">
        <v>375</v>
      </c>
      <c r="F262" s="189" t="s">
        <v>376</v>
      </c>
      <c r="G262" s="190" t="s">
        <v>235</v>
      </c>
      <c r="H262" s="191">
        <v>2</v>
      </c>
      <c r="I262" s="192"/>
      <c r="J262" s="193">
        <f t="shared" si="10"/>
        <v>0</v>
      </c>
      <c r="K262" s="194"/>
      <c r="L262" s="39"/>
      <c r="M262" s="195" t="s">
        <v>1</v>
      </c>
      <c r="N262" s="196" t="s">
        <v>43</v>
      </c>
      <c r="O262" s="71"/>
      <c r="P262" s="197">
        <f t="shared" si="11"/>
        <v>0</v>
      </c>
      <c r="Q262" s="197">
        <v>0.109405</v>
      </c>
      <c r="R262" s="197">
        <f t="shared" si="12"/>
        <v>0.21881</v>
      </c>
      <c r="S262" s="197">
        <v>0</v>
      </c>
      <c r="T262" s="198">
        <f t="shared" si="1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154</v>
      </c>
      <c r="AT262" s="199" t="s">
        <v>150</v>
      </c>
      <c r="AU262" s="199" t="s">
        <v>88</v>
      </c>
      <c r="AY262" s="17" t="s">
        <v>148</v>
      </c>
      <c r="BE262" s="200">
        <f t="shared" si="14"/>
        <v>0</v>
      </c>
      <c r="BF262" s="200">
        <f t="shared" si="15"/>
        <v>0</v>
      </c>
      <c r="BG262" s="200">
        <f t="shared" si="16"/>
        <v>0</v>
      </c>
      <c r="BH262" s="200">
        <f t="shared" si="17"/>
        <v>0</v>
      </c>
      <c r="BI262" s="200">
        <f t="shared" si="18"/>
        <v>0</v>
      </c>
      <c r="BJ262" s="17" t="s">
        <v>86</v>
      </c>
      <c r="BK262" s="200">
        <f t="shared" si="19"/>
        <v>0</v>
      </c>
      <c r="BL262" s="17" t="s">
        <v>154</v>
      </c>
      <c r="BM262" s="199" t="s">
        <v>377</v>
      </c>
    </row>
    <row r="263" spans="1:65" s="2" customFormat="1" ht="21.75" customHeight="1">
      <c r="A263" s="34"/>
      <c r="B263" s="35"/>
      <c r="C263" s="187" t="s">
        <v>265</v>
      </c>
      <c r="D263" s="187" t="s">
        <v>150</v>
      </c>
      <c r="E263" s="188" t="s">
        <v>378</v>
      </c>
      <c r="F263" s="189" t="s">
        <v>379</v>
      </c>
      <c r="G263" s="190" t="s">
        <v>235</v>
      </c>
      <c r="H263" s="191">
        <v>2</v>
      </c>
      <c r="I263" s="192"/>
      <c r="J263" s="193">
        <f t="shared" si="10"/>
        <v>0</v>
      </c>
      <c r="K263" s="194"/>
      <c r="L263" s="39"/>
      <c r="M263" s="195" t="s">
        <v>1</v>
      </c>
      <c r="N263" s="196" t="s">
        <v>43</v>
      </c>
      <c r="O263" s="71"/>
      <c r="P263" s="197">
        <f t="shared" si="11"/>
        <v>0</v>
      </c>
      <c r="Q263" s="197">
        <v>2.3400000000000001E-3</v>
      </c>
      <c r="R263" s="197">
        <f t="shared" si="12"/>
        <v>4.6800000000000001E-3</v>
      </c>
      <c r="S263" s="197">
        <v>0</v>
      </c>
      <c r="T263" s="198">
        <f t="shared" si="1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154</v>
      </c>
      <c r="AT263" s="199" t="s">
        <v>150</v>
      </c>
      <c r="AU263" s="199" t="s">
        <v>88</v>
      </c>
      <c r="AY263" s="17" t="s">
        <v>148</v>
      </c>
      <c r="BE263" s="200">
        <f t="shared" si="14"/>
        <v>0</v>
      </c>
      <c r="BF263" s="200">
        <f t="shared" si="15"/>
        <v>0</v>
      </c>
      <c r="BG263" s="200">
        <f t="shared" si="16"/>
        <v>0</v>
      </c>
      <c r="BH263" s="200">
        <f t="shared" si="17"/>
        <v>0</v>
      </c>
      <c r="BI263" s="200">
        <f t="shared" si="18"/>
        <v>0</v>
      </c>
      <c r="BJ263" s="17" t="s">
        <v>86</v>
      </c>
      <c r="BK263" s="200">
        <f t="shared" si="19"/>
        <v>0</v>
      </c>
      <c r="BL263" s="17" t="s">
        <v>154</v>
      </c>
      <c r="BM263" s="199" t="s">
        <v>380</v>
      </c>
    </row>
    <row r="264" spans="1:65" s="2" customFormat="1" ht="21.75" customHeight="1">
      <c r="A264" s="34"/>
      <c r="B264" s="35"/>
      <c r="C264" s="224" t="s">
        <v>381</v>
      </c>
      <c r="D264" s="224" t="s">
        <v>189</v>
      </c>
      <c r="E264" s="225" t="s">
        <v>382</v>
      </c>
      <c r="F264" s="226" t="s">
        <v>383</v>
      </c>
      <c r="G264" s="227" t="s">
        <v>235</v>
      </c>
      <c r="H264" s="228">
        <v>5</v>
      </c>
      <c r="I264" s="229"/>
      <c r="J264" s="230">
        <f t="shared" si="10"/>
        <v>0</v>
      </c>
      <c r="K264" s="231"/>
      <c r="L264" s="232"/>
      <c r="M264" s="233" t="s">
        <v>1</v>
      </c>
      <c r="N264" s="234" t="s">
        <v>43</v>
      </c>
      <c r="O264" s="71"/>
      <c r="P264" s="197">
        <f t="shared" si="11"/>
        <v>0</v>
      </c>
      <c r="Q264" s="197">
        <v>6.1000000000000004E-3</v>
      </c>
      <c r="R264" s="197">
        <f t="shared" si="12"/>
        <v>3.0500000000000003E-2</v>
      </c>
      <c r="S264" s="197">
        <v>0</v>
      </c>
      <c r="T264" s="198">
        <f t="shared" si="1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193</v>
      </c>
      <c r="AT264" s="199" t="s">
        <v>189</v>
      </c>
      <c r="AU264" s="199" t="s">
        <v>88</v>
      </c>
      <c r="AY264" s="17" t="s">
        <v>148</v>
      </c>
      <c r="BE264" s="200">
        <f t="shared" si="14"/>
        <v>0</v>
      </c>
      <c r="BF264" s="200">
        <f t="shared" si="15"/>
        <v>0</v>
      </c>
      <c r="BG264" s="200">
        <f t="shared" si="16"/>
        <v>0</v>
      </c>
      <c r="BH264" s="200">
        <f t="shared" si="17"/>
        <v>0</v>
      </c>
      <c r="BI264" s="200">
        <f t="shared" si="18"/>
        <v>0</v>
      </c>
      <c r="BJ264" s="17" t="s">
        <v>86</v>
      </c>
      <c r="BK264" s="200">
        <f t="shared" si="19"/>
        <v>0</v>
      </c>
      <c r="BL264" s="17" t="s">
        <v>154</v>
      </c>
      <c r="BM264" s="199" t="s">
        <v>384</v>
      </c>
    </row>
    <row r="265" spans="1:65" s="2" customFormat="1" ht="24.2" customHeight="1">
      <c r="A265" s="34"/>
      <c r="B265" s="35"/>
      <c r="C265" s="224" t="s">
        <v>269</v>
      </c>
      <c r="D265" s="224" t="s">
        <v>189</v>
      </c>
      <c r="E265" s="225" t="s">
        <v>385</v>
      </c>
      <c r="F265" s="226" t="s">
        <v>386</v>
      </c>
      <c r="G265" s="227" t="s">
        <v>235</v>
      </c>
      <c r="H265" s="228">
        <v>5</v>
      </c>
      <c r="I265" s="229"/>
      <c r="J265" s="230">
        <f t="shared" si="10"/>
        <v>0</v>
      </c>
      <c r="K265" s="231"/>
      <c r="L265" s="232"/>
      <c r="M265" s="233" t="s">
        <v>1</v>
      </c>
      <c r="N265" s="234" t="s">
        <v>43</v>
      </c>
      <c r="O265" s="71"/>
      <c r="P265" s="197">
        <f t="shared" si="11"/>
        <v>0</v>
      </c>
      <c r="Q265" s="197">
        <v>4.0000000000000001E-3</v>
      </c>
      <c r="R265" s="197">
        <f t="shared" si="12"/>
        <v>0.02</v>
      </c>
      <c r="S265" s="197">
        <v>0</v>
      </c>
      <c r="T265" s="198">
        <f t="shared" si="1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193</v>
      </c>
      <c r="AT265" s="199" t="s">
        <v>189</v>
      </c>
      <c r="AU265" s="199" t="s">
        <v>88</v>
      </c>
      <c r="AY265" s="17" t="s">
        <v>148</v>
      </c>
      <c r="BE265" s="200">
        <f t="shared" si="14"/>
        <v>0</v>
      </c>
      <c r="BF265" s="200">
        <f t="shared" si="15"/>
        <v>0</v>
      </c>
      <c r="BG265" s="200">
        <f t="shared" si="16"/>
        <v>0</v>
      </c>
      <c r="BH265" s="200">
        <f t="shared" si="17"/>
        <v>0</v>
      </c>
      <c r="BI265" s="200">
        <f t="shared" si="18"/>
        <v>0</v>
      </c>
      <c r="BJ265" s="17" t="s">
        <v>86</v>
      </c>
      <c r="BK265" s="200">
        <f t="shared" si="19"/>
        <v>0</v>
      </c>
      <c r="BL265" s="17" t="s">
        <v>154</v>
      </c>
      <c r="BM265" s="199" t="s">
        <v>387</v>
      </c>
    </row>
    <row r="266" spans="1:65" s="2" customFormat="1" ht="24.2" customHeight="1">
      <c r="A266" s="34"/>
      <c r="B266" s="35"/>
      <c r="C266" s="187" t="s">
        <v>388</v>
      </c>
      <c r="D266" s="187" t="s">
        <v>150</v>
      </c>
      <c r="E266" s="188" t="s">
        <v>389</v>
      </c>
      <c r="F266" s="189" t="s">
        <v>390</v>
      </c>
      <c r="G266" s="190" t="s">
        <v>225</v>
      </c>
      <c r="H266" s="191">
        <v>885</v>
      </c>
      <c r="I266" s="192"/>
      <c r="J266" s="193">
        <f t="shared" si="10"/>
        <v>0</v>
      </c>
      <c r="K266" s="194"/>
      <c r="L266" s="39"/>
      <c r="M266" s="195" t="s">
        <v>1</v>
      </c>
      <c r="N266" s="196" t="s">
        <v>43</v>
      </c>
      <c r="O266" s="71"/>
      <c r="P266" s="197">
        <f t="shared" si="11"/>
        <v>0</v>
      </c>
      <c r="Q266" s="197">
        <v>0.14066960000000001</v>
      </c>
      <c r="R266" s="197">
        <f t="shared" si="12"/>
        <v>124.49259600000001</v>
      </c>
      <c r="S266" s="197">
        <v>0</v>
      </c>
      <c r="T266" s="198">
        <f t="shared" si="1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154</v>
      </c>
      <c r="AT266" s="199" t="s">
        <v>150</v>
      </c>
      <c r="AU266" s="199" t="s">
        <v>88</v>
      </c>
      <c r="AY266" s="17" t="s">
        <v>148</v>
      </c>
      <c r="BE266" s="200">
        <f t="shared" si="14"/>
        <v>0</v>
      </c>
      <c r="BF266" s="200">
        <f t="shared" si="15"/>
        <v>0</v>
      </c>
      <c r="BG266" s="200">
        <f t="shared" si="16"/>
        <v>0</v>
      </c>
      <c r="BH266" s="200">
        <f t="shared" si="17"/>
        <v>0</v>
      </c>
      <c r="BI266" s="200">
        <f t="shared" si="18"/>
        <v>0</v>
      </c>
      <c r="BJ266" s="17" t="s">
        <v>86</v>
      </c>
      <c r="BK266" s="200">
        <f t="shared" si="19"/>
        <v>0</v>
      </c>
      <c r="BL266" s="17" t="s">
        <v>154</v>
      </c>
      <c r="BM266" s="199" t="s">
        <v>391</v>
      </c>
    </row>
    <row r="267" spans="1:65" s="13" customFormat="1" ht="11.25">
      <c r="B267" s="201"/>
      <c r="C267" s="202"/>
      <c r="D267" s="203" t="s">
        <v>159</v>
      </c>
      <c r="E267" s="204" t="s">
        <v>1</v>
      </c>
      <c r="F267" s="205" t="s">
        <v>392</v>
      </c>
      <c r="G267" s="202"/>
      <c r="H267" s="206">
        <v>885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159</v>
      </c>
      <c r="AU267" s="212" t="s">
        <v>88</v>
      </c>
      <c r="AV267" s="13" t="s">
        <v>88</v>
      </c>
      <c r="AW267" s="13" t="s">
        <v>33</v>
      </c>
      <c r="AX267" s="13" t="s">
        <v>78</v>
      </c>
      <c r="AY267" s="212" t="s">
        <v>148</v>
      </c>
    </row>
    <row r="268" spans="1:65" s="14" customFormat="1" ht="11.25">
      <c r="B268" s="213"/>
      <c r="C268" s="214"/>
      <c r="D268" s="203" t="s">
        <v>159</v>
      </c>
      <c r="E268" s="215" t="s">
        <v>1</v>
      </c>
      <c r="F268" s="216" t="s">
        <v>167</v>
      </c>
      <c r="G268" s="214"/>
      <c r="H268" s="217">
        <v>885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159</v>
      </c>
      <c r="AU268" s="223" t="s">
        <v>88</v>
      </c>
      <c r="AV268" s="14" t="s">
        <v>154</v>
      </c>
      <c r="AW268" s="14" t="s">
        <v>33</v>
      </c>
      <c r="AX268" s="14" t="s">
        <v>86</v>
      </c>
      <c r="AY268" s="223" t="s">
        <v>148</v>
      </c>
    </row>
    <row r="269" spans="1:65" s="2" customFormat="1" ht="16.5" customHeight="1">
      <c r="A269" s="34"/>
      <c r="B269" s="35"/>
      <c r="C269" s="224" t="s">
        <v>273</v>
      </c>
      <c r="D269" s="224" t="s">
        <v>189</v>
      </c>
      <c r="E269" s="225" t="s">
        <v>393</v>
      </c>
      <c r="F269" s="226" t="s">
        <v>394</v>
      </c>
      <c r="G269" s="227" t="s">
        <v>225</v>
      </c>
      <c r="H269" s="228">
        <v>445</v>
      </c>
      <c r="I269" s="229"/>
      <c r="J269" s="230">
        <f>ROUND(I269*H269,2)</f>
        <v>0</v>
      </c>
      <c r="K269" s="231"/>
      <c r="L269" s="232"/>
      <c r="M269" s="233" t="s">
        <v>1</v>
      </c>
      <c r="N269" s="234" t="s">
        <v>43</v>
      </c>
      <c r="O269" s="71"/>
      <c r="P269" s="197">
        <f>O269*H269</f>
        <v>0</v>
      </c>
      <c r="Q269" s="197">
        <v>8.2000000000000003E-2</v>
      </c>
      <c r="R269" s="197">
        <f>Q269*H269</f>
        <v>36.49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193</v>
      </c>
      <c r="AT269" s="199" t="s">
        <v>189</v>
      </c>
      <c r="AU269" s="199" t="s">
        <v>88</v>
      </c>
      <c r="AY269" s="17" t="s">
        <v>148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86</v>
      </c>
      <c r="BK269" s="200">
        <f>ROUND(I269*H269,2)</f>
        <v>0</v>
      </c>
      <c r="BL269" s="17" t="s">
        <v>154</v>
      </c>
      <c r="BM269" s="199" t="s">
        <v>395</v>
      </c>
    </row>
    <row r="270" spans="1:65" s="2" customFormat="1" ht="24.2" customHeight="1">
      <c r="A270" s="34"/>
      <c r="B270" s="35"/>
      <c r="C270" s="224" t="s">
        <v>396</v>
      </c>
      <c r="D270" s="224" t="s">
        <v>189</v>
      </c>
      <c r="E270" s="225" t="s">
        <v>397</v>
      </c>
      <c r="F270" s="226" t="s">
        <v>398</v>
      </c>
      <c r="G270" s="227" t="s">
        <v>399</v>
      </c>
      <c r="H270" s="228">
        <v>143</v>
      </c>
      <c r="I270" s="229"/>
      <c r="J270" s="230">
        <f>ROUND(I270*H270,2)</f>
        <v>0</v>
      </c>
      <c r="K270" s="231"/>
      <c r="L270" s="232"/>
      <c r="M270" s="233" t="s">
        <v>1</v>
      </c>
      <c r="N270" s="234" t="s">
        <v>43</v>
      </c>
      <c r="O270" s="71"/>
      <c r="P270" s="197">
        <f>O270*H270</f>
        <v>0</v>
      </c>
      <c r="Q270" s="197">
        <v>0</v>
      </c>
      <c r="R270" s="197">
        <f>Q270*H270</f>
        <v>0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193</v>
      </c>
      <c r="AT270" s="199" t="s">
        <v>189</v>
      </c>
      <c r="AU270" s="199" t="s">
        <v>88</v>
      </c>
      <c r="AY270" s="17" t="s">
        <v>148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86</v>
      </c>
      <c r="BK270" s="200">
        <f>ROUND(I270*H270,2)</f>
        <v>0</v>
      </c>
      <c r="BL270" s="17" t="s">
        <v>154</v>
      </c>
      <c r="BM270" s="199" t="s">
        <v>400</v>
      </c>
    </row>
    <row r="271" spans="1:65" s="13" customFormat="1" ht="11.25">
      <c r="B271" s="201"/>
      <c r="C271" s="202"/>
      <c r="D271" s="203" t="s">
        <v>159</v>
      </c>
      <c r="E271" s="204" t="s">
        <v>1</v>
      </c>
      <c r="F271" s="205" t="s">
        <v>401</v>
      </c>
      <c r="G271" s="202"/>
      <c r="H271" s="206">
        <v>143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159</v>
      </c>
      <c r="AU271" s="212" t="s">
        <v>88</v>
      </c>
      <c r="AV271" s="13" t="s">
        <v>88</v>
      </c>
      <c r="AW271" s="13" t="s">
        <v>33</v>
      </c>
      <c r="AX271" s="13" t="s">
        <v>78</v>
      </c>
      <c r="AY271" s="212" t="s">
        <v>148</v>
      </c>
    </row>
    <row r="272" spans="1:65" s="14" customFormat="1" ht="11.25">
      <c r="B272" s="213"/>
      <c r="C272" s="214"/>
      <c r="D272" s="203" t="s">
        <v>159</v>
      </c>
      <c r="E272" s="215" t="s">
        <v>1</v>
      </c>
      <c r="F272" s="216" t="s">
        <v>167</v>
      </c>
      <c r="G272" s="214"/>
      <c r="H272" s="217">
        <v>143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159</v>
      </c>
      <c r="AU272" s="223" t="s">
        <v>88</v>
      </c>
      <c r="AV272" s="14" t="s">
        <v>154</v>
      </c>
      <c r="AW272" s="14" t="s">
        <v>33</v>
      </c>
      <c r="AX272" s="14" t="s">
        <v>86</v>
      </c>
      <c r="AY272" s="223" t="s">
        <v>148</v>
      </c>
    </row>
    <row r="273" spans="1:65" s="2" customFormat="1" ht="21.75" customHeight="1">
      <c r="A273" s="34"/>
      <c r="B273" s="35"/>
      <c r="C273" s="224" t="s">
        <v>277</v>
      </c>
      <c r="D273" s="224" t="s">
        <v>189</v>
      </c>
      <c r="E273" s="225" t="s">
        <v>402</v>
      </c>
      <c r="F273" s="226" t="s">
        <v>403</v>
      </c>
      <c r="G273" s="227" t="s">
        <v>225</v>
      </c>
      <c r="H273" s="228">
        <v>2</v>
      </c>
      <c r="I273" s="229"/>
      <c r="J273" s="230">
        <f>ROUND(I273*H273,2)</f>
        <v>0</v>
      </c>
      <c r="K273" s="231"/>
      <c r="L273" s="232"/>
      <c r="M273" s="233" t="s">
        <v>1</v>
      </c>
      <c r="N273" s="234" t="s">
        <v>43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193</v>
      </c>
      <c r="AT273" s="199" t="s">
        <v>189</v>
      </c>
      <c r="AU273" s="199" t="s">
        <v>88</v>
      </c>
      <c r="AY273" s="17" t="s">
        <v>148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86</v>
      </c>
      <c r="BK273" s="200">
        <f>ROUND(I273*H273,2)</f>
        <v>0</v>
      </c>
      <c r="BL273" s="17" t="s">
        <v>154</v>
      </c>
      <c r="BM273" s="199" t="s">
        <v>404</v>
      </c>
    </row>
    <row r="274" spans="1:65" s="2" customFormat="1" ht="21.75" customHeight="1">
      <c r="A274" s="34"/>
      <c r="B274" s="35"/>
      <c r="C274" s="224" t="s">
        <v>405</v>
      </c>
      <c r="D274" s="224" t="s">
        <v>189</v>
      </c>
      <c r="E274" s="225" t="s">
        <v>406</v>
      </c>
      <c r="F274" s="226" t="s">
        <v>407</v>
      </c>
      <c r="G274" s="227" t="s">
        <v>225</v>
      </c>
      <c r="H274" s="228">
        <v>3</v>
      </c>
      <c r="I274" s="229"/>
      <c r="J274" s="230">
        <f>ROUND(I274*H274,2)</f>
        <v>0</v>
      </c>
      <c r="K274" s="231"/>
      <c r="L274" s="232"/>
      <c r="M274" s="233" t="s">
        <v>1</v>
      </c>
      <c r="N274" s="234" t="s">
        <v>43</v>
      </c>
      <c r="O274" s="71"/>
      <c r="P274" s="197">
        <f>O274*H274</f>
        <v>0</v>
      </c>
      <c r="Q274" s="197">
        <v>0.105</v>
      </c>
      <c r="R274" s="197">
        <f>Q274*H274</f>
        <v>0.315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193</v>
      </c>
      <c r="AT274" s="199" t="s">
        <v>189</v>
      </c>
      <c r="AU274" s="199" t="s">
        <v>88</v>
      </c>
      <c r="AY274" s="17" t="s">
        <v>148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86</v>
      </c>
      <c r="BK274" s="200">
        <f>ROUND(I274*H274,2)</f>
        <v>0</v>
      </c>
      <c r="BL274" s="17" t="s">
        <v>154</v>
      </c>
      <c r="BM274" s="199" t="s">
        <v>408</v>
      </c>
    </row>
    <row r="275" spans="1:65" s="2" customFormat="1" ht="33" customHeight="1">
      <c r="A275" s="34"/>
      <c r="B275" s="35"/>
      <c r="C275" s="187" t="s">
        <v>286</v>
      </c>
      <c r="D275" s="187" t="s">
        <v>150</v>
      </c>
      <c r="E275" s="188" t="s">
        <v>409</v>
      </c>
      <c r="F275" s="189" t="s">
        <v>410</v>
      </c>
      <c r="G275" s="190" t="s">
        <v>225</v>
      </c>
      <c r="H275" s="191">
        <v>143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43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154</v>
      </c>
      <c r="AT275" s="199" t="s">
        <v>150</v>
      </c>
      <c r="AU275" s="199" t="s">
        <v>88</v>
      </c>
      <c r="AY275" s="17" t="s">
        <v>148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86</v>
      </c>
      <c r="BK275" s="200">
        <f>ROUND(I275*H275,2)</f>
        <v>0</v>
      </c>
      <c r="BL275" s="17" t="s">
        <v>154</v>
      </c>
      <c r="BM275" s="199" t="s">
        <v>411</v>
      </c>
    </row>
    <row r="276" spans="1:65" s="13" customFormat="1" ht="11.25">
      <c r="B276" s="201"/>
      <c r="C276" s="202"/>
      <c r="D276" s="203" t="s">
        <v>159</v>
      </c>
      <c r="E276" s="204" t="s">
        <v>1</v>
      </c>
      <c r="F276" s="205" t="s">
        <v>412</v>
      </c>
      <c r="G276" s="202"/>
      <c r="H276" s="206">
        <v>143</v>
      </c>
      <c r="I276" s="207"/>
      <c r="J276" s="202"/>
      <c r="K276" s="202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159</v>
      </c>
      <c r="AU276" s="212" t="s">
        <v>88</v>
      </c>
      <c r="AV276" s="13" t="s">
        <v>88</v>
      </c>
      <c r="AW276" s="13" t="s">
        <v>33</v>
      </c>
      <c r="AX276" s="13" t="s">
        <v>78</v>
      </c>
      <c r="AY276" s="212" t="s">
        <v>148</v>
      </c>
    </row>
    <row r="277" spans="1:65" s="14" customFormat="1" ht="11.25">
      <c r="B277" s="213"/>
      <c r="C277" s="214"/>
      <c r="D277" s="203" t="s">
        <v>159</v>
      </c>
      <c r="E277" s="215" t="s">
        <v>1</v>
      </c>
      <c r="F277" s="216" t="s">
        <v>167</v>
      </c>
      <c r="G277" s="214"/>
      <c r="H277" s="217">
        <v>143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159</v>
      </c>
      <c r="AU277" s="223" t="s">
        <v>88</v>
      </c>
      <c r="AV277" s="14" t="s">
        <v>154</v>
      </c>
      <c r="AW277" s="14" t="s">
        <v>33</v>
      </c>
      <c r="AX277" s="14" t="s">
        <v>86</v>
      </c>
      <c r="AY277" s="223" t="s">
        <v>148</v>
      </c>
    </row>
    <row r="278" spans="1:65" s="2" customFormat="1" ht="24.2" customHeight="1">
      <c r="A278" s="34"/>
      <c r="B278" s="35"/>
      <c r="C278" s="187" t="s">
        <v>413</v>
      </c>
      <c r="D278" s="187" t="s">
        <v>150</v>
      </c>
      <c r="E278" s="188" t="s">
        <v>414</v>
      </c>
      <c r="F278" s="189" t="s">
        <v>415</v>
      </c>
      <c r="G278" s="190" t="s">
        <v>153</v>
      </c>
      <c r="H278" s="191">
        <v>3295.4</v>
      </c>
      <c r="I278" s="192"/>
      <c r="J278" s="193">
        <f>ROUND(I278*H278,2)</f>
        <v>0</v>
      </c>
      <c r="K278" s="194"/>
      <c r="L278" s="39"/>
      <c r="M278" s="195" t="s">
        <v>1</v>
      </c>
      <c r="N278" s="196" t="s">
        <v>43</v>
      </c>
      <c r="O278" s="71"/>
      <c r="P278" s="197">
        <f>O278*H278</f>
        <v>0</v>
      </c>
      <c r="Q278" s="197">
        <v>4.6749999999999998E-4</v>
      </c>
      <c r="R278" s="197">
        <f>Q278*H278</f>
        <v>1.5405994999999999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154</v>
      </c>
      <c r="AT278" s="199" t="s">
        <v>150</v>
      </c>
      <c r="AU278" s="199" t="s">
        <v>88</v>
      </c>
      <c r="AY278" s="17" t="s">
        <v>148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86</v>
      </c>
      <c r="BK278" s="200">
        <f>ROUND(I278*H278,2)</f>
        <v>0</v>
      </c>
      <c r="BL278" s="17" t="s">
        <v>154</v>
      </c>
      <c r="BM278" s="199" t="s">
        <v>416</v>
      </c>
    </row>
    <row r="279" spans="1:65" s="13" customFormat="1" ht="11.25">
      <c r="B279" s="201"/>
      <c r="C279" s="202"/>
      <c r="D279" s="203" t="s">
        <v>159</v>
      </c>
      <c r="E279" s="204" t="s">
        <v>1</v>
      </c>
      <c r="F279" s="205" t="s">
        <v>417</v>
      </c>
      <c r="G279" s="202"/>
      <c r="H279" s="206">
        <v>630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159</v>
      </c>
      <c r="AU279" s="212" t="s">
        <v>88</v>
      </c>
      <c r="AV279" s="13" t="s">
        <v>88</v>
      </c>
      <c r="AW279" s="13" t="s">
        <v>33</v>
      </c>
      <c r="AX279" s="13" t="s">
        <v>78</v>
      </c>
      <c r="AY279" s="212" t="s">
        <v>148</v>
      </c>
    </row>
    <row r="280" spans="1:65" s="13" customFormat="1" ht="11.25">
      <c r="B280" s="201"/>
      <c r="C280" s="202"/>
      <c r="D280" s="203" t="s">
        <v>159</v>
      </c>
      <c r="E280" s="204" t="s">
        <v>1</v>
      </c>
      <c r="F280" s="205" t="s">
        <v>418</v>
      </c>
      <c r="G280" s="202"/>
      <c r="H280" s="206">
        <v>280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159</v>
      </c>
      <c r="AU280" s="212" t="s">
        <v>88</v>
      </c>
      <c r="AV280" s="13" t="s">
        <v>88</v>
      </c>
      <c r="AW280" s="13" t="s">
        <v>33</v>
      </c>
      <c r="AX280" s="13" t="s">
        <v>78</v>
      </c>
      <c r="AY280" s="212" t="s">
        <v>148</v>
      </c>
    </row>
    <row r="281" spans="1:65" s="13" customFormat="1" ht="11.25">
      <c r="B281" s="201"/>
      <c r="C281" s="202"/>
      <c r="D281" s="203" t="s">
        <v>159</v>
      </c>
      <c r="E281" s="204" t="s">
        <v>1</v>
      </c>
      <c r="F281" s="205" t="s">
        <v>419</v>
      </c>
      <c r="G281" s="202"/>
      <c r="H281" s="206">
        <v>1442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159</v>
      </c>
      <c r="AU281" s="212" t="s">
        <v>88</v>
      </c>
      <c r="AV281" s="13" t="s">
        <v>88</v>
      </c>
      <c r="AW281" s="13" t="s">
        <v>33</v>
      </c>
      <c r="AX281" s="13" t="s">
        <v>78</v>
      </c>
      <c r="AY281" s="212" t="s">
        <v>148</v>
      </c>
    </row>
    <row r="282" spans="1:65" s="13" customFormat="1" ht="11.25">
      <c r="B282" s="201"/>
      <c r="C282" s="202"/>
      <c r="D282" s="203" t="s">
        <v>159</v>
      </c>
      <c r="E282" s="204" t="s">
        <v>1</v>
      </c>
      <c r="F282" s="205" t="s">
        <v>420</v>
      </c>
      <c r="G282" s="202"/>
      <c r="H282" s="206">
        <v>23.8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159</v>
      </c>
      <c r="AU282" s="212" t="s">
        <v>88</v>
      </c>
      <c r="AV282" s="13" t="s">
        <v>88</v>
      </c>
      <c r="AW282" s="13" t="s">
        <v>33</v>
      </c>
      <c r="AX282" s="13" t="s">
        <v>78</v>
      </c>
      <c r="AY282" s="212" t="s">
        <v>148</v>
      </c>
    </row>
    <row r="283" spans="1:65" s="13" customFormat="1" ht="11.25">
      <c r="B283" s="201"/>
      <c r="C283" s="202"/>
      <c r="D283" s="203" t="s">
        <v>159</v>
      </c>
      <c r="E283" s="204" t="s">
        <v>1</v>
      </c>
      <c r="F283" s="205" t="s">
        <v>421</v>
      </c>
      <c r="G283" s="202"/>
      <c r="H283" s="206">
        <v>19.600000000000001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159</v>
      </c>
      <c r="AU283" s="212" t="s">
        <v>88</v>
      </c>
      <c r="AV283" s="13" t="s">
        <v>88</v>
      </c>
      <c r="AW283" s="13" t="s">
        <v>33</v>
      </c>
      <c r="AX283" s="13" t="s">
        <v>78</v>
      </c>
      <c r="AY283" s="212" t="s">
        <v>148</v>
      </c>
    </row>
    <row r="284" spans="1:65" s="13" customFormat="1" ht="11.25">
      <c r="B284" s="201"/>
      <c r="C284" s="202"/>
      <c r="D284" s="203" t="s">
        <v>159</v>
      </c>
      <c r="E284" s="204" t="s">
        <v>1</v>
      </c>
      <c r="F284" s="205" t="s">
        <v>422</v>
      </c>
      <c r="G284" s="202"/>
      <c r="H284" s="206">
        <v>700</v>
      </c>
      <c r="I284" s="207"/>
      <c r="J284" s="202"/>
      <c r="K284" s="202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159</v>
      </c>
      <c r="AU284" s="212" t="s">
        <v>88</v>
      </c>
      <c r="AV284" s="13" t="s">
        <v>88</v>
      </c>
      <c r="AW284" s="13" t="s">
        <v>33</v>
      </c>
      <c r="AX284" s="13" t="s">
        <v>78</v>
      </c>
      <c r="AY284" s="212" t="s">
        <v>148</v>
      </c>
    </row>
    <row r="285" spans="1:65" s="13" customFormat="1" ht="11.25">
      <c r="B285" s="201"/>
      <c r="C285" s="202"/>
      <c r="D285" s="203" t="s">
        <v>159</v>
      </c>
      <c r="E285" s="204" t="s">
        <v>1</v>
      </c>
      <c r="F285" s="205" t="s">
        <v>423</v>
      </c>
      <c r="G285" s="202"/>
      <c r="H285" s="206">
        <v>200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159</v>
      </c>
      <c r="AU285" s="212" t="s">
        <v>88</v>
      </c>
      <c r="AV285" s="13" t="s">
        <v>88</v>
      </c>
      <c r="AW285" s="13" t="s">
        <v>33</v>
      </c>
      <c r="AX285" s="13" t="s">
        <v>78</v>
      </c>
      <c r="AY285" s="212" t="s">
        <v>148</v>
      </c>
    </row>
    <row r="286" spans="1:65" s="14" customFormat="1" ht="11.25">
      <c r="B286" s="213"/>
      <c r="C286" s="214"/>
      <c r="D286" s="203" t="s">
        <v>159</v>
      </c>
      <c r="E286" s="215" t="s">
        <v>1</v>
      </c>
      <c r="F286" s="216" t="s">
        <v>167</v>
      </c>
      <c r="G286" s="214"/>
      <c r="H286" s="217">
        <v>3295.4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159</v>
      </c>
      <c r="AU286" s="223" t="s">
        <v>88</v>
      </c>
      <c r="AV286" s="14" t="s">
        <v>154</v>
      </c>
      <c r="AW286" s="14" t="s">
        <v>33</v>
      </c>
      <c r="AX286" s="14" t="s">
        <v>86</v>
      </c>
      <c r="AY286" s="223" t="s">
        <v>148</v>
      </c>
    </row>
    <row r="287" spans="1:65" s="2" customFormat="1" ht="16.5" customHeight="1">
      <c r="A287" s="34"/>
      <c r="B287" s="35"/>
      <c r="C287" s="187" t="s">
        <v>294</v>
      </c>
      <c r="D287" s="187" t="s">
        <v>150</v>
      </c>
      <c r="E287" s="188" t="s">
        <v>424</v>
      </c>
      <c r="F287" s="189" t="s">
        <v>425</v>
      </c>
      <c r="G287" s="190" t="s">
        <v>153</v>
      </c>
      <c r="H287" s="191">
        <v>675</v>
      </c>
      <c r="I287" s="192"/>
      <c r="J287" s="193">
        <f>ROUND(I287*H287,2)</f>
        <v>0</v>
      </c>
      <c r="K287" s="194"/>
      <c r="L287" s="39"/>
      <c r="M287" s="195" t="s">
        <v>1</v>
      </c>
      <c r="N287" s="196" t="s">
        <v>43</v>
      </c>
      <c r="O287" s="71"/>
      <c r="P287" s="197">
        <f>O287*H287</f>
        <v>0</v>
      </c>
      <c r="Q287" s="197">
        <v>4.7849999999999998E-4</v>
      </c>
      <c r="R287" s="197">
        <f>Q287*H287</f>
        <v>0.32298749999999998</v>
      </c>
      <c r="S287" s="197">
        <v>0</v>
      </c>
      <c r="T287" s="19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154</v>
      </c>
      <c r="AT287" s="199" t="s">
        <v>150</v>
      </c>
      <c r="AU287" s="199" t="s">
        <v>88</v>
      </c>
      <c r="AY287" s="17" t="s">
        <v>148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86</v>
      </c>
      <c r="BK287" s="200">
        <f>ROUND(I287*H287,2)</f>
        <v>0</v>
      </c>
      <c r="BL287" s="17" t="s">
        <v>154</v>
      </c>
      <c r="BM287" s="199" t="s">
        <v>426</v>
      </c>
    </row>
    <row r="288" spans="1:65" s="13" customFormat="1" ht="11.25">
      <c r="B288" s="201"/>
      <c r="C288" s="202"/>
      <c r="D288" s="203" t="s">
        <v>159</v>
      </c>
      <c r="E288" s="204" t="s">
        <v>1</v>
      </c>
      <c r="F288" s="205" t="s">
        <v>427</v>
      </c>
      <c r="G288" s="202"/>
      <c r="H288" s="206">
        <v>675</v>
      </c>
      <c r="I288" s="207"/>
      <c r="J288" s="202"/>
      <c r="K288" s="202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159</v>
      </c>
      <c r="AU288" s="212" t="s">
        <v>88</v>
      </c>
      <c r="AV288" s="13" t="s">
        <v>88</v>
      </c>
      <c r="AW288" s="13" t="s">
        <v>33</v>
      </c>
      <c r="AX288" s="13" t="s">
        <v>78</v>
      </c>
      <c r="AY288" s="212" t="s">
        <v>148</v>
      </c>
    </row>
    <row r="289" spans="1:65" s="14" customFormat="1" ht="11.25">
      <c r="B289" s="213"/>
      <c r="C289" s="214"/>
      <c r="D289" s="203" t="s">
        <v>159</v>
      </c>
      <c r="E289" s="215" t="s">
        <v>1</v>
      </c>
      <c r="F289" s="216" t="s">
        <v>167</v>
      </c>
      <c r="G289" s="214"/>
      <c r="H289" s="217">
        <v>675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159</v>
      </c>
      <c r="AU289" s="223" t="s">
        <v>88</v>
      </c>
      <c r="AV289" s="14" t="s">
        <v>154</v>
      </c>
      <c r="AW289" s="14" t="s">
        <v>33</v>
      </c>
      <c r="AX289" s="14" t="s">
        <v>86</v>
      </c>
      <c r="AY289" s="223" t="s">
        <v>148</v>
      </c>
    </row>
    <row r="290" spans="1:65" s="2" customFormat="1" ht="16.5" customHeight="1">
      <c r="A290" s="34"/>
      <c r="B290" s="35"/>
      <c r="C290" s="187" t="s">
        <v>428</v>
      </c>
      <c r="D290" s="187" t="s">
        <v>150</v>
      </c>
      <c r="E290" s="188" t="s">
        <v>429</v>
      </c>
      <c r="F290" s="189" t="s">
        <v>430</v>
      </c>
      <c r="G290" s="190" t="s">
        <v>225</v>
      </c>
      <c r="H290" s="191">
        <v>30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43</v>
      </c>
      <c r="O290" s="71"/>
      <c r="P290" s="197">
        <f>O290*H290</f>
        <v>0</v>
      </c>
      <c r="Q290" s="197">
        <v>1.0692E-4</v>
      </c>
      <c r="R290" s="197">
        <f>Q290*H290</f>
        <v>3.2076000000000001E-3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154</v>
      </c>
      <c r="AT290" s="199" t="s">
        <v>150</v>
      </c>
      <c r="AU290" s="199" t="s">
        <v>88</v>
      </c>
      <c r="AY290" s="17" t="s">
        <v>148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86</v>
      </c>
      <c r="BK290" s="200">
        <f>ROUND(I290*H290,2)</f>
        <v>0</v>
      </c>
      <c r="BL290" s="17" t="s">
        <v>154</v>
      </c>
      <c r="BM290" s="199" t="s">
        <v>431</v>
      </c>
    </row>
    <row r="291" spans="1:65" s="2" customFormat="1" ht="24.2" customHeight="1">
      <c r="A291" s="34"/>
      <c r="B291" s="35"/>
      <c r="C291" s="187" t="s">
        <v>297</v>
      </c>
      <c r="D291" s="187" t="s">
        <v>150</v>
      </c>
      <c r="E291" s="188" t="s">
        <v>432</v>
      </c>
      <c r="F291" s="189" t="s">
        <v>433</v>
      </c>
      <c r="G291" s="190" t="s">
        <v>235</v>
      </c>
      <c r="H291" s="191">
        <v>2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43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4.0000000000000001E-3</v>
      </c>
      <c r="T291" s="198">
        <f>S291*H291</f>
        <v>8.0000000000000002E-3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154</v>
      </c>
      <c r="AT291" s="199" t="s">
        <v>150</v>
      </c>
      <c r="AU291" s="199" t="s">
        <v>88</v>
      </c>
      <c r="AY291" s="17" t="s">
        <v>148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86</v>
      </c>
      <c r="BK291" s="200">
        <f>ROUND(I291*H291,2)</f>
        <v>0</v>
      </c>
      <c r="BL291" s="17" t="s">
        <v>154</v>
      </c>
      <c r="BM291" s="199" t="s">
        <v>434</v>
      </c>
    </row>
    <row r="292" spans="1:65" s="2" customFormat="1" ht="33" customHeight="1">
      <c r="A292" s="34"/>
      <c r="B292" s="35"/>
      <c r="C292" s="187" t="s">
        <v>435</v>
      </c>
      <c r="D292" s="187" t="s">
        <v>150</v>
      </c>
      <c r="E292" s="188" t="s">
        <v>436</v>
      </c>
      <c r="F292" s="189" t="s">
        <v>437</v>
      </c>
      <c r="G292" s="190" t="s">
        <v>235</v>
      </c>
      <c r="H292" s="191">
        <v>3</v>
      </c>
      <c r="I292" s="192"/>
      <c r="J292" s="193">
        <f>ROUND(I292*H292,2)</f>
        <v>0</v>
      </c>
      <c r="K292" s="194"/>
      <c r="L292" s="39"/>
      <c r="M292" s="195" t="s">
        <v>1</v>
      </c>
      <c r="N292" s="196" t="s">
        <v>43</v>
      </c>
      <c r="O292" s="71"/>
      <c r="P292" s="197">
        <f>O292*H292</f>
        <v>0</v>
      </c>
      <c r="Q292" s="197">
        <v>2.1875000000000002E-3</v>
      </c>
      <c r="R292" s="197">
        <f>Q292*H292</f>
        <v>6.5625000000000006E-3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154</v>
      </c>
      <c r="AT292" s="199" t="s">
        <v>150</v>
      </c>
      <c r="AU292" s="199" t="s">
        <v>88</v>
      </c>
      <c r="AY292" s="17" t="s">
        <v>148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86</v>
      </c>
      <c r="BK292" s="200">
        <f>ROUND(I292*H292,2)</f>
        <v>0</v>
      </c>
      <c r="BL292" s="17" t="s">
        <v>154</v>
      </c>
      <c r="BM292" s="199" t="s">
        <v>438</v>
      </c>
    </row>
    <row r="293" spans="1:65" s="2" customFormat="1" ht="16.5" customHeight="1">
      <c r="A293" s="34"/>
      <c r="B293" s="35"/>
      <c r="C293" s="187" t="s">
        <v>439</v>
      </c>
      <c r="D293" s="187" t="s">
        <v>150</v>
      </c>
      <c r="E293" s="188" t="s">
        <v>440</v>
      </c>
      <c r="F293" s="189" t="s">
        <v>441</v>
      </c>
      <c r="G293" s="190" t="s">
        <v>442</v>
      </c>
      <c r="H293" s="191">
        <v>1</v>
      </c>
      <c r="I293" s="192"/>
      <c r="J293" s="193">
        <f>ROUND(I293*H293,2)</f>
        <v>0</v>
      </c>
      <c r="K293" s="194"/>
      <c r="L293" s="39"/>
      <c r="M293" s="195" t="s">
        <v>1</v>
      </c>
      <c r="N293" s="196" t="s">
        <v>43</v>
      </c>
      <c r="O293" s="71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154</v>
      </c>
      <c r="AT293" s="199" t="s">
        <v>150</v>
      </c>
      <c r="AU293" s="199" t="s">
        <v>88</v>
      </c>
      <c r="AY293" s="17" t="s">
        <v>148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86</v>
      </c>
      <c r="BK293" s="200">
        <f>ROUND(I293*H293,2)</f>
        <v>0</v>
      </c>
      <c r="BL293" s="17" t="s">
        <v>154</v>
      </c>
      <c r="BM293" s="199" t="s">
        <v>443</v>
      </c>
    </row>
    <row r="294" spans="1:65" s="12" customFormat="1" ht="22.9" customHeight="1">
      <c r="B294" s="171"/>
      <c r="C294" s="172"/>
      <c r="D294" s="173" t="s">
        <v>77</v>
      </c>
      <c r="E294" s="185" t="s">
        <v>444</v>
      </c>
      <c r="F294" s="185" t="s">
        <v>445</v>
      </c>
      <c r="G294" s="172"/>
      <c r="H294" s="172"/>
      <c r="I294" s="175"/>
      <c r="J294" s="186">
        <f>BK294</f>
        <v>0</v>
      </c>
      <c r="K294" s="172"/>
      <c r="L294" s="177"/>
      <c r="M294" s="178"/>
      <c r="N294" s="179"/>
      <c r="O294" s="179"/>
      <c r="P294" s="180">
        <f>SUM(P295:P305)</f>
        <v>0</v>
      </c>
      <c r="Q294" s="179"/>
      <c r="R294" s="180">
        <f>SUM(R295:R305)</f>
        <v>0</v>
      </c>
      <c r="S294" s="179"/>
      <c r="T294" s="181">
        <f>SUM(T295:T305)</f>
        <v>0</v>
      </c>
      <c r="AR294" s="182" t="s">
        <v>86</v>
      </c>
      <c r="AT294" s="183" t="s">
        <v>77</v>
      </c>
      <c r="AU294" s="183" t="s">
        <v>86</v>
      </c>
      <c r="AY294" s="182" t="s">
        <v>148</v>
      </c>
      <c r="BK294" s="184">
        <f>SUM(BK295:BK305)</f>
        <v>0</v>
      </c>
    </row>
    <row r="295" spans="1:65" s="2" customFormat="1" ht="24.2" customHeight="1">
      <c r="A295" s="34"/>
      <c r="B295" s="35"/>
      <c r="C295" s="187" t="s">
        <v>446</v>
      </c>
      <c r="D295" s="187" t="s">
        <v>150</v>
      </c>
      <c r="E295" s="188" t="s">
        <v>447</v>
      </c>
      <c r="F295" s="189" t="s">
        <v>448</v>
      </c>
      <c r="G295" s="190" t="s">
        <v>192</v>
      </c>
      <c r="H295" s="191">
        <v>2.5680000000000001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43</v>
      </c>
      <c r="O295" s="71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154</v>
      </c>
      <c r="AT295" s="199" t="s">
        <v>150</v>
      </c>
      <c r="AU295" s="199" t="s">
        <v>88</v>
      </c>
      <c r="AY295" s="17" t="s">
        <v>148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86</v>
      </c>
      <c r="BK295" s="200">
        <f>ROUND(I295*H295,2)</f>
        <v>0</v>
      </c>
      <c r="BL295" s="17" t="s">
        <v>154</v>
      </c>
      <c r="BM295" s="199" t="s">
        <v>449</v>
      </c>
    </row>
    <row r="296" spans="1:65" s="2" customFormat="1" ht="24.2" customHeight="1">
      <c r="A296" s="34"/>
      <c r="B296" s="35"/>
      <c r="C296" s="187" t="s">
        <v>309</v>
      </c>
      <c r="D296" s="187" t="s">
        <v>150</v>
      </c>
      <c r="E296" s="188" t="s">
        <v>450</v>
      </c>
      <c r="F296" s="189" t="s">
        <v>451</v>
      </c>
      <c r="G296" s="190" t="s">
        <v>192</v>
      </c>
      <c r="H296" s="191">
        <v>56.32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43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154</v>
      </c>
      <c r="AT296" s="199" t="s">
        <v>150</v>
      </c>
      <c r="AU296" s="199" t="s">
        <v>88</v>
      </c>
      <c r="AY296" s="17" t="s">
        <v>148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86</v>
      </c>
      <c r="BK296" s="200">
        <f>ROUND(I296*H296,2)</f>
        <v>0</v>
      </c>
      <c r="BL296" s="17" t="s">
        <v>154</v>
      </c>
      <c r="BM296" s="199" t="s">
        <v>452</v>
      </c>
    </row>
    <row r="297" spans="1:65" s="13" customFormat="1" ht="11.25">
      <c r="B297" s="201"/>
      <c r="C297" s="202"/>
      <c r="D297" s="203" t="s">
        <v>159</v>
      </c>
      <c r="E297" s="204" t="s">
        <v>1</v>
      </c>
      <c r="F297" s="205" t="s">
        <v>453</v>
      </c>
      <c r="G297" s="202"/>
      <c r="H297" s="206">
        <v>56.32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159</v>
      </c>
      <c r="AU297" s="212" t="s">
        <v>88</v>
      </c>
      <c r="AV297" s="13" t="s">
        <v>88</v>
      </c>
      <c r="AW297" s="13" t="s">
        <v>33</v>
      </c>
      <c r="AX297" s="13" t="s">
        <v>78</v>
      </c>
      <c r="AY297" s="212" t="s">
        <v>148</v>
      </c>
    </row>
    <row r="298" spans="1:65" s="14" customFormat="1" ht="11.25">
      <c r="B298" s="213"/>
      <c r="C298" s="214"/>
      <c r="D298" s="203" t="s">
        <v>159</v>
      </c>
      <c r="E298" s="215" t="s">
        <v>1</v>
      </c>
      <c r="F298" s="216" t="s">
        <v>167</v>
      </c>
      <c r="G298" s="214"/>
      <c r="H298" s="217">
        <v>56.32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159</v>
      </c>
      <c r="AU298" s="223" t="s">
        <v>88</v>
      </c>
      <c r="AV298" s="14" t="s">
        <v>154</v>
      </c>
      <c r="AW298" s="14" t="s">
        <v>33</v>
      </c>
      <c r="AX298" s="14" t="s">
        <v>86</v>
      </c>
      <c r="AY298" s="223" t="s">
        <v>148</v>
      </c>
    </row>
    <row r="299" spans="1:65" s="2" customFormat="1" ht="44.25" customHeight="1">
      <c r="A299" s="34"/>
      <c r="B299" s="35"/>
      <c r="C299" s="187" t="s">
        <v>454</v>
      </c>
      <c r="D299" s="187" t="s">
        <v>150</v>
      </c>
      <c r="E299" s="188" t="s">
        <v>455</v>
      </c>
      <c r="F299" s="189" t="s">
        <v>456</v>
      </c>
      <c r="G299" s="190" t="s">
        <v>192</v>
      </c>
      <c r="H299" s="191">
        <v>5753.2</v>
      </c>
      <c r="I299" s="192"/>
      <c r="J299" s="193">
        <f>ROUND(I299*H299,2)</f>
        <v>0</v>
      </c>
      <c r="K299" s="194"/>
      <c r="L299" s="39"/>
      <c r="M299" s="195" t="s">
        <v>1</v>
      </c>
      <c r="N299" s="196" t="s">
        <v>43</v>
      </c>
      <c r="O299" s="71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99" t="s">
        <v>154</v>
      </c>
      <c r="AT299" s="199" t="s">
        <v>150</v>
      </c>
      <c r="AU299" s="199" t="s">
        <v>88</v>
      </c>
      <c r="AY299" s="17" t="s">
        <v>148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7" t="s">
        <v>86</v>
      </c>
      <c r="BK299" s="200">
        <f>ROUND(I299*H299,2)</f>
        <v>0</v>
      </c>
      <c r="BL299" s="17" t="s">
        <v>154</v>
      </c>
      <c r="BM299" s="199" t="s">
        <v>457</v>
      </c>
    </row>
    <row r="300" spans="1:65" s="13" customFormat="1" ht="11.25">
      <c r="B300" s="201"/>
      <c r="C300" s="202"/>
      <c r="D300" s="203" t="s">
        <v>159</v>
      </c>
      <c r="E300" s="204" t="s">
        <v>1</v>
      </c>
      <c r="F300" s="205" t="s">
        <v>458</v>
      </c>
      <c r="G300" s="202"/>
      <c r="H300" s="206">
        <v>5753.2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159</v>
      </c>
      <c r="AU300" s="212" t="s">
        <v>88</v>
      </c>
      <c r="AV300" s="13" t="s">
        <v>88</v>
      </c>
      <c r="AW300" s="13" t="s">
        <v>33</v>
      </c>
      <c r="AX300" s="13" t="s">
        <v>78</v>
      </c>
      <c r="AY300" s="212" t="s">
        <v>148</v>
      </c>
    </row>
    <row r="301" spans="1:65" s="14" customFormat="1" ht="11.25">
      <c r="B301" s="213"/>
      <c r="C301" s="214"/>
      <c r="D301" s="203" t="s">
        <v>159</v>
      </c>
      <c r="E301" s="215" t="s">
        <v>1</v>
      </c>
      <c r="F301" s="216" t="s">
        <v>167</v>
      </c>
      <c r="G301" s="214"/>
      <c r="H301" s="217">
        <v>5753.2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159</v>
      </c>
      <c r="AU301" s="223" t="s">
        <v>88</v>
      </c>
      <c r="AV301" s="14" t="s">
        <v>154</v>
      </c>
      <c r="AW301" s="14" t="s">
        <v>33</v>
      </c>
      <c r="AX301" s="14" t="s">
        <v>86</v>
      </c>
      <c r="AY301" s="223" t="s">
        <v>148</v>
      </c>
    </row>
    <row r="302" spans="1:65" s="2" customFormat="1" ht="44.25" customHeight="1">
      <c r="A302" s="34"/>
      <c r="B302" s="35"/>
      <c r="C302" s="187" t="s">
        <v>459</v>
      </c>
      <c r="D302" s="187" t="s">
        <v>150</v>
      </c>
      <c r="E302" s="188" t="s">
        <v>460</v>
      </c>
      <c r="F302" s="189" t="s">
        <v>461</v>
      </c>
      <c r="G302" s="190" t="s">
        <v>192</v>
      </c>
      <c r="H302" s="191">
        <v>96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43</v>
      </c>
      <c r="O302" s="71"/>
      <c r="P302" s="197">
        <f>O302*H302</f>
        <v>0</v>
      </c>
      <c r="Q302" s="197">
        <v>0</v>
      </c>
      <c r="R302" s="197">
        <f>Q302*H302</f>
        <v>0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154</v>
      </c>
      <c r="AT302" s="199" t="s">
        <v>150</v>
      </c>
      <c r="AU302" s="199" t="s">
        <v>88</v>
      </c>
      <c r="AY302" s="17" t="s">
        <v>148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86</v>
      </c>
      <c r="BK302" s="200">
        <f>ROUND(I302*H302,2)</f>
        <v>0</v>
      </c>
      <c r="BL302" s="17" t="s">
        <v>154</v>
      </c>
      <c r="BM302" s="199" t="s">
        <v>462</v>
      </c>
    </row>
    <row r="303" spans="1:65" s="13" customFormat="1" ht="11.25">
      <c r="B303" s="201"/>
      <c r="C303" s="202"/>
      <c r="D303" s="203" t="s">
        <v>159</v>
      </c>
      <c r="E303" s="204" t="s">
        <v>1</v>
      </c>
      <c r="F303" s="205" t="s">
        <v>380</v>
      </c>
      <c r="G303" s="202"/>
      <c r="H303" s="206">
        <v>96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159</v>
      </c>
      <c r="AU303" s="212" t="s">
        <v>88</v>
      </c>
      <c r="AV303" s="13" t="s">
        <v>88</v>
      </c>
      <c r="AW303" s="13" t="s">
        <v>33</v>
      </c>
      <c r="AX303" s="13" t="s">
        <v>78</v>
      </c>
      <c r="AY303" s="212" t="s">
        <v>148</v>
      </c>
    </row>
    <row r="304" spans="1:65" s="14" customFormat="1" ht="11.25">
      <c r="B304" s="213"/>
      <c r="C304" s="214"/>
      <c r="D304" s="203" t="s">
        <v>159</v>
      </c>
      <c r="E304" s="215" t="s">
        <v>1</v>
      </c>
      <c r="F304" s="216" t="s">
        <v>167</v>
      </c>
      <c r="G304" s="214"/>
      <c r="H304" s="217">
        <v>96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159</v>
      </c>
      <c r="AU304" s="223" t="s">
        <v>88</v>
      </c>
      <c r="AV304" s="14" t="s">
        <v>154</v>
      </c>
      <c r="AW304" s="14" t="s">
        <v>33</v>
      </c>
      <c r="AX304" s="14" t="s">
        <v>86</v>
      </c>
      <c r="AY304" s="223" t="s">
        <v>148</v>
      </c>
    </row>
    <row r="305" spans="1:65" s="2" customFormat="1" ht="16.5" customHeight="1">
      <c r="A305" s="34"/>
      <c r="B305" s="35"/>
      <c r="C305" s="187" t="s">
        <v>463</v>
      </c>
      <c r="D305" s="187" t="s">
        <v>150</v>
      </c>
      <c r="E305" s="188" t="s">
        <v>464</v>
      </c>
      <c r="F305" s="189" t="s">
        <v>465</v>
      </c>
      <c r="G305" s="190" t="s">
        <v>442</v>
      </c>
      <c r="H305" s="191">
        <v>1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43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154</v>
      </c>
      <c r="AT305" s="199" t="s">
        <v>150</v>
      </c>
      <c r="AU305" s="199" t="s">
        <v>88</v>
      </c>
      <c r="AY305" s="17" t="s">
        <v>148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86</v>
      </c>
      <c r="BK305" s="200">
        <f>ROUND(I305*H305,2)</f>
        <v>0</v>
      </c>
      <c r="BL305" s="17" t="s">
        <v>154</v>
      </c>
      <c r="BM305" s="199" t="s">
        <v>466</v>
      </c>
    </row>
    <row r="306" spans="1:65" s="12" customFormat="1" ht="22.9" customHeight="1">
      <c r="B306" s="171"/>
      <c r="C306" s="172"/>
      <c r="D306" s="173" t="s">
        <v>77</v>
      </c>
      <c r="E306" s="185" t="s">
        <v>467</v>
      </c>
      <c r="F306" s="185" t="s">
        <v>468</v>
      </c>
      <c r="G306" s="172"/>
      <c r="H306" s="172"/>
      <c r="I306" s="175"/>
      <c r="J306" s="186">
        <f>BK306</f>
        <v>0</v>
      </c>
      <c r="K306" s="172"/>
      <c r="L306" s="177"/>
      <c r="M306" s="178"/>
      <c r="N306" s="179"/>
      <c r="O306" s="179"/>
      <c r="P306" s="180">
        <f>P307</f>
        <v>0</v>
      </c>
      <c r="Q306" s="179"/>
      <c r="R306" s="180">
        <f>R307</f>
        <v>0</v>
      </c>
      <c r="S306" s="179"/>
      <c r="T306" s="181">
        <f>T307</f>
        <v>0</v>
      </c>
      <c r="AR306" s="182" t="s">
        <v>86</v>
      </c>
      <c r="AT306" s="183" t="s">
        <v>77</v>
      </c>
      <c r="AU306" s="183" t="s">
        <v>86</v>
      </c>
      <c r="AY306" s="182" t="s">
        <v>148</v>
      </c>
      <c r="BK306" s="184">
        <f>BK307</f>
        <v>0</v>
      </c>
    </row>
    <row r="307" spans="1:65" s="2" customFormat="1" ht="24.2" customHeight="1">
      <c r="A307" s="34"/>
      <c r="B307" s="35"/>
      <c r="C307" s="187" t="s">
        <v>320</v>
      </c>
      <c r="D307" s="187" t="s">
        <v>150</v>
      </c>
      <c r="E307" s="188" t="s">
        <v>469</v>
      </c>
      <c r="F307" s="189" t="s">
        <v>470</v>
      </c>
      <c r="G307" s="190" t="s">
        <v>192</v>
      </c>
      <c r="H307" s="191">
        <v>1037.963</v>
      </c>
      <c r="I307" s="192"/>
      <c r="J307" s="193">
        <f>ROUND(I307*H307,2)</f>
        <v>0</v>
      </c>
      <c r="K307" s="194"/>
      <c r="L307" s="39"/>
      <c r="M307" s="235" t="s">
        <v>1</v>
      </c>
      <c r="N307" s="236" t="s">
        <v>43</v>
      </c>
      <c r="O307" s="237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154</v>
      </c>
      <c r="AT307" s="199" t="s">
        <v>150</v>
      </c>
      <c r="AU307" s="199" t="s">
        <v>88</v>
      </c>
      <c r="AY307" s="17" t="s">
        <v>148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86</v>
      </c>
      <c r="BK307" s="200">
        <f>ROUND(I307*H307,2)</f>
        <v>0</v>
      </c>
      <c r="BL307" s="17" t="s">
        <v>154</v>
      </c>
      <c r="BM307" s="199" t="s">
        <v>471</v>
      </c>
    </row>
    <row r="308" spans="1:65" s="2" customFormat="1" ht="6.95" customHeight="1">
      <c r="A308" s="34"/>
      <c r="B308" s="54"/>
      <c r="C308" s="55"/>
      <c r="D308" s="55"/>
      <c r="E308" s="55"/>
      <c r="F308" s="55"/>
      <c r="G308" s="55"/>
      <c r="H308" s="55"/>
      <c r="I308" s="55"/>
      <c r="J308" s="55"/>
      <c r="K308" s="55"/>
      <c r="L308" s="39"/>
      <c r="M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</row>
  </sheetData>
  <sheetProtection algorithmName="SHA-512" hashValue="+2GS1jwAAHB+pmDhaggP67sqtgSBaICQ7bJlf6qe9rbdFPVCkkbYs5NHT5k7Z752IOERevPjLjoTz6z84iCfxw==" saltValue="wSpXtmF+F8qCjpSaZLM4rLtxNi0aqGlLCqg2uYRSoIuzte/jeqPh+dBidk1OVpdtzW9Mqv9Bt/Zc/XsLXtIdDw==" spinCount="100000" sheet="1" objects="1" scenarios="1" formatColumns="0" formatRows="0" autoFilter="0"/>
  <autoFilter ref="C124:K307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472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ROUND((SUM(BE127:BE284)),  2)</f>
        <v>0</v>
      </c>
      <c r="G33" s="34"/>
      <c r="H33" s="34"/>
      <c r="I33" s="124">
        <v>0.21</v>
      </c>
      <c r="J33" s="123">
        <f>ROUND(((SUM(BE127:BE284))*I33),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ROUND((SUM(BF127:BF284)),  2)</f>
        <v>0</v>
      </c>
      <c r="G34" s="34"/>
      <c r="H34" s="34"/>
      <c r="I34" s="124">
        <v>0.15</v>
      </c>
      <c r="J34" s="123">
        <f>ROUND(((SUM(BF127:BF284))*I34),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ROUND((SUM(BG127:BG284)),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ROUND((SUM(BH127:BH284)),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ROUND((SUM(BI127:BI284)),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IO-02 - Opěrné zdi a schodiště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125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126</v>
      </c>
      <c r="E99" s="156"/>
      <c r="F99" s="156"/>
      <c r="G99" s="156"/>
      <c r="H99" s="156"/>
      <c r="I99" s="156"/>
      <c r="J99" s="157">
        <f>J146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127</v>
      </c>
      <c r="E100" s="156"/>
      <c r="F100" s="156"/>
      <c r="G100" s="156"/>
      <c r="H100" s="156"/>
      <c r="I100" s="156"/>
      <c r="J100" s="157">
        <f>J162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473</v>
      </c>
      <c r="E101" s="156"/>
      <c r="F101" s="156"/>
      <c r="G101" s="156"/>
      <c r="H101" s="156"/>
      <c r="I101" s="156"/>
      <c r="J101" s="157">
        <f>J198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474</v>
      </c>
      <c r="E102" s="156"/>
      <c r="F102" s="156"/>
      <c r="G102" s="156"/>
      <c r="H102" s="156"/>
      <c r="I102" s="156"/>
      <c r="J102" s="157">
        <f>J235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130</v>
      </c>
      <c r="E103" s="156"/>
      <c r="F103" s="156"/>
      <c r="G103" s="156"/>
      <c r="H103" s="156"/>
      <c r="I103" s="156"/>
      <c r="J103" s="157">
        <f>J239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132</v>
      </c>
      <c r="E104" s="156"/>
      <c r="F104" s="156"/>
      <c r="G104" s="156"/>
      <c r="H104" s="156"/>
      <c r="I104" s="156"/>
      <c r="J104" s="157">
        <f>J253</f>
        <v>0</v>
      </c>
      <c r="K104" s="154"/>
      <c r="L104" s="158"/>
    </row>
    <row r="105" spans="1:31" s="9" customFormat="1" ht="24.95" customHeight="1">
      <c r="B105" s="147"/>
      <c r="C105" s="148"/>
      <c r="D105" s="149" t="s">
        <v>475</v>
      </c>
      <c r="E105" s="150"/>
      <c r="F105" s="150"/>
      <c r="G105" s="150"/>
      <c r="H105" s="150"/>
      <c r="I105" s="150"/>
      <c r="J105" s="151">
        <f>J255</f>
        <v>0</v>
      </c>
      <c r="K105" s="148"/>
      <c r="L105" s="152"/>
    </row>
    <row r="106" spans="1:31" s="10" customFormat="1" ht="19.899999999999999" customHeight="1">
      <c r="B106" s="153"/>
      <c r="C106" s="154"/>
      <c r="D106" s="155" t="s">
        <v>476</v>
      </c>
      <c r="E106" s="156"/>
      <c r="F106" s="156"/>
      <c r="G106" s="156"/>
      <c r="H106" s="156"/>
      <c r="I106" s="156"/>
      <c r="J106" s="157">
        <f>J256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477</v>
      </c>
      <c r="E107" s="156"/>
      <c r="F107" s="156"/>
      <c r="G107" s="156"/>
      <c r="H107" s="156"/>
      <c r="I107" s="156"/>
      <c r="J107" s="157">
        <f>J278</f>
        <v>0</v>
      </c>
      <c r="K107" s="154"/>
      <c r="L107" s="158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133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299" t="str">
        <f>E7</f>
        <v>Revitalizace veřejných ploch města Luby - Lokalita B, U Pily</v>
      </c>
      <c r="F117" s="300"/>
      <c r="G117" s="300"/>
      <c r="H117" s="300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55" t="str">
        <f>E9</f>
        <v>IO-02 - Opěrné zdi a schodiště</v>
      </c>
      <c r="F119" s="301"/>
      <c r="G119" s="301"/>
      <c r="H119" s="301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29" t="s">
        <v>22</v>
      </c>
      <c r="J121" s="66" t="str">
        <f>IF(J12="","",J12)</f>
        <v>Vyplň údaj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23</v>
      </c>
      <c r="D123" s="36"/>
      <c r="E123" s="36"/>
      <c r="F123" s="27" t="str">
        <f>E15</f>
        <v>Město Luby</v>
      </c>
      <c r="G123" s="36"/>
      <c r="H123" s="36"/>
      <c r="I123" s="29" t="s">
        <v>30</v>
      </c>
      <c r="J123" s="32" t="str">
        <f>E21</f>
        <v>A69-architekti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34</v>
      </c>
      <c r="J124" s="32" t="str">
        <f>E24</f>
        <v>Ing.Pavel Šturc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134</v>
      </c>
      <c r="D126" s="162" t="s">
        <v>63</v>
      </c>
      <c r="E126" s="162" t="s">
        <v>59</v>
      </c>
      <c r="F126" s="162" t="s">
        <v>60</v>
      </c>
      <c r="G126" s="162" t="s">
        <v>135</v>
      </c>
      <c r="H126" s="162" t="s">
        <v>136</v>
      </c>
      <c r="I126" s="162" t="s">
        <v>137</v>
      </c>
      <c r="J126" s="163" t="s">
        <v>121</v>
      </c>
      <c r="K126" s="164" t="s">
        <v>138</v>
      </c>
      <c r="L126" s="165"/>
      <c r="M126" s="75" t="s">
        <v>1</v>
      </c>
      <c r="N126" s="76" t="s">
        <v>42</v>
      </c>
      <c r="O126" s="76" t="s">
        <v>139</v>
      </c>
      <c r="P126" s="76" t="s">
        <v>140</v>
      </c>
      <c r="Q126" s="76" t="s">
        <v>141</v>
      </c>
      <c r="R126" s="76" t="s">
        <v>142</v>
      </c>
      <c r="S126" s="76" t="s">
        <v>143</v>
      </c>
      <c r="T126" s="77" t="s">
        <v>144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145</v>
      </c>
      <c r="D127" s="36"/>
      <c r="E127" s="36"/>
      <c r="F127" s="36"/>
      <c r="G127" s="36"/>
      <c r="H127" s="36"/>
      <c r="I127" s="36"/>
      <c r="J127" s="166">
        <f>BK127</f>
        <v>0</v>
      </c>
      <c r="K127" s="36"/>
      <c r="L127" s="39"/>
      <c r="M127" s="78"/>
      <c r="N127" s="167"/>
      <c r="O127" s="79"/>
      <c r="P127" s="168">
        <f>P128+P255</f>
        <v>0</v>
      </c>
      <c r="Q127" s="79"/>
      <c r="R127" s="168">
        <f>R128+R255</f>
        <v>271.48073994999993</v>
      </c>
      <c r="S127" s="79"/>
      <c r="T127" s="169">
        <f>T128+T255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77</v>
      </c>
      <c r="AU127" s="17" t="s">
        <v>123</v>
      </c>
      <c r="BK127" s="170">
        <f>BK128+BK255</f>
        <v>0</v>
      </c>
    </row>
    <row r="128" spans="1:63" s="12" customFormat="1" ht="25.9" customHeight="1">
      <c r="B128" s="171"/>
      <c r="C128" s="172"/>
      <c r="D128" s="173" t="s">
        <v>77</v>
      </c>
      <c r="E128" s="174" t="s">
        <v>146</v>
      </c>
      <c r="F128" s="174" t="s">
        <v>147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P129+P146+P162+P198+P235+P239+P253</f>
        <v>0</v>
      </c>
      <c r="Q128" s="179"/>
      <c r="R128" s="180">
        <f>R129+R146+R162+R198+R235+R239+R253</f>
        <v>271.38115960999994</v>
      </c>
      <c r="S128" s="179"/>
      <c r="T128" s="181">
        <f>T129+T146+T162+T198+T235+T239+T253</f>
        <v>0</v>
      </c>
      <c r="AR128" s="182" t="s">
        <v>86</v>
      </c>
      <c r="AT128" s="183" t="s">
        <v>77</v>
      </c>
      <c r="AU128" s="183" t="s">
        <v>78</v>
      </c>
      <c r="AY128" s="182" t="s">
        <v>148</v>
      </c>
      <c r="BK128" s="184">
        <f>BK129+BK146+BK162+BK198+BK235+BK239+BK253</f>
        <v>0</v>
      </c>
    </row>
    <row r="129" spans="1:65" s="12" customFormat="1" ht="22.9" customHeight="1">
      <c r="B129" s="171"/>
      <c r="C129" s="172"/>
      <c r="D129" s="173" t="s">
        <v>77</v>
      </c>
      <c r="E129" s="185" t="s">
        <v>86</v>
      </c>
      <c r="F129" s="185" t="s">
        <v>149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SUM(P130:P145)</f>
        <v>0</v>
      </c>
      <c r="Q129" s="179"/>
      <c r="R129" s="180">
        <f>SUM(R130:R145)</f>
        <v>0</v>
      </c>
      <c r="S129" s="179"/>
      <c r="T129" s="181">
        <f>SUM(T130:T145)</f>
        <v>0</v>
      </c>
      <c r="AR129" s="182" t="s">
        <v>86</v>
      </c>
      <c r="AT129" s="183" t="s">
        <v>77</v>
      </c>
      <c r="AU129" s="183" t="s">
        <v>86</v>
      </c>
      <c r="AY129" s="182" t="s">
        <v>148</v>
      </c>
      <c r="BK129" s="184">
        <f>SUM(BK130:BK145)</f>
        <v>0</v>
      </c>
    </row>
    <row r="130" spans="1:65" s="2" customFormat="1" ht="33" customHeight="1">
      <c r="A130" s="34"/>
      <c r="B130" s="35"/>
      <c r="C130" s="187" t="s">
        <v>86</v>
      </c>
      <c r="D130" s="187" t="s">
        <v>150</v>
      </c>
      <c r="E130" s="188" t="s">
        <v>478</v>
      </c>
      <c r="F130" s="189" t="s">
        <v>479</v>
      </c>
      <c r="G130" s="190" t="s">
        <v>157</v>
      </c>
      <c r="H130" s="191">
        <v>62.408999999999999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43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154</v>
      </c>
      <c r="AT130" s="199" t="s">
        <v>150</v>
      </c>
      <c r="AU130" s="199" t="s">
        <v>88</v>
      </c>
      <c r="AY130" s="17" t="s">
        <v>148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86</v>
      </c>
      <c r="BK130" s="200">
        <f>ROUND(I130*H130,2)</f>
        <v>0</v>
      </c>
      <c r="BL130" s="17" t="s">
        <v>154</v>
      </c>
      <c r="BM130" s="199" t="s">
        <v>480</v>
      </c>
    </row>
    <row r="131" spans="1:65" s="13" customFormat="1" ht="11.25">
      <c r="B131" s="201"/>
      <c r="C131" s="202"/>
      <c r="D131" s="203" t="s">
        <v>159</v>
      </c>
      <c r="E131" s="204" t="s">
        <v>1</v>
      </c>
      <c r="F131" s="205" t="s">
        <v>481</v>
      </c>
      <c r="G131" s="202"/>
      <c r="H131" s="206">
        <v>54.167999999999999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159</v>
      </c>
      <c r="AU131" s="212" t="s">
        <v>88</v>
      </c>
      <c r="AV131" s="13" t="s">
        <v>88</v>
      </c>
      <c r="AW131" s="13" t="s">
        <v>33</v>
      </c>
      <c r="AX131" s="13" t="s">
        <v>78</v>
      </c>
      <c r="AY131" s="212" t="s">
        <v>148</v>
      </c>
    </row>
    <row r="132" spans="1:65" s="13" customFormat="1" ht="11.25">
      <c r="B132" s="201"/>
      <c r="C132" s="202"/>
      <c r="D132" s="203" t="s">
        <v>159</v>
      </c>
      <c r="E132" s="204" t="s">
        <v>1</v>
      </c>
      <c r="F132" s="205" t="s">
        <v>482</v>
      </c>
      <c r="G132" s="202"/>
      <c r="H132" s="206">
        <v>8.2409999999999997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159</v>
      </c>
      <c r="AU132" s="212" t="s">
        <v>88</v>
      </c>
      <c r="AV132" s="13" t="s">
        <v>88</v>
      </c>
      <c r="AW132" s="13" t="s">
        <v>33</v>
      </c>
      <c r="AX132" s="13" t="s">
        <v>78</v>
      </c>
      <c r="AY132" s="212" t="s">
        <v>148</v>
      </c>
    </row>
    <row r="133" spans="1:65" s="14" customFormat="1" ht="11.25">
      <c r="B133" s="213"/>
      <c r="C133" s="214"/>
      <c r="D133" s="203" t="s">
        <v>159</v>
      </c>
      <c r="E133" s="215" t="s">
        <v>1</v>
      </c>
      <c r="F133" s="216" t="s">
        <v>167</v>
      </c>
      <c r="G133" s="214"/>
      <c r="H133" s="217">
        <v>62.408999999999999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159</v>
      </c>
      <c r="AU133" s="223" t="s">
        <v>88</v>
      </c>
      <c r="AV133" s="14" t="s">
        <v>154</v>
      </c>
      <c r="AW133" s="14" t="s">
        <v>33</v>
      </c>
      <c r="AX133" s="14" t="s">
        <v>86</v>
      </c>
      <c r="AY133" s="223" t="s">
        <v>148</v>
      </c>
    </row>
    <row r="134" spans="1:65" s="2" customFormat="1" ht="37.9" customHeight="1">
      <c r="A134" s="34"/>
      <c r="B134" s="35"/>
      <c r="C134" s="187" t="s">
        <v>88</v>
      </c>
      <c r="D134" s="187" t="s">
        <v>150</v>
      </c>
      <c r="E134" s="188" t="s">
        <v>173</v>
      </c>
      <c r="F134" s="189" t="s">
        <v>174</v>
      </c>
      <c r="G134" s="190" t="s">
        <v>157</v>
      </c>
      <c r="H134" s="191">
        <v>62.408999999999999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43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154</v>
      </c>
      <c r="AT134" s="199" t="s">
        <v>150</v>
      </c>
      <c r="AU134" s="199" t="s">
        <v>88</v>
      </c>
      <c r="AY134" s="17" t="s">
        <v>148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86</v>
      </c>
      <c r="BK134" s="200">
        <f>ROUND(I134*H134,2)</f>
        <v>0</v>
      </c>
      <c r="BL134" s="17" t="s">
        <v>154</v>
      </c>
      <c r="BM134" s="199" t="s">
        <v>483</v>
      </c>
    </row>
    <row r="135" spans="1:65" s="13" customFormat="1" ht="11.25">
      <c r="B135" s="201"/>
      <c r="C135" s="202"/>
      <c r="D135" s="203" t="s">
        <v>159</v>
      </c>
      <c r="E135" s="204" t="s">
        <v>1</v>
      </c>
      <c r="F135" s="205" t="s">
        <v>484</v>
      </c>
      <c r="G135" s="202"/>
      <c r="H135" s="206">
        <v>62.408999999999999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159</v>
      </c>
      <c r="AU135" s="212" t="s">
        <v>88</v>
      </c>
      <c r="AV135" s="13" t="s">
        <v>88</v>
      </c>
      <c r="AW135" s="13" t="s">
        <v>33</v>
      </c>
      <c r="AX135" s="13" t="s">
        <v>78</v>
      </c>
      <c r="AY135" s="212" t="s">
        <v>148</v>
      </c>
    </row>
    <row r="136" spans="1:65" s="14" customFormat="1" ht="11.25">
      <c r="B136" s="213"/>
      <c r="C136" s="214"/>
      <c r="D136" s="203" t="s">
        <v>159</v>
      </c>
      <c r="E136" s="215" t="s">
        <v>1</v>
      </c>
      <c r="F136" s="216" t="s">
        <v>167</v>
      </c>
      <c r="G136" s="214"/>
      <c r="H136" s="217">
        <v>62.408999999999999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159</v>
      </c>
      <c r="AU136" s="223" t="s">
        <v>88</v>
      </c>
      <c r="AV136" s="14" t="s">
        <v>154</v>
      </c>
      <c r="AW136" s="14" t="s">
        <v>33</v>
      </c>
      <c r="AX136" s="14" t="s">
        <v>86</v>
      </c>
      <c r="AY136" s="223" t="s">
        <v>148</v>
      </c>
    </row>
    <row r="137" spans="1:65" s="2" customFormat="1" ht="37.9" customHeight="1">
      <c r="A137" s="34"/>
      <c r="B137" s="35"/>
      <c r="C137" s="187" t="s">
        <v>168</v>
      </c>
      <c r="D137" s="187" t="s">
        <v>150</v>
      </c>
      <c r="E137" s="188" t="s">
        <v>178</v>
      </c>
      <c r="F137" s="189" t="s">
        <v>179</v>
      </c>
      <c r="G137" s="190" t="s">
        <v>157</v>
      </c>
      <c r="H137" s="191">
        <v>748.90800000000002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154</v>
      </c>
      <c r="AT137" s="199" t="s">
        <v>150</v>
      </c>
      <c r="AU137" s="199" t="s">
        <v>88</v>
      </c>
      <c r="AY137" s="17" t="s">
        <v>148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154</v>
      </c>
      <c r="BM137" s="199" t="s">
        <v>485</v>
      </c>
    </row>
    <row r="138" spans="1:65" s="13" customFormat="1" ht="11.25">
      <c r="B138" s="201"/>
      <c r="C138" s="202"/>
      <c r="D138" s="203" t="s">
        <v>159</v>
      </c>
      <c r="E138" s="204" t="s">
        <v>1</v>
      </c>
      <c r="F138" s="205" t="s">
        <v>486</v>
      </c>
      <c r="G138" s="202"/>
      <c r="H138" s="206">
        <v>748.90800000000002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159</v>
      </c>
      <c r="AU138" s="212" t="s">
        <v>88</v>
      </c>
      <c r="AV138" s="13" t="s">
        <v>88</v>
      </c>
      <c r="AW138" s="13" t="s">
        <v>33</v>
      </c>
      <c r="AX138" s="13" t="s">
        <v>78</v>
      </c>
      <c r="AY138" s="212" t="s">
        <v>148</v>
      </c>
    </row>
    <row r="139" spans="1:65" s="14" customFormat="1" ht="11.25">
      <c r="B139" s="213"/>
      <c r="C139" s="214"/>
      <c r="D139" s="203" t="s">
        <v>159</v>
      </c>
      <c r="E139" s="215" t="s">
        <v>1</v>
      </c>
      <c r="F139" s="216" t="s">
        <v>167</v>
      </c>
      <c r="G139" s="214"/>
      <c r="H139" s="217">
        <v>748.90800000000002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159</v>
      </c>
      <c r="AU139" s="223" t="s">
        <v>88</v>
      </c>
      <c r="AV139" s="14" t="s">
        <v>154</v>
      </c>
      <c r="AW139" s="14" t="s">
        <v>33</v>
      </c>
      <c r="AX139" s="14" t="s">
        <v>86</v>
      </c>
      <c r="AY139" s="223" t="s">
        <v>148</v>
      </c>
    </row>
    <row r="140" spans="1:65" s="2" customFormat="1" ht="24.2" customHeight="1">
      <c r="A140" s="34"/>
      <c r="B140" s="35"/>
      <c r="C140" s="187" t="s">
        <v>154</v>
      </c>
      <c r="D140" s="187" t="s">
        <v>150</v>
      </c>
      <c r="E140" s="188" t="s">
        <v>487</v>
      </c>
      <c r="F140" s="189" t="s">
        <v>488</v>
      </c>
      <c r="G140" s="190" t="s">
        <v>157</v>
      </c>
      <c r="H140" s="191">
        <v>62.408999999999999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43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154</v>
      </c>
      <c r="AT140" s="199" t="s">
        <v>150</v>
      </c>
      <c r="AU140" s="199" t="s">
        <v>88</v>
      </c>
      <c r="AY140" s="17" t="s">
        <v>148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86</v>
      </c>
      <c r="BK140" s="200">
        <f>ROUND(I140*H140,2)</f>
        <v>0</v>
      </c>
      <c r="BL140" s="17" t="s">
        <v>154</v>
      </c>
      <c r="BM140" s="199" t="s">
        <v>489</v>
      </c>
    </row>
    <row r="141" spans="1:65" s="13" customFormat="1" ht="11.25">
      <c r="B141" s="201"/>
      <c r="C141" s="202"/>
      <c r="D141" s="203" t="s">
        <v>159</v>
      </c>
      <c r="E141" s="204" t="s">
        <v>1</v>
      </c>
      <c r="F141" s="205" t="s">
        <v>484</v>
      </c>
      <c r="G141" s="202"/>
      <c r="H141" s="206">
        <v>62.408999999999999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159</v>
      </c>
      <c r="AU141" s="212" t="s">
        <v>88</v>
      </c>
      <c r="AV141" s="13" t="s">
        <v>88</v>
      </c>
      <c r="AW141" s="13" t="s">
        <v>33</v>
      </c>
      <c r="AX141" s="13" t="s">
        <v>78</v>
      </c>
      <c r="AY141" s="212" t="s">
        <v>148</v>
      </c>
    </row>
    <row r="142" spans="1:65" s="14" customFormat="1" ht="11.25">
      <c r="B142" s="213"/>
      <c r="C142" s="214"/>
      <c r="D142" s="203" t="s">
        <v>159</v>
      </c>
      <c r="E142" s="215" t="s">
        <v>1</v>
      </c>
      <c r="F142" s="216" t="s">
        <v>167</v>
      </c>
      <c r="G142" s="214"/>
      <c r="H142" s="217">
        <v>62.408999999999999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159</v>
      </c>
      <c r="AU142" s="223" t="s">
        <v>88</v>
      </c>
      <c r="AV142" s="14" t="s">
        <v>154</v>
      </c>
      <c r="AW142" s="14" t="s">
        <v>33</v>
      </c>
      <c r="AX142" s="14" t="s">
        <v>86</v>
      </c>
      <c r="AY142" s="223" t="s">
        <v>148</v>
      </c>
    </row>
    <row r="143" spans="1:65" s="2" customFormat="1" ht="33" customHeight="1">
      <c r="A143" s="34"/>
      <c r="B143" s="35"/>
      <c r="C143" s="187" t="s">
        <v>177</v>
      </c>
      <c r="D143" s="187" t="s">
        <v>150</v>
      </c>
      <c r="E143" s="188" t="s">
        <v>490</v>
      </c>
      <c r="F143" s="189" t="s">
        <v>491</v>
      </c>
      <c r="G143" s="190" t="s">
        <v>192</v>
      </c>
      <c r="H143" s="191">
        <v>106.095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154</v>
      </c>
      <c r="AT143" s="199" t="s">
        <v>150</v>
      </c>
      <c r="AU143" s="199" t="s">
        <v>88</v>
      </c>
      <c r="AY143" s="17" t="s">
        <v>148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154</v>
      </c>
      <c r="BM143" s="199" t="s">
        <v>492</v>
      </c>
    </row>
    <row r="144" spans="1:65" s="13" customFormat="1" ht="11.25">
      <c r="B144" s="201"/>
      <c r="C144" s="202"/>
      <c r="D144" s="203" t="s">
        <v>159</v>
      </c>
      <c r="E144" s="204" t="s">
        <v>1</v>
      </c>
      <c r="F144" s="205" t="s">
        <v>493</v>
      </c>
      <c r="G144" s="202"/>
      <c r="H144" s="206">
        <v>106.095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159</v>
      </c>
      <c r="AU144" s="212" t="s">
        <v>88</v>
      </c>
      <c r="AV144" s="13" t="s">
        <v>88</v>
      </c>
      <c r="AW144" s="13" t="s">
        <v>33</v>
      </c>
      <c r="AX144" s="13" t="s">
        <v>78</v>
      </c>
      <c r="AY144" s="212" t="s">
        <v>148</v>
      </c>
    </row>
    <row r="145" spans="1:65" s="14" customFormat="1" ht="11.25">
      <c r="B145" s="213"/>
      <c r="C145" s="214"/>
      <c r="D145" s="203" t="s">
        <v>159</v>
      </c>
      <c r="E145" s="215" t="s">
        <v>1</v>
      </c>
      <c r="F145" s="216" t="s">
        <v>167</v>
      </c>
      <c r="G145" s="214"/>
      <c r="H145" s="217">
        <v>106.095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159</v>
      </c>
      <c r="AU145" s="223" t="s">
        <v>88</v>
      </c>
      <c r="AV145" s="14" t="s">
        <v>154</v>
      </c>
      <c r="AW145" s="14" t="s">
        <v>33</v>
      </c>
      <c r="AX145" s="14" t="s">
        <v>86</v>
      </c>
      <c r="AY145" s="223" t="s">
        <v>148</v>
      </c>
    </row>
    <row r="146" spans="1:65" s="12" customFormat="1" ht="22.9" customHeight="1">
      <c r="B146" s="171"/>
      <c r="C146" s="172"/>
      <c r="D146" s="173" t="s">
        <v>77</v>
      </c>
      <c r="E146" s="185" t="s">
        <v>88</v>
      </c>
      <c r="F146" s="185" t="s">
        <v>207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SUM(P147:P161)</f>
        <v>0</v>
      </c>
      <c r="Q146" s="179"/>
      <c r="R146" s="180">
        <f>SUM(R147:R161)</f>
        <v>138.29269323999998</v>
      </c>
      <c r="S146" s="179"/>
      <c r="T146" s="181">
        <f>SUM(T147:T161)</f>
        <v>0</v>
      </c>
      <c r="AR146" s="182" t="s">
        <v>86</v>
      </c>
      <c r="AT146" s="183" t="s">
        <v>77</v>
      </c>
      <c r="AU146" s="183" t="s">
        <v>86</v>
      </c>
      <c r="AY146" s="182" t="s">
        <v>148</v>
      </c>
      <c r="BK146" s="184">
        <f>SUM(BK147:BK161)</f>
        <v>0</v>
      </c>
    </row>
    <row r="147" spans="1:65" s="2" customFormat="1" ht="24.2" customHeight="1">
      <c r="A147" s="34"/>
      <c r="B147" s="35"/>
      <c r="C147" s="187" t="s">
        <v>182</v>
      </c>
      <c r="D147" s="187" t="s">
        <v>150</v>
      </c>
      <c r="E147" s="188" t="s">
        <v>494</v>
      </c>
      <c r="F147" s="189" t="s">
        <v>495</v>
      </c>
      <c r="G147" s="190" t="s">
        <v>157</v>
      </c>
      <c r="H147" s="191">
        <v>20.867999999999999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2.5018699999999998</v>
      </c>
      <c r="R147" s="197">
        <f>Q147*H147</f>
        <v>52.209023159999994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154</v>
      </c>
      <c r="AT147" s="199" t="s">
        <v>150</v>
      </c>
      <c r="AU147" s="199" t="s">
        <v>88</v>
      </c>
      <c r="AY147" s="17" t="s">
        <v>148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154</v>
      </c>
      <c r="BM147" s="199" t="s">
        <v>213</v>
      </c>
    </row>
    <row r="148" spans="1:65" s="13" customFormat="1" ht="11.25">
      <c r="B148" s="201"/>
      <c r="C148" s="202"/>
      <c r="D148" s="203" t="s">
        <v>159</v>
      </c>
      <c r="E148" s="204" t="s">
        <v>1</v>
      </c>
      <c r="F148" s="205" t="s">
        <v>496</v>
      </c>
      <c r="G148" s="202"/>
      <c r="H148" s="206">
        <v>20.867999999999999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159</v>
      </c>
      <c r="AU148" s="212" t="s">
        <v>88</v>
      </c>
      <c r="AV148" s="13" t="s">
        <v>88</v>
      </c>
      <c r="AW148" s="13" t="s">
        <v>33</v>
      </c>
      <c r="AX148" s="13" t="s">
        <v>78</v>
      </c>
      <c r="AY148" s="212" t="s">
        <v>148</v>
      </c>
    </row>
    <row r="149" spans="1:65" s="14" customFormat="1" ht="11.25">
      <c r="B149" s="213"/>
      <c r="C149" s="214"/>
      <c r="D149" s="203" t="s">
        <v>159</v>
      </c>
      <c r="E149" s="215" t="s">
        <v>1</v>
      </c>
      <c r="F149" s="216" t="s">
        <v>167</v>
      </c>
      <c r="G149" s="214"/>
      <c r="H149" s="217">
        <v>20.867999999999999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159</v>
      </c>
      <c r="AU149" s="223" t="s">
        <v>88</v>
      </c>
      <c r="AV149" s="14" t="s">
        <v>154</v>
      </c>
      <c r="AW149" s="14" t="s">
        <v>33</v>
      </c>
      <c r="AX149" s="14" t="s">
        <v>86</v>
      </c>
      <c r="AY149" s="223" t="s">
        <v>148</v>
      </c>
    </row>
    <row r="150" spans="1:65" s="2" customFormat="1" ht="21.75" customHeight="1">
      <c r="A150" s="34"/>
      <c r="B150" s="35"/>
      <c r="C150" s="187" t="s">
        <v>188</v>
      </c>
      <c r="D150" s="187" t="s">
        <v>150</v>
      </c>
      <c r="E150" s="188" t="s">
        <v>497</v>
      </c>
      <c r="F150" s="189" t="s">
        <v>498</v>
      </c>
      <c r="G150" s="190" t="s">
        <v>192</v>
      </c>
      <c r="H150" s="191">
        <v>1.268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43</v>
      </c>
      <c r="O150" s="71"/>
      <c r="P150" s="197">
        <f>O150*H150</f>
        <v>0</v>
      </c>
      <c r="Q150" s="197">
        <v>1.0606199999999999</v>
      </c>
      <c r="R150" s="197">
        <f>Q150*H150</f>
        <v>1.3448661599999998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154</v>
      </c>
      <c r="AT150" s="199" t="s">
        <v>150</v>
      </c>
      <c r="AU150" s="199" t="s">
        <v>88</v>
      </c>
      <c r="AY150" s="17" t="s">
        <v>148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86</v>
      </c>
      <c r="BK150" s="200">
        <f>ROUND(I150*H150,2)</f>
        <v>0</v>
      </c>
      <c r="BL150" s="17" t="s">
        <v>154</v>
      </c>
      <c r="BM150" s="199" t="s">
        <v>222</v>
      </c>
    </row>
    <row r="151" spans="1:65" s="13" customFormat="1" ht="11.25">
      <c r="B151" s="201"/>
      <c r="C151" s="202"/>
      <c r="D151" s="203" t="s">
        <v>159</v>
      </c>
      <c r="E151" s="204" t="s">
        <v>1</v>
      </c>
      <c r="F151" s="205" t="s">
        <v>499</v>
      </c>
      <c r="G151" s="202"/>
      <c r="H151" s="206">
        <v>1.268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159</v>
      </c>
      <c r="AU151" s="212" t="s">
        <v>88</v>
      </c>
      <c r="AV151" s="13" t="s">
        <v>88</v>
      </c>
      <c r="AW151" s="13" t="s">
        <v>33</v>
      </c>
      <c r="AX151" s="13" t="s">
        <v>78</v>
      </c>
      <c r="AY151" s="212" t="s">
        <v>148</v>
      </c>
    </row>
    <row r="152" spans="1:65" s="14" customFormat="1" ht="11.25">
      <c r="B152" s="213"/>
      <c r="C152" s="214"/>
      <c r="D152" s="203" t="s">
        <v>159</v>
      </c>
      <c r="E152" s="215" t="s">
        <v>1</v>
      </c>
      <c r="F152" s="216" t="s">
        <v>167</v>
      </c>
      <c r="G152" s="214"/>
      <c r="H152" s="217">
        <v>1.268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159</v>
      </c>
      <c r="AU152" s="223" t="s">
        <v>88</v>
      </c>
      <c r="AV152" s="14" t="s">
        <v>154</v>
      </c>
      <c r="AW152" s="14" t="s">
        <v>33</v>
      </c>
      <c r="AX152" s="14" t="s">
        <v>86</v>
      </c>
      <c r="AY152" s="223" t="s">
        <v>148</v>
      </c>
    </row>
    <row r="153" spans="1:65" s="2" customFormat="1" ht="24.2" customHeight="1">
      <c r="A153" s="34"/>
      <c r="B153" s="35"/>
      <c r="C153" s="187" t="s">
        <v>193</v>
      </c>
      <c r="D153" s="187" t="s">
        <v>150</v>
      </c>
      <c r="E153" s="188" t="s">
        <v>500</v>
      </c>
      <c r="F153" s="189" t="s">
        <v>501</v>
      </c>
      <c r="G153" s="190" t="s">
        <v>157</v>
      </c>
      <c r="H153" s="191">
        <v>33.299999999999997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>O153*H153</f>
        <v>0</v>
      </c>
      <c r="Q153" s="197">
        <v>2.5018699999999998</v>
      </c>
      <c r="R153" s="197">
        <f>Q153*H153</f>
        <v>83.312270999999981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154</v>
      </c>
      <c r="AT153" s="199" t="s">
        <v>150</v>
      </c>
      <c r="AU153" s="199" t="s">
        <v>88</v>
      </c>
      <c r="AY153" s="17" t="s">
        <v>148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154</v>
      </c>
      <c r="BM153" s="199" t="s">
        <v>232</v>
      </c>
    </row>
    <row r="154" spans="1:65" s="13" customFormat="1" ht="11.25">
      <c r="B154" s="201"/>
      <c r="C154" s="202"/>
      <c r="D154" s="203" t="s">
        <v>159</v>
      </c>
      <c r="E154" s="204" t="s">
        <v>1</v>
      </c>
      <c r="F154" s="205" t="s">
        <v>502</v>
      </c>
      <c r="G154" s="202"/>
      <c r="H154" s="206">
        <v>33.299999999999997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159</v>
      </c>
      <c r="AU154" s="212" t="s">
        <v>88</v>
      </c>
      <c r="AV154" s="13" t="s">
        <v>88</v>
      </c>
      <c r="AW154" s="13" t="s">
        <v>33</v>
      </c>
      <c r="AX154" s="13" t="s">
        <v>78</v>
      </c>
      <c r="AY154" s="212" t="s">
        <v>148</v>
      </c>
    </row>
    <row r="155" spans="1:65" s="14" customFormat="1" ht="11.25">
      <c r="B155" s="213"/>
      <c r="C155" s="214"/>
      <c r="D155" s="203" t="s">
        <v>159</v>
      </c>
      <c r="E155" s="215" t="s">
        <v>1</v>
      </c>
      <c r="F155" s="216" t="s">
        <v>167</v>
      </c>
      <c r="G155" s="214"/>
      <c r="H155" s="217">
        <v>33.299999999999997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159</v>
      </c>
      <c r="AU155" s="223" t="s">
        <v>88</v>
      </c>
      <c r="AV155" s="14" t="s">
        <v>154</v>
      </c>
      <c r="AW155" s="14" t="s">
        <v>33</v>
      </c>
      <c r="AX155" s="14" t="s">
        <v>86</v>
      </c>
      <c r="AY155" s="223" t="s">
        <v>148</v>
      </c>
    </row>
    <row r="156" spans="1:65" s="2" customFormat="1" ht="21.75" customHeight="1">
      <c r="A156" s="34"/>
      <c r="B156" s="35"/>
      <c r="C156" s="187" t="s">
        <v>199</v>
      </c>
      <c r="D156" s="187" t="s">
        <v>150</v>
      </c>
      <c r="E156" s="188" t="s">
        <v>503</v>
      </c>
      <c r="F156" s="189" t="s">
        <v>504</v>
      </c>
      <c r="G156" s="190" t="s">
        <v>192</v>
      </c>
      <c r="H156" s="191">
        <v>1.296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1.0606199999999999</v>
      </c>
      <c r="R156" s="197">
        <f>Q156*H156</f>
        <v>1.3745635199999999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154</v>
      </c>
      <c r="AT156" s="199" t="s">
        <v>150</v>
      </c>
      <c r="AU156" s="199" t="s">
        <v>88</v>
      </c>
      <c r="AY156" s="17" t="s">
        <v>148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154</v>
      </c>
      <c r="BM156" s="199" t="s">
        <v>194</v>
      </c>
    </row>
    <row r="157" spans="1:65" s="13" customFormat="1" ht="11.25">
      <c r="B157" s="201"/>
      <c r="C157" s="202"/>
      <c r="D157" s="203" t="s">
        <v>159</v>
      </c>
      <c r="E157" s="204" t="s">
        <v>1</v>
      </c>
      <c r="F157" s="205" t="s">
        <v>505</v>
      </c>
      <c r="G157" s="202"/>
      <c r="H157" s="206">
        <v>1.296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159</v>
      </c>
      <c r="AU157" s="212" t="s">
        <v>88</v>
      </c>
      <c r="AV157" s="13" t="s">
        <v>88</v>
      </c>
      <c r="AW157" s="13" t="s">
        <v>33</v>
      </c>
      <c r="AX157" s="13" t="s">
        <v>78</v>
      </c>
      <c r="AY157" s="212" t="s">
        <v>148</v>
      </c>
    </row>
    <row r="158" spans="1:65" s="14" customFormat="1" ht="11.25">
      <c r="B158" s="213"/>
      <c r="C158" s="214"/>
      <c r="D158" s="203" t="s">
        <v>159</v>
      </c>
      <c r="E158" s="215" t="s">
        <v>1</v>
      </c>
      <c r="F158" s="216" t="s">
        <v>167</v>
      </c>
      <c r="G158" s="214"/>
      <c r="H158" s="217">
        <v>1.296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159</v>
      </c>
      <c r="AU158" s="223" t="s">
        <v>88</v>
      </c>
      <c r="AV158" s="14" t="s">
        <v>154</v>
      </c>
      <c r="AW158" s="14" t="s">
        <v>33</v>
      </c>
      <c r="AX158" s="14" t="s">
        <v>86</v>
      </c>
      <c r="AY158" s="223" t="s">
        <v>148</v>
      </c>
    </row>
    <row r="159" spans="1:65" s="2" customFormat="1" ht="24.2" customHeight="1">
      <c r="A159" s="34"/>
      <c r="B159" s="35"/>
      <c r="C159" s="187" t="s">
        <v>203</v>
      </c>
      <c r="D159" s="187" t="s">
        <v>150</v>
      </c>
      <c r="E159" s="188" t="s">
        <v>223</v>
      </c>
      <c r="F159" s="189" t="s">
        <v>224</v>
      </c>
      <c r="G159" s="190" t="s">
        <v>225</v>
      </c>
      <c r="H159" s="191">
        <v>106.06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4.8999999999999998E-4</v>
      </c>
      <c r="R159" s="197">
        <f>Q159*H159</f>
        <v>5.1969399999999999E-2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154</v>
      </c>
      <c r="AT159" s="199" t="s">
        <v>150</v>
      </c>
      <c r="AU159" s="199" t="s">
        <v>88</v>
      </c>
      <c r="AY159" s="17" t="s">
        <v>148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154</v>
      </c>
      <c r="BM159" s="199" t="s">
        <v>198</v>
      </c>
    </row>
    <row r="160" spans="1:65" s="13" customFormat="1" ht="11.25">
      <c r="B160" s="201"/>
      <c r="C160" s="202"/>
      <c r="D160" s="203" t="s">
        <v>159</v>
      </c>
      <c r="E160" s="204" t="s">
        <v>1</v>
      </c>
      <c r="F160" s="205" t="s">
        <v>506</v>
      </c>
      <c r="G160" s="202"/>
      <c r="H160" s="206">
        <v>106.06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159</v>
      </c>
      <c r="AU160" s="212" t="s">
        <v>88</v>
      </c>
      <c r="AV160" s="13" t="s">
        <v>88</v>
      </c>
      <c r="AW160" s="13" t="s">
        <v>33</v>
      </c>
      <c r="AX160" s="13" t="s">
        <v>78</v>
      </c>
      <c r="AY160" s="212" t="s">
        <v>148</v>
      </c>
    </row>
    <row r="161" spans="1:65" s="14" customFormat="1" ht="11.25">
      <c r="B161" s="213"/>
      <c r="C161" s="214"/>
      <c r="D161" s="203" t="s">
        <v>159</v>
      </c>
      <c r="E161" s="215" t="s">
        <v>1</v>
      </c>
      <c r="F161" s="216" t="s">
        <v>167</v>
      </c>
      <c r="G161" s="214"/>
      <c r="H161" s="217">
        <v>106.06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159</v>
      </c>
      <c r="AU161" s="223" t="s">
        <v>88</v>
      </c>
      <c r="AV161" s="14" t="s">
        <v>154</v>
      </c>
      <c r="AW161" s="14" t="s">
        <v>33</v>
      </c>
      <c r="AX161" s="14" t="s">
        <v>86</v>
      </c>
      <c r="AY161" s="223" t="s">
        <v>148</v>
      </c>
    </row>
    <row r="162" spans="1:65" s="12" customFormat="1" ht="22.9" customHeight="1">
      <c r="B162" s="171"/>
      <c r="C162" s="172"/>
      <c r="D162" s="173" t="s">
        <v>77</v>
      </c>
      <c r="E162" s="185" t="s">
        <v>168</v>
      </c>
      <c r="F162" s="185" t="s">
        <v>231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SUM(P163:P197)</f>
        <v>0</v>
      </c>
      <c r="Q162" s="179"/>
      <c r="R162" s="180">
        <f>SUM(R163:R197)</f>
        <v>117.13552562999999</v>
      </c>
      <c r="S162" s="179"/>
      <c r="T162" s="181">
        <f>SUM(T163:T197)</f>
        <v>0</v>
      </c>
      <c r="AR162" s="182" t="s">
        <v>86</v>
      </c>
      <c r="AT162" s="183" t="s">
        <v>77</v>
      </c>
      <c r="AU162" s="183" t="s">
        <v>86</v>
      </c>
      <c r="AY162" s="182" t="s">
        <v>148</v>
      </c>
      <c r="BK162" s="184">
        <f>SUM(BK163:BK197)</f>
        <v>0</v>
      </c>
    </row>
    <row r="163" spans="1:65" s="2" customFormat="1" ht="24.2" customHeight="1">
      <c r="A163" s="34"/>
      <c r="B163" s="35"/>
      <c r="C163" s="187" t="s">
        <v>208</v>
      </c>
      <c r="D163" s="187" t="s">
        <v>150</v>
      </c>
      <c r="E163" s="188" t="s">
        <v>507</v>
      </c>
      <c r="F163" s="189" t="s">
        <v>508</v>
      </c>
      <c r="G163" s="190" t="s">
        <v>153</v>
      </c>
      <c r="H163" s="191">
        <v>298.29199999999997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3.46E-3</v>
      </c>
      <c r="R163" s="197">
        <f>Q163*H163</f>
        <v>1.03209032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154</v>
      </c>
      <c r="AT163" s="199" t="s">
        <v>150</v>
      </c>
      <c r="AU163" s="199" t="s">
        <v>88</v>
      </c>
      <c r="AY163" s="17" t="s">
        <v>148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154</v>
      </c>
      <c r="BM163" s="199" t="s">
        <v>262</v>
      </c>
    </row>
    <row r="164" spans="1:65" s="13" customFormat="1" ht="11.25">
      <c r="B164" s="201"/>
      <c r="C164" s="202"/>
      <c r="D164" s="203" t="s">
        <v>159</v>
      </c>
      <c r="E164" s="204" t="s">
        <v>1</v>
      </c>
      <c r="F164" s="205" t="s">
        <v>509</v>
      </c>
      <c r="G164" s="202"/>
      <c r="H164" s="206">
        <v>30.797000000000001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159</v>
      </c>
      <c r="AU164" s="212" t="s">
        <v>88</v>
      </c>
      <c r="AV164" s="13" t="s">
        <v>88</v>
      </c>
      <c r="AW164" s="13" t="s">
        <v>33</v>
      </c>
      <c r="AX164" s="13" t="s">
        <v>78</v>
      </c>
      <c r="AY164" s="212" t="s">
        <v>148</v>
      </c>
    </row>
    <row r="165" spans="1:65" s="13" customFormat="1" ht="11.25">
      <c r="B165" s="201"/>
      <c r="C165" s="202"/>
      <c r="D165" s="203" t="s">
        <v>159</v>
      </c>
      <c r="E165" s="204" t="s">
        <v>1</v>
      </c>
      <c r="F165" s="205" t="s">
        <v>510</v>
      </c>
      <c r="G165" s="202"/>
      <c r="H165" s="206">
        <v>21.548999999999999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159</v>
      </c>
      <c r="AU165" s="212" t="s">
        <v>88</v>
      </c>
      <c r="AV165" s="13" t="s">
        <v>88</v>
      </c>
      <c r="AW165" s="13" t="s">
        <v>33</v>
      </c>
      <c r="AX165" s="13" t="s">
        <v>78</v>
      </c>
      <c r="AY165" s="212" t="s">
        <v>148</v>
      </c>
    </row>
    <row r="166" spans="1:65" s="13" customFormat="1" ht="11.25">
      <c r="B166" s="201"/>
      <c r="C166" s="202"/>
      <c r="D166" s="203" t="s">
        <v>159</v>
      </c>
      <c r="E166" s="204" t="s">
        <v>1</v>
      </c>
      <c r="F166" s="205" t="s">
        <v>511</v>
      </c>
      <c r="G166" s="202"/>
      <c r="H166" s="206">
        <v>22.724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159</v>
      </c>
      <c r="AU166" s="212" t="s">
        <v>88</v>
      </c>
      <c r="AV166" s="13" t="s">
        <v>88</v>
      </c>
      <c r="AW166" s="13" t="s">
        <v>33</v>
      </c>
      <c r="AX166" s="13" t="s">
        <v>78</v>
      </c>
      <c r="AY166" s="212" t="s">
        <v>148</v>
      </c>
    </row>
    <row r="167" spans="1:65" s="13" customFormat="1" ht="11.25">
      <c r="B167" s="201"/>
      <c r="C167" s="202"/>
      <c r="D167" s="203" t="s">
        <v>159</v>
      </c>
      <c r="E167" s="204" t="s">
        <v>1</v>
      </c>
      <c r="F167" s="205" t="s">
        <v>512</v>
      </c>
      <c r="G167" s="202"/>
      <c r="H167" s="206">
        <v>16.744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159</v>
      </c>
      <c r="AU167" s="212" t="s">
        <v>88</v>
      </c>
      <c r="AV167" s="13" t="s">
        <v>88</v>
      </c>
      <c r="AW167" s="13" t="s">
        <v>33</v>
      </c>
      <c r="AX167" s="13" t="s">
        <v>78</v>
      </c>
      <c r="AY167" s="212" t="s">
        <v>148</v>
      </c>
    </row>
    <row r="168" spans="1:65" s="13" customFormat="1" ht="11.25">
      <c r="B168" s="201"/>
      <c r="C168" s="202"/>
      <c r="D168" s="203" t="s">
        <v>159</v>
      </c>
      <c r="E168" s="204" t="s">
        <v>1</v>
      </c>
      <c r="F168" s="205" t="s">
        <v>513</v>
      </c>
      <c r="G168" s="202"/>
      <c r="H168" s="206">
        <v>11.96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159</v>
      </c>
      <c r="AU168" s="212" t="s">
        <v>88</v>
      </c>
      <c r="AV168" s="13" t="s">
        <v>88</v>
      </c>
      <c r="AW168" s="13" t="s">
        <v>33</v>
      </c>
      <c r="AX168" s="13" t="s">
        <v>78</v>
      </c>
      <c r="AY168" s="212" t="s">
        <v>148</v>
      </c>
    </row>
    <row r="169" spans="1:65" s="13" customFormat="1" ht="11.25">
      <c r="B169" s="201"/>
      <c r="C169" s="202"/>
      <c r="D169" s="203" t="s">
        <v>159</v>
      </c>
      <c r="E169" s="204" t="s">
        <v>1</v>
      </c>
      <c r="F169" s="205" t="s">
        <v>514</v>
      </c>
      <c r="G169" s="202"/>
      <c r="H169" s="206">
        <v>7.32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159</v>
      </c>
      <c r="AU169" s="212" t="s">
        <v>88</v>
      </c>
      <c r="AV169" s="13" t="s">
        <v>88</v>
      </c>
      <c r="AW169" s="13" t="s">
        <v>33</v>
      </c>
      <c r="AX169" s="13" t="s">
        <v>78</v>
      </c>
      <c r="AY169" s="212" t="s">
        <v>148</v>
      </c>
    </row>
    <row r="170" spans="1:65" s="13" customFormat="1" ht="11.25">
      <c r="B170" s="201"/>
      <c r="C170" s="202"/>
      <c r="D170" s="203" t="s">
        <v>159</v>
      </c>
      <c r="E170" s="204" t="s">
        <v>1</v>
      </c>
      <c r="F170" s="205" t="s">
        <v>515</v>
      </c>
      <c r="G170" s="202"/>
      <c r="H170" s="206">
        <v>41.540999999999997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159</v>
      </c>
      <c r="AU170" s="212" t="s">
        <v>88</v>
      </c>
      <c r="AV170" s="13" t="s">
        <v>88</v>
      </c>
      <c r="AW170" s="13" t="s">
        <v>33</v>
      </c>
      <c r="AX170" s="13" t="s">
        <v>78</v>
      </c>
      <c r="AY170" s="212" t="s">
        <v>148</v>
      </c>
    </row>
    <row r="171" spans="1:65" s="13" customFormat="1" ht="11.25">
      <c r="B171" s="201"/>
      <c r="C171" s="202"/>
      <c r="D171" s="203" t="s">
        <v>159</v>
      </c>
      <c r="E171" s="204" t="s">
        <v>1</v>
      </c>
      <c r="F171" s="205" t="s">
        <v>516</v>
      </c>
      <c r="G171" s="202"/>
      <c r="H171" s="206">
        <v>16.690000000000001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159</v>
      </c>
      <c r="AU171" s="212" t="s">
        <v>88</v>
      </c>
      <c r="AV171" s="13" t="s">
        <v>88</v>
      </c>
      <c r="AW171" s="13" t="s">
        <v>33</v>
      </c>
      <c r="AX171" s="13" t="s">
        <v>78</v>
      </c>
      <c r="AY171" s="212" t="s">
        <v>148</v>
      </c>
    </row>
    <row r="172" spans="1:65" s="13" customFormat="1" ht="11.25">
      <c r="B172" s="201"/>
      <c r="C172" s="202"/>
      <c r="D172" s="203" t="s">
        <v>159</v>
      </c>
      <c r="E172" s="204" t="s">
        <v>1</v>
      </c>
      <c r="F172" s="205" t="s">
        <v>517</v>
      </c>
      <c r="G172" s="202"/>
      <c r="H172" s="206">
        <v>18.835999999999999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159</v>
      </c>
      <c r="AU172" s="212" t="s">
        <v>88</v>
      </c>
      <c r="AV172" s="13" t="s">
        <v>88</v>
      </c>
      <c r="AW172" s="13" t="s">
        <v>33</v>
      </c>
      <c r="AX172" s="13" t="s">
        <v>78</v>
      </c>
      <c r="AY172" s="212" t="s">
        <v>148</v>
      </c>
    </row>
    <row r="173" spans="1:65" s="13" customFormat="1" ht="11.25">
      <c r="B173" s="201"/>
      <c r="C173" s="202"/>
      <c r="D173" s="203" t="s">
        <v>159</v>
      </c>
      <c r="E173" s="204" t="s">
        <v>1</v>
      </c>
      <c r="F173" s="205" t="s">
        <v>518</v>
      </c>
      <c r="G173" s="202"/>
      <c r="H173" s="206">
        <v>24.422999999999998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159</v>
      </c>
      <c r="AU173" s="212" t="s">
        <v>88</v>
      </c>
      <c r="AV173" s="13" t="s">
        <v>88</v>
      </c>
      <c r="AW173" s="13" t="s">
        <v>33</v>
      </c>
      <c r="AX173" s="13" t="s">
        <v>78</v>
      </c>
      <c r="AY173" s="212" t="s">
        <v>148</v>
      </c>
    </row>
    <row r="174" spans="1:65" s="13" customFormat="1" ht="11.25">
      <c r="B174" s="201"/>
      <c r="C174" s="202"/>
      <c r="D174" s="203" t="s">
        <v>159</v>
      </c>
      <c r="E174" s="204" t="s">
        <v>1</v>
      </c>
      <c r="F174" s="205" t="s">
        <v>519</v>
      </c>
      <c r="G174" s="202"/>
      <c r="H174" s="206">
        <v>85.707999999999998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159</v>
      </c>
      <c r="AU174" s="212" t="s">
        <v>88</v>
      </c>
      <c r="AV174" s="13" t="s">
        <v>88</v>
      </c>
      <c r="AW174" s="13" t="s">
        <v>33</v>
      </c>
      <c r="AX174" s="13" t="s">
        <v>78</v>
      </c>
      <c r="AY174" s="212" t="s">
        <v>148</v>
      </c>
    </row>
    <row r="175" spans="1:65" s="14" customFormat="1" ht="11.25">
      <c r="B175" s="213"/>
      <c r="C175" s="214"/>
      <c r="D175" s="203" t="s">
        <v>159</v>
      </c>
      <c r="E175" s="215" t="s">
        <v>1</v>
      </c>
      <c r="F175" s="216" t="s">
        <v>167</v>
      </c>
      <c r="G175" s="214"/>
      <c r="H175" s="217">
        <v>298.29200000000003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159</v>
      </c>
      <c r="AU175" s="223" t="s">
        <v>88</v>
      </c>
      <c r="AV175" s="14" t="s">
        <v>154</v>
      </c>
      <c r="AW175" s="14" t="s">
        <v>33</v>
      </c>
      <c r="AX175" s="14" t="s">
        <v>86</v>
      </c>
      <c r="AY175" s="223" t="s">
        <v>148</v>
      </c>
    </row>
    <row r="176" spans="1:65" s="2" customFormat="1" ht="24.2" customHeight="1">
      <c r="A176" s="34"/>
      <c r="B176" s="35"/>
      <c r="C176" s="187" t="s">
        <v>213</v>
      </c>
      <c r="D176" s="187" t="s">
        <v>150</v>
      </c>
      <c r="E176" s="188" t="s">
        <v>520</v>
      </c>
      <c r="F176" s="189" t="s">
        <v>521</v>
      </c>
      <c r="G176" s="190" t="s">
        <v>153</v>
      </c>
      <c r="H176" s="191">
        <v>298.29199999999997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154</v>
      </c>
      <c r="AT176" s="199" t="s">
        <v>150</v>
      </c>
      <c r="AU176" s="199" t="s">
        <v>88</v>
      </c>
      <c r="AY176" s="17" t="s">
        <v>148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154</v>
      </c>
      <c r="BM176" s="199" t="s">
        <v>270</v>
      </c>
    </row>
    <row r="177" spans="1:65" s="13" customFormat="1" ht="11.25">
      <c r="B177" s="201"/>
      <c r="C177" s="202"/>
      <c r="D177" s="203" t="s">
        <v>159</v>
      </c>
      <c r="E177" s="204" t="s">
        <v>1</v>
      </c>
      <c r="F177" s="205" t="s">
        <v>509</v>
      </c>
      <c r="G177" s="202"/>
      <c r="H177" s="206">
        <v>30.797000000000001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159</v>
      </c>
      <c r="AU177" s="212" t="s">
        <v>88</v>
      </c>
      <c r="AV177" s="13" t="s">
        <v>88</v>
      </c>
      <c r="AW177" s="13" t="s">
        <v>33</v>
      </c>
      <c r="AX177" s="13" t="s">
        <v>78</v>
      </c>
      <c r="AY177" s="212" t="s">
        <v>148</v>
      </c>
    </row>
    <row r="178" spans="1:65" s="13" customFormat="1" ht="11.25">
      <c r="B178" s="201"/>
      <c r="C178" s="202"/>
      <c r="D178" s="203" t="s">
        <v>159</v>
      </c>
      <c r="E178" s="204" t="s">
        <v>1</v>
      </c>
      <c r="F178" s="205" t="s">
        <v>510</v>
      </c>
      <c r="G178" s="202"/>
      <c r="H178" s="206">
        <v>21.548999999999999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159</v>
      </c>
      <c r="AU178" s="212" t="s">
        <v>88</v>
      </c>
      <c r="AV178" s="13" t="s">
        <v>88</v>
      </c>
      <c r="AW178" s="13" t="s">
        <v>33</v>
      </c>
      <c r="AX178" s="13" t="s">
        <v>78</v>
      </c>
      <c r="AY178" s="212" t="s">
        <v>148</v>
      </c>
    </row>
    <row r="179" spans="1:65" s="13" customFormat="1" ht="11.25">
      <c r="B179" s="201"/>
      <c r="C179" s="202"/>
      <c r="D179" s="203" t="s">
        <v>159</v>
      </c>
      <c r="E179" s="204" t="s">
        <v>1</v>
      </c>
      <c r="F179" s="205" t="s">
        <v>511</v>
      </c>
      <c r="G179" s="202"/>
      <c r="H179" s="206">
        <v>22.724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159</v>
      </c>
      <c r="AU179" s="212" t="s">
        <v>88</v>
      </c>
      <c r="AV179" s="13" t="s">
        <v>88</v>
      </c>
      <c r="AW179" s="13" t="s">
        <v>33</v>
      </c>
      <c r="AX179" s="13" t="s">
        <v>78</v>
      </c>
      <c r="AY179" s="212" t="s">
        <v>148</v>
      </c>
    </row>
    <row r="180" spans="1:65" s="13" customFormat="1" ht="11.25">
      <c r="B180" s="201"/>
      <c r="C180" s="202"/>
      <c r="D180" s="203" t="s">
        <v>159</v>
      </c>
      <c r="E180" s="204" t="s">
        <v>1</v>
      </c>
      <c r="F180" s="205" t="s">
        <v>512</v>
      </c>
      <c r="G180" s="202"/>
      <c r="H180" s="206">
        <v>16.744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159</v>
      </c>
      <c r="AU180" s="212" t="s">
        <v>88</v>
      </c>
      <c r="AV180" s="13" t="s">
        <v>88</v>
      </c>
      <c r="AW180" s="13" t="s">
        <v>33</v>
      </c>
      <c r="AX180" s="13" t="s">
        <v>78</v>
      </c>
      <c r="AY180" s="212" t="s">
        <v>148</v>
      </c>
    </row>
    <row r="181" spans="1:65" s="13" customFormat="1" ht="11.25">
      <c r="B181" s="201"/>
      <c r="C181" s="202"/>
      <c r="D181" s="203" t="s">
        <v>159</v>
      </c>
      <c r="E181" s="204" t="s">
        <v>1</v>
      </c>
      <c r="F181" s="205" t="s">
        <v>513</v>
      </c>
      <c r="G181" s="202"/>
      <c r="H181" s="206">
        <v>11.96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159</v>
      </c>
      <c r="AU181" s="212" t="s">
        <v>88</v>
      </c>
      <c r="AV181" s="13" t="s">
        <v>88</v>
      </c>
      <c r="AW181" s="13" t="s">
        <v>33</v>
      </c>
      <c r="AX181" s="13" t="s">
        <v>78</v>
      </c>
      <c r="AY181" s="212" t="s">
        <v>148</v>
      </c>
    </row>
    <row r="182" spans="1:65" s="13" customFormat="1" ht="11.25">
      <c r="B182" s="201"/>
      <c r="C182" s="202"/>
      <c r="D182" s="203" t="s">
        <v>159</v>
      </c>
      <c r="E182" s="204" t="s">
        <v>1</v>
      </c>
      <c r="F182" s="205" t="s">
        <v>514</v>
      </c>
      <c r="G182" s="202"/>
      <c r="H182" s="206">
        <v>7.32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159</v>
      </c>
      <c r="AU182" s="212" t="s">
        <v>88</v>
      </c>
      <c r="AV182" s="13" t="s">
        <v>88</v>
      </c>
      <c r="AW182" s="13" t="s">
        <v>33</v>
      </c>
      <c r="AX182" s="13" t="s">
        <v>78</v>
      </c>
      <c r="AY182" s="212" t="s">
        <v>148</v>
      </c>
    </row>
    <row r="183" spans="1:65" s="13" customFormat="1" ht="11.25">
      <c r="B183" s="201"/>
      <c r="C183" s="202"/>
      <c r="D183" s="203" t="s">
        <v>159</v>
      </c>
      <c r="E183" s="204" t="s">
        <v>1</v>
      </c>
      <c r="F183" s="205" t="s">
        <v>515</v>
      </c>
      <c r="G183" s="202"/>
      <c r="H183" s="206">
        <v>41.540999999999997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159</v>
      </c>
      <c r="AU183" s="212" t="s">
        <v>88</v>
      </c>
      <c r="AV183" s="13" t="s">
        <v>88</v>
      </c>
      <c r="AW183" s="13" t="s">
        <v>33</v>
      </c>
      <c r="AX183" s="13" t="s">
        <v>78</v>
      </c>
      <c r="AY183" s="212" t="s">
        <v>148</v>
      </c>
    </row>
    <row r="184" spans="1:65" s="13" customFormat="1" ht="11.25">
      <c r="B184" s="201"/>
      <c r="C184" s="202"/>
      <c r="D184" s="203" t="s">
        <v>159</v>
      </c>
      <c r="E184" s="204" t="s">
        <v>1</v>
      </c>
      <c r="F184" s="205" t="s">
        <v>516</v>
      </c>
      <c r="G184" s="202"/>
      <c r="H184" s="206">
        <v>16.690000000000001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159</v>
      </c>
      <c r="AU184" s="212" t="s">
        <v>88</v>
      </c>
      <c r="AV184" s="13" t="s">
        <v>88</v>
      </c>
      <c r="AW184" s="13" t="s">
        <v>33</v>
      </c>
      <c r="AX184" s="13" t="s">
        <v>78</v>
      </c>
      <c r="AY184" s="212" t="s">
        <v>148</v>
      </c>
    </row>
    <row r="185" spans="1:65" s="13" customFormat="1" ht="11.25">
      <c r="B185" s="201"/>
      <c r="C185" s="202"/>
      <c r="D185" s="203" t="s">
        <v>159</v>
      </c>
      <c r="E185" s="204" t="s">
        <v>1</v>
      </c>
      <c r="F185" s="205" t="s">
        <v>517</v>
      </c>
      <c r="G185" s="202"/>
      <c r="H185" s="206">
        <v>18.835999999999999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159</v>
      </c>
      <c r="AU185" s="212" t="s">
        <v>88</v>
      </c>
      <c r="AV185" s="13" t="s">
        <v>88</v>
      </c>
      <c r="AW185" s="13" t="s">
        <v>33</v>
      </c>
      <c r="AX185" s="13" t="s">
        <v>78</v>
      </c>
      <c r="AY185" s="212" t="s">
        <v>148</v>
      </c>
    </row>
    <row r="186" spans="1:65" s="13" customFormat="1" ht="11.25">
      <c r="B186" s="201"/>
      <c r="C186" s="202"/>
      <c r="D186" s="203" t="s">
        <v>159</v>
      </c>
      <c r="E186" s="204" t="s">
        <v>1</v>
      </c>
      <c r="F186" s="205" t="s">
        <v>518</v>
      </c>
      <c r="G186" s="202"/>
      <c r="H186" s="206">
        <v>24.422999999999998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159</v>
      </c>
      <c r="AU186" s="212" t="s">
        <v>88</v>
      </c>
      <c r="AV186" s="13" t="s">
        <v>88</v>
      </c>
      <c r="AW186" s="13" t="s">
        <v>33</v>
      </c>
      <c r="AX186" s="13" t="s">
        <v>78</v>
      </c>
      <c r="AY186" s="212" t="s">
        <v>148</v>
      </c>
    </row>
    <row r="187" spans="1:65" s="13" customFormat="1" ht="11.25">
      <c r="B187" s="201"/>
      <c r="C187" s="202"/>
      <c r="D187" s="203" t="s">
        <v>159</v>
      </c>
      <c r="E187" s="204" t="s">
        <v>1</v>
      </c>
      <c r="F187" s="205" t="s">
        <v>519</v>
      </c>
      <c r="G187" s="202"/>
      <c r="H187" s="206">
        <v>85.707999999999998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159</v>
      </c>
      <c r="AU187" s="212" t="s">
        <v>88</v>
      </c>
      <c r="AV187" s="13" t="s">
        <v>88</v>
      </c>
      <c r="AW187" s="13" t="s">
        <v>33</v>
      </c>
      <c r="AX187" s="13" t="s">
        <v>78</v>
      </c>
      <c r="AY187" s="212" t="s">
        <v>148</v>
      </c>
    </row>
    <row r="188" spans="1:65" s="14" customFormat="1" ht="11.25">
      <c r="B188" s="213"/>
      <c r="C188" s="214"/>
      <c r="D188" s="203" t="s">
        <v>159</v>
      </c>
      <c r="E188" s="215" t="s">
        <v>1</v>
      </c>
      <c r="F188" s="216" t="s">
        <v>167</v>
      </c>
      <c r="G188" s="214"/>
      <c r="H188" s="217">
        <v>298.29200000000003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159</v>
      </c>
      <c r="AU188" s="223" t="s">
        <v>88</v>
      </c>
      <c r="AV188" s="14" t="s">
        <v>154</v>
      </c>
      <c r="AW188" s="14" t="s">
        <v>33</v>
      </c>
      <c r="AX188" s="14" t="s">
        <v>86</v>
      </c>
      <c r="AY188" s="223" t="s">
        <v>148</v>
      </c>
    </row>
    <row r="189" spans="1:65" s="2" customFormat="1" ht="24.2" customHeight="1">
      <c r="A189" s="34"/>
      <c r="B189" s="35"/>
      <c r="C189" s="187" t="s">
        <v>217</v>
      </c>
      <c r="D189" s="187" t="s">
        <v>150</v>
      </c>
      <c r="E189" s="188" t="s">
        <v>522</v>
      </c>
      <c r="F189" s="189" t="s">
        <v>523</v>
      </c>
      <c r="G189" s="190" t="s">
        <v>153</v>
      </c>
      <c r="H189" s="191">
        <v>298.29199999999997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2.5000000000000001E-3</v>
      </c>
      <c r="R189" s="197">
        <f>Q189*H189</f>
        <v>0.74573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154</v>
      </c>
      <c r="AT189" s="199" t="s">
        <v>150</v>
      </c>
      <c r="AU189" s="199" t="s">
        <v>88</v>
      </c>
      <c r="AY189" s="17" t="s">
        <v>148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154</v>
      </c>
      <c r="BM189" s="199" t="s">
        <v>211</v>
      </c>
    </row>
    <row r="190" spans="1:65" s="13" customFormat="1" ht="11.25">
      <c r="B190" s="201"/>
      <c r="C190" s="202"/>
      <c r="D190" s="203" t="s">
        <v>159</v>
      </c>
      <c r="E190" s="204" t="s">
        <v>1</v>
      </c>
      <c r="F190" s="205" t="s">
        <v>524</v>
      </c>
      <c r="G190" s="202"/>
      <c r="H190" s="206">
        <v>298.29199999999997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159</v>
      </c>
      <c r="AU190" s="212" t="s">
        <v>88</v>
      </c>
      <c r="AV190" s="13" t="s">
        <v>88</v>
      </c>
      <c r="AW190" s="13" t="s">
        <v>33</v>
      </c>
      <c r="AX190" s="13" t="s">
        <v>78</v>
      </c>
      <c r="AY190" s="212" t="s">
        <v>148</v>
      </c>
    </row>
    <row r="191" spans="1:65" s="14" customFormat="1" ht="11.25">
      <c r="B191" s="213"/>
      <c r="C191" s="214"/>
      <c r="D191" s="203" t="s">
        <v>159</v>
      </c>
      <c r="E191" s="215" t="s">
        <v>1</v>
      </c>
      <c r="F191" s="216" t="s">
        <v>167</v>
      </c>
      <c r="G191" s="214"/>
      <c r="H191" s="217">
        <v>298.29199999999997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159</v>
      </c>
      <c r="AU191" s="223" t="s">
        <v>88</v>
      </c>
      <c r="AV191" s="14" t="s">
        <v>154</v>
      </c>
      <c r="AW191" s="14" t="s">
        <v>33</v>
      </c>
      <c r="AX191" s="14" t="s">
        <v>86</v>
      </c>
      <c r="AY191" s="223" t="s">
        <v>148</v>
      </c>
    </row>
    <row r="192" spans="1:65" s="2" customFormat="1" ht="24.2" customHeight="1">
      <c r="A192" s="34"/>
      <c r="B192" s="35"/>
      <c r="C192" s="187" t="s">
        <v>222</v>
      </c>
      <c r="D192" s="187" t="s">
        <v>150</v>
      </c>
      <c r="E192" s="188" t="s">
        <v>525</v>
      </c>
      <c r="F192" s="189" t="s">
        <v>526</v>
      </c>
      <c r="G192" s="190" t="s">
        <v>157</v>
      </c>
      <c r="H192" s="191">
        <v>44.454999999999998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43</v>
      </c>
      <c r="O192" s="71"/>
      <c r="P192" s="197">
        <f>O192*H192</f>
        <v>0</v>
      </c>
      <c r="Q192" s="197">
        <v>2.5018699999999998</v>
      </c>
      <c r="R192" s="197">
        <f>Q192*H192</f>
        <v>111.22063084999999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154</v>
      </c>
      <c r="AT192" s="199" t="s">
        <v>150</v>
      </c>
      <c r="AU192" s="199" t="s">
        <v>88</v>
      </c>
      <c r="AY192" s="17" t="s">
        <v>148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86</v>
      </c>
      <c r="BK192" s="200">
        <f>ROUND(I192*H192,2)</f>
        <v>0</v>
      </c>
      <c r="BL192" s="17" t="s">
        <v>154</v>
      </c>
      <c r="BM192" s="199" t="s">
        <v>216</v>
      </c>
    </row>
    <row r="193" spans="1:65" s="13" customFormat="1" ht="11.25">
      <c r="B193" s="201"/>
      <c r="C193" s="202"/>
      <c r="D193" s="203" t="s">
        <v>159</v>
      </c>
      <c r="E193" s="204" t="s">
        <v>1</v>
      </c>
      <c r="F193" s="205" t="s">
        <v>527</v>
      </c>
      <c r="G193" s="202"/>
      <c r="H193" s="206">
        <v>44.454999999999998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159</v>
      </c>
      <c r="AU193" s="212" t="s">
        <v>88</v>
      </c>
      <c r="AV193" s="13" t="s">
        <v>88</v>
      </c>
      <c r="AW193" s="13" t="s">
        <v>33</v>
      </c>
      <c r="AX193" s="13" t="s">
        <v>78</v>
      </c>
      <c r="AY193" s="212" t="s">
        <v>148</v>
      </c>
    </row>
    <row r="194" spans="1:65" s="14" customFormat="1" ht="11.25">
      <c r="B194" s="213"/>
      <c r="C194" s="214"/>
      <c r="D194" s="203" t="s">
        <v>159</v>
      </c>
      <c r="E194" s="215" t="s">
        <v>1</v>
      </c>
      <c r="F194" s="216" t="s">
        <v>167</v>
      </c>
      <c r="G194" s="214"/>
      <c r="H194" s="217">
        <v>44.454999999999998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159</v>
      </c>
      <c r="AU194" s="223" t="s">
        <v>88</v>
      </c>
      <c r="AV194" s="14" t="s">
        <v>154</v>
      </c>
      <c r="AW194" s="14" t="s">
        <v>33</v>
      </c>
      <c r="AX194" s="14" t="s">
        <v>86</v>
      </c>
      <c r="AY194" s="223" t="s">
        <v>148</v>
      </c>
    </row>
    <row r="195" spans="1:65" s="2" customFormat="1" ht="16.5" customHeight="1">
      <c r="A195" s="34"/>
      <c r="B195" s="35"/>
      <c r="C195" s="187" t="s">
        <v>8</v>
      </c>
      <c r="D195" s="187" t="s">
        <v>150</v>
      </c>
      <c r="E195" s="188" t="s">
        <v>528</v>
      </c>
      <c r="F195" s="189" t="s">
        <v>529</v>
      </c>
      <c r="G195" s="190" t="s">
        <v>192</v>
      </c>
      <c r="H195" s="191">
        <v>3.9430000000000001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43</v>
      </c>
      <c r="O195" s="71"/>
      <c r="P195" s="197">
        <f>O195*H195</f>
        <v>0</v>
      </c>
      <c r="Q195" s="197">
        <v>1.04922</v>
      </c>
      <c r="R195" s="197">
        <f>Q195*H195</f>
        <v>4.13707446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154</v>
      </c>
      <c r="AT195" s="199" t="s">
        <v>150</v>
      </c>
      <c r="AU195" s="199" t="s">
        <v>88</v>
      </c>
      <c r="AY195" s="17" t="s">
        <v>148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154</v>
      </c>
      <c r="BM195" s="199" t="s">
        <v>220</v>
      </c>
    </row>
    <row r="196" spans="1:65" s="13" customFormat="1" ht="11.25">
      <c r="B196" s="201"/>
      <c r="C196" s="202"/>
      <c r="D196" s="203" t="s">
        <v>159</v>
      </c>
      <c r="E196" s="204" t="s">
        <v>1</v>
      </c>
      <c r="F196" s="205" t="s">
        <v>530</v>
      </c>
      <c r="G196" s="202"/>
      <c r="H196" s="206">
        <v>3.9430000000000001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159</v>
      </c>
      <c r="AU196" s="212" t="s">
        <v>88</v>
      </c>
      <c r="AV196" s="13" t="s">
        <v>88</v>
      </c>
      <c r="AW196" s="13" t="s">
        <v>33</v>
      </c>
      <c r="AX196" s="13" t="s">
        <v>78</v>
      </c>
      <c r="AY196" s="212" t="s">
        <v>148</v>
      </c>
    </row>
    <row r="197" spans="1:65" s="14" customFormat="1" ht="11.25">
      <c r="B197" s="213"/>
      <c r="C197" s="214"/>
      <c r="D197" s="203" t="s">
        <v>159</v>
      </c>
      <c r="E197" s="215" t="s">
        <v>1</v>
      </c>
      <c r="F197" s="216" t="s">
        <v>167</v>
      </c>
      <c r="G197" s="214"/>
      <c r="H197" s="217">
        <v>3.9430000000000001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159</v>
      </c>
      <c r="AU197" s="223" t="s">
        <v>88</v>
      </c>
      <c r="AV197" s="14" t="s">
        <v>154</v>
      </c>
      <c r="AW197" s="14" t="s">
        <v>33</v>
      </c>
      <c r="AX197" s="14" t="s">
        <v>86</v>
      </c>
      <c r="AY197" s="223" t="s">
        <v>148</v>
      </c>
    </row>
    <row r="198" spans="1:65" s="12" customFormat="1" ht="22.9" customHeight="1">
      <c r="B198" s="171"/>
      <c r="C198" s="172"/>
      <c r="D198" s="173" t="s">
        <v>77</v>
      </c>
      <c r="E198" s="185" t="s">
        <v>154</v>
      </c>
      <c r="F198" s="185" t="s">
        <v>531</v>
      </c>
      <c r="G198" s="172"/>
      <c r="H198" s="172"/>
      <c r="I198" s="175"/>
      <c r="J198" s="186">
        <f>BK198</f>
        <v>0</v>
      </c>
      <c r="K198" s="172"/>
      <c r="L198" s="177"/>
      <c r="M198" s="178"/>
      <c r="N198" s="179"/>
      <c r="O198" s="179"/>
      <c r="P198" s="180">
        <f>SUM(P199:P234)</f>
        <v>0</v>
      </c>
      <c r="Q198" s="179"/>
      <c r="R198" s="180">
        <f>SUM(R199:R234)</f>
        <v>15.93929683</v>
      </c>
      <c r="S198" s="179"/>
      <c r="T198" s="181">
        <f>SUM(T199:T234)</f>
        <v>0</v>
      </c>
      <c r="AR198" s="182" t="s">
        <v>86</v>
      </c>
      <c r="AT198" s="183" t="s">
        <v>77</v>
      </c>
      <c r="AU198" s="183" t="s">
        <v>86</v>
      </c>
      <c r="AY198" s="182" t="s">
        <v>148</v>
      </c>
      <c r="BK198" s="184">
        <f>SUM(BK199:BK234)</f>
        <v>0</v>
      </c>
    </row>
    <row r="199" spans="1:65" s="2" customFormat="1" ht="21.75" customHeight="1">
      <c r="A199" s="34"/>
      <c r="B199" s="35"/>
      <c r="C199" s="187" t="s">
        <v>232</v>
      </c>
      <c r="D199" s="187" t="s">
        <v>150</v>
      </c>
      <c r="E199" s="188" t="s">
        <v>532</v>
      </c>
      <c r="F199" s="189" t="s">
        <v>533</v>
      </c>
      <c r="G199" s="190" t="s">
        <v>157</v>
      </c>
      <c r="H199" s="191">
        <v>5.1840000000000002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43</v>
      </c>
      <c r="O199" s="71"/>
      <c r="P199" s="197">
        <f>O199*H199</f>
        <v>0</v>
      </c>
      <c r="Q199" s="197">
        <v>2.5019499999999999</v>
      </c>
      <c r="R199" s="197">
        <f>Q199*H199</f>
        <v>12.9701088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154</v>
      </c>
      <c r="AT199" s="199" t="s">
        <v>150</v>
      </c>
      <c r="AU199" s="199" t="s">
        <v>88</v>
      </c>
      <c r="AY199" s="17" t="s">
        <v>148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86</v>
      </c>
      <c r="BK199" s="200">
        <f>ROUND(I199*H199,2)</f>
        <v>0</v>
      </c>
      <c r="BL199" s="17" t="s">
        <v>154</v>
      </c>
      <c r="BM199" s="199" t="s">
        <v>226</v>
      </c>
    </row>
    <row r="200" spans="1:65" s="13" customFormat="1" ht="11.25">
      <c r="B200" s="201"/>
      <c r="C200" s="202"/>
      <c r="D200" s="203" t="s">
        <v>159</v>
      </c>
      <c r="E200" s="204" t="s">
        <v>1</v>
      </c>
      <c r="F200" s="205" t="s">
        <v>534</v>
      </c>
      <c r="G200" s="202"/>
      <c r="H200" s="206">
        <v>5.1840000000000002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159</v>
      </c>
      <c r="AU200" s="212" t="s">
        <v>88</v>
      </c>
      <c r="AV200" s="13" t="s">
        <v>88</v>
      </c>
      <c r="AW200" s="13" t="s">
        <v>33</v>
      </c>
      <c r="AX200" s="13" t="s">
        <v>78</v>
      </c>
      <c r="AY200" s="212" t="s">
        <v>148</v>
      </c>
    </row>
    <row r="201" spans="1:65" s="14" customFormat="1" ht="11.25">
      <c r="B201" s="213"/>
      <c r="C201" s="214"/>
      <c r="D201" s="203" t="s">
        <v>159</v>
      </c>
      <c r="E201" s="215" t="s">
        <v>1</v>
      </c>
      <c r="F201" s="216" t="s">
        <v>167</v>
      </c>
      <c r="G201" s="214"/>
      <c r="H201" s="217">
        <v>5.1840000000000002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159</v>
      </c>
      <c r="AU201" s="223" t="s">
        <v>88</v>
      </c>
      <c r="AV201" s="14" t="s">
        <v>154</v>
      </c>
      <c r="AW201" s="14" t="s">
        <v>33</v>
      </c>
      <c r="AX201" s="14" t="s">
        <v>86</v>
      </c>
      <c r="AY201" s="223" t="s">
        <v>148</v>
      </c>
    </row>
    <row r="202" spans="1:65" s="2" customFormat="1" ht="24.2" customHeight="1">
      <c r="A202" s="34"/>
      <c r="B202" s="35"/>
      <c r="C202" s="187" t="s">
        <v>237</v>
      </c>
      <c r="D202" s="187" t="s">
        <v>150</v>
      </c>
      <c r="E202" s="188" t="s">
        <v>535</v>
      </c>
      <c r="F202" s="189" t="s">
        <v>536</v>
      </c>
      <c r="G202" s="190" t="s">
        <v>192</v>
      </c>
      <c r="H202" s="191">
        <v>0.98899999999999999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43</v>
      </c>
      <c r="O202" s="71"/>
      <c r="P202" s="197">
        <f>O202*H202</f>
        <v>0</v>
      </c>
      <c r="Q202" s="197">
        <v>1.0492699999999999</v>
      </c>
      <c r="R202" s="197">
        <f>Q202*H202</f>
        <v>1.03772803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154</v>
      </c>
      <c r="AT202" s="199" t="s">
        <v>150</v>
      </c>
      <c r="AU202" s="199" t="s">
        <v>88</v>
      </c>
      <c r="AY202" s="17" t="s">
        <v>148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86</v>
      </c>
      <c r="BK202" s="200">
        <f>ROUND(I202*H202,2)</f>
        <v>0</v>
      </c>
      <c r="BL202" s="17" t="s">
        <v>154</v>
      </c>
      <c r="BM202" s="199" t="s">
        <v>229</v>
      </c>
    </row>
    <row r="203" spans="1:65" s="13" customFormat="1" ht="11.25">
      <c r="B203" s="201"/>
      <c r="C203" s="202"/>
      <c r="D203" s="203" t="s">
        <v>159</v>
      </c>
      <c r="E203" s="204" t="s">
        <v>1</v>
      </c>
      <c r="F203" s="205" t="s">
        <v>537</v>
      </c>
      <c r="G203" s="202"/>
      <c r="H203" s="206">
        <v>0.98899999999999999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159</v>
      </c>
      <c r="AU203" s="212" t="s">
        <v>88</v>
      </c>
      <c r="AV203" s="13" t="s">
        <v>88</v>
      </c>
      <c r="AW203" s="13" t="s">
        <v>33</v>
      </c>
      <c r="AX203" s="13" t="s">
        <v>78</v>
      </c>
      <c r="AY203" s="212" t="s">
        <v>148</v>
      </c>
    </row>
    <row r="204" spans="1:65" s="14" customFormat="1" ht="11.25">
      <c r="B204" s="213"/>
      <c r="C204" s="214"/>
      <c r="D204" s="203" t="s">
        <v>159</v>
      </c>
      <c r="E204" s="215" t="s">
        <v>1</v>
      </c>
      <c r="F204" s="216" t="s">
        <v>167</v>
      </c>
      <c r="G204" s="214"/>
      <c r="H204" s="217">
        <v>0.98899999999999999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159</v>
      </c>
      <c r="AU204" s="223" t="s">
        <v>88</v>
      </c>
      <c r="AV204" s="14" t="s">
        <v>154</v>
      </c>
      <c r="AW204" s="14" t="s">
        <v>33</v>
      </c>
      <c r="AX204" s="14" t="s">
        <v>86</v>
      </c>
      <c r="AY204" s="223" t="s">
        <v>148</v>
      </c>
    </row>
    <row r="205" spans="1:65" s="2" customFormat="1" ht="16.5" customHeight="1">
      <c r="A205" s="34"/>
      <c r="B205" s="35"/>
      <c r="C205" s="187" t="s">
        <v>194</v>
      </c>
      <c r="D205" s="187" t="s">
        <v>150</v>
      </c>
      <c r="E205" s="188" t="s">
        <v>538</v>
      </c>
      <c r="F205" s="189" t="s">
        <v>539</v>
      </c>
      <c r="G205" s="190" t="s">
        <v>235</v>
      </c>
      <c r="H205" s="191">
        <v>23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43</v>
      </c>
      <c r="O205" s="71"/>
      <c r="P205" s="197">
        <f>O205*H205</f>
        <v>0</v>
      </c>
      <c r="Q205" s="197">
        <v>7.0200000000000002E-3</v>
      </c>
      <c r="R205" s="197">
        <f>Q205*H205</f>
        <v>0.16145999999999999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154</v>
      </c>
      <c r="AT205" s="199" t="s">
        <v>150</v>
      </c>
      <c r="AU205" s="199" t="s">
        <v>88</v>
      </c>
      <c r="AY205" s="17" t="s">
        <v>148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86</v>
      </c>
      <c r="BK205" s="200">
        <f>ROUND(I205*H205,2)</f>
        <v>0</v>
      </c>
      <c r="BL205" s="17" t="s">
        <v>154</v>
      </c>
      <c r="BM205" s="199" t="s">
        <v>236</v>
      </c>
    </row>
    <row r="206" spans="1:65" s="13" customFormat="1" ht="11.25">
      <c r="B206" s="201"/>
      <c r="C206" s="202"/>
      <c r="D206" s="203" t="s">
        <v>159</v>
      </c>
      <c r="E206" s="204" t="s">
        <v>1</v>
      </c>
      <c r="F206" s="205" t="s">
        <v>540</v>
      </c>
      <c r="G206" s="202"/>
      <c r="H206" s="206">
        <v>23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159</v>
      </c>
      <c r="AU206" s="212" t="s">
        <v>88</v>
      </c>
      <c r="AV206" s="13" t="s">
        <v>88</v>
      </c>
      <c r="AW206" s="13" t="s">
        <v>33</v>
      </c>
      <c r="AX206" s="13" t="s">
        <v>78</v>
      </c>
      <c r="AY206" s="212" t="s">
        <v>148</v>
      </c>
    </row>
    <row r="207" spans="1:65" s="14" customFormat="1" ht="11.25">
      <c r="B207" s="213"/>
      <c r="C207" s="214"/>
      <c r="D207" s="203" t="s">
        <v>159</v>
      </c>
      <c r="E207" s="215" t="s">
        <v>1</v>
      </c>
      <c r="F207" s="216" t="s">
        <v>167</v>
      </c>
      <c r="G207" s="214"/>
      <c r="H207" s="217">
        <v>23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159</v>
      </c>
      <c r="AU207" s="223" t="s">
        <v>88</v>
      </c>
      <c r="AV207" s="14" t="s">
        <v>154</v>
      </c>
      <c r="AW207" s="14" t="s">
        <v>33</v>
      </c>
      <c r="AX207" s="14" t="s">
        <v>86</v>
      </c>
      <c r="AY207" s="223" t="s">
        <v>148</v>
      </c>
    </row>
    <row r="208" spans="1:65" s="2" customFormat="1" ht="16.5" customHeight="1">
      <c r="A208" s="34"/>
      <c r="B208" s="35"/>
      <c r="C208" s="224" t="s">
        <v>246</v>
      </c>
      <c r="D208" s="224" t="s">
        <v>189</v>
      </c>
      <c r="E208" s="225" t="s">
        <v>541</v>
      </c>
      <c r="F208" s="226" t="s">
        <v>542</v>
      </c>
      <c r="G208" s="227" t="s">
        <v>235</v>
      </c>
      <c r="H208" s="228">
        <v>3</v>
      </c>
      <c r="I208" s="229"/>
      <c r="J208" s="230">
        <f>ROUND(I208*H208,2)</f>
        <v>0</v>
      </c>
      <c r="K208" s="231"/>
      <c r="L208" s="232"/>
      <c r="M208" s="233" t="s">
        <v>1</v>
      </c>
      <c r="N208" s="234" t="s">
        <v>43</v>
      </c>
      <c r="O208" s="71"/>
      <c r="P208" s="197">
        <f>O208*H208</f>
        <v>0</v>
      </c>
      <c r="Q208" s="197">
        <v>7.0999999999999994E-2</v>
      </c>
      <c r="R208" s="197">
        <f>Q208*H208</f>
        <v>0.21299999999999997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193</v>
      </c>
      <c r="AT208" s="199" t="s">
        <v>189</v>
      </c>
      <c r="AU208" s="199" t="s">
        <v>88</v>
      </c>
      <c r="AY208" s="17" t="s">
        <v>148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86</v>
      </c>
      <c r="BK208" s="200">
        <f>ROUND(I208*H208,2)</f>
        <v>0</v>
      </c>
      <c r="BL208" s="17" t="s">
        <v>154</v>
      </c>
      <c r="BM208" s="199" t="s">
        <v>240</v>
      </c>
    </row>
    <row r="209" spans="1:65" s="13" customFormat="1" ht="11.25">
      <c r="B209" s="201"/>
      <c r="C209" s="202"/>
      <c r="D209" s="203" t="s">
        <v>159</v>
      </c>
      <c r="E209" s="204" t="s">
        <v>1</v>
      </c>
      <c r="F209" s="205" t="s">
        <v>168</v>
      </c>
      <c r="G209" s="202"/>
      <c r="H209" s="206">
        <v>3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159</v>
      </c>
      <c r="AU209" s="212" t="s">
        <v>88</v>
      </c>
      <c r="AV209" s="13" t="s">
        <v>88</v>
      </c>
      <c r="AW209" s="13" t="s">
        <v>33</v>
      </c>
      <c r="AX209" s="13" t="s">
        <v>78</v>
      </c>
      <c r="AY209" s="212" t="s">
        <v>148</v>
      </c>
    </row>
    <row r="210" spans="1:65" s="14" customFormat="1" ht="11.25">
      <c r="B210" s="213"/>
      <c r="C210" s="214"/>
      <c r="D210" s="203" t="s">
        <v>159</v>
      </c>
      <c r="E210" s="215" t="s">
        <v>1</v>
      </c>
      <c r="F210" s="216" t="s">
        <v>167</v>
      </c>
      <c r="G210" s="214"/>
      <c r="H210" s="217">
        <v>3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159</v>
      </c>
      <c r="AU210" s="223" t="s">
        <v>88</v>
      </c>
      <c r="AV210" s="14" t="s">
        <v>154</v>
      </c>
      <c r="AW210" s="14" t="s">
        <v>33</v>
      </c>
      <c r="AX210" s="14" t="s">
        <v>86</v>
      </c>
      <c r="AY210" s="223" t="s">
        <v>148</v>
      </c>
    </row>
    <row r="211" spans="1:65" s="2" customFormat="1" ht="16.5" customHeight="1">
      <c r="A211" s="34"/>
      <c r="B211" s="35"/>
      <c r="C211" s="224" t="s">
        <v>198</v>
      </c>
      <c r="D211" s="224" t="s">
        <v>189</v>
      </c>
      <c r="E211" s="225" t="s">
        <v>543</v>
      </c>
      <c r="F211" s="226" t="s">
        <v>544</v>
      </c>
      <c r="G211" s="227" t="s">
        <v>235</v>
      </c>
      <c r="H211" s="228">
        <v>8</v>
      </c>
      <c r="I211" s="229"/>
      <c r="J211" s="230">
        <f>ROUND(I211*H211,2)</f>
        <v>0</v>
      </c>
      <c r="K211" s="231"/>
      <c r="L211" s="232"/>
      <c r="M211" s="233" t="s">
        <v>1</v>
      </c>
      <c r="N211" s="234" t="s">
        <v>43</v>
      </c>
      <c r="O211" s="71"/>
      <c r="P211" s="197">
        <f>O211*H211</f>
        <v>0</v>
      </c>
      <c r="Q211" s="197">
        <v>7.9000000000000001E-2</v>
      </c>
      <c r="R211" s="197">
        <f>Q211*H211</f>
        <v>0.63200000000000001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193</v>
      </c>
      <c r="AT211" s="199" t="s">
        <v>189</v>
      </c>
      <c r="AU211" s="199" t="s">
        <v>88</v>
      </c>
      <c r="AY211" s="17" t="s">
        <v>148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86</v>
      </c>
      <c r="BK211" s="200">
        <f>ROUND(I211*H211,2)</f>
        <v>0</v>
      </c>
      <c r="BL211" s="17" t="s">
        <v>154</v>
      </c>
      <c r="BM211" s="199" t="s">
        <v>244</v>
      </c>
    </row>
    <row r="212" spans="1:65" s="13" customFormat="1" ht="11.25">
      <c r="B212" s="201"/>
      <c r="C212" s="202"/>
      <c r="D212" s="203" t="s">
        <v>159</v>
      </c>
      <c r="E212" s="204" t="s">
        <v>1</v>
      </c>
      <c r="F212" s="205" t="s">
        <v>193</v>
      </c>
      <c r="G212" s="202"/>
      <c r="H212" s="206">
        <v>8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159</v>
      </c>
      <c r="AU212" s="212" t="s">
        <v>88</v>
      </c>
      <c r="AV212" s="13" t="s">
        <v>88</v>
      </c>
      <c r="AW212" s="13" t="s">
        <v>33</v>
      </c>
      <c r="AX212" s="13" t="s">
        <v>78</v>
      </c>
      <c r="AY212" s="212" t="s">
        <v>148</v>
      </c>
    </row>
    <row r="213" spans="1:65" s="14" customFormat="1" ht="11.25">
      <c r="B213" s="213"/>
      <c r="C213" s="214"/>
      <c r="D213" s="203" t="s">
        <v>159</v>
      </c>
      <c r="E213" s="215" t="s">
        <v>1</v>
      </c>
      <c r="F213" s="216" t="s">
        <v>167</v>
      </c>
      <c r="G213" s="214"/>
      <c r="H213" s="217">
        <v>8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159</v>
      </c>
      <c r="AU213" s="223" t="s">
        <v>88</v>
      </c>
      <c r="AV213" s="14" t="s">
        <v>154</v>
      </c>
      <c r="AW213" s="14" t="s">
        <v>33</v>
      </c>
      <c r="AX213" s="14" t="s">
        <v>86</v>
      </c>
      <c r="AY213" s="223" t="s">
        <v>148</v>
      </c>
    </row>
    <row r="214" spans="1:65" s="2" customFormat="1" ht="16.5" customHeight="1">
      <c r="A214" s="34"/>
      <c r="B214" s="35"/>
      <c r="C214" s="224" t="s">
        <v>7</v>
      </c>
      <c r="D214" s="224" t="s">
        <v>189</v>
      </c>
      <c r="E214" s="225" t="s">
        <v>545</v>
      </c>
      <c r="F214" s="226" t="s">
        <v>546</v>
      </c>
      <c r="G214" s="227" t="s">
        <v>235</v>
      </c>
      <c r="H214" s="228">
        <v>1</v>
      </c>
      <c r="I214" s="229"/>
      <c r="J214" s="230">
        <f>ROUND(I214*H214,2)</f>
        <v>0</v>
      </c>
      <c r="K214" s="231"/>
      <c r="L214" s="232"/>
      <c r="M214" s="233" t="s">
        <v>1</v>
      </c>
      <c r="N214" s="234" t="s">
        <v>43</v>
      </c>
      <c r="O214" s="71"/>
      <c r="P214" s="197">
        <f>O214*H214</f>
        <v>0</v>
      </c>
      <c r="Q214" s="197">
        <v>9.5000000000000001E-2</v>
      </c>
      <c r="R214" s="197">
        <f>Q214*H214</f>
        <v>9.5000000000000001E-2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193</v>
      </c>
      <c r="AT214" s="199" t="s">
        <v>189</v>
      </c>
      <c r="AU214" s="199" t="s">
        <v>88</v>
      </c>
      <c r="AY214" s="17" t="s">
        <v>148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86</v>
      </c>
      <c r="BK214" s="200">
        <f>ROUND(I214*H214,2)</f>
        <v>0</v>
      </c>
      <c r="BL214" s="17" t="s">
        <v>154</v>
      </c>
      <c r="BM214" s="199" t="s">
        <v>249</v>
      </c>
    </row>
    <row r="215" spans="1:65" s="13" customFormat="1" ht="11.25">
      <c r="B215" s="201"/>
      <c r="C215" s="202"/>
      <c r="D215" s="203" t="s">
        <v>159</v>
      </c>
      <c r="E215" s="204" t="s">
        <v>1</v>
      </c>
      <c r="F215" s="205" t="s">
        <v>86</v>
      </c>
      <c r="G215" s="202"/>
      <c r="H215" s="206">
        <v>1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159</v>
      </c>
      <c r="AU215" s="212" t="s">
        <v>88</v>
      </c>
      <c r="AV215" s="13" t="s">
        <v>88</v>
      </c>
      <c r="AW215" s="13" t="s">
        <v>33</v>
      </c>
      <c r="AX215" s="13" t="s">
        <v>78</v>
      </c>
      <c r="AY215" s="212" t="s">
        <v>148</v>
      </c>
    </row>
    <row r="216" spans="1:65" s="14" customFormat="1" ht="11.25">
      <c r="B216" s="213"/>
      <c r="C216" s="214"/>
      <c r="D216" s="203" t="s">
        <v>159</v>
      </c>
      <c r="E216" s="215" t="s">
        <v>1</v>
      </c>
      <c r="F216" s="216" t="s">
        <v>167</v>
      </c>
      <c r="G216" s="214"/>
      <c r="H216" s="217">
        <v>1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159</v>
      </c>
      <c r="AU216" s="223" t="s">
        <v>88</v>
      </c>
      <c r="AV216" s="14" t="s">
        <v>154</v>
      </c>
      <c r="AW216" s="14" t="s">
        <v>33</v>
      </c>
      <c r="AX216" s="14" t="s">
        <v>86</v>
      </c>
      <c r="AY216" s="223" t="s">
        <v>148</v>
      </c>
    </row>
    <row r="217" spans="1:65" s="2" customFormat="1" ht="16.5" customHeight="1">
      <c r="A217" s="34"/>
      <c r="B217" s="35"/>
      <c r="C217" s="224" t="s">
        <v>262</v>
      </c>
      <c r="D217" s="224" t="s">
        <v>189</v>
      </c>
      <c r="E217" s="225" t="s">
        <v>547</v>
      </c>
      <c r="F217" s="226" t="s">
        <v>548</v>
      </c>
      <c r="G217" s="227" t="s">
        <v>235</v>
      </c>
      <c r="H217" s="228">
        <v>3</v>
      </c>
      <c r="I217" s="229"/>
      <c r="J217" s="230">
        <f>ROUND(I217*H217,2)</f>
        <v>0</v>
      </c>
      <c r="K217" s="231"/>
      <c r="L217" s="232"/>
      <c r="M217" s="233" t="s">
        <v>1</v>
      </c>
      <c r="N217" s="234" t="s">
        <v>43</v>
      </c>
      <c r="O217" s="71"/>
      <c r="P217" s="197">
        <f>O217*H217</f>
        <v>0</v>
      </c>
      <c r="Q217" s="197">
        <v>7.8E-2</v>
      </c>
      <c r="R217" s="197">
        <f>Q217*H217</f>
        <v>0.23399999999999999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193</v>
      </c>
      <c r="AT217" s="199" t="s">
        <v>189</v>
      </c>
      <c r="AU217" s="199" t="s">
        <v>88</v>
      </c>
      <c r="AY217" s="17" t="s">
        <v>148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86</v>
      </c>
      <c r="BK217" s="200">
        <f>ROUND(I217*H217,2)</f>
        <v>0</v>
      </c>
      <c r="BL217" s="17" t="s">
        <v>154</v>
      </c>
      <c r="BM217" s="199" t="s">
        <v>252</v>
      </c>
    </row>
    <row r="218" spans="1:65" s="13" customFormat="1" ht="11.25">
      <c r="B218" s="201"/>
      <c r="C218" s="202"/>
      <c r="D218" s="203" t="s">
        <v>159</v>
      </c>
      <c r="E218" s="204" t="s">
        <v>1</v>
      </c>
      <c r="F218" s="205" t="s">
        <v>168</v>
      </c>
      <c r="G218" s="202"/>
      <c r="H218" s="206">
        <v>3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159</v>
      </c>
      <c r="AU218" s="212" t="s">
        <v>88</v>
      </c>
      <c r="AV218" s="13" t="s">
        <v>88</v>
      </c>
      <c r="AW218" s="13" t="s">
        <v>33</v>
      </c>
      <c r="AX218" s="13" t="s">
        <v>78</v>
      </c>
      <c r="AY218" s="212" t="s">
        <v>148</v>
      </c>
    </row>
    <row r="219" spans="1:65" s="14" customFormat="1" ht="11.25">
      <c r="B219" s="213"/>
      <c r="C219" s="214"/>
      <c r="D219" s="203" t="s">
        <v>159</v>
      </c>
      <c r="E219" s="215" t="s">
        <v>1</v>
      </c>
      <c r="F219" s="216" t="s">
        <v>167</v>
      </c>
      <c r="G219" s="214"/>
      <c r="H219" s="217">
        <v>3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159</v>
      </c>
      <c r="AU219" s="223" t="s">
        <v>88</v>
      </c>
      <c r="AV219" s="14" t="s">
        <v>154</v>
      </c>
      <c r="AW219" s="14" t="s">
        <v>33</v>
      </c>
      <c r="AX219" s="14" t="s">
        <v>86</v>
      </c>
      <c r="AY219" s="223" t="s">
        <v>148</v>
      </c>
    </row>
    <row r="220" spans="1:65" s="2" customFormat="1" ht="16.5" customHeight="1">
      <c r="A220" s="34"/>
      <c r="B220" s="35"/>
      <c r="C220" s="224" t="s">
        <v>266</v>
      </c>
      <c r="D220" s="224" t="s">
        <v>189</v>
      </c>
      <c r="E220" s="225" t="s">
        <v>549</v>
      </c>
      <c r="F220" s="226" t="s">
        <v>550</v>
      </c>
      <c r="G220" s="227" t="s">
        <v>235</v>
      </c>
      <c r="H220" s="228">
        <v>2</v>
      </c>
      <c r="I220" s="229"/>
      <c r="J220" s="230">
        <f>ROUND(I220*H220,2)</f>
        <v>0</v>
      </c>
      <c r="K220" s="231"/>
      <c r="L220" s="232"/>
      <c r="M220" s="233" t="s">
        <v>1</v>
      </c>
      <c r="N220" s="234" t="s">
        <v>43</v>
      </c>
      <c r="O220" s="71"/>
      <c r="P220" s="197">
        <f>O220*H220</f>
        <v>0</v>
      </c>
      <c r="Q220" s="197">
        <v>8.5000000000000006E-2</v>
      </c>
      <c r="R220" s="197">
        <f>Q220*H220</f>
        <v>0.17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193</v>
      </c>
      <c r="AT220" s="199" t="s">
        <v>189</v>
      </c>
      <c r="AU220" s="199" t="s">
        <v>88</v>
      </c>
      <c r="AY220" s="17" t="s">
        <v>148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86</v>
      </c>
      <c r="BK220" s="200">
        <f>ROUND(I220*H220,2)</f>
        <v>0</v>
      </c>
      <c r="BL220" s="17" t="s">
        <v>154</v>
      </c>
      <c r="BM220" s="199" t="s">
        <v>261</v>
      </c>
    </row>
    <row r="221" spans="1:65" s="13" customFormat="1" ht="11.25">
      <c r="B221" s="201"/>
      <c r="C221" s="202"/>
      <c r="D221" s="203" t="s">
        <v>159</v>
      </c>
      <c r="E221" s="204" t="s">
        <v>1</v>
      </c>
      <c r="F221" s="205" t="s">
        <v>88</v>
      </c>
      <c r="G221" s="202"/>
      <c r="H221" s="206">
        <v>2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159</v>
      </c>
      <c r="AU221" s="212" t="s">
        <v>88</v>
      </c>
      <c r="AV221" s="13" t="s">
        <v>88</v>
      </c>
      <c r="AW221" s="13" t="s">
        <v>33</v>
      </c>
      <c r="AX221" s="13" t="s">
        <v>78</v>
      </c>
      <c r="AY221" s="212" t="s">
        <v>148</v>
      </c>
    </row>
    <row r="222" spans="1:65" s="14" customFormat="1" ht="11.25">
      <c r="B222" s="213"/>
      <c r="C222" s="214"/>
      <c r="D222" s="203" t="s">
        <v>159</v>
      </c>
      <c r="E222" s="215" t="s">
        <v>1</v>
      </c>
      <c r="F222" s="216" t="s">
        <v>167</v>
      </c>
      <c r="G222" s="214"/>
      <c r="H222" s="217">
        <v>2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159</v>
      </c>
      <c r="AU222" s="223" t="s">
        <v>88</v>
      </c>
      <c r="AV222" s="14" t="s">
        <v>154</v>
      </c>
      <c r="AW222" s="14" t="s">
        <v>33</v>
      </c>
      <c r="AX222" s="14" t="s">
        <v>86</v>
      </c>
      <c r="AY222" s="223" t="s">
        <v>148</v>
      </c>
    </row>
    <row r="223" spans="1:65" s="2" customFormat="1" ht="16.5" customHeight="1">
      <c r="A223" s="34"/>
      <c r="B223" s="35"/>
      <c r="C223" s="224" t="s">
        <v>270</v>
      </c>
      <c r="D223" s="224" t="s">
        <v>189</v>
      </c>
      <c r="E223" s="225" t="s">
        <v>551</v>
      </c>
      <c r="F223" s="226" t="s">
        <v>552</v>
      </c>
      <c r="G223" s="227" t="s">
        <v>235</v>
      </c>
      <c r="H223" s="228">
        <v>1</v>
      </c>
      <c r="I223" s="229"/>
      <c r="J223" s="230">
        <f>ROUND(I223*H223,2)</f>
        <v>0</v>
      </c>
      <c r="K223" s="231"/>
      <c r="L223" s="232"/>
      <c r="M223" s="233" t="s">
        <v>1</v>
      </c>
      <c r="N223" s="234" t="s">
        <v>43</v>
      </c>
      <c r="O223" s="71"/>
      <c r="P223" s="197">
        <f>O223*H223</f>
        <v>0</v>
      </c>
      <c r="Q223" s="197">
        <v>0.10199999999999999</v>
      </c>
      <c r="R223" s="197">
        <f>Q223*H223</f>
        <v>0.10199999999999999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193</v>
      </c>
      <c r="AT223" s="199" t="s">
        <v>189</v>
      </c>
      <c r="AU223" s="199" t="s">
        <v>88</v>
      </c>
      <c r="AY223" s="17" t="s">
        <v>148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86</v>
      </c>
      <c r="BK223" s="200">
        <f>ROUND(I223*H223,2)</f>
        <v>0</v>
      </c>
      <c r="BL223" s="17" t="s">
        <v>154</v>
      </c>
      <c r="BM223" s="199" t="s">
        <v>265</v>
      </c>
    </row>
    <row r="224" spans="1:65" s="13" customFormat="1" ht="11.25">
      <c r="B224" s="201"/>
      <c r="C224" s="202"/>
      <c r="D224" s="203" t="s">
        <v>159</v>
      </c>
      <c r="E224" s="204" t="s">
        <v>1</v>
      </c>
      <c r="F224" s="205" t="s">
        <v>86</v>
      </c>
      <c r="G224" s="202"/>
      <c r="H224" s="206">
        <v>1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159</v>
      </c>
      <c r="AU224" s="212" t="s">
        <v>88</v>
      </c>
      <c r="AV224" s="13" t="s">
        <v>88</v>
      </c>
      <c r="AW224" s="13" t="s">
        <v>33</v>
      </c>
      <c r="AX224" s="13" t="s">
        <v>78</v>
      </c>
      <c r="AY224" s="212" t="s">
        <v>148</v>
      </c>
    </row>
    <row r="225" spans="1:65" s="14" customFormat="1" ht="11.25">
      <c r="B225" s="213"/>
      <c r="C225" s="214"/>
      <c r="D225" s="203" t="s">
        <v>159</v>
      </c>
      <c r="E225" s="215" t="s">
        <v>1</v>
      </c>
      <c r="F225" s="216" t="s">
        <v>167</v>
      </c>
      <c r="G225" s="214"/>
      <c r="H225" s="217">
        <v>1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159</v>
      </c>
      <c r="AU225" s="223" t="s">
        <v>88</v>
      </c>
      <c r="AV225" s="14" t="s">
        <v>154</v>
      </c>
      <c r="AW225" s="14" t="s">
        <v>33</v>
      </c>
      <c r="AX225" s="14" t="s">
        <v>86</v>
      </c>
      <c r="AY225" s="223" t="s">
        <v>148</v>
      </c>
    </row>
    <row r="226" spans="1:65" s="2" customFormat="1" ht="16.5" customHeight="1">
      <c r="A226" s="34"/>
      <c r="B226" s="35"/>
      <c r="C226" s="224" t="s">
        <v>274</v>
      </c>
      <c r="D226" s="224" t="s">
        <v>189</v>
      </c>
      <c r="E226" s="225" t="s">
        <v>553</v>
      </c>
      <c r="F226" s="226" t="s">
        <v>554</v>
      </c>
      <c r="G226" s="227" t="s">
        <v>235</v>
      </c>
      <c r="H226" s="228">
        <v>2</v>
      </c>
      <c r="I226" s="229"/>
      <c r="J226" s="230">
        <f>ROUND(I226*H226,2)</f>
        <v>0</v>
      </c>
      <c r="K226" s="231"/>
      <c r="L226" s="232"/>
      <c r="M226" s="233" t="s">
        <v>1</v>
      </c>
      <c r="N226" s="234" t="s">
        <v>43</v>
      </c>
      <c r="O226" s="71"/>
      <c r="P226" s="197">
        <f>O226*H226</f>
        <v>0</v>
      </c>
      <c r="Q226" s="197">
        <v>0.16200000000000001</v>
      </c>
      <c r="R226" s="197">
        <f>Q226*H226</f>
        <v>0.32400000000000001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193</v>
      </c>
      <c r="AT226" s="199" t="s">
        <v>189</v>
      </c>
      <c r="AU226" s="199" t="s">
        <v>88</v>
      </c>
      <c r="AY226" s="17" t="s">
        <v>148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86</v>
      </c>
      <c r="BK226" s="200">
        <f>ROUND(I226*H226,2)</f>
        <v>0</v>
      </c>
      <c r="BL226" s="17" t="s">
        <v>154</v>
      </c>
      <c r="BM226" s="199" t="s">
        <v>269</v>
      </c>
    </row>
    <row r="227" spans="1:65" s="13" customFormat="1" ht="11.25">
      <c r="B227" s="201"/>
      <c r="C227" s="202"/>
      <c r="D227" s="203" t="s">
        <v>159</v>
      </c>
      <c r="E227" s="204" t="s">
        <v>1</v>
      </c>
      <c r="F227" s="205" t="s">
        <v>88</v>
      </c>
      <c r="G227" s="202"/>
      <c r="H227" s="206">
        <v>2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159</v>
      </c>
      <c r="AU227" s="212" t="s">
        <v>88</v>
      </c>
      <c r="AV227" s="13" t="s">
        <v>88</v>
      </c>
      <c r="AW227" s="13" t="s">
        <v>33</v>
      </c>
      <c r="AX227" s="13" t="s">
        <v>78</v>
      </c>
      <c r="AY227" s="212" t="s">
        <v>148</v>
      </c>
    </row>
    <row r="228" spans="1:65" s="14" customFormat="1" ht="11.25">
      <c r="B228" s="213"/>
      <c r="C228" s="214"/>
      <c r="D228" s="203" t="s">
        <v>159</v>
      </c>
      <c r="E228" s="215" t="s">
        <v>1</v>
      </c>
      <c r="F228" s="216" t="s">
        <v>167</v>
      </c>
      <c r="G228" s="214"/>
      <c r="H228" s="217">
        <v>2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159</v>
      </c>
      <c r="AU228" s="223" t="s">
        <v>88</v>
      </c>
      <c r="AV228" s="14" t="s">
        <v>154</v>
      </c>
      <c r="AW228" s="14" t="s">
        <v>33</v>
      </c>
      <c r="AX228" s="14" t="s">
        <v>86</v>
      </c>
      <c r="AY228" s="223" t="s">
        <v>148</v>
      </c>
    </row>
    <row r="229" spans="1:65" s="2" customFormat="1" ht="16.5" customHeight="1">
      <c r="A229" s="34"/>
      <c r="B229" s="35"/>
      <c r="C229" s="224" t="s">
        <v>211</v>
      </c>
      <c r="D229" s="224" t="s">
        <v>189</v>
      </c>
      <c r="E229" s="225" t="s">
        <v>555</v>
      </c>
      <c r="F229" s="226" t="s">
        <v>556</v>
      </c>
      <c r="G229" s="227" t="s">
        <v>235</v>
      </c>
      <c r="H229" s="228">
        <v>1</v>
      </c>
      <c r="I229" s="229"/>
      <c r="J229" s="230">
        <f>ROUND(I229*H229,2)</f>
        <v>0</v>
      </c>
      <c r="K229" s="231"/>
      <c r="L229" s="232"/>
      <c r="M229" s="233" t="s">
        <v>1</v>
      </c>
      <c r="N229" s="234" t="s">
        <v>43</v>
      </c>
      <c r="O229" s="71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193</v>
      </c>
      <c r="AT229" s="199" t="s">
        <v>189</v>
      </c>
      <c r="AU229" s="199" t="s">
        <v>88</v>
      </c>
      <c r="AY229" s="17" t="s">
        <v>148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86</v>
      </c>
      <c r="BK229" s="200">
        <f>ROUND(I229*H229,2)</f>
        <v>0</v>
      </c>
      <c r="BL229" s="17" t="s">
        <v>154</v>
      </c>
      <c r="BM229" s="199" t="s">
        <v>273</v>
      </c>
    </row>
    <row r="230" spans="1:65" s="13" customFormat="1" ht="11.25">
      <c r="B230" s="201"/>
      <c r="C230" s="202"/>
      <c r="D230" s="203" t="s">
        <v>159</v>
      </c>
      <c r="E230" s="204" t="s">
        <v>1</v>
      </c>
      <c r="F230" s="205" t="s">
        <v>86</v>
      </c>
      <c r="G230" s="202"/>
      <c r="H230" s="206">
        <v>1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159</v>
      </c>
      <c r="AU230" s="212" t="s">
        <v>88</v>
      </c>
      <c r="AV230" s="13" t="s">
        <v>88</v>
      </c>
      <c r="AW230" s="13" t="s">
        <v>33</v>
      </c>
      <c r="AX230" s="13" t="s">
        <v>78</v>
      </c>
      <c r="AY230" s="212" t="s">
        <v>148</v>
      </c>
    </row>
    <row r="231" spans="1:65" s="14" customFormat="1" ht="11.25">
      <c r="B231" s="213"/>
      <c r="C231" s="214"/>
      <c r="D231" s="203" t="s">
        <v>159</v>
      </c>
      <c r="E231" s="215" t="s">
        <v>1</v>
      </c>
      <c r="F231" s="216" t="s">
        <v>167</v>
      </c>
      <c r="G231" s="214"/>
      <c r="H231" s="217">
        <v>1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159</v>
      </c>
      <c r="AU231" s="223" t="s">
        <v>88</v>
      </c>
      <c r="AV231" s="14" t="s">
        <v>154</v>
      </c>
      <c r="AW231" s="14" t="s">
        <v>33</v>
      </c>
      <c r="AX231" s="14" t="s">
        <v>86</v>
      </c>
      <c r="AY231" s="223" t="s">
        <v>148</v>
      </c>
    </row>
    <row r="232" spans="1:65" s="2" customFormat="1" ht="16.5" customHeight="1">
      <c r="A232" s="34"/>
      <c r="B232" s="35"/>
      <c r="C232" s="224" t="s">
        <v>291</v>
      </c>
      <c r="D232" s="224" t="s">
        <v>189</v>
      </c>
      <c r="E232" s="225" t="s">
        <v>557</v>
      </c>
      <c r="F232" s="226" t="s">
        <v>558</v>
      </c>
      <c r="G232" s="227" t="s">
        <v>235</v>
      </c>
      <c r="H232" s="228">
        <v>2</v>
      </c>
      <c r="I232" s="229"/>
      <c r="J232" s="230">
        <f>ROUND(I232*H232,2)</f>
        <v>0</v>
      </c>
      <c r="K232" s="231"/>
      <c r="L232" s="232"/>
      <c r="M232" s="233" t="s">
        <v>1</v>
      </c>
      <c r="N232" s="234" t="s">
        <v>43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193</v>
      </c>
      <c r="AT232" s="199" t="s">
        <v>189</v>
      </c>
      <c r="AU232" s="199" t="s">
        <v>88</v>
      </c>
      <c r="AY232" s="17" t="s">
        <v>148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86</v>
      </c>
      <c r="BK232" s="200">
        <f>ROUND(I232*H232,2)</f>
        <v>0</v>
      </c>
      <c r="BL232" s="17" t="s">
        <v>154</v>
      </c>
      <c r="BM232" s="199" t="s">
        <v>277</v>
      </c>
    </row>
    <row r="233" spans="1:65" s="13" customFormat="1" ht="11.25">
      <c r="B233" s="201"/>
      <c r="C233" s="202"/>
      <c r="D233" s="203" t="s">
        <v>159</v>
      </c>
      <c r="E233" s="204" t="s">
        <v>1</v>
      </c>
      <c r="F233" s="205" t="s">
        <v>88</v>
      </c>
      <c r="G233" s="202"/>
      <c r="H233" s="206">
        <v>2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159</v>
      </c>
      <c r="AU233" s="212" t="s">
        <v>88</v>
      </c>
      <c r="AV233" s="13" t="s">
        <v>88</v>
      </c>
      <c r="AW233" s="13" t="s">
        <v>33</v>
      </c>
      <c r="AX233" s="13" t="s">
        <v>78</v>
      </c>
      <c r="AY233" s="212" t="s">
        <v>148</v>
      </c>
    </row>
    <row r="234" spans="1:65" s="14" customFormat="1" ht="11.25">
      <c r="B234" s="213"/>
      <c r="C234" s="214"/>
      <c r="D234" s="203" t="s">
        <v>159</v>
      </c>
      <c r="E234" s="215" t="s">
        <v>1</v>
      </c>
      <c r="F234" s="216" t="s">
        <v>167</v>
      </c>
      <c r="G234" s="214"/>
      <c r="H234" s="217">
        <v>2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159</v>
      </c>
      <c r="AU234" s="223" t="s">
        <v>88</v>
      </c>
      <c r="AV234" s="14" t="s">
        <v>154</v>
      </c>
      <c r="AW234" s="14" t="s">
        <v>33</v>
      </c>
      <c r="AX234" s="14" t="s">
        <v>86</v>
      </c>
      <c r="AY234" s="223" t="s">
        <v>148</v>
      </c>
    </row>
    <row r="235" spans="1:65" s="12" customFormat="1" ht="22.9" customHeight="1">
      <c r="B235" s="171"/>
      <c r="C235" s="172"/>
      <c r="D235" s="173" t="s">
        <v>77</v>
      </c>
      <c r="E235" s="185" t="s">
        <v>182</v>
      </c>
      <c r="F235" s="185" t="s">
        <v>559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SUM(P236:P238)</f>
        <v>0</v>
      </c>
      <c r="Q235" s="179"/>
      <c r="R235" s="180">
        <f>SUM(R236:R238)</f>
        <v>9.3861900000000009E-3</v>
      </c>
      <c r="S235" s="179"/>
      <c r="T235" s="181">
        <f>SUM(T236:T238)</f>
        <v>0</v>
      </c>
      <c r="AR235" s="182" t="s">
        <v>86</v>
      </c>
      <c r="AT235" s="183" t="s">
        <v>77</v>
      </c>
      <c r="AU235" s="183" t="s">
        <v>86</v>
      </c>
      <c r="AY235" s="182" t="s">
        <v>148</v>
      </c>
      <c r="BK235" s="184">
        <f>SUM(BK236:BK238)</f>
        <v>0</v>
      </c>
    </row>
    <row r="236" spans="1:65" s="2" customFormat="1" ht="33" customHeight="1">
      <c r="A236" s="34"/>
      <c r="B236" s="35"/>
      <c r="C236" s="187" t="s">
        <v>216</v>
      </c>
      <c r="D236" s="187" t="s">
        <v>150</v>
      </c>
      <c r="E236" s="188" t="s">
        <v>560</v>
      </c>
      <c r="F236" s="189" t="s">
        <v>561</v>
      </c>
      <c r="G236" s="190" t="s">
        <v>225</v>
      </c>
      <c r="H236" s="191">
        <v>28.443000000000001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43</v>
      </c>
      <c r="O236" s="71"/>
      <c r="P236" s="197">
        <f>O236*H236</f>
        <v>0</v>
      </c>
      <c r="Q236" s="197">
        <v>3.3E-4</v>
      </c>
      <c r="R236" s="197">
        <f>Q236*H236</f>
        <v>9.3861900000000009E-3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154</v>
      </c>
      <c r="AT236" s="199" t="s">
        <v>150</v>
      </c>
      <c r="AU236" s="199" t="s">
        <v>88</v>
      </c>
      <c r="AY236" s="17" t="s">
        <v>148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86</v>
      </c>
      <c r="BK236" s="200">
        <f>ROUND(I236*H236,2)</f>
        <v>0</v>
      </c>
      <c r="BL236" s="17" t="s">
        <v>154</v>
      </c>
      <c r="BM236" s="199" t="s">
        <v>286</v>
      </c>
    </row>
    <row r="237" spans="1:65" s="13" customFormat="1" ht="11.25">
      <c r="B237" s="201"/>
      <c r="C237" s="202"/>
      <c r="D237" s="203" t="s">
        <v>159</v>
      </c>
      <c r="E237" s="204" t="s">
        <v>1</v>
      </c>
      <c r="F237" s="205" t="s">
        <v>562</v>
      </c>
      <c r="G237" s="202"/>
      <c r="H237" s="206">
        <v>28.443000000000001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159</v>
      </c>
      <c r="AU237" s="212" t="s">
        <v>88</v>
      </c>
      <c r="AV237" s="13" t="s">
        <v>88</v>
      </c>
      <c r="AW237" s="13" t="s">
        <v>33</v>
      </c>
      <c r="AX237" s="13" t="s">
        <v>78</v>
      </c>
      <c r="AY237" s="212" t="s">
        <v>148</v>
      </c>
    </row>
    <row r="238" spans="1:65" s="14" customFormat="1" ht="11.25">
      <c r="B238" s="213"/>
      <c r="C238" s="214"/>
      <c r="D238" s="203" t="s">
        <v>159</v>
      </c>
      <c r="E238" s="215" t="s">
        <v>1</v>
      </c>
      <c r="F238" s="216" t="s">
        <v>167</v>
      </c>
      <c r="G238" s="214"/>
      <c r="H238" s="217">
        <v>28.443000000000001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159</v>
      </c>
      <c r="AU238" s="223" t="s">
        <v>88</v>
      </c>
      <c r="AV238" s="14" t="s">
        <v>154</v>
      </c>
      <c r="AW238" s="14" t="s">
        <v>33</v>
      </c>
      <c r="AX238" s="14" t="s">
        <v>86</v>
      </c>
      <c r="AY238" s="223" t="s">
        <v>148</v>
      </c>
    </row>
    <row r="239" spans="1:65" s="12" customFormat="1" ht="22.9" customHeight="1">
      <c r="B239" s="171"/>
      <c r="C239" s="172"/>
      <c r="D239" s="173" t="s">
        <v>77</v>
      </c>
      <c r="E239" s="185" t="s">
        <v>199</v>
      </c>
      <c r="F239" s="185" t="s">
        <v>366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SUM(P240:P252)</f>
        <v>0</v>
      </c>
      <c r="Q239" s="179"/>
      <c r="R239" s="180">
        <f>SUM(R240:R252)</f>
        <v>4.2577200000000004E-3</v>
      </c>
      <c r="S239" s="179"/>
      <c r="T239" s="181">
        <f>SUM(T240:T252)</f>
        <v>0</v>
      </c>
      <c r="AR239" s="182" t="s">
        <v>86</v>
      </c>
      <c r="AT239" s="183" t="s">
        <v>77</v>
      </c>
      <c r="AU239" s="183" t="s">
        <v>86</v>
      </c>
      <c r="AY239" s="182" t="s">
        <v>148</v>
      </c>
      <c r="BK239" s="184">
        <f>SUM(BK240:BK252)</f>
        <v>0</v>
      </c>
    </row>
    <row r="240" spans="1:65" s="2" customFormat="1" ht="24.2" customHeight="1">
      <c r="A240" s="34"/>
      <c r="B240" s="35"/>
      <c r="C240" s="187" t="s">
        <v>301</v>
      </c>
      <c r="D240" s="187" t="s">
        <v>150</v>
      </c>
      <c r="E240" s="188" t="s">
        <v>563</v>
      </c>
      <c r="F240" s="189" t="s">
        <v>564</v>
      </c>
      <c r="G240" s="190" t="s">
        <v>153</v>
      </c>
      <c r="H240" s="191">
        <v>11.827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43</v>
      </c>
      <c r="O240" s="71"/>
      <c r="P240" s="197">
        <f>O240*H240</f>
        <v>0</v>
      </c>
      <c r="Q240" s="197">
        <v>3.6000000000000002E-4</v>
      </c>
      <c r="R240" s="197">
        <f>Q240*H240</f>
        <v>4.2577200000000004E-3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154</v>
      </c>
      <c r="AT240" s="199" t="s">
        <v>150</v>
      </c>
      <c r="AU240" s="199" t="s">
        <v>88</v>
      </c>
      <c r="AY240" s="17" t="s">
        <v>148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86</v>
      </c>
      <c r="BK240" s="200">
        <f>ROUND(I240*H240,2)</f>
        <v>0</v>
      </c>
      <c r="BL240" s="17" t="s">
        <v>154</v>
      </c>
      <c r="BM240" s="199" t="s">
        <v>294</v>
      </c>
    </row>
    <row r="241" spans="1:65" s="13" customFormat="1" ht="11.25">
      <c r="B241" s="201"/>
      <c r="C241" s="202"/>
      <c r="D241" s="203" t="s">
        <v>159</v>
      </c>
      <c r="E241" s="204" t="s">
        <v>1</v>
      </c>
      <c r="F241" s="205" t="s">
        <v>565</v>
      </c>
      <c r="G241" s="202"/>
      <c r="H241" s="206">
        <v>0.75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159</v>
      </c>
      <c r="AU241" s="212" t="s">
        <v>88</v>
      </c>
      <c r="AV241" s="13" t="s">
        <v>88</v>
      </c>
      <c r="AW241" s="13" t="s">
        <v>33</v>
      </c>
      <c r="AX241" s="13" t="s">
        <v>78</v>
      </c>
      <c r="AY241" s="212" t="s">
        <v>148</v>
      </c>
    </row>
    <row r="242" spans="1:65" s="13" customFormat="1" ht="11.25">
      <c r="B242" s="201"/>
      <c r="C242" s="202"/>
      <c r="D242" s="203" t="s">
        <v>159</v>
      </c>
      <c r="E242" s="204" t="s">
        <v>1</v>
      </c>
      <c r="F242" s="205" t="s">
        <v>566</v>
      </c>
      <c r="G242" s="202"/>
      <c r="H242" s="206">
        <v>1.26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159</v>
      </c>
      <c r="AU242" s="212" t="s">
        <v>88</v>
      </c>
      <c r="AV242" s="13" t="s">
        <v>88</v>
      </c>
      <c r="AW242" s="13" t="s">
        <v>33</v>
      </c>
      <c r="AX242" s="13" t="s">
        <v>78</v>
      </c>
      <c r="AY242" s="212" t="s">
        <v>148</v>
      </c>
    </row>
    <row r="243" spans="1:65" s="13" customFormat="1" ht="11.25">
      <c r="B243" s="201"/>
      <c r="C243" s="202"/>
      <c r="D243" s="203" t="s">
        <v>159</v>
      </c>
      <c r="E243" s="204" t="s">
        <v>1</v>
      </c>
      <c r="F243" s="205" t="s">
        <v>567</v>
      </c>
      <c r="G243" s="202"/>
      <c r="H243" s="206">
        <v>1.2529999999999999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159</v>
      </c>
      <c r="AU243" s="212" t="s">
        <v>88</v>
      </c>
      <c r="AV243" s="13" t="s">
        <v>88</v>
      </c>
      <c r="AW243" s="13" t="s">
        <v>33</v>
      </c>
      <c r="AX243" s="13" t="s">
        <v>78</v>
      </c>
      <c r="AY243" s="212" t="s">
        <v>148</v>
      </c>
    </row>
    <row r="244" spans="1:65" s="13" customFormat="1" ht="11.25">
      <c r="B244" s="201"/>
      <c r="C244" s="202"/>
      <c r="D244" s="203" t="s">
        <v>159</v>
      </c>
      <c r="E244" s="204" t="s">
        <v>1</v>
      </c>
      <c r="F244" s="205" t="s">
        <v>568</v>
      </c>
      <c r="G244" s="202"/>
      <c r="H244" s="206">
        <v>1.04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159</v>
      </c>
      <c r="AU244" s="212" t="s">
        <v>88</v>
      </c>
      <c r="AV244" s="13" t="s">
        <v>88</v>
      </c>
      <c r="AW244" s="13" t="s">
        <v>33</v>
      </c>
      <c r="AX244" s="13" t="s">
        <v>78</v>
      </c>
      <c r="AY244" s="212" t="s">
        <v>148</v>
      </c>
    </row>
    <row r="245" spans="1:65" s="13" customFormat="1" ht="11.25">
      <c r="B245" s="201"/>
      <c r="C245" s="202"/>
      <c r="D245" s="203" t="s">
        <v>159</v>
      </c>
      <c r="E245" s="204" t="s">
        <v>1</v>
      </c>
      <c r="F245" s="205" t="s">
        <v>569</v>
      </c>
      <c r="G245" s="202"/>
      <c r="H245" s="206">
        <v>0.8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159</v>
      </c>
      <c r="AU245" s="212" t="s">
        <v>88</v>
      </c>
      <c r="AV245" s="13" t="s">
        <v>88</v>
      </c>
      <c r="AW245" s="13" t="s">
        <v>33</v>
      </c>
      <c r="AX245" s="13" t="s">
        <v>78</v>
      </c>
      <c r="AY245" s="212" t="s">
        <v>148</v>
      </c>
    </row>
    <row r="246" spans="1:65" s="13" customFormat="1" ht="11.25">
      <c r="B246" s="201"/>
      <c r="C246" s="202"/>
      <c r="D246" s="203" t="s">
        <v>159</v>
      </c>
      <c r="E246" s="204" t="s">
        <v>1</v>
      </c>
      <c r="F246" s="205" t="s">
        <v>570</v>
      </c>
      <c r="G246" s="202"/>
      <c r="H246" s="206">
        <v>0.6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159</v>
      </c>
      <c r="AU246" s="212" t="s">
        <v>88</v>
      </c>
      <c r="AV246" s="13" t="s">
        <v>88</v>
      </c>
      <c r="AW246" s="13" t="s">
        <v>33</v>
      </c>
      <c r="AX246" s="13" t="s">
        <v>78</v>
      </c>
      <c r="AY246" s="212" t="s">
        <v>148</v>
      </c>
    </row>
    <row r="247" spans="1:65" s="13" customFormat="1" ht="11.25">
      <c r="B247" s="201"/>
      <c r="C247" s="202"/>
      <c r="D247" s="203" t="s">
        <v>159</v>
      </c>
      <c r="E247" s="204" t="s">
        <v>1</v>
      </c>
      <c r="F247" s="205" t="s">
        <v>571</v>
      </c>
      <c r="G247" s="202"/>
      <c r="H247" s="206">
        <v>1.1240000000000001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159</v>
      </c>
      <c r="AU247" s="212" t="s">
        <v>88</v>
      </c>
      <c r="AV247" s="13" t="s">
        <v>88</v>
      </c>
      <c r="AW247" s="13" t="s">
        <v>33</v>
      </c>
      <c r="AX247" s="13" t="s">
        <v>78</v>
      </c>
      <c r="AY247" s="212" t="s">
        <v>148</v>
      </c>
    </row>
    <row r="248" spans="1:65" s="13" customFormat="1" ht="11.25">
      <c r="B248" s="201"/>
      <c r="C248" s="202"/>
      <c r="D248" s="203" t="s">
        <v>159</v>
      </c>
      <c r="E248" s="204" t="s">
        <v>1</v>
      </c>
      <c r="F248" s="205" t="s">
        <v>572</v>
      </c>
      <c r="G248" s="202"/>
      <c r="H248" s="206">
        <v>1.6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159</v>
      </c>
      <c r="AU248" s="212" t="s">
        <v>88</v>
      </c>
      <c r="AV248" s="13" t="s">
        <v>88</v>
      </c>
      <c r="AW248" s="13" t="s">
        <v>33</v>
      </c>
      <c r="AX248" s="13" t="s">
        <v>78</v>
      </c>
      <c r="AY248" s="212" t="s">
        <v>148</v>
      </c>
    </row>
    <row r="249" spans="1:65" s="13" customFormat="1" ht="11.25">
      <c r="B249" s="201"/>
      <c r="C249" s="202"/>
      <c r="D249" s="203" t="s">
        <v>159</v>
      </c>
      <c r="E249" s="204" t="s">
        <v>1</v>
      </c>
      <c r="F249" s="205" t="s">
        <v>573</v>
      </c>
      <c r="G249" s="202"/>
      <c r="H249" s="206">
        <v>1.32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159</v>
      </c>
      <c r="AU249" s="212" t="s">
        <v>88</v>
      </c>
      <c r="AV249" s="13" t="s">
        <v>88</v>
      </c>
      <c r="AW249" s="13" t="s">
        <v>33</v>
      </c>
      <c r="AX249" s="13" t="s">
        <v>78</v>
      </c>
      <c r="AY249" s="212" t="s">
        <v>148</v>
      </c>
    </row>
    <row r="250" spans="1:65" s="13" customFormat="1" ht="11.25">
      <c r="B250" s="201"/>
      <c r="C250" s="202"/>
      <c r="D250" s="203" t="s">
        <v>159</v>
      </c>
      <c r="E250" s="204" t="s">
        <v>1</v>
      </c>
      <c r="F250" s="205" t="s">
        <v>574</v>
      </c>
      <c r="G250" s="202"/>
      <c r="H250" s="206">
        <v>1.08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159</v>
      </c>
      <c r="AU250" s="212" t="s">
        <v>88</v>
      </c>
      <c r="AV250" s="13" t="s">
        <v>88</v>
      </c>
      <c r="AW250" s="13" t="s">
        <v>33</v>
      </c>
      <c r="AX250" s="13" t="s">
        <v>78</v>
      </c>
      <c r="AY250" s="212" t="s">
        <v>148</v>
      </c>
    </row>
    <row r="251" spans="1:65" s="13" customFormat="1" ht="11.25">
      <c r="B251" s="201"/>
      <c r="C251" s="202"/>
      <c r="D251" s="203" t="s">
        <v>159</v>
      </c>
      <c r="E251" s="204" t="s">
        <v>1</v>
      </c>
      <c r="F251" s="205" t="s">
        <v>575</v>
      </c>
      <c r="G251" s="202"/>
      <c r="H251" s="206">
        <v>1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159</v>
      </c>
      <c r="AU251" s="212" t="s">
        <v>88</v>
      </c>
      <c r="AV251" s="13" t="s">
        <v>88</v>
      </c>
      <c r="AW251" s="13" t="s">
        <v>33</v>
      </c>
      <c r="AX251" s="13" t="s">
        <v>78</v>
      </c>
      <c r="AY251" s="212" t="s">
        <v>148</v>
      </c>
    </row>
    <row r="252" spans="1:65" s="14" customFormat="1" ht="11.25">
      <c r="B252" s="213"/>
      <c r="C252" s="214"/>
      <c r="D252" s="203" t="s">
        <v>159</v>
      </c>
      <c r="E252" s="215" t="s">
        <v>1</v>
      </c>
      <c r="F252" s="216" t="s">
        <v>167</v>
      </c>
      <c r="G252" s="214"/>
      <c r="H252" s="217">
        <v>11.827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159</v>
      </c>
      <c r="AU252" s="223" t="s">
        <v>88</v>
      </c>
      <c r="AV252" s="14" t="s">
        <v>154</v>
      </c>
      <c r="AW252" s="14" t="s">
        <v>33</v>
      </c>
      <c r="AX252" s="14" t="s">
        <v>86</v>
      </c>
      <c r="AY252" s="223" t="s">
        <v>148</v>
      </c>
    </row>
    <row r="253" spans="1:65" s="12" customFormat="1" ht="22.9" customHeight="1">
      <c r="B253" s="171"/>
      <c r="C253" s="172"/>
      <c r="D253" s="173" t="s">
        <v>77</v>
      </c>
      <c r="E253" s="185" t="s">
        <v>467</v>
      </c>
      <c r="F253" s="185" t="s">
        <v>468</v>
      </c>
      <c r="G253" s="172"/>
      <c r="H253" s="172"/>
      <c r="I253" s="175"/>
      <c r="J253" s="186">
        <f>BK253</f>
        <v>0</v>
      </c>
      <c r="K253" s="172"/>
      <c r="L253" s="177"/>
      <c r="M253" s="178"/>
      <c r="N253" s="179"/>
      <c r="O253" s="179"/>
      <c r="P253" s="180">
        <f>P254</f>
        <v>0</v>
      </c>
      <c r="Q253" s="179"/>
      <c r="R253" s="180">
        <f>R254</f>
        <v>0</v>
      </c>
      <c r="S253" s="179"/>
      <c r="T253" s="181">
        <f>T254</f>
        <v>0</v>
      </c>
      <c r="AR253" s="182" t="s">
        <v>86</v>
      </c>
      <c r="AT253" s="183" t="s">
        <v>77</v>
      </c>
      <c r="AU253" s="183" t="s">
        <v>86</v>
      </c>
      <c r="AY253" s="182" t="s">
        <v>148</v>
      </c>
      <c r="BK253" s="184">
        <f>BK254</f>
        <v>0</v>
      </c>
    </row>
    <row r="254" spans="1:65" s="2" customFormat="1" ht="21.75" customHeight="1">
      <c r="A254" s="34"/>
      <c r="B254" s="35"/>
      <c r="C254" s="187" t="s">
        <v>220</v>
      </c>
      <c r="D254" s="187" t="s">
        <v>150</v>
      </c>
      <c r="E254" s="188" t="s">
        <v>576</v>
      </c>
      <c r="F254" s="189" t="s">
        <v>577</v>
      </c>
      <c r="G254" s="190" t="s">
        <v>192</v>
      </c>
      <c r="H254" s="191">
        <v>266.85500000000002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43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154</v>
      </c>
      <c r="AT254" s="199" t="s">
        <v>150</v>
      </c>
      <c r="AU254" s="199" t="s">
        <v>88</v>
      </c>
      <c r="AY254" s="17" t="s">
        <v>148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86</v>
      </c>
      <c r="BK254" s="200">
        <f>ROUND(I254*H254,2)</f>
        <v>0</v>
      </c>
      <c r="BL254" s="17" t="s">
        <v>154</v>
      </c>
      <c r="BM254" s="199" t="s">
        <v>297</v>
      </c>
    </row>
    <row r="255" spans="1:65" s="12" customFormat="1" ht="25.9" customHeight="1">
      <c r="B255" s="171"/>
      <c r="C255" s="172"/>
      <c r="D255" s="173" t="s">
        <v>77</v>
      </c>
      <c r="E255" s="174" t="s">
        <v>578</v>
      </c>
      <c r="F255" s="174" t="s">
        <v>579</v>
      </c>
      <c r="G255" s="172"/>
      <c r="H255" s="172"/>
      <c r="I255" s="175"/>
      <c r="J255" s="176">
        <f>BK255</f>
        <v>0</v>
      </c>
      <c r="K255" s="172"/>
      <c r="L255" s="177"/>
      <c r="M255" s="178"/>
      <c r="N255" s="179"/>
      <c r="O255" s="179"/>
      <c r="P255" s="180">
        <f>P256+P278</f>
        <v>0</v>
      </c>
      <c r="Q255" s="179"/>
      <c r="R255" s="180">
        <f>R256+R278</f>
        <v>9.9580339999999989E-2</v>
      </c>
      <c r="S255" s="179"/>
      <c r="T255" s="181">
        <f>T256+T278</f>
        <v>0</v>
      </c>
      <c r="AR255" s="182" t="s">
        <v>88</v>
      </c>
      <c r="AT255" s="183" t="s">
        <v>77</v>
      </c>
      <c r="AU255" s="183" t="s">
        <v>78</v>
      </c>
      <c r="AY255" s="182" t="s">
        <v>148</v>
      </c>
      <c r="BK255" s="184">
        <f>BK256+BK278</f>
        <v>0</v>
      </c>
    </row>
    <row r="256" spans="1:65" s="12" customFormat="1" ht="22.9" customHeight="1">
      <c r="B256" s="171"/>
      <c r="C256" s="172"/>
      <c r="D256" s="173" t="s">
        <v>77</v>
      </c>
      <c r="E256" s="185" t="s">
        <v>580</v>
      </c>
      <c r="F256" s="185" t="s">
        <v>581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SUM(P257:P277)</f>
        <v>0</v>
      </c>
      <c r="Q256" s="179"/>
      <c r="R256" s="180">
        <f>SUM(R257:R277)</f>
        <v>9.9290339999999991E-2</v>
      </c>
      <c r="S256" s="179"/>
      <c r="T256" s="181">
        <f>SUM(T257:T277)</f>
        <v>0</v>
      </c>
      <c r="AR256" s="182" t="s">
        <v>88</v>
      </c>
      <c r="AT256" s="183" t="s">
        <v>77</v>
      </c>
      <c r="AU256" s="183" t="s">
        <v>86</v>
      </c>
      <c r="AY256" s="182" t="s">
        <v>148</v>
      </c>
      <c r="BK256" s="184">
        <f>SUM(BK257:BK277)</f>
        <v>0</v>
      </c>
    </row>
    <row r="257" spans="1:65" s="2" customFormat="1" ht="24.2" customHeight="1">
      <c r="A257" s="34"/>
      <c r="B257" s="35"/>
      <c r="C257" s="187" t="s">
        <v>312</v>
      </c>
      <c r="D257" s="187" t="s">
        <v>150</v>
      </c>
      <c r="E257" s="188" t="s">
        <v>582</v>
      </c>
      <c r="F257" s="189" t="s">
        <v>583</v>
      </c>
      <c r="G257" s="190" t="s">
        <v>153</v>
      </c>
      <c r="H257" s="191">
        <v>248.226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43</v>
      </c>
      <c r="O257" s="71"/>
      <c r="P257" s="197">
        <f>O257*H257</f>
        <v>0</v>
      </c>
      <c r="Q257" s="197">
        <v>4.0000000000000003E-5</v>
      </c>
      <c r="R257" s="197">
        <f>Q257*H257</f>
        <v>9.9290400000000001E-3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232</v>
      </c>
      <c r="AT257" s="199" t="s">
        <v>150</v>
      </c>
      <c r="AU257" s="199" t="s">
        <v>88</v>
      </c>
      <c r="AY257" s="17" t="s">
        <v>148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86</v>
      </c>
      <c r="BK257" s="200">
        <f>ROUND(I257*H257,2)</f>
        <v>0</v>
      </c>
      <c r="BL257" s="17" t="s">
        <v>232</v>
      </c>
      <c r="BM257" s="199" t="s">
        <v>439</v>
      </c>
    </row>
    <row r="258" spans="1:65" s="13" customFormat="1" ht="11.25">
      <c r="B258" s="201"/>
      <c r="C258" s="202"/>
      <c r="D258" s="203" t="s">
        <v>159</v>
      </c>
      <c r="E258" s="204" t="s">
        <v>1</v>
      </c>
      <c r="F258" s="205" t="s">
        <v>584</v>
      </c>
      <c r="G258" s="202"/>
      <c r="H258" s="206">
        <v>23.44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159</v>
      </c>
      <c r="AU258" s="212" t="s">
        <v>88</v>
      </c>
      <c r="AV258" s="13" t="s">
        <v>88</v>
      </c>
      <c r="AW258" s="13" t="s">
        <v>33</v>
      </c>
      <c r="AX258" s="13" t="s">
        <v>78</v>
      </c>
      <c r="AY258" s="212" t="s">
        <v>148</v>
      </c>
    </row>
    <row r="259" spans="1:65" s="13" customFormat="1" ht="11.25">
      <c r="B259" s="201"/>
      <c r="C259" s="202"/>
      <c r="D259" s="203" t="s">
        <v>159</v>
      </c>
      <c r="E259" s="204" t="s">
        <v>1</v>
      </c>
      <c r="F259" s="205" t="s">
        <v>585</v>
      </c>
      <c r="G259" s="202"/>
      <c r="H259" s="206">
        <v>18.8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159</v>
      </c>
      <c r="AU259" s="212" t="s">
        <v>88</v>
      </c>
      <c r="AV259" s="13" t="s">
        <v>88</v>
      </c>
      <c r="AW259" s="13" t="s">
        <v>33</v>
      </c>
      <c r="AX259" s="13" t="s">
        <v>78</v>
      </c>
      <c r="AY259" s="212" t="s">
        <v>148</v>
      </c>
    </row>
    <row r="260" spans="1:65" s="13" customFormat="1" ht="11.25">
      <c r="B260" s="201"/>
      <c r="C260" s="202"/>
      <c r="D260" s="203" t="s">
        <v>159</v>
      </c>
      <c r="E260" s="204" t="s">
        <v>1</v>
      </c>
      <c r="F260" s="205" t="s">
        <v>586</v>
      </c>
      <c r="G260" s="202"/>
      <c r="H260" s="206">
        <v>19.135999999999999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159</v>
      </c>
      <c r="AU260" s="212" t="s">
        <v>88</v>
      </c>
      <c r="AV260" s="13" t="s">
        <v>88</v>
      </c>
      <c r="AW260" s="13" t="s">
        <v>33</v>
      </c>
      <c r="AX260" s="13" t="s">
        <v>78</v>
      </c>
      <c r="AY260" s="212" t="s">
        <v>148</v>
      </c>
    </row>
    <row r="261" spans="1:65" s="13" customFormat="1" ht="11.25">
      <c r="B261" s="201"/>
      <c r="C261" s="202"/>
      <c r="D261" s="203" t="s">
        <v>159</v>
      </c>
      <c r="E261" s="204" t="s">
        <v>1</v>
      </c>
      <c r="F261" s="205" t="s">
        <v>587</v>
      </c>
      <c r="G261" s="202"/>
      <c r="H261" s="206">
        <v>14.95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159</v>
      </c>
      <c r="AU261" s="212" t="s">
        <v>88</v>
      </c>
      <c r="AV261" s="13" t="s">
        <v>88</v>
      </c>
      <c r="AW261" s="13" t="s">
        <v>33</v>
      </c>
      <c r="AX261" s="13" t="s">
        <v>78</v>
      </c>
      <c r="AY261" s="212" t="s">
        <v>148</v>
      </c>
    </row>
    <row r="262" spans="1:65" s="13" customFormat="1" ht="11.25">
      <c r="B262" s="201"/>
      <c r="C262" s="202"/>
      <c r="D262" s="203" t="s">
        <v>159</v>
      </c>
      <c r="E262" s="204" t="s">
        <v>1</v>
      </c>
      <c r="F262" s="205" t="s">
        <v>588</v>
      </c>
      <c r="G262" s="202"/>
      <c r="H262" s="206">
        <v>11.96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159</v>
      </c>
      <c r="AU262" s="212" t="s">
        <v>88</v>
      </c>
      <c r="AV262" s="13" t="s">
        <v>88</v>
      </c>
      <c r="AW262" s="13" t="s">
        <v>33</v>
      </c>
      <c r="AX262" s="13" t="s">
        <v>78</v>
      </c>
      <c r="AY262" s="212" t="s">
        <v>148</v>
      </c>
    </row>
    <row r="263" spans="1:65" s="13" customFormat="1" ht="11.25">
      <c r="B263" s="201"/>
      <c r="C263" s="202"/>
      <c r="D263" s="203" t="s">
        <v>159</v>
      </c>
      <c r="E263" s="204" t="s">
        <v>1</v>
      </c>
      <c r="F263" s="205" t="s">
        <v>589</v>
      </c>
      <c r="G263" s="202"/>
      <c r="H263" s="206">
        <v>4.2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159</v>
      </c>
      <c r="AU263" s="212" t="s">
        <v>88</v>
      </c>
      <c r="AV263" s="13" t="s">
        <v>88</v>
      </c>
      <c r="AW263" s="13" t="s">
        <v>33</v>
      </c>
      <c r="AX263" s="13" t="s">
        <v>78</v>
      </c>
      <c r="AY263" s="212" t="s">
        <v>148</v>
      </c>
    </row>
    <row r="264" spans="1:65" s="13" customFormat="1" ht="11.25">
      <c r="B264" s="201"/>
      <c r="C264" s="202"/>
      <c r="D264" s="203" t="s">
        <v>159</v>
      </c>
      <c r="E264" s="204" t="s">
        <v>1</v>
      </c>
      <c r="F264" s="205" t="s">
        <v>590</v>
      </c>
      <c r="G264" s="202"/>
      <c r="H264" s="206">
        <v>5.55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159</v>
      </c>
      <c r="AU264" s="212" t="s">
        <v>88</v>
      </c>
      <c r="AV264" s="13" t="s">
        <v>88</v>
      </c>
      <c r="AW264" s="13" t="s">
        <v>33</v>
      </c>
      <c r="AX264" s="13" t="s">
        <v>78</v>
      </c>
      <c r="AY264" s="212" t="s">
        <v>148</v>
      </c>
    </row>
    <row r="265" spans="1:65" s="13" customFormat="1" ht="11.25">
      <c r="B265" s="201"/>
      <c r="C265" s="202"/>
      <c r="D265" s="203" t="s">
        <v>159</v>
      </c>
      <c r="E265" s="204" t="s">
        <v>1</v>
      </c>
      <c r="F265" s="205" t="s">
        <v>591</v>
      </c>
      <c r="G265" s="202"/>
      <c r="H265" s="206">
        <v>15.75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159</v>
      </c>
      <c r="AU265" s="212" t="s">
        <v>88</v>
      </c>
      <c r="AV265" s="13" t="s">
        <v>88</v>
      </c>
      <c r="AW265" s="13" t="s">
        <v>33</v>
      </c>
      <c r="AX265" s="13" t="s">
        <v>78</v>
      </c>
      <c r="AY265" s="212" t="s">
        <v>148</v>
      </c>
    </row>
    <row r="266" spans="1:65" s="13" customFormat="1" ht="11.25">
      <c r="B266" s="201"/>
      <c r="C266" s="202"/>
      <c r="D266" s="203" t="s">
        <v>159</v>
      </c>
      <c r="E266" s="204" t="s">
        <v>1</v>
      </c>
      <c r="F266" s="205" t="s">
        <v>592</v>
      </c>
      <c r="G266" s="202"/>
      <c r="H266" s="206">
        <v>31.9</v>
      </c>
      <c r="I266" s="207"/>
      <c r="J266" s="202"/>
      <c r="K266" s="202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159</v>
      </c>
      <c r="AU266" s="212" t="s">
        <v>88</v>
      </c>
      <c r="AV266" s="13" t="s">
        <v>88</v>
      </c>
      <c r="AW266" s="13" t="s">
        <v>33</v>
      </c>
      <c r="AX266" s="13" t="s">
        <v>78</v>
      </c>
      <c r="AY266" s="212" t="s">
        <v>148</v>
      </c>
    </row>
    <row r="267" spans="1:65" s="13" customFormat="1" ht="11.25">
      <c r="B267" s="201"/>
      <c r="C267" s="202"/>
      <c r="D267" s="203" t="s">
        <v>159</v>
      </c>
      <c r="E267" s="204" t="s">
        <v>1</v>
      </c>
      <c r="F267" s="205" t="s">
        <v>593</v>
      </c>
      <c r="G267" s="202"/>
      <c r="H267" s="206">
        <v>9.24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159</v>
      </c>
      <c r="AU267" s="212" t="s">
        <v>88</v>
      </c>
      <c r="AV267" s="13" t="s">
        <v>88</v>
      </c>
      <c r="AW267" s="13" t="s">
        <v>33</v>
      </c>
      <c r="AX267" s="13" t="s">
        <v>78</v>
      </c>
      <c r="AY267" s="212" t="s">
        <v>148</v>
      </c>
    </row>
    <row r="268" spans="1:65" s="13" customFormat="1" ht="11.25">
      <c r="B268" s="201"/>
      <c r="C268" s="202"/>
      <c r="D268" s="203" t="s">
        <v>159</v>
      </c>
      <c r="E268" s="204" t="s">
        <v>1</v>
      </c>
      <c r="F268" s="205" t="s">
        <v>594</v>
      </c>
      <c r="G268" s="202"/>
      <c r="H268" s="206">
        <v>13.5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159</v>
      </c>
      <c r="AU268" s="212" t="s">
        <v>88</v>
      </c>
      <c r="AV268" s="13" t="s">
        <v>88</v>
      </c>
      <c r="AW268" s="13" t="s">
        <v>33</v>
      </c>
      <c r="AX268" s="13" t="s">
        <v>78</v>
      </c>
      <c r="AY268" s="212" t="s">
        <v>148</v>
      </c>
    </row>
    <row r="269" spans="1:65" s="13" customFormat="1" ht="11.25">
      <c r="B269" s="201"/>
      <c r="C269" s="202"/>
      <c r="D269" s="203" t="s">
        <v>159</v>
      </c>
      <c r="E269" s="204" t="s">
        <v>1</v>
      </c>
      <c r="F269" s="205" t="s">
        <v>595</v>
      </c>
      <c r="G269" s="202"/>
      <c r="H269" s="206">
        <v>21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159</v>
      </c>
      <c r="AU269" s="212" t="s">
        <v>88</v>
      </c>
      <c r="AV269" s="13" t="s">
        <v>88</v>
      </c>
      <c r="AW269" s="13" t="s">
        <v>33</v>
      </c>
      <c r="AX269" s="13" t="s">
        <v>78</v>
      </c>
      <c r="AY269" s="212" t="s">
        <v>148</v>
      </c>
    </row>
    <row r="270" spans="1:65" s="13" customFormat="1" ht="11.25">
      <c r="B270" s="201"/>
      <c r="C270" s="202"/>
      <c r="D270" s="203" t="s">
        <v>159</v>
      </c>
      <c r="E270" s="204" t="s">
        <v>1</v>
      </c>
      <c r="F270" s="205" t="s">
        <v>596</v>
      </c>
      <c r="G270" s="202"/>
      <c r="H270" s="206">
        <v>20.399999999999999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159</v>
      </c>
      <c r="AU270" s="212" t="s">
        <v>88</v>
      </c>
      <c r="AV270" s="13" t="s">
        <v>88</v>
      </c>
      <c r="AW270" s="13" t="s">
        <v>33</v>
      </c>
      <c r="AX270" s="13" t="s">
        <v>78</v>
      </c>
      <c r="AY270" s="212" t="s">
        <v>148</v>
      </c>
    </row>
    <row r="271" spans="1:65" s="13" customFormat="1" ht="11.25">
      <c r="B271" s="201"/>
      <c r="C271" s="202"/>
      <c r="D271" s="203" t="s">
        <v>159</v>
      </c>
      <c r="E271" s="204" t="s">
        <v>1</v>
      </c>
      <c r="F271" s="205" t="s">
        <v>597</v>
      </c>
      <c r="G271" s="202"/>
      <c r="H271" s="206">
        <v>23.1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159</v>
      </c>
      <c r="AU271" s="212" t="s">
        <v>88</v>
      </c>
      <c r="AV271" s="13" t="s">
        <v>88</v>
      </c>
      <c r="AW271" s="13" t="s">
        <v>33</v>
      </c>
      <c r="AX271" s="13" t="s">
        <v>78</v>
      </c>
      <c r="AY271" s="212" t="s">
        <v>148</v>
      </c>
    </row>
    <row r="272" spans="1:65" s="13" customFormat="1" ht="11.25">
      <c r="B272" s="201"/>
      <c r="C272" s="202"/>
      <c r="D272" s="203" t="s">
        <v>159</v>
      </c>
      <c r="E272" s="204" t="s">
        <v>1</v>
      </c>
      <c r="F272" s="205" t="s">
        <v>598</v>
      </c>
      <c r="G272" s="202"/>
      <c r="H272" s="206">
        <v>15.3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159</v>
      </c>
      <c r="AU272" s="212" t="s">
        <v>88</v>
      </c>
      <c r="AV272" s="13" t="s">
        <v>88</v>
      </c>
      <c r="AW272" s="13" t="s">
        <v>33</v>
      </c>
      <c r="AX272" s="13" t="s">
        <v>78</v>
      </c>
      <c r="AY272" s="212" t="s">
        <v>148</v>
      </c>
    </row>
    <row r="273" spans="1:65" s="14" customFormat="1" ht="11.25">
      <c r="B273" s="213"/>
      <c r="C273" s="214"/>
      <c r="D273" s="203" t="s">
        <v>159</v>
      </c>
      <c r="E273" s="215" t="s">
        <v>1</v>
      </c>
      <c r="F273" s="216" t="s">
        <v>167</v>
      </c>
      <c r="G273" s="214"/>
      <c r="H273" s="217">
        <v>248.22600000000003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159</v>
      </c>
      <c r="AU273" s="223" t="s">
        <v>88</v>
      </c>
      <c r="AV273" s="14" t="s">
        <v>154</v>
      </c>
      <c r="AW273" s="14" t="s">
        <v>33</v>
      </c>
      <c r="AX273" s="14" t="s">
        <v>86</v>
      </c>
      <c r="AY273" s="223" t="s">
        <v>148</v>
      </c>
    </row>
    <row r="274" spans="1:65" s="2" customFormat="1" ht="16.5" customHeight="1">
      <c r="A274" s="34"/>
      <c r="B274" s="35"/>
      <c r="C274" s="224" t="s">
        <v>226</v>
      </c>
      <c r="D274" s="224" t="s">
        <v>189</v>
      </c>
      <c r="E274" s="225" t="s">
        <v>599</v>
      </c>
      <c r="F274" s="226" t="s">
        <v>600</v>
      </c>
      <c r="G274" s="227" t="s">
        <v>153</v>
      </c>
      <c r="H274" s="228">
        <v>297.87099999999998</v>
      </c>
      <c r="I274" s="229"/>
      <c r="J274" s="230">
        <f>ROUND(I274*H274,2)</f>
        <v>0</v>
      </c>
      <c r="K274" s="231"/>
      <c r="L274" s="232"/>
      <c r="M274" s="233" t="s">
        <v>1</v>
      </c>
      <c r="N274" s="234" t="s">
        <v>43</v>
      </c>
      <c r="O274" s="71"/>
      <c r="P274" s="197">
        <f>O274*H274</f>
        <v>0</v>
      </c>
      <c r="Q274" s="197">
        <v>2.9999999999999997E-4</v>
      </c>
      <c r="R274" s="197">
        <f>Q274*H274</f>
        <v>8.9361299999999991E-2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226</v>
      </c>
      <c r="AT274" s="199" t="s">
        <v>189</v>
      </c>
      <c r="AU274" s="199" t="s">
        <v>88</v>
      </c>
      <c r="AY274" s="17" t="s">
        <v>148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86</v>
      </c>
      <c r="BK274" s="200">
        <f>ROUND(I274*H274,2)</f>
        <v>0</v>
      </c>
      <c r="BL274" s="17" t="s">
        <v>232</v>
      </c>
      <c r="BM274" s="199" t="s">
        <v>309</v>
      </c>
    </row>
    <row r="275" spans="1:65" s="13" customFormat="1" ht="11.25">
      <c r="B275" s="201"/>
      <c r="C275" s="202"/>
      <c r="D275" s="203" t="s">
        <v>159</v>
      </c>
      <c r="E275" s="204" t="s">
        <v>1</v>
      </c>
      <c r="F275" s="205" t="s">
        <v>601</v>
      </c>
      <c r="G275" s="202"/>
      <c r="H275" s="206">
        <v>297.87099999999998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159</v>
      </c>
      <c r="AU275" s="212" t="s">
        <v>88</v>
      </c>
      <c r="AV275" s="13" t="s">
        <v>88</v>
      </c>
      <c r="AW275" s="13" t="s">
        <v>33</v>
      </c>
      <c r="AX275" s="13" t="s">
        <v>78</v>
      </c>
      <c r="AY275" s="212" t="s">
        <v>148</v>
      </c>
    </row>
    <row r="276" spans="1:65" s="14" customFormat="1" ht="11.25">
      <c r="B276" s="213"/>
      <c r="C276" s="214"/>
      <c r="D276" s="203" t="s">
        <v>159</v>
      </c>
      <c r="E276" s="215" t="s">
        <v>1</v>
      </c>
      <c r="F276" s="216" t="s">
        <v>167</v>
      </c>
      <c r="G276" s="214"/>
      <c r="H276" s="217">
        <v>297.87099999999998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159</v>
      </c>
      <c r="AU276" s="223" t="s">
        <v>88</v>
      </c>
      <c r="AV276" s="14" t="s">
        <v>154</v>
      </c>
      <c r="AW276" s="14" t="s">
        <v>33</v>
      </c>
      <c r="AX276" s="14" t="s">
        <v>86</v>
      </c>
      <c r="AY276" s="223" t="s">
        <v>148</v>
      </c>
    </row>
    <row r="277" spans="1:65" s="2" customFormat="1" ht="24.2" customHeight="1">
      <c r="A277" s="34"/>
      <c r="B277" s="35"/>
      <c r="C277" s="187" t="s">
        <v>321</v>
      </c>
      <c r="D277" s="187" t="s">
        <v>150</v>
      </c>
      <c r="E277" s="188" t="s">
        <v>602</v>
      </c>
      <c r="F277" s="189" t="s">
        <v>603</v>
      </c>
      <c r="G277" s="190" t="s">
        <v>604</v>
      </c>
      <c r="H277" s="240"/>
      <c r="I277" s="192"/>
      <c r="J277" s="193">
        <f>ROUND(I277*H277,2)</f>
        <v>0</v>
      </c>
      <c r="K277" s="194"/>
      <c r="L277" s="39"/>
      <c r="M277" s="195" t="s">
        <v>1</v>
      </c>
      <c r="N277" s="196" t="s">
        <v>43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0</v>
      </c>
      <c r="T277" s="19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232</v>
      </c>
      <c r="AT277" s="199" t="s">
        <v>150</v>
      </c>
      <c r="AU277" s="199" t="s">
        <v>88</v>
      </c>
      <c r="AY277" s="17" t="s">
        <v>148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86</v>
      </c>
      <c r="BK277" s="200">
        <f>ROUND(I277*H277,2)</f>
        <v>0</v>
      </c>
      <c r="BL277" s="17" t="s">
        <v>232</v>
      </c>
      <c r="BM277" s="199" t="s">
        <v>459</v>
      </c>
    </row>
    <row r="278" spans="1:65" s="12" customFormat="1" ht="22.9" customHeight="1">
      <c r="B278" s="171"/>
      <c r="C278" s="172"/>
      <c r="D278" s="173" t="s">
        <v>77</v>
      </c>
      <c r="E278" s="185" t="s">
        <v>605</v>
      </c>
      <c r="F278" s="185" t="s">
        <v>606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SUM(P279:P284)</f>
        <v>0</v>
      </c>
      <c r="Q278" s="179"/>
      <c r="R278" s="180">
        <f>SUM(R279:R284)</f>
        <v>2.9E-4</v>
      </c>
      <c r="S278" s="179"/>
      <c r="T278" s="181">
        <f>SUM(T279:T284)</f>
        <v>0</v>
      </c>
      <c r="AR278" s="182" t="s">
        <v>88</v>
      </c>
      <c r="AT278" s="183" t="s">
        <v>77</v>
      </c>
      <c r="AU278" s="183" t="s">
        <v>86</v>
      </c>
      <c r="AY278" s="182" t="s">
        <v>148</v>
      </c>
      <c r="BK278" s="184">
        <f>SUM(BK279:BK284)</f>
        <v>0</v>
      </c>
    </row>
    <row r="279" spans="1:65" s="2" customFormat="1" ht="16.5" customHeight="1">
      <c r="A279" s="34"/>
      <c r="B279" s="35"/>
      <c r="C279" s="187" t="s">
        <v>229</v>
      </c>
      <c r="D279" s="187" t="s">
        <v>150</v>
      </c>
      <c r="E279" s="188" t="s">
        <v>607</v>
      </c>
      <c r="F279" s="189" t="s">
        <v>608</v>
      </c>
      <c r="G279" s="190" t="s">
        <v>442</v>
      </c>
      <c r="H279" s="191">
        <v>1</v>
      </c>
      <c r="I279" s="192"/>
      <c r="J279" s="193">
        <f t="shared" ref="J279:J284" si="0">ROUND(I279*H279,2)</f>
        <v>0</v>
      </c>
      <c r="K279" s="194"/>
      <c r="L279" s="39"/>
      <c r="M279" s="195" t="s">
        <v>1</v>
      </c>
      <c r="N279" s="196" t="s">
        <v>43</v>
      </c>
      <c r="O279" s="71"/>
      <c r="P279" s="197">
        <f t="shared" ref="P279:P284" si="1">O279*H279</f>
        <v>0</v>
      </c>
      <c r="Q279" s="197">
        <v>6.9999999999999994E-5</v>
      </c>
      <c r="R279" s="197">
        <f t="shared" ref="R279:R284" si="2">Q279*H279</f>
        <v>6.9999999999999994E-5</v>
      </c>
      <c r="S279" s="197">
        <v>0</v>
      </c>
      <c r="T279" s="198">
        <f t="shared" ref="T279:T284" si="3"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232</v>
      </c>
      <c r="AT279" s="199" t="s">
        <v>150</v>
      </c>
      <c r="AU279" s="199" t="s">
        <v>88</v>
      </c>
      <c r="AY279" s="17" t="s">
        <v>148</v>
      </c>
      <c r="BE279" s="200">
        <f t="shared" ref="BE279:BE284" si="4">IF(N279="základní",J279,0)</f>
        <v>0</v>
      </c>
      <c r="BF279" s="200">
        <f t="shared" ref="BF279:BF284" si="5">IF(N279="snížená",J279,0)</f>
        <v>0</v>
      </c>
      <c r="BG279" s="200">
        <f t="shared" ref="BG279:BG284" si="6">IF(N279="zákl. přenesená",J279,0)</f>
        <v>0</v>
      </c>
      <c r="BH279" s="200">
        <f t="shared" ref="BH279:BH284" si="7">IF(N279="sníž. přenesená",J279,0)</f>
        <v>0</v>
      </c>
      <c r="BI279" s="200">
        <f t="shared" ref="BI279:BI284" si="8">IF(N279="nulová",J279,0)</f>
        <v>0</v>
      </c>
      <c r="BJ279" s="17" t="s">
        <v>86</v>
      </c>
      <c r="BK279" s="200">
        <f t="shared" ref="BK279:BK284" si="9">ROUND(I279*H279,2)</f>
        <v>0</v>
      </c>
      <c r="BL279" s="17" t="s">
        <v>232</v>
      </c>
      <c r="BM279" s="199" t="s">
        <v>320</v>
      </c>
    </row>
    <row r="280" spans="1:65" s="2" customFormat="1" ht="16.5" customHeight="1">
      <c r="A280" s="34"/>
      <c r="B280" s="35"/>
      <c r="C280" s="187" t="s">
        <v>328</v>
      </c>
      <c r="D280" s="187" t="s">
        <v>150</v>
      </c>
      <c r="E280" s="188" t="s">
        <v>609</v>
      </c>
      <c r="F280" s="189" t="s">
        <v>610</v>
      </c>
      <c r="G280" s="190" t="s">
        <v>442</v>
      </c>
      <c r="H280" s="191">
        <v>1</v>
      </c>
      <c r="I280" s="192"/>
      <c r="J280" s="193">
        <f t="shared" si="0"/>
        <v>0</v>
      </c>
      <c r="K280" s="194"/>
      <c r="L280" s="39"/>
      <c r="M280" s="195" t="s">
        <v>1</v>
      </c>
      <c r="N280" s="196" t="s">
        <v>43</v>
      </c>
      <c r="O280" s="71"/>
      <c r="P280" s="197">
        <f t="shared" si="1"/>
        <v>0</v>
      </c>
      <c r="Q280" s="197">
        <v>6.0000000000000002E-5</v>
      </c>
      <c r="R280" s="197">
        <f t="shared" si="2"/>
        <v>6.0000000000000002E-5</v>
      </c>
      <c r="S280" s="197">
        <v>0</v>
      </c>
      <c r="T280" s="198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232</v>
      </c>
      <c r="AT280" s="199" t="s">
        <v>150</v>
      </c>
      <c r="AU280" s="199" t="s">
        <v>88</v>
      </c>
      <c r="AY280" s="17" t="s">
        <v>148</v>
      </c>
      <c r="BE280" s="200">
        <f t="shared" si="4"/>
        <v>0</v>
      </c>
      <c r="BF280" s="200">
        <f t="shared" si="5"/>
        <v>0</v>
      </c>
      <c r="BG280" s="200">
        <f t="shared" si="6"/>
        <v>0</v>
      </c>
      <c r="BH280" s="200">
        <f t="shared" si="7"/>
        <v>0</v>
      </c>
      <c r="BI280" s="200">
        <f t="shared" si="8"/>
        <v>0</v>
      </c>
      <c r="BJ280" s="17" t="s">
        <v>86</v>
      </c>
      <c r="BK280" s="200">
        <f t="shared" si="9"/>
        <v>0</v>
      </c>
      <c r="BL280" s="17" t="s">
        <v>232</v>
      </c>
      <c r="BM280" s="199" t="s">
        <v>324</v>
      </c>
    </row>
    <row r="281" spans="1:65" s="2" customFormat="1" ht="16.5" customHeight="1">
      <c r="A281" s="34"/>
      <c r="B281" s="35"/>
      <c r="C281" s="187" t="s">
        <v>236</v>
      </c>
      <c r="D281" s="187" t="s">
        <v>150</v>
      </c>
      <c r="E281" s="188" t="s">
        <v>611</v>
      </c>
      <c r="F281" s="189" t="s">
        <v>612</v>
      </c>
      <c r="G281" s="190" t="s">
        <v>442</v>
      </c>
      <c r="H281" s="191">
        <v>1</v>
      </c>
      <c r="I281" s="192"/>
      <c r="J281" s="193">
        <f t="shared" si="0"/>
        <v>0</v>
      </c>
      <c r="K281" s="194"/>
      <c r="L281" s="39"/>
      <c r="M281" s="195" t="s">
        <v>1</v>
      </c>
      <c r="N281" s="196" t="s">
        <v>43</v>
      </c>
      <c r="O281" s="71"/>
      <c r="P281" s="197">
        <f t="shared" si="1"/>
        <v>0</v>
      </c>
      <c r="Q281" s="197">
        <v>6.0000000000000002E-5</v>
      </c>
      <c r="R281" s="197">
        <f t="shared" si="2"/>
        <v>6.0000000000000002E-5</v>
      </c>
      <c r="S281" s="197">
        <v>0</v>
      </c>
      <c r="T281" s="198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9" t="s">
        <v>232</v>
      </c>
      <c r="AT281" s="199" t="s">
        <v>150</v>
      </c>
      <c r="AU281" s="199" t="s">
        <v>88</v>
      </c>
      <c r="AY281" s="17" t="s">
        <v>148</v>
      </c>
      <c r="BE281" s="200">
        <f t="shared" si="4"/>
        <v>0</v>
      </c>
      <c r="BF281" s="200">
        <f t="shared" si="5"/>
        <v>0</v>
      </c>
      <c r="BG281" s="200">
        <f t="shared" si="6"/>
        <v>0</v>
      </c>
      <c r="BH281" s="200">
        <f t="shared" si="7"/>
        <v>0</v>
      </c>
      <c r="BI281" s="200">
        <f t="shared" si="8"/>
        <v>0</v>
      </c>
      <c r="BJ281" s="17" t="s">
        <v>86</v>
      </c>
      <c r="BK281" s="200">
        <f t="shared" si="9"/>
        <v>0</v>
      </c>
      <c r="BL281" s="17" t="s">
        <v>232</v>
      </c>
      <c r="BM281" s="199" t="s">
        <v>327</v>
      </c>
    </row>
    <row r="282" spans="1:65" s="2" customFormat="1" ht="16.5" customHeight="1">
      <c r="A282" s="34"/>
      <c r="B282" s="35"/>
      <c r="C282" s="187" t="s">
        <v>338</v>
      </c>
      <c r="D282" s="187" t="s">
        <v>150</v>
      </c>
      <c r="E282" s="188" t="s">
        <v>613</v>
      </c>
      <c r="F282" s="189" t="s">
        <v>614</v>
      </c>
      <c r="G282" s="190" t="s">
        <v>442</v>
      </c>
      <c r="H282" s="191">
        <v>1</v>
      </c>
      <c r="I282" s="192"/>
      <c r="J282" s="193">
        <f t="shared" si="0"/>
        <v>0</v>
      </c>
      <c r="K282" s="194"/>
      <c r="L282" s="39"/>
      <c r="M282" s="195" t="s">
        <v>1</v>
      </c>
      <c r="N282" s="196" t="s">
        <v>43</v>
      </c>
      <c r="O282" s="71"/>
      <c r="P282" s="197">
        <f t="shared" si="1"/>
        <v>0</v>
      </c>
      <c r="Q282" s="197">
        <v>5.0000000000000002E-5</v>
      </c>
      <c r="R282" s="197">
        <f t="shared" si="2"/>
        <v>5.0000000000000002E-5</v>
      </c>
      <c r="S282" s="197">
        <v>0</v>
      </c>
      <c r="T282" s="198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232</v>
      </c>
      <c r="AT282" s="199" t="s">
        <v>150</v>
      </c>
      <c r="AU282" s="199" t="s">
        <v>88</v>
      </c>
      <c r="AY282" s="17" t="s">
        <v>148</v>
      </c>
      <c r="BE282" s="200">
        <f t="shared" si="4"/>
        <v>0</v>
      </c>
      <c r="BF282" s="200">
        <f t="shared" si="5"/>
        <v>0</v>
      </c>
      <c r="BG282" s="200">
        <f t="shared" si="6"/>
        <v>0</v>
      </c>
      <c r="BH282" s="200">
        <f t="shared" si="7"/>
        <v>0</v>
      </c>
      <c r="BI282" s="200">
        <f t="shared" si="8"/>
        <v>0</v>
      </c>
      <c r="BJ282" s="17" t="s">
        <v>86</v>
      </c>
      <c r="BK282" s="200">
        <f t="shared" si="9"/>
        <v>0</v>
      </c>
      <c r="BL282" s="17" t="s">
        <v>232</v>
      </c>
      <c r="BM282" s="199" t="s">
        <v>331</v>
      </c>
    </row>
    <row r="283" spans="1:65" s="2" customFormat="1" ht="16.5" customHeight="1">
      <c r="A283" s="34"/>
      <c r="B283" s="35"/>
      <c r="C283" s="187" t="s">
        <v>240</v>
      </c>
      <c r="D283" s="187" t="s">
        <v>150</v>
      </c>
      <c r="E283" s="188" t="s">
        <v>615</v>
      </c>
      <c r="F283" s="189" t="s">
        <v>616</v>
      </c>
      <c r="G283" s="190" t="s">
        <v>442</v>
      </c>
      <c r="H283" s="191">
        <v>1</v>
      </c>
      <c r="I283" s="192"/>
      <c r="J283" s="193">
        <f t="shared" si="0"/>
        <v>0</v>
      </c>
      <c r="K283" s="194"/>
      <c r="L283" s="39"/>
      <c r="M283" s="195" t="s">
        <v>1</v>
      </c>
      <c r="N283" s="196" t="s">
        <v>43</v>
      </c>
      <c r="O283" s="71"/>
      <c r="P283" s="197">
        <f t="shared" si="1"/>
        <v>0</v>
      </c>
      <c r="Q283" s="197">
        <v>5.0000000000000002E-5</v>
      </c>
      <c r="R283" s="197">
        <f t="shared" si="2"/>
        <v>5.0000000000000002E-5</v>
      </c>
      <c r="S283" s="197">
        <v>0</v>
      </c>
      <c r="T283" s="198">
        <f t="shared" si="3"/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232</v>
      </c>
      <c r="AT283" s="199" t="s">
        <v>150</v>
      </c>
      <c r="AU283" s="199" t="s">
        <v>88</v>
      </c>
      <c r="AY283" s="17" t="s">
        <v>148</v>
      </c>
      <c r="BE283" s="200">
        <f t="shared" si="4"/>
        <v>0</v>
      </c>
      <c r="BF283" s="200">
        <f t="shared" si="5"/>
        <v>0</v>
      </c>
      <c r="BG283" s="200">
        <f t="shared" si="6"/>
        <v>0</v>
      </c>
      <c r="BH283" s="200">
        <f t="shared" si="7"/>
        <v>0</v>
      </c>
      <c r="BI283" s="200">
        <f t="shared" si="8"/>
        <v>0</v>
      </c>
      <c r="BJ283" s="17" t="s">
        <v>86</v>
      </c>
      <c r="BK283" s="200">
        <f t="shared" si="9"/>
        <v>0</v>
      </c>
      <c r="BL283" s="17" t="s">
        <v>232</v>
      </c>
      <c r="BM283" s="199" t="s">
        <v>334</v>
      </c>
    </row>
    <row r="284" spans="1:65" s="2" customFormat="1" ht="24.2" customHeight="1">
      <c r="A284" s="34"/>
      <c r="B284" s="35"/>
      <c r="C284" s="187" t="s">
        <v>345</v>
      </c>
      <c r="D284" s="187" t="s">
        <v>150</v>
      </c>
      <c r="E284" s="188" t="s">
        <v>617</v>
      </c>
      <c r="F284" s="189" t="s">
        <v>618</v>
      </c>
      <c r="G284" s="190" t="s">
        <v>604</v>
      </c>
      <c r="H284" s="240"/>
      <c r="I284" s="192"/>
      <c r="J284" s="193">
        <f t="shared" si="0"/>
        <v>0</v>
      </c>
      <c r="K284" s="194"/>
      <c r="L284" s="39"/>
      <c r="M284" s="235" t="s">
        <v>1</v>
      </c>
      <c r="N284" s="236" t="s">
        <v>43</v>
      </c>
      <c r="O284" s="237"/>
      <c r="P284" s="238">
        <f t="shared" si="1"/>
        <v>0</v>
      </c>
      <c r="Q284" s="238">
        <v>0</v>
      </c>
      <c r="R284" s="238">
        <f t="shared" si="2"/>
        <v>0</v>
      </c>
      <c r="S284" s="238">
        <v>0</v>
      </c>
      <c r="T284" s="239">
        <f t="shared" si="3"/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232</v>
      </c>
      <c r="AT284" s="199" t="s">
        <v>150</v>
      </c>
      <c r="AU284" s="199" t="s">
        <v>88</v>
      </c>
      <c r="AY284" s="17" t="s">
        <v>148</v>
      </c>
      <c r="BE284" s="200">
        <f t="shared" si="4"/>
        <v>0</v>
      </c>
      <c r="BF284" s="200">
        <f t="shared" si="5"/>
        <v>0</v>
      </c>
      <c r="BG284" s="200">
        <f t="shared" si="6"/>
        <v>0</v>
      </c>
      <c r="BH284" s="200">
        <f t="shared" si="7"/>
        <v>0</v>
      </c>
      <c r="BI284" s="200">
        <f t="shared" si="8"/>
        <v>0</v>
      </c>
      <c r="BJ284" s="17" t="s">
        <v>86</v>
      </c>
      <c r="BK284" s="200">
        <f t="shared" si="9"/>
        <v>0</v>
      </c>
      <c r="BL284" s="17" t="s">
        <v>232</v>
      </c>
      <c r="BM284" s="199" t="s">
        <v>341</v>
      </c>
    </row>
    <row r="285" spans="1:65" s="2" customFormat="1" ht="6.95" customHeight="1">
      <c r="A285" s="34"/>
      <c r="B285" s="54"/>
      <c r="C285" s="55"/>
      <c r="D285" s="55"/>
      <c r="E285" s="55"/>
      <c r="F285" s="55"/>
      <c r="G285" s="55"/>
      <c r="H285" s="55"/>
      <c r="I285" s="55"/>
      <c r="J285" s="55"/>
      <c r="K285" s="55"/>
      <c r="L285" s="39"/>
      <c r="M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</row>
  </sheetData>
  <sheetProtection algorithmName="SHA-512" hashValue="HrMQi4DGotIO/UCjeIu0kK9YZHkYtjYtjNhwSpotG+LmpZ9Iv91O12SLIV8U77PUwK9x7CBqO7WYQVx+SqjPwA==" saltValue="RJ4UIt1/Yc13cwr+7Hz9yyFwBN8BptY3LRC22cJjfqnhdBCiOYSbF0wB+qTOMmhE8ExSIZNxYmu+gJBbXixF4w==" spinCount="100000" sheet="1" objects="1" scenarios="1" formatColumns="0" formatRows="0" autoFilter="0"/>
  <autoFilter ref="C126:K284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619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ROUND((SUM(BE123:BE314)),  2)</f>
        <v>0</v>
      </c>
      <c r="G33" s="34"/>
      <c r="H33" s="34"/>
      <c r="I33" s="124">
        <v>0.21</v>
      </c>
      <c r="J33" s="123">
        <f>ROUND(((SUM(BE123:BE314))*I33),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ROUND((SUM(BF123:BF314)),  2)</f>
        <v>0</v>
      </c>
      <c r="G34" s="34"/>
      <c r="H34" s="34"/>
      <c r="I34" s="124">
        <v>0.15</v>
      </c>
      <c r="J34" s="123">
        <f>ROUND(((SUM(BF123:BF314))*I34),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ROUND((SUM(BG123:BG314)),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ROUND((SUM(BH123:BH314)),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ROUND((SUM(BI123:BI314)),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IO-03 - Dešťová kanalizace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125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126</v>
      </c>
      <c r="E99" s="156"/>
      <c r="F99" s="156"/>
      <c r="G99" s="156"/>
      <c r="H99" s="156"/>
      <c r="I99" s="156"/>
      <c r="J99" s="157">
        <f>J152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127</v>
      </c>
      <c r="E100" s="156"/>
      <c r="F100" s="156"/>
      <c r="G100" s="156"/>
      <c r="H100" s="156"/>
      <c r="I100" s="156"/>
      <c r="J100" s="157">
        <f>J157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129</v>
      </c>
      <c r="E101" s="156"/>
      <c r="F101" s="156"/>
      <c r="G101" s="156"/>
      <c r="H101" s="156"/>
      <c r="I101" s="156"/>
      <c r="J101" s="157">
        <f>J177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130</v>
      </c>
      <c r="E102" s="156"/>
      <c r="F102" s="156"/>
      <c r="G102" s="156"/>
      <c r="H102" s="156"/>
      <c r="I102" s="156"/>
      <c r="J102" s="157">
        <f>J303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132</v>
      </c>
      <c r="E103" s="156"/>
      <c r="F103" s="156"/>
      <c r="G103" s="156"/>
      <c r="H103" s="156"/>
      <c r="I103" s="156"/>
      <c r="J103" s="157">
        <f>J313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133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9" t="str">
        <f>E7</f>
        <v>Revitalizace veřejných ploch města Luby - Lokalita B, U Pily</v>
      </c>
      <c r="F113" s="300"/>
      <c r="G113" s="300"/>
      <c r="H113" s="30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55" t="str">
        <f>E9</f>
        <v>IO-03 - Dešťová kanalizace</v>
      </c>
      <c r="F115" s="301"/>
      <c r="G115" s="301"/>
      <c r="H115" s="30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 xml:space="preserve"> </v>
      </c>
      <c r="G117" s="36"/>
      <c r="H117" s="36"/>
      <c r="I117" s="29" t="s">
        <v>22</v>
      </c>
      <c r="J117" s="66" t="str">
        <f>IF(J12="","",J12)</f>
        <v>Vyplň údaj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>Město Luby</v>
      </c>
      <c r="G119" s="36"/>
      <c r="H119" s="36"/>
      <c r="I119" s="29" t="s">
        <v>30</v>
      </c>
      <c r="J119" s="32" t="str">
        <f>E21</f>
        <v>A69-architekti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34</v>
      </c>
      <c r="J120" s="32" t="str">
        <f>E24</f>
        <v>Ing.Pavel Šturc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134</v>
      </c>
      <c r="D122" s="162" t="s">
        <v>63</v>
      </c>
      <c r="E122" s="162" t="s">
        <v>59</v>
      </c>
      <c r="F122" s="162" t="s">
        <v>60</v>
      </c>
      <c r="G122" s="162" t="s">
        <v>135</v>
      </c>
      <c r="H122" s="162" t="s">
        <v>136</v>
      </c>
      <c r="I122" s="162" t="s">
        <v>137</v>
      </c>
      <c r="J122" s="163" t="s">
        <v>121</v>
      </c>
      <c r="K122" s="164" t="s">
        <v>138</v>
      </c>
      <c r="L122" s="165"/>
      <c r="M122" s="75" t="s">
        <v>1</v>
      </c>
      <c r="N122" s="76" t="s">
        <v>42</v>
      </c>
      <c r="O122" s="76" t="s">
        <v>139</v>
      </c>
      <c r="P122" s="76" t="s">
        <v>140</v>
      </c>
      <c r="Q122" s="76" t="s">
        <v>141</v>
      </c>
      <c r="R122" s="76" t="s">
        <v>142</v>
      </c>
      <c r="S122" s="76" t="s">
        <v>143</v>
      </c>
      <c r="T122" s="77" t="s">
        <v>144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145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</f>
        <v>0</v>
      </c>
      <c r="Q123" s="79"/>
      <c r="R123" s="168">
        <f>R124</f>
        <v>715.30072416906</v>
      </c>
      <c r="S123" s="79"/>
      <c r="T123" s="169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77</v>
      </c>
      <c r="AU123" s="17" t="s">
        <v>123</v>
      </c>
      <c r="BK123" s="170">
        <f>BK124</f>
        <v>0</v>
      </c>
    </row>
    <row r="124" spans="1:65" s="12" customFormat="1" ht="25.9" customHeight="1">
      <c r="B124" s="171"/>
      <c r="C124" s="172"/>
      <c r="D124" s="173" t="s">
        <v>77</v>
      </c>
      <c r="E124" s="174" t="s">
        <v>146</v>
      </c>
      <c r="F124" s="174" t="s">
        <v>147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P125+P152+P157+P177+P303+P313</f>
        <v>0</v>
      </c>
      <c r="Q124" s="179"/>
      <c r="R124" s="180">
        <f>R125+R152+R157+R177+R303+R313</f>
        <v>715.30072416906</v>
      </c>
      <c r="S124" s="179"/>
      <c r="T124" s="181">
        <f>T125+T152+T157+T177+T303+T313</f>
        <v>0</v>
      </c>
      <c r="AR124" s="182" t="s">
        <v>86</v>
      </c>
      <c r="AT124" s="183" t="s">
        <v>77</v>
      </c>
      <c r="AU124" s="183" t="s">
        <v>78</v>
      </c>
      <c r="AY124" s="182" t="s">
        <v>148</v>
      </c>
      <c r="BK124" s="184">
        <f>BK125+BK152+BK157+BK177+BK303+BK313</f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86</v>
      </c>
      <c r="F125" s="185" t="s">
        <v>149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SUM(P126:P151)</f>
        <v>0</v>
      </c>
      <c r="Q125" s="179"/>
      <c r="R125" s="180">
        <f>SUM(R126:R151)</f>
        <v>516.19200000000001</v>
      </c>
      <c r="S125" s="179"/>
      <c r="T125" s="181">
        <f>SUM(T126:T151)</f>
        <v>0</v>
      </c>
      <c r="AR125" s="182" t="s">
        <v>86</v>
      </c>
      <c r="AT125" s="183" t="s">
        <v>77</v>
      </c>
      <c r="AU125" s="183" t="s">
        <v>86</v>
      </c>
      <c r="AY125" s="182" t="s">
        <v>148</v>
      </c>
      <c r="BK125" s="184">
        <f>SUM(BK126:BK151)</f>
        <v>0</v>
      </c>
    </row>
    <row r="126" spans="1:65" s="2" customFormat="1" ht="33" customHeight="1">
      <c r="A126" s="34"/>
      <c r="B126" s="35"/>
      <c r="C126" s="187" t="s">
        <v>86</v>
      </c>
      <c r="D126" s="187" t="s">
        <v>150</v>
      </c>
      <c r="E126" s="188" t="s">
        <v>620</v>
      </c>
      <c r="F126" s="189" t="s">
        <v>621</v>
      </c>
      <c r="G126" s="190" t="s">
        <v>157</v>
      </c>
      <c r="H126" s="191">
        <v>546.56399999999996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43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154</v>
      </c>
      <c r="AT126" s="199" t="s">
        <v>150</v>
      </c>
      <c r="AU126" s="199" t="s">
        <v>88</v>
      </c>
      <c r="AY126" s="17" t="s">
        <v>148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86</v>
      </c>
      <c r="BK126" s="200">
        <f>ROUND(I126*H126,2)</f>
        <v>0</v>
      </c>
      <c r="BL126" s="17" t="s">
        <v>154</v>
      </c>
      <c r="BM126" s="199" t="s">
        <v>622</v>
      </c>
    </row>
    <row r="127" spans="1:65" s="13" customFormat="1" ht="11.25">
      <c r="B127" s="201"/>
      <c r="C127" s="202"/>
      <c r="D127" s="203" t="s">
        <v>159</v>
      </c>
      <c r="E127" s="204" t="s">
        <v>1</v>
      </c>
      <c r="F127" s="205" t="s">
        <v>623</v>
      </c>
      <c r="G127" s="202"/>
      <c r="H127" s="206">
        <v>86.4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159</v>
      </c>
      <c r="AU127" s="212" t="s">
        <v>88</v>
      </c>
      <c r="AV127" s="13" t="s">
        <v>88</v>
      </c>
      <c r="AW127" s="13" t="s">
        <v>33</v>
      </c>
      <c r="AX127" s="13" t="s">
        <v>78</v>
      </c>
      <c r="AY127" s="212" t="s">
        <v>148</v>
      </c>
    </row>
    <row r="128" spans="1:65" s="13" customFormat="1" ht="11.25">
      <c r="B128" s="201"/>
      <c r="C128" s="202"/>
      <c r="D128" s="203" t="s">
        <v>159</v>
      </c>
      <c r="E128" s="204" t="s">
        <v>1</v>
      </c>
      <c r="F128" s="205" t="s">
        <v>624</v>
      </c>
      <c r="G128" s="202"/>
      <c r="H128" s="206">
        <v>76.8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159</v>
      </c>
      <c r="AU128" s="212" t="s">
        <v>88</v>
      </c>
      <c r="AV128" s="13" t="s">
        <v>88</v>
      </c>
      <c r="AW128" s="13" t="s">
        <v>33</v>
      </c>
      <c r="AX128" s="13" t="s">
        <v>78</v>
      </c>
      <c r="AY128" s="212" t="s">
        <v>148</v>
      </c>
    </row>
    <row r="129" spans="1:65" s="13" customFormat="1" ht="11.25">
      <c r="B129" s="201"/>
      <c r="C129" s="202"/>
      <c r="D129" s="203" t="s">
        <v>159</v>
      </c>
      <c r="E129" s="204" t="s">
        <v>1</v>
      </c>
      <c r="F129" s="205" t="s">
        <v>625</v>
      </c>
      <c r="G129" s="202"/>
      <c r="H129" s="206">
        <v>48.6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159</v>
      </c>
      <c r="AU129" s="212" t="s">
        <v>88</v>
      </c>
      <c r="AV129" s="13" t="s">
        <v>88</v>
      </c>
      <c r="AW129" s="13" t="s">
        <v>33</v>
      </c>
      <c r="AX129" s="13" t="s">
        <v>78</v>
      </c>
      <c r="AY129" s="212" t="s">
        <v>148</v>
      </c>
    </row>
    <row r="130" spans="1:65" s="13" customFormat="1" ht="11.25">
      <c r="B130" s="201"/>
      <c r="C130" s="202"/>
      <c r="D130" s="203" t="s">
        <v>159</v>
      </c>
      <c r="E130" s="204" t="s">
        <v>1</v>
      </c>
      <c r="F130" s="205" t="s">
        <v>626</v>
      </c>
      <c r="G130" s="202"/>
      <c r="H130" s="206">
        <v>334.76400000000001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159</v>
      </c>
      <c r="AU130" s="212" t="s">
        <v>88</v>
      </c>
      <c r="AV130" s="13" t="s">
        <v>88</v>
      </c>
      <c r="AW130" s="13" t="s">
        <v>33</v>
      </c>
      <c r="AX130" s="13" t="s">
        <v>78</v>
      </c>
      <c r="AY130" s="212" t="s">
        <v>148</v>
      </c>
    </row>
    <row r="131" spans="1:65" s="14" customFormat="1" ht="11.25">
      <c r="B131" s="213"/>
      <c r="C131" s="214"/>
      <c r="D131" s="203" t="s">
        <v>159</v>
      </c>
      <c r="E131" s="215" t="s">
        <v>1</v>
      </c>
      <c r="F131" s="216" t="s">
        <v>167</v>
      </c>
      <c r="G131" s="214"/>
      <c r="H131" s="217">
        <v>546.56399999999996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159</v>
      </c>
      <c r="AU131" s="223" t="s">
        <v>88</v>
      </c>
      <c r="AV131" s="14" t="s">
        <v>154</v>
      </c>
      <c r="AW131" s="14" t="s">
        <v>33</v>
      </c>
      <c r="AX131" s="14" t="s">
        <v>86</v>
      </c>
      <c r="AY131" s="223" t="s">
        <v>148</v>
      </c>
    </row>
    <row r="132" spans="1:65" s="2" customFormat="1" ht="33" customHeight="1">
      <c r="A132" s="34"/>
      <c r="B132" s="35"/>
      <c r="C132" s="187" t="s">
        <v>88</v>
      </c>
      <c r="D132" s="187" t="s">
        <v>150</v>
      </c>
      <c r="E132" s="188" t="s">
        <v>627</v>
      </c>
      <c r="F132" s="189" t="s">
        <v>628</v>
      </c>
      <c r="G132" s="190" t="s">
        <v>157</v>
      </c>
      <c r="H132" s="191">
        <v>353.65199999999999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43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154</v>
      </c>
      <c r="AT132" s="199" t="s">
        <v>150</v>
      </c>
      <c r="AU132" s="199" t="s">
        <v>88</v>
      </c>
      <c r="AY132" s="17" t="s">
        <v>148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86</v>
      </c>
      <c r="BK132" s="200">
        <f>ROUND(I132*H132,2)</f>
        <v>0</v>
      </c>
      <c r="BL132" s="17" t="s">
        <v>154</v>
      </c>
      <c r="BM132" s="199" t="s">
        <v>629</v>
      </c>
    </row>
    <row r="133" spans="1:65" s="13" customFormat="1" ht="33.75">
      <c r="B133" s="201"/>
      <c r="C133" s="202"/>
      <c r="D133" s="203" t="s">
        <v>159</v>
      </c>
      <c r="E133" s="204" t="s">
        <v>1</v>
      </c>
      <c r="F133" s="205" t="s">
        <v>630</v>
      </c>
      <c r="G133" s="202"/>
      <c r="H133" s="206">
        <v>141.44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159</v>
      </c>
      <c r="AU133" s="212" t="s">
        <v>88</v>
      </c>
      <c r="AV133" s="13" t="s">
        <v>88</v>
      </c>
      <c r="AW133" s="13" t="s">
        <v>33</v>
      </c>
      <c r="AX133" s="13" t="s">
        <v>78</v>
      </c>
      <c r="AY133" s="212" t="s">
        <v>148</v>
      </c>
    </row>
    <row r="134" spans="1:65" s="13" customFormat="1" ht="22.5">
      <c r="B134" s="201"/>
      <c r="C134" s="202"/>
      <c r="D134" s="203" t="s">
        <v>159</v>
      </c>
      <c r="E134" s="204" t="s">
        <v>1</v>
      </c>
      <c r="F134" s="205" t="s">
        <v>631</v>
      </c>
      <c r="G134" s="202"/>
      <c r="H134" s="206">
        <v>224.98599999999999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159</v>
      </c>
      <c r="AU134" s="212" t="s">
        <v>88</v>
      </c>
      <c r="AV134" s="13" t="s">
        <v>88</v>
      </c>
      <c r="AW134" s="13" t="s">
        <v>33</v>
      </c>
      <c r="AX134" s="13" t="s">
        <v>78</v>
      </c>
      <c r="AY134" s="212" t="s">
        <v>148</v>
      </c>
    </row>
    <row r="135" spans="1:65" s="13" customFormat="1" ht="11.25">
      <c r="B135" s="201"/>
      <c r="C135" s="202"/>
      <c r="D135" s="203" t="s">
        <v>159</v>
      </c>
      <c r="E135" s="204" t="s">
        <v>1</v>
      </c>
      <c r="F135" s="205" t="s">
        <v>632</v>
      </c>
      <c r="G135" s="202"/>
      <c r="H135" s="206">
        <v>8.9860000000000007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159</v>
      </c>
      <c r="AU135" s="212" t="s">
        <v>88</v>
      </c>
      <c r="AV135" s="13" t="s">
        <v>88</v>
      </c>
      <c r="AW135" s="13" t="s">
        <v>33</v>
      </c>
      <c r="AX135" s="13" t="s">
        <v>78</v>
      </c>
      <c r="AY135" s="212" t="s">
        <v>148</v>
      </c>
    </row>
    <row r="136" spans="1:65" s="13" customFormat="1" ht="11.25">
      <c r="B136" s="201"/>
      <c r="C136" s="202"/>
      <c r="D136" s="203" t="s">
        <v>159</v>
      </c>
      <c r="E136" s="204" t="s">
        <v>1</v>
      </c>
      <c r="F136" s="205" t="s">
        <v>633</v>
      </c>
      <c r="G136" s="202"/>
      <c r="H136" s="206">
        <v>-21.76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159</v>
      </c>
      <c r="AU136" s="212" t="s">
        <v>88</v>
      </c>
      <c r="AV136" s="13" t="s">
        <v>88</v>
      </c>
      <c r="AW136" s="13" t="s">
        <v>33</v>
      </c>
      <c r="AX136" s="13" t="s">
        <v>78</v>
      </c>
      <c r="AY136" s="212" t="s">
        <v>148</v>
      </c>
    </row>
    <row r="137" spans="1:65" s="14" customFormat="1" ht="11.25">
      <c r="B137" s="213"/>
      <c r="C137" s="214"/>
      <c r="D137" s="203" t="s">
        <v>159</v>
      </c>
      <c r="E137" s="215" t="s">
        <v>1</v>
      </c>
      <c r="F137" s="216" t="s">
        <v>167</v>
      </c>
      <c r="G137" s="214"/>
      <c r="H137" s="217">
        <v>353.65199999999999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159</v>
      </c>
      <c r="AU137" s="223" t="s">
        <v>88</v>
      </c>
      <c r="AV137" s="14" t="s">
        <v>154</v>
      </c>
      <c r="AW137" s="14" t="s">
        <v>33</v>
      </c>
      <c r="AX137" s="14" t="s">
        <v>86</v>
      </c>
      <c r="AY137" s="223" t="s">
        <v>148</v>
      </c>
    </row>
    <row r="138" spans="1:65" s="2" customFormat="1" ht="24.2" customHeight="1">
      <c r="A138" s="34"/>
      <c r="B138" s="35"/>
      <c r="C138" s="187" t="s">
        <v>168</v>
      </c>
      <c r="D138" s="187" t="s">
        <v>150</v>
      </c>
      <c r="E138" s="188" t="s">
        <v>634</v>
      </c>
      <c r="F138" s="189" t="s">
        <v>635</v>
      </c>
      <c r="G138" s="190" t="s">
        <v>157</v>
      </c>
      <c r="H138" s="191">
        <v>720.01800000000003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43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154</v>
      </c>
      <c r="AT138" s="199" t="s">
        <v>150</v>
      </c>
      <c r="AU138" s="199" t="s">
        <v>88</v>
      </c>
      <c r="AY138" s="17" t="s">
        <v>148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86</v>
      </c>
      <c r="BK138" s="200">
        <f>ROUND(I138*H138,2)</f>
        <v>0</v>
      </c>
      <c r="BL138" s="17" t="s">
        <v>154</v>
      </c>
      <c r="BM138" s="199" t="s">
        <v>636</v>
      </c>
    </row>
    <row r="139" spans="1:65" s="13" customFormat="1" ht="11.25">
      <c r="B139" s="201"/>
      <c r="C139" s="202"/>
      <c r="D139" s="203" t="s">
        <v>159</v>
      </c>
      <c r="E139" s="204" t="s">
        <v>1</v>
      </c>
      <c r="F139" s="205" t="s">
        <v>637</v>
      </c>
      <c r="G139" s="202"/>
      <c r="H139" s="206">
        <v>900.21500000000003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159</v>
      </c>
      <c r="AU139" s="212" t="s">
        <v>88</v>
      </c>
      <c r="AV139" s="13" t="s">
        <v>88</v>
      </c>
      <c r="AW139" s="13" t="s">
        <v>33</v>
      </c>
      <c r="AX139" s="13" t="s">
        <v>78</v>
      </c>
      <c r="AY139" s="212" t="s">
        <v>148</v>
      </c>
    </row>
    <row r="140" spans="1:65" s="13" customFormat="1" ht="11.25">
      <c r="B140" s="201"/>
      <c r="C140" s="202"/>
      <c r="D140" s="203" t="s">
        <v>159</v>
      </c>
      <c r="E140" s="204" t="s">
        <v>1</v>
      </c>
      <c r="F140" s="205" t="s">
        <v>638</v>
      </c>
      <c r="G140" s="202"/>
      <c r="H140" s="206">
        <v>-13.565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159</v>
      </c>
      <c r="AU140" s="212" t="s">
        <v>88</v>
      </c>
      <c r="AV140" s="13" t="s">
        <v>88</v>
      </c>
      <c r="AW140" s="13" t="s">
        <v>33</v>
      </c>
      <c r="AX140" s="13" t="s">
        <v>78</v>
      </c>
      <c r="AY140" s="212" t="s">
        <v>148</v>
      </c>
    </row>
    <row r="141" spans="1:65" s="13" customFormat="1" ht="11.25">
      <c r="B141" s="201"/>
      <c r="C141" s="202"/>
      <c r="D141" s="203" t="s">
        <v>159</v>
      </c>
      <c r="E141" s="204" t="s">
        <v>1</v>
      </c>
      <c r="F141" s="205" t="s">
        <v>639</v>
      </c>
      <c r="G141" s="202"/>
      <c r="H141" s="206">
        <v>-6.782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159</v>
      </c>
      <c r="AU141" s="212" t="s">
        <v>88</v>
      </c>
      <c r="AV141" s="13" t="s">
        <v>88</v>
      </c>
      <c r="AW141" s="13" t="s">
        <v>33</v>
      </c>
      <c r="AX141" s="13" t="s">
        <v>78</v>
      </c>
      <c r="AY141" s="212" t="s">
        <v>148</v>
      </c>
    </row>
    <row r="142" spans="1:65" s="13" customFormat="1" ht="11.25">
      <c r="B142" s="201"/>
      <c r="C142" s="202"/>
      <c r="D142" s="203" t="s">
        <v>159</v>
      </c>
      <c r="E142" s="204" t="s">
        <v>1</v>
      </c>
      <c r="F142" s="205" t="s">
        <v>640</v>
      </c>
      <c r="G142" s="202"/>
      <c r="H142" s="206">
        <v>-121.822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159</v>
      </c>
      <c r="AU142" s="212" t="s">
        <v>88</v>
      </c>
      <c r="AV142" s="13" t="s">
        <v>88</v>
      </c>
      <c r="AW142" s="13" t="s">
        <v>33</v>
      </c>
      <c r="AX142" s="13" t="s">
        <v>78</v>
      </c>
      <c r="AY142" s="212" t="s">
        <v>148</v>
      </c>
    </row>
    <row r="143" spans="1:65" s="13" customFormat="1" ht="11.25">
      <c r="B143" s="201"/>
      <c r="C143" s="202"/>
      <c r="D143" s="203" t="s">
        <v>159</v>
      </c>
      <c r="E143" s="204" t="s">
        <v>1</v>
      </c>
      <c r="F143" s="205" t="s">
        <v>641</v>
      </c>
      <c r="G143" s="202"/>
      <c r="H143" s="206">
        <v>-38.027999999999999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159</v>
      </c>
      <c r="AU143" s="212" t="s">
        <v>88</v>
      </c>
      <c r="AV143" s="13" t="s">
        <v>88</v>
      </c>
      <c r="AW143" s="13" t="s">
        <v>33</v>
      </c>
      <c r="AX143" s="13" t="s">
        <v>78</v>
      </c>
      <c r="AY143" s="212" t="s">
        <v>148</v>
      </c>
    </row>
    <row r="144" spans="1:65" s="14" customFormat="1" ht="11.25">
      <c r="B144" s="213"/>
      <c r="C144" s="214"/>
      <c r="D144" s="203" t="s">
        <v>159</v>
      </c>
      <c r="E144" s="215" t="s">
        <v>1</v>
      </c>
      <c r="F144" s="216" t="s">
        <v>167</v>
      </c>
      <c r="G144" s="214"/>
      <c r="H144" s="217">
        <v>720.01799999999992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159</v>
      </c>
      <c r="AU144" s="223" t="s">
        <v>88</v>
      </c>
      <c r="AV144" s="14" t="s">
        <v>154</v>
      </c>
      <c r="AW144" s="14" t="s">
        <v>33</v>
      </c>
      <c r="AX144" s="14" t="s">
        <v>86</v>
      </c>
      <c r="AY144" s="223" t="s">
        <v>148</v>
      </c>
    </row>
    <row r="145" spans="1:65" s="2" customFormat="1" ht="24.2" customHeight="1">
      <c r="A145" s="34"/>
      <c r="B145" s="35"/>
      <c r="C145" s="187" t="s">
        <v>154</v>
      </c>
      <c r="D145" s="187" t="s">
        <v>150</v>
      </c>
      <c r="E145" s="188" t="s">
        <v>642</v>
      </c>
      <c r="F145" s="189" t="s">
        <v>643</v>
      </c>
      <c r="G145" s="190" t="s">
        <v>157</v>
      </c>
      <c r="H145" s="191">
        <v>258.096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43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154</v>
      </c>
      <c r="AT145" s="199" t="s">
        <v>150</v>
      </c>
      <c r="AU145" s="199" t="s">
        <v>88</v>
      </c>
      <c r="AY145" s="17" t="s">
        <v>148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86</v>
      </c>
      <c r="BK145" s="200">
        <f>ROUND(I145*H145,2)</f>
        <v>0</v>
      </c>
      <c r="BL145" s="17" t="s">
        <v>154</v>
      </c>
      <c r="BM145" s="199" t="s">
        <v>644</v>
      </c>
    </row>
    <row r="146" spans="1:65" s="13" customFormat="1" ht="33.75">
      <c r="B146" s="201"/>
      <c r="C146" s="202"/>
      <c r="D146" s="203" t="s">
        <v>159</v>
      </c>
      <c r="E146" s="204" t="s">
        <v>1</v>
      </c>
      <c r="F146" s="205" t="s">
        <v>645</v>
      </c>
      <c r="G146" s="202"/>
      <c r="H146" s="206">
        <v>97.24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159</v>
      </c>
      <c r="AU146" s="212" t="s">
        <v>88</v>
      </c>
      <c r="AV146" s="13" t="s">
        <v>88</v>
      </c>
      <c r="AW146" s="13" t="s">
        <v>33</v>
      </c>
      <c r="AX146" s="13" t="s">
        <v>78</v>
      </c>
      <c r="AY146" s="212" t="s">
        <v>148</v>
      </c>
    </row>
    <row r="147" spans="1:65" s="13" customFormat="1" ht="22.5">
      <c r="B147" s="201"/>
      <c r="C147" s="202"/>
      <c r="D147" s="203" t="s">
        <v>159</v>
      </c>
      <c r="E147" s="204" t="s">
        <v>1</v>
      </c>
      <c r="F147" s="205" t="s">
        <v>646</v>
      </c>
      <c r="G147" s="202"/>
      <c r="H147" s="206">
        <v>154.678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159</v>
      </c>
      <c r="AU147" s="212" t="s">
        <v>88</v>
      </c>
      <c r="AV147" s="13" t="s">
        <v>88</v>
      </c>
      <c r="AW147" s="13" t="s">
        <v>33</v>
      </c>
      <c r="AX147" s="13" t="s">
        <v>78</v>
      </c>
      <c r="AY147" s="212" t="s">
        <v>148</v>
      </c>
    </row>
    <row r="148" spans="1:65" s="13" customFormat="1" ht="11.25">
      <c r="B148" s="201"/>
      <c r="C148" s="202"/>
      <c r="D148" s="203" t="s">
        <v>159</v>
      </c>
      <c r="E148" s="204" t="s">
        <v>1</v>
      </c>
      <c r="F148" s="205" t="s">
        <v>647</v>
      </c>
      <c r="G148" s="202"/>
      <c r="H148" s="206">
        <v>6.1779999999999999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159</v>
      </c>
      <c r="AU148" s="212" t="s">
        <v>88</v>
      </c>
      <c r="AV148" s="13" t="s">
        <v>88</v>
      </c>
      <c r="AW148" s="13" t="s">
        <v>33</v>
      </c>
      <c r="AX148" s="13" t="s">
        <v>78</v>
      </c>
      <c r="AY148" s="212" t="s">
        <v>148</v>
      </c>
    </row>
    <row r="149" spans="1:65" s="14" customFormat="1" ht="11.25">
      <c r="B149" s="213"/>
      <c r="C149" s="214"/>
      <c r="D149" s="203" t="s">
        <v>159</v>
      </c>
      <c r="E149" s="215" t="s">
        <v>1</v>
      </c>
      <c r="F149" s="216" t="s">
        <v>167</v>
      </c>
      <c r="G149" s="214"/>
      <c r="H149" s="217">
        <v>258.096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159</v>
      </c>
      <c r="AU149" s="223" t="s">
        <v>88</v>
      </c>
      <c r="AV149" s="14" t="s">
        <v>154</v>
      </c>
      <c r="AW149" s="14" t="s">
        <v>33</v>
      </c>
      <c r="AX149" s="14" t="s">
        <v>86</v>
      </c>
      <c r="AY149" s="223" t="s">
        <v>148</v>
      </c>
    </row>
    <row r="150" spans="1:65" s="2" customFormat="1" ht="16.5" customHeight="1">
      <c r="A150" s="34"/>
      <c r="B150" s="35"/>
      <c r="C150" s="224" t="s">
        <v>177</v>
      </c>
      <c r="D150" s="224" t="s">
        <v>189</v>
      </c>
      <c r="E150" s="225" t="s">
        <v>648</v>
      </c>
      <c r="F150" s="226" t="s">
        <v>649</v>
      </c>
      <c r="G150" s="227" t="s">
        <v>192</v>
      </c>
      <c r="H150" s="228">
        <v>516.19200000000001</v>
      </c>
      <c r="I150" s="229"/>
      <c r="J150" s="230">
        <f>ROUND(I150*H150,2)</f>
        <v>0</v>
      </c>
      <c r="K150" s="231"/>
      <c r="L150" s="232"/>
      <c r="M150" s="233" t="s">
        <v>1</v>
      </c>
      <c r="N150" s="234" t="s">
        <v>43</v>
      </c>
      <c r="O150" s="71"/>
      <c r="P150" s="197">
        <f>O150*H150</f>
        <v>0</v>
      </c>
      <c r="Q150" s="197">
        <v>1</v>
      </c>
      <c r="R150" s="197">
        <f>Q150*H150</f>
        <v>516.19200000000001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193</v>
      </c>
      <c r="AT150" s="199" t="s">
        <v>189</v>
      </c>
      <c r="AU150" s="199" t="s">
        <v>88</v>
      </c>
      <c r="AY150" s="17" t="s">
        <v>148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86</v>
      </c>
      <c r="BK150" s="200">
        <f>ROUND(I150*H150,2)</f>
        <v>0</v>
      </c>
      <c r="BL150" s="17" t="s">
        <v>154</v>
      </c>
      <c r="BM150" s="199" t="s">
        <v>650</v>
      </c>
    </row>
    <row r="151" spans="1:65" s="13" customFormat="1" ht="11.25">
      <c r="B151" s="201"/>
      <c r="C151" s="202"/>
      <c r="D151" s="203" t="s">
        <v>159</v>
      </c>
      <c r="E151" s="202"/>
      <c r="F151" s="205" t="s">
        <v>651</v>
      </c>
      <c r="G151" s="202"/>
      <c r="H151" s="206">
        <v>516.19200000000001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159</v>
      </c>
      <c r="AU151" s="212" t="s">
        <v>88</v>
      </c>
      <c r="AV151" s="13" t="s">
        <v>88</v>
      </c>
      <c r="AW151" s="13" t="s">
        <v>4</v>
      </c>
      <c r="AX151" s="13" t="s">
        <v>86</v>
      </c>
      <c r="AY151" s="212" t="s">
        <v>148</v>
      </c>
    </row>
    <row r="152" spans="1:65" s="12" customFormat="1" ht="22.9" customHeight="1">
      <c r="B152" s="171"/>
      <c r="C152" s="172"/>
      <c r="D152" s="173" t="s">
        <v>77</v>
      </c>
      <c r="E152" s="185" t="s">
        <v>88</v>
      </c>
      <c r="F152" s="185" t="s">
        <v>207</v>
      </c>
      <c r="G152" s="172"/>
      <c r="H152" s="172"/>
      <c r="I152" s="175"/>
      <c r="J152" s="186">
        <f>BK152</f>
        <v>0</v>
      </c>
      <c r="K152" s="172"/>
      <c r="L152" s="177"/>
      <c r="M152" s="178"/>
      <c r="N152" s="179"/>
      <c r="O152" s="179"/>
      <c r="P152" s="180">
        <f>SUM(P153:P156)</f>
        <v>0</v>
      </c>
      <c r="Q152" s="179"/>
      <c r="R152" s="180">
        <f>SUM(R153:R156)</f>
        <v>153.06549893906001</v>
      </c>
      <c r="S152" s="179"/>
      <c r="T152" s="181">
        <f>SUM(T153:T156)</f>
        <v>0</v>
      </c>
      <c r="AR152" s="182" t="s">
        <v>86</v>
      </c>
      <c r="AT152" s="183" t="s">
        <v>77</v>
      </c>
      <c r="AU152" s="183" t="s">
        <v>86</v>
      </c>
      <c r="AY152" s="182" t="s">
        <v>148</v>
      </c>
      <c r="BK152" s="184">
        <f>SUM(BK153:BK156)</f>
        <v>0</v>
      </c>
    </row>
    <row r="153" spans="1:65" s="2" customFormat="1" ht="16.5" customHeight="1">
      <c r="A153" s="34"/>
      <c r="B153" s="35"/>
      <c r="C153" s="187" t="s">
        <v>182</v>
      </c>
      <c r="D153" s="187" t="s">
        <v>150</v>
      </c>
      <c r="E153" s="188" t="s">
        <v>652</v>
      </c>
      <c r="F153" s="189" t="s">
        <v>653</v>
      </c>
      <c r="G153" s="190" t="s">
        <v>157</v>
      </c>
      <c r="H153" s="191">
        <v>35.195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>O153*H153</f>
        <v>0</v>
      </c>
      <c r="Q153" s="197">
        <v>1.92</v>
      </c>
      <c r="R153" s="197">
        <f>Q153*H153</f>
        <v>67.574399999999997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154</v>
      </c>
      <c r="AT153" s="199" t="s">
        <v>150</v>
      </c>
      <c r="AU153" s="199" t="s">
        <v>88</v>
      </c>
      <c r="AY153" s="17" t="s">
        <v>148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154</v>
      </c>
      <c r="BM153" s="199" t="s">
        <v>213</v>
      </c>
    </row>
    <row r="154" spans="1:65" s="2" customFormat="1" ht="24.2" customHeight="1">
      <c r="A154" s="34"/>
      <c r="B154" s="35"/>
      <c r="C154" s="187" t="s">
        <v>188</v>
      </c>
      <c r="D154" s="187" t="s">
        <v>150</v>
      </c>
      <c r="E154" s="188" t="s">
        <v>654</v>
      </c>
      <c r="F154" s="189" t="s">
        <v>655</v>
      </c>
      <c r="G154" s="190" t="s">
        <v>157</v>
      </c>
      <c r="H154" s="191">
        <v>16.009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43</v>
      </c>
      <c r="O154" s="71"/>
      <c r="P154" s="197">
        <f>O154*H154</f>
        <v>0</v>
      </c>
      <c r="Q154" s="197">
        <v>2.16</v>
      </c>
      <c r="R154" s="197">
        <f>Q154*H154</f>
        <v>34.579440000000005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154</v>
      </c>
      <c r="AT154" s="199" t="s">
        <v>150</v>
      </c>
      <c r="AU154" s="199" t="s">
        <v>88</v>
      </c>
      <c r="AY154" s="17" t="s">
        <v>148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86</v>
      </c>
      <c r="BK154" s="200">
        <f>ROUND(I154*H154,2)</f>
        <v>0</v>
      </c>
      <c r="BL154" s="17" t="s">
        <v>154</v>
      </c>
      <c r="BM154" s="199" t="s">
        <v>222</v>
      </c>
    </row>
    <row r="155" spans="1:65" s="2" customFormat="1" ht="24.2" customHeight="1">
      <c r="A155" s="34"/>
      <c r="B155" s="35"/>
      <c r="C155" s="187" t="s">
        <v>193</v>
      </c>
      <c r="D155" s="187" t="s">
        <v>150</v>
      </c>
      <c r="E155" s="188" t="s">
        <v>656</v>
      </c>
      <c r="F155" s="189" t="s">
        <v>657</v>
      </c>
      <c r="G155" s="190" t="s">
        <v>157</v>
      </c>
      <c r="H155" s="191">
        <v>8.0039999999999996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43</v>
      </c>
      <c r="O155" s="71"/>
      <c r="P155" s="197">
        <f>O155*H155</f>
        <v>0</v>
      </c>
      <c r="Q155" s="197">
        <v>1.98</v>
      </c>
      <c r="R155" s="197">
        <f>Q155*H155</f>
        <v>15.847919999999998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154</v>
      </c>
      <c r="AT155" s="199" t="s">
        <v>150</v>
      </c>
      <c r="AU155" s="199" t="s">
        <v>88</v>
      </c>
      <c r="AY155" s="17" t="s">
        <v>148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154</v>
      </c>
      <c r="BM155" s="199" t="s">
        <v>232</v>
      </c>
    </row>
    <row r="156" spans="1:65" s="2" customFormat="1" ht="16.5" customHeight="1">
      <c r="A156" s="34"/>
      <c r="B156" s="35"/>
      <c r="C156" s="187" t="s">
        <v>199</v>
      </c>
      <c r="D156" s="187" t="s">
        <v>150</v>
      </c>
      <c r="E156" s="188" t="s">
        <v>494</v>
      </c>
      <c r="F156" s="189" t="s">
        <v>658</v>
      </c>
      <c r="G156" s="190" t="s">
        <v>157</v>
      </c>
      <c r="H156" s="191">
        <v>14.015000000000001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2.5018722040000001</v>
      </c>
      <c r="R156" s="197">
        <f>Q156*H156</f>
        <v>35.063738939060002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154</v>
      </c>
      <c r="AT156" s="199" t="s">
        <v>150</v>
      </c>
      <c r="AU156" s="199" t="s">
        <v>88</v>
      </c>
      <c r="AY156" s="17" t="s">
        <v>148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154</v>
      </c>
      <c r="BM156" s="199" t="s">
        <v>194</v>
      </c>
    </row>
    <row r="157" spans="1:65" s="12" customFormat="1" ht="22.9" customHeight="1">
      <c r="B157" s="171"/>
      <c r="C157" s="172"/>
      <c r="D157" s="173" t="s">
        <v>77</v>
      </c>
      <c r="E157" s="185" t="s">
        <v>168</v>
      </c>
      <c r="F157" s="185" t="s">
        <v>231</v>
      </c>
      <c r="G157" s="172"/>
      <c r="H157" s="172"/>
      <c r="I157" s="175"/>
      <c r="J157" s="186">
        <f>BK157</f>
        <v>0</v>
      </c>
      <c r="K157" s="172"/>
      <c r="L157" s="177"/>
      <c r="M157" s="178"/>
      <c r="N157" s="179"/>
      <c r="O157" s="179"/>
      <c r="P157" s="180">
        <f>SUM(P158:P176)</f>
        <v>0</v>
      </c>
      <c r="Q157" s="179"/>
      <c r="R157" s="180">
        <f>SUM(R158:R176)</f>
        <v>0.25</v>
      </c>
      <c r="S157" s="179"/>
      <c r="T157" s="181">
        <f>SUM(T158:T176)</f>
        <v>0</v>
      </c>
      <c r="AR157" s="182" t="s">
        <v>86</v>
      </c>
      <c r="AT157" s="183" t="s">
        <v>77</v>
      </c>
      <c r="AU157" s="183" t="s">
        <v>86</v>
      </c>
      <c r="AY157" s="182" t="s">
        <v>148</v>
      </c>
      <c r="BK157" s="184">
        <f>SUM(BK158:BK176)</f>
        <v>0</v>
      </c>
    </row>
    <row r="158" spans="1:65" s="2" customFormat="1" ht="24.2" customHeight="1">
      <c r="A158" s="34"/>
      <c r="B158" s="35"/>
      <c r="C158" s="187" t="s">
        <v>203</v>
      </c>
      <c r="D158" s="187" t="s">
        <v>150</v>
      </c>
      <c r="E158" s="188" t="s">
        <v>659</v>
      </c>
      <c r="F158" s="189" t="s">
        <v>660</v>
      </c>
      <c r="G158" s="190" t="s">
        <v>235</v>
      </c>
      <c r="H158" s="191">
        <v>1</v>
      </c>
      <c r="I158" s="192"/>
      <c r="J158" s="193">
        <f>ROUND(I158*H158,2)</f>
        <v>0</v>
      </c>
      <c r="K158" s="194"/>
      <c r="L158" s="39"/>
      <c r="M158" s="195" t="s">
        <v>1</v>
      </c>
      <c r="N158" s="196" t="s">
        <v>43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154</v>
      </c>
      <c r="AT158" s="199" t="s">
        <v>150</v>
      </c>
      <c r="AU158" s="199" t="s">
        <v>88</v>
      </c>
      <c r="AY158" s="17" t="s">
        <v>148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154</v>
      </c>
      <c r="BM158" s="199" t="s">
        <v>198</v>
      </c>
    </row>
    <row r="159" spans="1:65" s="13" customFormat="1" ht="11.25">
      <c r="B159" s="201"/>
      <c r="C159" s="202"/>
      <c r="D159" s="203" t="s">
        <v>159</v>
      </c>
      <c r="E159" s="204" t="s">
        <v>1</v>
      </c>
      <c r="F159" s="205" t="s">
        <v>86</v>
      </c>
      <c r="G159" s="202"/>
      <c r="H159" s="206">
        <v>1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159</v>
      </c>
      <c r="AU159" s="212" t="s">
        <v>88</v>
      </c>
      <c r="AV159" s="13" t="s">
        <v>88</v>
      </c>
      <c r="AW159" s="13" t="s">
        <v>33</v>
      </c>
      <c r="AX159" s="13" t="s">
        <v>78</v>
      </c>
      <c r="AY159" s="212" t="s">
        <v>148</v>
      </c>
    </row>
    <row r="160" spans="1:65" s="14" customFormat="1" ht="11.25">
      <c r="B160" s="213"/>
      <c r="C160" s="214"/>
      <c r="D160" s="203" t="s">
        <v>159</v>
      </c>
      <c r="E160" s="215" t="s">
        <v>1</v>
      </c>
      <c r="F160" s="216" t="s">
        <v>167</v>
      </c>
      <c r="G160" s="214"/>
      <c r="H160" s="217">
        <v>1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159</v>
      </c>
      <c r="AU160" s="223" t="s">
        <v>88</v>
      </c>
      <c r="AV160" s="14" t="s">
        <v>154</v>
      </c>
      <c r="AW160" s="14" t="s">
        <v>33</v>
      </c>
      <c r="AX160" s="14" t="s">
        <v>86</v>
      </c>
      <c r="AY160" s="223" t="s">
        <v>148</v>
      </c>
    </row>
    <row r="161" spans="1:65" s="2" customFormat="1" ht="33" customHeight="1">
      <c r="A161" s="34"/>
      <c r="B161" s="35"/>
      <c r="C161" s="224" t="s">
        <v>208</v>
      </c>
      <c r="D161" s="224" t="s">
        <v>189</v>
      </c>
      <c r="E161" s="225" t="s">
        <v>661</v>
      </c>
      <c r="F161" s="226" t="s">
        <v>662</v>
      </c>
      <c r="G161" s="227" t="s">
        <v>235</v>
      </c>
      <c r="H161" s="228">
        <v>1</v>
      </c>
      <c r="I161" s="229"/>
      <c r="J161" s="230">
        <f>ROUND(I161*H161,2)</f>
        <v>0</v>
      </c>
      <c r="K161" s="231"/>
      <c r="L161" s="232"/>
      <c r="M161" s="233" t="s">
        <v>1</v>
      </c>
      <c r="N161" s="234" t="s">
        <v>43</v>
      </c>
      <c r="O161" s="71"/>
      <c r="P161" s="197">
        <f>O161*H161</f>
        <v>0</v>
      </c>
      <c r="Q161" s="197">
        <v>0.25</v>
      </c>
      <c r="R161" s="197">
        <f>Q161*H161</f>
        <v>0.25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193</v>
      </c>
      <c r="AT161" s="199" t="s">
        <v>189</v>
      </c>
      <c r="AU161" s="199" t="s">
        <v>88</v>
      </c>
      <c r="AY161" s="17" t="s">
        <v>148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154</v>
      </c>
      <c r="BM161" s="199" t="s">
        <v>262</v>
      </c>
    </row>
    <row r="162" spans="1:65" s="13" customFormat="1" ht="11.25">
      <c r="B162" s="201"/>
      <c r="C162" s="202"/>
      <c r="D162" s="203" t="s">
        <v>159</v>
      </c>
      <c r="E162" s="204" t="s">
        <v>1</v>
      </c>
      <c r="F162" s="205" t="s">
        <v>86</v>
      </c>
      <c r="G162" s="202"/>
      <c r="H162" s="206">
        <v>1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159</v>
      </c>
      <c r="AU162" s="212" t="s">
        <v>88</v>
      </c>
      <c r="AV162" s="13" t="s">
        <v>88</v>
      </c>
      <c r="AW162" s="13" t="s">
        <v>33</v>
      </c>
      <c r="AX162" s="13" t="s">
        <v>78</v>
      </c>
      <c r="AY162" s="212" t="s">
        <v>148</v>
      </c>
    </row>
    <row r="163" spans="1:65" s="14" customFormat="1" ht="11.25">
      <c r="B163" s="213"/>
      <c r="C163" s="214"/>
      <c r="D163" s="203" t="s">
        <v>159</v>
      </c>
      <c r="E163" s="215" t="s">
        <v>1</v>
      </c>
      <c r="F163" s="216" t="s">
        <v>167</v>
      </c>
      <c r="G163" s="214"/>
      <c r="H163" s="217">
        <v>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159</v>
      </c>
      <c r="AU163" s="223" t="s">
        <v>88</v>
      </c>
      <c r="AV163" s="14" t="s">
        <v>154</v>
      </c>
      <c r="AW163" s="14" t="s">
        <v>33</v>
      </c>
      <c r="AX163" s="14" t="s">
        <v>86</v>
      </c>
      <c r="AY163" s="223" t="s">
        <v>148</v>
      </c>
    </row>
    <row r="164" spans="1:65" s="2" customFormat="1" ht="24.2" customHeight="1">
      <c r="A164" s="34"/>
      <c r="B164" s="35"/>
      <c r="C164" s="187" t="s">
        <v>213</v>
      </c>
      <c r="D164" s="187" t="s">
        <v>150</v>
      </c>
      <c r="E164" s="188" t="s">
        <v>663</v>
      </c>
      <c r="F164" s="189" t="s">
        <v>664</v>
      </c>
      <c r="G164" s="190" t="s">
        <v>235</v>
      </c>
      <c r="H164" s="191">
        <v>2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43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154</v>
      </c>
      <c r="AT164" s="199" t="s">
        <v>150</v>
      </c>
      <c r="AU164" s="199" t="s">
        <v>88</v>
      </c>
      <c r="AY164" s="17" t="s">
        <v>148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154</v>
      </c>
      <c r="BM164" s="199" t="s">
        <v>270</v>
      </c>
    </row>
    <row r="165" spans="1:65" s="2" customFormat="1" ht="24.2" customHeight="1">
      <c r="A165" s="34"/>
      <c r="B165" s="35"/>
      <c r="C165" s="224" t="s">
        <v>217</v>
      </c>
      <c r="D165" s="224" t="s">
        <v>189</v>
      </c>
      <c r="E165" s="225" t="s">
        <v>665</v>
      </c>
      <c r="F165" s="226" t="s">
        <v>666</v>
      </c>
      <c r="G165" s="227" t="s">
        <v>235</v>
      </c>
      <c r="H165" s="228">
        <v>4</v>
      </c>
      <c r="I165" s="229"/>
      <c r="J165" s="230">
        <f>ROUND(I165*H165,2)</f>
        <v>0</v>
      </c>
      <c r="K165" s="231"/>
      <c r="L165" s="232"/>
      <c r="M165" s="233" t="s">
        <v>1</v>
      </c>
      <c r="N165" s="234" t="s">
        <v>43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193</v>
      </c>
      <c r="AT165" s="199" t="s">
        <v>189</v>
      </c>
      <c r="AU165" s="199" t="s">
        <v>88</v>
      </c>
      <c r="AY165" s="17" t="s">
        <v>148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154</v>
      </c>
      <c r="BM165" s="199" t="s">
        <v>211</v>
      </c>
    </row>
    <row r="166" spans="1:65" s="13" customFormat="1" ht="11.25">
      <c r="B166" s="201"/>
      <c r="C166" s="202"/>
      <c r="D166" s="203" t="s">
        <v>159</v>
      </c>
      <c r="E166" s="204" t="s">
        <v>1</v>
      </c>
      <c r="F166" s="205" t="s">
        <v>667</v>
      </c>
      <c r="G166" s="202"/>
      <c r="H166" s="206">
        <v>4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159</v>
      </c>
      <c r="AU166" s="212" t="s">
        <v>88</v>
      </c>
      <c r="AV166" s="13" t="s">
        <v>88</v>
      </c>
      <c r="AW166" s="13" t="s">
        <v>33</v>
      </c>
      <c r="AX166" s="13" t="s">
        <v>78</v>
      </c>
      <c r="AY166" s="212" t="s">
        <v>148</v>
      </c>
    </row>
    <row r="167" spans="1:65" s="14" customFormat="1" ht="11.25">
      <c r="B167" s="213"/>
      <c r="C167" s="214"/>
      <c r="D167" s="203" t="s">
        <v>159</v>
      </c>
      <c r="E167" s="215" t="s">
        <v>1</v>
      </c>
      <c r="F167" s="216" t="s">
        <v>167</v>
      </c>
      <c r="G167" s="214"/>
      <c r="H167" s="217">
        <v>4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159</v>
      </c>
      <c r="AU167" s="223" t="s">
        <v>88</v>
      </c>
      <c r="AV167" s="14" t="s">
        <v>154</v>
      </c>
      <c r="AW167" s="14" t="s">
        <v>33</v>
      </c>
      <c r="AX167" s="14" t="s">
        <v>86</v>
      </c>
      <c r="AY167" s="223" t="s">
        <v>148</v>
      </c>
    </row>
    <row r="168" spans="1:65" s="2" customFormat="1" ht="24.2" customHeight="1">
      <c r="A168" s="34"/>
      <c r="B168" s="35"/>
      <c r="C168" s="224" t="s">
        <v>222</v>
      </c>
      <c r="D168" s="224" t="s">
        <v>189</v>
      </c>
      <c r="E168" s="225" t="s">
        <v>668</v>
      </c>
      <c r="F168" s="226" t="s">
        <v>669</v>
      </c>
      <c r="G168" s="227" t="s">
        <v>235</v>
      </c>
      <c r="H168" s="228">
        <v>4</v>
      </c>
      <c r="I168" s="229"/>
      <c r="J168" s="230">
        <f>ROUND(I168*H168,2)</f>
        <v>0</v>
      </c>
      <c r="K168" s="231"/>
      <c r="L168" s="232"/>
      <c r="M168" s="233" t="s">
        <v>1</v>
      </c>
      <c r="N168" s="234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193</v>
      </c>
      <c r="AT168" s="199" t="s">
        <v>189</v>
      </c>
      <c r="AU168" s="199" t="s">
        <v>88</v>
      </c>
      <c r="AY168" s="17" t="s">
        <v>148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154</v>
      </c>
      <c r="BM168" s="199" t="s">
        <v>216</v>
      </c>
    </row>
    <row r="169" spans="1:65" s="13" customFormat="1" ht="11.25">
      <c r="B169" s="201"/>
      <c r="C169" s="202"/>
      <c r="D169" s="203" t="s">
        <v>159</v>
      </c>
      <c r="E169" s="204" t="s">
        <v>1</v>
      </c>
      <c r="F169" s="205" t="s">
        <v>667</v>
      </c>
      <c r="G169" s="202"/>
      <c r="H169" s="206">
        <v>4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159</v>
      </c>
      <c r="AU169" s="212" t="s">
        <v>88</v>
      </c>
      <c r="AV169" s="13" t="s">
        <v>88</v>
      </c>
      <c r="AW169" s="13" t="s">
        <v>33</v>
      </c>
      <c r="AX169" s="13" t="s">
        <v>78</v>
      </c>
      <c r="AY169" s="212" t="s">
        <v>148</v>
      </c>
    </row>
    <row r="170" spans="1:65" s="14" customFormat="1" ht="11.25">
      <c r="B170" s="213"/>
      <c r="C170" s="214"/>
      <c r="D170" s="203" t="s">
        <v>159</v>
      </c>
      <c r="E170" s="215" t="s">
        <v>1</v>
      </c>
      <c r="F170" s="216" t="s">
        <v>167</v>
      </c>
      <c r="G170" s="214"/>
      <c r="H170" s="217">
        <v>4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159</v>
      </c>
      <c r="AU170" s="223" t="s">
        <v>88</v>
      </c>
      <c r="AV170" s="14" t="s">
        <v>154</v>
      </c>
      <c r="AW170" s="14" t="s">
        <v>33</v>
      </c>
      <c r="AX170" s="14" t="s">
        <v>86</v>
      </c>
      <c r="AY170" s="223" t="s">
        <v>148</v>
      </c>
    </row>
    <row r="171" spans="1:65" s="2" customFormat="1" ht="24.2" customHeight="1">
      <c r="A171" s="34"/>
      <c r="B171" s="35"/>
      <c r="C171" s="224" t="s">
        <v>8</v>
      </c>
      <c r="D171" s="224" t="s">
        <v>189</v>
      </c>
      <c r="E171" s="225" t="s">
        <v>670</v>
      </c>
      <c r="F171" s="226" t="s">
        <v>671</v>
      </c>
      <c r="G171" s="227" t="s">
        <v>235</v>
      </c>
      <c r="H171" s="228">
        <v>4</v>
      </c>
      <c r="I171" s="229"/>
      <c r="J171" s="230">
        <f>ROUND(I171*H171,2)</f>
        <v>0</v>
      </c>
      <c r="K171" s="231"/>
      <c r="L171" s="232"/>
      <c r="M171" s="233" t="s">
        <v>1</v>
      </c>
      <c r="N171" s="234" t="s">
        <v>43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193</v>
      </c>
      <c r="AT171" s="199" t="s">
        <v>189</v>
      </c>
      <c r="AU171" s="199" t="s">
        <v>88</v>
      </c>
      <c r="AY171" s="17" t="s">
        <v>148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86</v>
      </c>
      <c r="BK171" s="200">
        <f>ROUND(I171*H171,2)</f>
        <v>0</v>
      </c>
      <c r="BL171" s="17" t="s">
        <v>154</v>
      </c>
      <c r="BM171" s="199" t="s">
        <v>220</v>
      </c>
    </row>
    <row r="172" spans="1:65" s="13" customFormat="1" ht="11.25">
      <c r="B172" s="201"/>
      <c r="C172" s="202"/>
      <c r="D172" s="203" t="s">
        <v>159</v>
      </c>
      <c r="E172" s="204" t="s">
        <v>1</v>
      </c>
      <c r="F172" s="205" t="s">
        <v>667</v>
      </c>
      <c r="G172" s="202"/>
      <c r="H172" s="206">
        <v>4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159</v>
      </c>
      <c r="AU172" s="212" t="s">
        <v>88</v>
      </c>
      <c r="AV172" s="13" t="s">
        <v>88</v>
      </c>
      <c r="AW172" s="13" t="s">
        <v>33</v>
      </c>
      <c r="AX172" s="13" t="s">
        <v>78</v>
      </c>
      <c r="AY172" s="212" t="s">
        <v>148</v>
      </c>
    </row>
    <row r="173" spans="1:65" s="14" customFormat="1" ht="11.25">
      <c r="B173" s="213"/>
      <c r="C173" s="214"/>
      <c r="D173" s="203" t="s">
        <v>159</v>
      </c>
      <c r="E173" s="215" t="s">
        <v>1</v>
      </c>
      <c r="F173" s="216" t="s">
        <v>167</v>
      </c>
      <c r="G173" s="214"/>
      <c r="H173" s="217">
        <v>4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159</v>
      </c>
      <c r="AU173" s="223" t="s">
        <v>88</v>
      </c>
      <c r="AV173" s="14" t="s">
        <v>154</v>
      </c>
      <c r="AW173" s="14" t="s">
        <v>33</v>
      </c>
      <c r="AX173" s="14" t="s">
        <v>86</v>
      </c>
      <c r="AY173" s="223" t="s">
        <v>148</v>
      </c>
    </row>
    <row r="174" spans="1:65" s="2" customFormat="1" ht="24.2" customHeight="1">
      <c r="A174" s="34"/>
      <c r="B174" s="35"/>
      <c r="C174" s="224" t="s">
        <v>232</v>
      </c>
      <c r="D174" s="224" t="s">
        <v>189</v>
      </c>
      <c r="E174" s="225" t="s">
        <v>672</v>
      </c>
      <c r="F174" s="226" t="s">
        <v>673</v>
      </c>
      <c r="G174" s="227" t="s">
        <v>235</v>
      </c>
      <c r="H174" s="228">
        <v>2</v>
      </c>
      <c r="I174" s="229"/>
      <c r="J174" s="230">
        <f>ROUND(I174*H174,2)</f>
        <v>0</v>
      </c>
      <c r="K174" s="231"/>
      <c r="L174" s="232"/>
      <c r="M174" s="233" t="s">
        <v>1</v>
      </c>
      <c r="N174" s="234" t="s">
        <v>43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193</v>
      </c>
      <c r="AT174" s="199" t="s">
        <v>189</v>
      </c>
      <c r="AU174" s="199" t="s">
        <v>88</v>
      </c>
      <c r="AY174" s="17" t="s">
        <v>148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86</v>
      </c>
      <c r="BK174" s="200">
        <f>ROUND(I174*H174,2)</f>
        <v>0</v>
      </c>
      <c r="BL174" s="17" t="s">
        <v>154</v>
      </c>
      <c r="BM174" s="199" t="s">
        <v>226</v>
      </c>
    </row>
    <row r="175" spans="1:65" s="13" customFormat="1" ht="11.25">
      <c r="B175" s="201"/>
      <c r="C175" s="202"/>
      <c r="D175" s="203" t="s">
        <v>159</v>
      </c>
      <c r="E175" s="204" t="s">
        <v>1</v>
      </c>
      <c r="F175" s="205" t="s">
        <v>674</v>
      </c>
      <c r="G175" s="202"/>
      <c r="H175" s="206">
        <v>2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159</v>
      </c>
      <c r="AU175" s="212" t="s">
        <v>88</v>
      </c>
      <c r="AV175" s="13" t="s">
        <v>88</v>
      </c>
      <c r="AW175" s="13" t="s">
        <v>33</v>
      </c>
      <c r="AX175" s="13" t="s">
        <v>78</v>
      </c>
      <c r="AY175" s="212" t="s">
        <v>148</v>
      </c>
    </row>
    <row r="176" spans="1:65" s="14" customFormat="1" ht="11.25">
      <c r="B176" s="213"/>
      <c r="C176" s="214"/>
      <c r="D176" s="203" t="s">
        <v>159</v>
      </c>
      <c r="E176" s="215" t="s">
        <v>1</v>
      </c>
      <c r="F176" s="216" t="s">
        <v>167</v>
      </c>
      <c r="G176" s="214"/>
      <c r="H176" s="217">
        <v>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159</v>
      </c>
      <c r="AU176" s="223" t="s">
        <v>88</v>
      </c>
      <c r="AV176" s="14" t="s">
        <v>154</v>
      </c>
      <c r="AW176" s="14" t="s">
        <v>33</v>
      </c>
      <c r="AX176" s="14" t="s">
        <v>86</v>
      </c>
      <c r="AY176" s="223" t="s">
        <v>148</v>
      </c>
    </row>
    <row r="177" spans="1:65" s="12" customFormat="1" ht="22.9" customHeight="1">
      <c r="B177" s="171"/>
      <c r="C177" s="172"/>
      <c r="D177" s="173" t="s">
        <v>77</v>
      </c>
      <c r="E177" s="185" t="s">
        <v>193</v>
      </c>
      <c r="F177" s="185" t="s">
        <v>337</v>
      </c>
      <c r="G177" s="172"/>
      <c r="H177" s="172"/>
      <c r="I177" s="175"/>
      <c r="J177" s="186">
        <f>BK177</f>
        <v>0</v>
      </c>
      <c r="K177" s="172"/>
      <c r="L177" s="177"/>
      <c r="M177" s="178"/>
      <c r="N177" s="179"/>
      <c r="O177" s="179"/>
      <c r="P177" s="180">
        <f>SUM(P178:P302)</f>
        <v>0</v>
      </c>
      <c r="Q177" s="179"/>
      <c r="R177" s="180">
        <f>SUM(R178:R302)</f>
        <v>37.963507730000003</v>
      </c>
      <c r="S177" s="179"/>
      <c r="T177" s="181">
        <f>SUM(T178:T302)</f>
        <v>0</v>
      </c>
      <c r="AR177" s="182" t="s">
        <v>86</v>
      </c>
      <c r="AT177" s="183" t="s">
        <v>77</v>
      </c>
      <c r="AU177" s="183" t="s">
        <v>86</v>
      </c>
      <c r="AY177" s="182" t="s">
        <v>148</v>
      </c>
      <c r="BK177" s="184">
        <f>SUM(BK178:BK302)</f>
        <v>0</v>
      </c>
    </row>
    <row r="178" spans="1:65" s="2" customFormat="1" ht="33" customHeight="1">
      <c r="A178" s="34"/>
      <c r="B178" s="35"/>
      <c r="C178" s="187" t="s">
        <v>237</v>
      </c>
      <c r="D178" s="187" t="s">
        <v>150</v>
      </c>
      <c r="E178" s="188" t="s">
        <v>675</v>
      </c>
      <c r="F178" s="189" t="s">
        <v>676</v>
      </c>
      <c r="G178" s="190" t="s">
        <v>225</v>
      </c>
      <c r="H178" s="191">
        <v>2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43</v>
      </c>
      <c r="O178" s="71"/>
      <c r="P178" s="197">
        <f>O178*H178</f>
        <v>0</v>
      </c>
      <c r="Q178" s="197">
        <v>1.0000000000000001E-5</v>
      </c>
      <c r="R178" s="197">
        <f>Q178*H178</f>
        <v>2.0000000000000002E-5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154</v>
      </c>
      <c r="AT178" s="199" t="s">
        <v>150</v>
      </c>
      <c r="AU178" s="199" t="s">
        <v>88</v>
      </c>
      <c r="AY178" s="17" t="s">
        <v>148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86</v>
      </c>
      <c r="BK178" s="200">
        <f>ROUND(I178*H178,2)</f>
        <v>0</v>
      </c>
      <c r="BL178" s="17" t="s">
        <v>154</v>
      </c>
      <c r="BM178" s="199" t="s">
        <v>229</v>
      </c>
    </row>
    <row r="179" spans="1:65" s="13" customFormat="1" ht="11.25">
      <c r="B179" s="201"/>
      <c r="C179" s="202"/>
      <c r="D179" s="203" t="s">
        <v>159</v>
      </c>
      <c r="E179" s="204" t="s">
        <v>1</v>
      </c>
      <c r="F179" s="205" t="s">
        <v>88</v>
      </c>
      <c r="G179" s="202"/>
      <c r="H179" s="206">
        <v>2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159</v>
      </c>
      <c r="AU179" s="212" t="s">
        <v>88</v>
      </c>
      <c r="AV179" s="13" t="s">
        <v>88</v>
      </c>
      <c r="AW179" s="13" t="s">
        <v>33</v>
      </c>
      <c r="AX179" s="13" t="s">
        <v>78</v>
      </c>
      <c r="AY179" s="212" t="s">
        <v>148</v>
      </c>
    </row>
    <row r="180" spans="1:65" s="14" customFormat="1" ht="11.25">
      <c r="B180" s="213"/>
      <c r="C180" s="214"/>
      <c r="D180" s="203" t="s">
        <v>159</v>
      </c>
      <c r="E180" s="215" t="s">
        <v>1</v>
      </c>
      <c r="F180" s="216" t="s">
        <v>167</v>
      </c>
      <c r="G180" s="214"/>
      <c r="H180" s="217">
        <v>2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159</v>
      </c>
      <c r="AU180" s="223" t="s">
        <v>88</v>
      </c>
      <c r="AV180" s="14" t="s">
        <v>154</v>
      </c>
      <c r="AW180" s="14" t="s">
        <v>33</v>
      </c>
      <c r="AX180" s="14" t="s">
        <v>86</v>
      </c>
      <c r="AY180" s="223" t="s">
        <v>148</v>
      </c>
    </row>
    <row r="181" spans="1:65" s="2" customFormat="1" ht="16.5" customHeight="1">
      <c r="A181" s="34"/>
      <c r="B181" s="35"/>
      <c r="C181" s="224" t="s">
        <v>194</v>
      </c>
      <c r="D181" s="224" t="s">
        <v>189</v>
      </c>
      <c r="E181" s="225" t="s">
        <v>677</v>
      </c>
      <c r="F181" s="226" t="s">
        <v>678</v>
      </c>
      <c r="G181" s="227" t="s">
        <v>225</v>
      </c>
      <c r="H181" s="228">
        <v>2</v>
      </c>
      <c r="I181" s="229"/>
      <c r="J181" s="230">
        <f>ROUND(I181*H181,2)</f>
        <v>0</v>
      </c>
      <c r="K181" s="231"/>
      <c r="L181" s="232"/>
      <c r="M181" s="233" t="s">
        <v>1</v>
      </c>
      <c r="N181" s="234" t="s">
        <v>43</v>
      </c>
      <c r="O181" s="71"/>
      <c r="P181" s="197">
        <f>O181*H181</f>
        <v>0</v>
      </c>
      <c r="Q181" s="197">
        <v>1.2700000000000001E-3</v>
      </c>
      <c r="R181" s="197">
        <f>Q181*H181</f>
        <v>2.5400000000000002E-3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193</v>
      </c>
      <c r="AT181" s="199" t="s">
        <v>189</v>
      </c>
      <c r="AU181" s="199" t="s">
        <v>88</v>
      </c>
      <c r="AY181" s="17" t="s">
        <v>148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86</v>
      </c>
      <c r="BK181" s="200">
        <f>ROUND(I181*H181,2)</f>
        <v>0</v>
      </c>
      <c r="BL181" s="17" t="s">
        <v>154</v>
      </c>
      <c r="BM181" s="199" t="s">
        <v>236</v>
      </c>
    </row>
    <row r="182" spans="1:65" s="13" customFormat="1" ht="11.25">
      <c r="B182" s="201"/>
      <c r="C182" s="202"/>
      <c r="D182" s="203" t="s">
        <v>159</v>
      </c>
      <c r="E182" s="204" t="s">
        <v>1</v>
      </c>
      <c r="F182" s="205" t="s">
        <v>88</v>
      </c>
      <c r="G182" s="202"/>
      <c r="H182" s="206">
        <v>2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159</v>
      </c>
      <c r="AU182" s="212" t="s">
        <v>88</v>
      </c>
      <c r="AV182" s="13" t="s">
        <v>88</v>
      </c>
      <c r="AW182" s="13" t="s">
        <v>33</v>
      </c>
      <c r="AX182" s="13" t="s">
        <v>78</v>
      </c>
      <c r="AY182" s="212" t="s">
        <v>148</v>
      </c>
    </row>
    <row r="183" spans="1:65" s="14" customFormat="1" ht="11.25">
      <c r="B183" s="213"/>
      <c r="C183" s="214"/>
      <c r="D183" s="203" t="s">
        <v>159</v>
      </c>
      <c r="E183" s="215" t="s">
        <v>1</v>
      </c>
      <c r="F183" s="216" t="s">
        <v>167</v>
      </c>
      <c r="G183" s="214"/>
      <c r="H183" s="217">
        <v>2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159</v>
      </c>
      <c r="AU183" s="223" t="s">
        <v>88</v>
      </c>
      <c r="AV183" s="14" t="s">
        <v>154</v>
      </c>
      <c r="AW183" s="14" t="s">
        <v>33</v>
      </c>
      <c r="AX183" s="14" t="s">
        <v>86</v>
      </c>
      <c r="AY183" s="223" t="s">
        <v>148</v>
      </c>
    </row>
    <row r="184" spans="1:65" s="2" customFormat="1" ht="33" customHeight="1">
      <c r="A184" s="34"/>
      <c r="B184" s="35"/>
      <c r="C184" s="187" t="s">
        <v>246</v>
      </c>
      <c r="D184" s="187" t="s">
        <v>150</v>
      </c>
      <c r="E184" s="188" t="s">
        <v>679</v>
      </c>
      <c r="F184" s="189" t="s">
        <v>680</v>
      </c>
      <c r="G184" s="190" t="s">
        <v>225</v>
      </c>
      <c r="H184" s="191">
        <v>110.5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43</v>
      </c>
      <c r="O184" s="71"/>
      <c r="P184" s="197">
        <f>O184*H184</f>
        <v>0</v>
      </c>
      <c r="Q184" s="197">
        <v>1.0000000000000001E-5</v>
      </c>
      <c r="R184" s="197">
        <f>Q184*H184</f>
        <v>1.1050000000000001E-3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154</v>
      </c>
      <c r="AT184" s="199" t="s">
        <v>150</v>
      </c>
      <c r="AU184" s="199" t="s">
        <v>88</v>
      </c>
      <c r="AY184" s="17" t="s">
        <v>148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86</v>
      </c>
      <c r="BK184" s="200">
        <f>ROUND(I184*H184,2)</f>
        <v>0</v>
      </c>
      <c r="BL184" s="17" t="s">
        <v>154</v>
      </c>
      <c r="BM184" s="199" t="s">
        <v>240</v>
      </c>
    </row>
    <row r="185" spans="1:65" s="13" customFormat="1" ht="22.5">
      <c r="B185" s="201"/>
      <c r="C185" s="202"/>
      <c r="D185" s="203" t="s">
        <v>159</v>
      </c>
      <c r="E185" s="204" t="s">
        <v>1</v>
      </c>
      <c r="F185" s="205" t="s">
        <v>681</v>
      </c>
      <c r="G185" s="202"/>
      <c r="H185" s="206">
        <v>110.5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159</v>
      </c>
      <c r="AU185" s="212" t="s">
        <v>88</v>
      </c>
      <c r="AV185" s="13" t="s">
        <v>88</v>
      </c>
      <c r="AW185" s="13" t="s">
        <v>33</v>
      </c>
      <c r="AX185" s="13" t="s">
        <v>78</v>
      </c>
      <c r="AY185" s="212" t="s">
        <v>148</v>
      </c>
    </row>
    <row r="186" spans="1:65" s="14" customFormat="1" ht="11.25">
      <c r="B186" s="213"/>
      <c r="C186" s="214"/>
      <c r="D186" s="203" t="s">
        <v>159</v>
      </c>
      <c r="E186" s="215" t="s">
        <v>1</v>
      </c>
      <c r="F186" s="216" t="s">
        <v>167</v>
      </c>
      <c r="G186" s="214"/>
      <c r="H186" s="217">
        <v>110.5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159</v>
      </c>
      <c r="AU186" s="223" t="s">
        <v>88</v>
      </c>
      <c r="AV186" s="14" t="s">
        <v>154</v>
      </c>
      <c r="AW186" s="14" t="s">
        <v>33</v>
      </c>
      <c r="AX186" s="14" t="s">
        <v>86</v>
      </c>
      <c r="AY186" s="223" t="s">
        <v>148</v>
      </c>
    </row>
    <row r="187" spans="1:65" s="2" customFormat="1" ht="21.75" customHeight="1">
      <c r="A187" s="34"/>
      <c r="B187" s="35"/>
      <c r="C187" s="224" t="s">
        <v>198</v>
      </c>
      <c r="D187" s="224" t="s">
        <v>189</v>
      </c>
      <c r="E187" s="225" t="s">
        <v>682</v>
      </c>
      <c r="F187" s="226" t="s">
        <v>683</v>
      </c>
      <c r="G187" s="227" t="s">
        <v>225</v>
      </c>
      <c r="H187" s="228">
        <v>116.02500000000001</v>
      </c>
      <c r="I187" s="229"/>
      <c r="J187" s="230">
        <f>ROUND(I187*H187,2)</f>
        <v>0</v>
      </c>
      <c r="K187" s="231"/>
      <c r="L187" s="232"/>
      <c r="M187" s="233" t="s">
        <v>1</v>
      </c>
      <c r="N187" s="234" t="s">
        <v>43</v>
      </c>
      <c r="O187" s="71"/>
      <c r="P187" s="197">
        <f>O187*H187</f>
        <v>0</v>
      </c>
      <c r="Q187" s="197">
        <v>2.6700000000000001E-3</v>
      </c>
      <c r="R187" s="197">
        <f>Q187*H187</f>
        <v>0.30978675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193</v>
      </c>
      <c r="AT187" s="199" t="s">
        <v>189</v>
      </c>
      <c r="AU187" s="199" t="s">
        <v>88</v>
      </c>
      <c r="AY187" s="17" t="s">
        <v>148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86</v>
      </c>
      <c r="BK187" s="200">
        <f>ROUND(I187*H187,2)</f>
        <v>0</v>
      </c>
      <c r="BL187" s="17" t="s">
        <v>154</v>
      </c>
      <c r="BM187" s="199" t="s">
        <v>244</v>
      </c>
    </row>
    <row r="188" spans="1:65" s="13" customFormat="1" ht="33.75">
      <c r="B188" s="201"/>
      <c r="C188" s="202"/>
      <c r="D188" s="203" t="s">
        <v>159</v>
      </c>
      <c r="E188" s="204" t="s">
        <v>1</v>
      </c>
      <c r="F188" s="205" t="s">
        <v>684</v>
      </c>
      <c r="G188" s="202"/>
      <c r="H188" s="206">
        <v>116.02500000000001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159</v>
      </c>
      <c r="AU188" s="212" t="s">
        <v>88</v>
      </c>
      <c r="AV188" s="13" t="s">
        <v>88</v>
      </c>
      <c r="AW188" s="13" t="s">
        <v>33</v>
      </c>
      <c r="AX188" s="13" t="s">
        <v>78</v>
      </c>
      <c r="AY188" s="212" t="s">
        <v>148</v>
      </c>
    </row>
    <row r="189" spans="1:65" s="14" customFormat="1" ht="11.25">
      <c r="B189" s="213"/>
      <c r="C189" s="214"/>
      <c r="D189" s="203" t="s">
        <v>159</v>
      </c>
      <c r="E189" s="215" t="s">
        <v>1</v>
      </c>
      <c r="F189" s="216" t="s">
        <v>167</v>
      </c>
      <c r="G189" s="214"/>
      <c r="H189" s="217">
        <v>116.02500000000001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159</v>
      </c>
      <c r="AU189" s="223" t="s">
        <v>88</v>
      </c>
      <c r="AV189" s="14" t="s">
        <v>154</v>
      </c>
      <c r="AW189" s="14" t="s">
        <v>33</v>
      </c>
      <c r="AX189" s="14" t="s">
        <v>86</v>
      </c>
      <c r="AY189" s="223" t="s">
        <v>148</v>
      </c>
    </row>
    <row r="190" spans="1:65" s="2" customFormat="1" ht="33" customHeight="1">
      <c r="A190" s="34"/>
      <c r="B190" s="35"/>
      <c r="C190" s="187" t="s">
        <v>7</v>
      </c>
      <c r="D190" s="187" t="s">
        <v>150</v>
      </c>
      <c r="E190" s="188" t="s">
        <v>685</v>
      </c>
      <c r="F190" s="189" t="s">
        <v>686</v>
      </c>
      <c r="G190" s="190" t="s">
        <v>225</v>
      </c>
      <c r="H190" s="191">
        <v>175.77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43</v>
      </c>
      <c r="O190" s="71"/>
      <c r="P190" s="197">
        <f>O190*H190</f>
        <v>0</v>
      </c>
      <c r="Q190" s="197">
        <v>1.0000000000000001E-5</v>
      </c>
      <c r="R190" s="197">
        <f>Q190*H190</f>
        <v>1.7577000000000003E-3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154</v>
      </c>
      <c r="AT190" s="199" t="s">
        <v>150</v>
      </c>
      <c r="AU190" s="199" t="s">
        <v>88</v>
      </c>
      <c r="AY190" s="17" t="s">
        <v>148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86</v>
      </c>
      <c r="BK190" s="200">
        <f>ROUND(I190*H190,2)</f>
        <v>0</v>
      </c>
      <c r="BL190" s="17" t="s">
        <v>154</v>
      </c>
      <c r="BM190" s="199" t="s">
        <v>249</v>
      </c>
    </row>
    <row r="191" spans="1:65" s="13" customFormat="1" ht="11.25">
      <c r="B191" s="201"/>
      <c r="C191" s="202"/>
      <c r="D191" s="203" t="s">
        <v>159</v>
      </c>
      <c r="E191" s="204" t="s">
        <v>1</v>
      </c>
      <c r="F191" s="205" t="s">
        <v>687</v>
      </c>
      <c r="G191" s="202"/>
      <c r="H191" s="206">
        <v>175.77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159</v>
      </c>
      <c r="AU191" s="212" t="s">
        <v>88</v>
      </c>
      <c r="AV191" s="13" t="s">
        <v>88</v>
      </c>
      <c r="AW191" s="13" t="s">
        <v>33</v>
      </c>
      <c r="AX191" s="13" t="s">
        <v>78</v>
      </c>
      <c r="AY191" s="212" t="s">
        <v>148</v>
      </c>
    </row>
    <row r="192" spans="1:65" s="14" customFormat="1" ht="11.25">
      <c r="B192" s="213"/>
      <c r="C192" s="214"/>
      <c r="D192" s="203" t="s">
        <v>159</v>
      </c>
      <c r="E192" s="215" t="s">
        <v>1</v>
      </c>
      <c r="F192" s="216" t="s">
        <v>167</v>
      </c>
      <c r="G192" s="214"/>
      <c r="H192" s="217">
        <v>175.77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159</v>
      </c>
      <c r="AU192" s="223" t="s">
        <v>88</v>
      </c>
      <c r="AV192" s="14" t="s">
        <v>154</v>
      </c>
      <c r="AW192" s="14" t="s">
        <v>33</v>
      </c>
      <c r="AX192" s="14" t="s">
        <v>86</v>
      </c>
      <c r="AY192" s="223" t="s">
        <v>148</v>
      </c>
    </row>
    <row r="193" spans="1:65" s="2" customFormat="1" ht="21.75" customHeight="1">
      <c r="A193" s="34"/>
      <c r="B193" s="35"/>
      <c r="C193" s="224" t="s">
        <v>262</v>
      </c>
      <c r="D193" s="224" t="s">
        <v>189</v>
      </c>
      <c r="E193" s="225" t="s">
        <v>688</v>
      </c>
      <c r="F193" s="226" t="s">
        <v>689</v>
      </c>
      <c r="G193" s="227" t="s">
        <v>225</v>
      </c>
      <c r="H193" s="228">
        <v>184.559</v>
      </c>
      <c r="I193" s="229"/>
      <c r="J193" s="230">
        <f>ROUND(I193*H193,2)</f>
        <v>0</v>
      </c>
      <c r="K193" s="231"/>
      <c r="L193" s="232"/>
      <c r="M193" s="233" t="s">
        <v>1</v>
      </c>
      <c r="N193" s="234" t="s">
        <v>43</v>
      </c>
      <c r="O193" s="71"/>
      <c r="P193" s="197">
        <f>O193*H193</f>
        <v>0</v>
      </c>
      <c r="Q193" s="197">
        <v>4.2599999999999999E-3</v>
      </c>
      <c r="R193" s="197">
        <f>Q193*H193</f>
        <v>0.78622133999999999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193</v>
      </c>
      <c r="AT193" s="199" t="s">
        <v>189</v>
      </c>
      <c r="AU193" s="199" t="s">
        <v>88</v>
      </c>
      <c r="AY193" s="17" t="s">
        <v>148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86</v>
      </c>
      <c r="BK193" s="200">
        <f>ROUND(I193*H193,2)</f>
        <v>0</v>
      </c>
      <c r="BL193" s="17" t="s">
        <v>154</v>
      </c>
      <c r="BM193" s="199" t="s">
        <v>252</v>
      </c>
    </row>
    <row r="194" spans="1:65" s="13" customFormat="1" ht="11.25">
      <c r="B194" s="201"/>
      <c r="C194" s="202"/>
      <c r="D194" s="203" t="s">
        <v>159</v>
      </c>
      <c r="E194" s="204" t="s">
        <v>1</v>
      </c>
      <c r="F194" s="205" t="s">
        <v>690</v>
      </c>
      <c r="G194" s="202"/>
      <c r="H194" s="206">
        <v>184.559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159</v>
      </c>
      <c r="AU194" s="212" t="s">
        <v>88</v>
      </c>
      <c r="AV194" s="13" t="s">
        <v>88</v>
      </c>
      <c r="AW194" s="13" t="s">
        <v>33</v>
      </c>
      <c r="AX194" s="13" t="s">
        <v>78</v>
      </c>
      <c r="AY194" s="212" t="s">
        <v>148</v>
      </c>
    </row>
    <row r="195" spans="1:65" s="14" customFormat="1" ht="11.25">
      <c r="B195" s="213"/>
      <c r="C195" s="214"/>
      <c r="D195" s="203" t="s">
        <v>159</v>
      </c>
      <c r="E195" s="215" t="s">
        <v>1</v>
      </c>
      <c r="F195" s="216" t="s">
        <v>167</v>
      </c>
      <c r="G195" s="214"/>
      <c r="H195" s="217">
        <v>184.559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159</v>
      </c>
      <c r="AU195" s="223" t="s">
        <v>88</v>
      </c>
      <c r="AV195" s="14" t="s">
        <v>154</v>
      </c>
      <c r="AW195" s="14" t="s">
        <v>33</v>
      </c>
      <c r="AX195" s="14" t="s">
        <v>86</v>
      </c>
      <c r="AY195" s="223" t="s">
        <v>148</v>
      </c>
    </row>
    <row r="196" spans="1:65" s="2" customFormat="1" ht="33" customHeight="1">
      <c r="A196" s="34"/>
      <c r="B196" s="35"/>
      <c r="C196" s="187" t="s">
        <v>266</v>
      </c>
      <c r="D196" s="187" t="s">
        <v>150</v>
      </c>
      <c r="E196" s="188" t="s">
        <v>691</v>
      </c>
      <c r="F196" s="189" t="s">
        <v>692</v>
      </c>
      <c r="G196" s="190" t="s">
        <v>225</v>
      </c>
      <c r="H196" s="191">
        <v>5.12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43</v>
      </c>
      <c r="O196" s="71"/>
      <c r="P196" s="197">
        <f>O196*H196</f>
        <v>0</v>
      </c>
      <c r="Q196" s="197">
        <v>2.0000000000000002E-5</v>
      </c>
      <c r="R196" s="197">
        <f>Q196*H196</f>
        <v>1.0240000000000001E-4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154</v>
      </c>
      <c r="AT196" s="199" t="s">
        <v>150</v>
      </c>
      <c r="AU196" s="199" t="s">
        <v>88</v>
      </c>
      <c r="AY196" s="17" t="s">
        <v>148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86</v>
      </c>
      <c r="BK196" s="200">
        <f>ROUND(I196*H196,2)</f>
        <v>0</v>
      </c>
      <c r="BL196" s="17" t="s">
        <v>154</v>
      </c>
      <c r="BM196" s="199" t="s">
        <v>261</v>
      </c>
    </row>
    <row r="197" spans="1:65" s="2" customFormat="1" ht="16.5" customHeight="1">
      <c r="A197" s="34"/>
      <c r="B197" s="35"/>
      <c r="C197" s="224" t="s">
        <v>270</v>
      </c>
      <c r="D197" s="224" t="s">
        <v>189</v>
      </c>
      <c r="E197" s="225" t="s">
        <v>693</v>
      </c>
      <c r="F197" s="226" t="s">
        <v>694</v>
      </c>
      <c r="G197" s="227" t="s">
        <v>225</v>
      </c>
      <c r="H197" s="228">
        <v>5.2709999999999999</v>
      </c>
      <c r="I197" s="229"/>
      <c r="J197" s="230">
        <f>ROUND(I197*H197,2)</f>
        <v>0</v>
      </c>
      <c r="K197" s="231"/>
      <c r="L197" s="232"/>
      <c r="M197" s="233" t="s">
        <v>1</v>
      </c>
      <c r="N197" s="234" t="s">
        <v>43</v>
      </c>
      <c r="O197" s="71"/>
      <c r="P197" s="197">
        <f>O197*H197</f>
        <v>0</v>
      </c>
      <c r="Q197" s="197">
        <v>7.2399999999999999E-3</v>
      </c>
      <c r="R197" s="197">
        <f>Q197*H197</f>
        <v>3.8162040000000001E-2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193</v>
      </c>
      <c r="AT197" s="199" t="s">
        <v>189</v>
      </c>
      <c r="AU197" s="199" t="s">
        <v>88</v>
      </c>
      <c r="AY197" s="17" t="s">
        <v>148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86</v>
      </c>
      <c r="BK197" s="200">
        <f>ROUND(I197*H197,2)</f>
        <v>0</v>
      </c>
      <c r="BL197" s="17" t="s">
        <v>154</v>
      </c>
      <c r="BM197" s="199" t="s">
        <v>265</v>
      </c>
    </row>
    <row r="198" spans="1:65" s="13" customFormat="1" ht="11.25">
      <c r="B198" s="201"/>
      <c r="C198" s="202"/>
      <c r="D198" s="203" t="s">
        <v>159</v>
      </c>
      <c r="E198" s="204" t="s">
        <v>1</v>
      </c>
      <c r="F198" s="205" t="s">
        <v>695</v>
      </c>
      <c r="G198" s="202"/>
      <c r="H198" s="206">
        <v>5.2709999999999999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159</v>
      </c>
      <c r="AU198" s="212" t="s">
        <v>88</v>
      </c>
      <c r="AV198" s="13" t="s">
        <v>88</v>
      </c>
      <c r="AW198" s="13" t="s">
        <v>33</v>
      </c>
      <c r="AX198" s="13" t="s">
        <v>78</v>
      </c>
      <c r="AY198" s="212" t="s">
        <v>148</v>
      </c>
    </row>
    <row r="199" spans="1:65" s="14" customFormat="1" ht="11.25">
      <c r="B199" s="213"/>
      <c r="C199" s="214"/>
      <c r="D199" s="203" t="s">
        <v>159</v>
      </c>
      <c r="E199" s="215" t="s">
        <v>1</v>
      </c>
      <c r="F199" s="216" t="s">
        <v>167</v>
      </c>
      <c r="G199" s="214"/>
      <c r="H199" s="217">
        <v>5.2709999999999999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159</v>
      </c>
      <c r="AU199" s="223" t="s">
        <v>88</v>
      </c>
      <c r="AV199" s="14" t="s">
        <v>154</v>
      </c>
      <c r="AW199" s="14" t="s">
        <v>33</v>
      </c>
      <c r="AX199" s="14" t="s">
        <v>86</v>
      </c>
      <c r="AY199" s="223" t="s">
        <v>148</v>
      </c>
    </row>
    <row r="200" spans="1:65" s="2" customFormat="1" ht="33" customHeight="1">
      <c r="A200" s="34"/>
      <c r="B200" s="35"/>
      <c r="C200" s="187" t="s">
        <v>274</v>
      </c>
      <c r="D200" s="187" t="s">
        <v>150</v>
      </c>
      <c r="E200" s="188" t="s">
        <v>696</v>
      </c>
      <c r="F200" s="189" t="s">
        <v>697</v>
      </c>
      <c r="G200" s="190" t="s">
        <v>235</v>
      </c>
      <c r="H200" s="191">
        <v>1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43</v>
      </c>
      <c r="O200" s="71"/>
      <c r="P200" s="197">
        <f>O200*H200</f>
        <v>0</v>
      </c>
      <c r="Q200" s="197">
        <v>1.0000000000000001E-5</v>
      </c>
      <c r="R200" s="197">
        <f>Q200*H200</f>
        <v>1.0000000000000001E-5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154</v>
      </c>
      <c r="AT200" s="199" t="s">
        <v>150</v>
      </c>
      <c r="AU200" s="199" t="s">
        <v>88</v>
      </c>
      <c r="AY200" s="17" t="s">
        <v>148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86</v>
      </c>
      <c r="BK200" s="200">
        <f>ROUND(I200*H200,2)</f>
        <v>0</v>
      </c>
      <c r="BL200" s="17" t="s">
        <v>154</v>
      </c>
      <c r="BM200" s="199" t="s">
        <v>698</v>
      </c>
    </row>
    <row r="201" spans="1:65" s="13" customFormat="1" ht="11.25">
      <c r="B201" s="201"/>
      <c r="C201" s="202"/>
      <c r="D201" s="203" t="s">
        <v>159</v>
      </c>
      <c r="E201" s="204" t="s">
        <v>1</v>
      </c>
      <c r="F201" s="205" t="s">
        <v>86</v>
      </c>
      <c r="G201" s="202"/>
      <c r="H201" s="206">
        <v>1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159</v>
      </c>
      <c r="AU201" s="212" t="s">
        <v>88</v>
      </c>
      <c r="AV201" s="13" t="s">
        <v>88</v>
      </c>
      <c r="AW201" s="13" t="s">
        <v>33</v>
      </c>
      <c r="AX201" s="13" t="s">
        <v>78</v>
      </c>
      <c r="AY201" s="212" t="s">
        <v>148</v>
      </c>
    </row>
    <row r="202" spans="1:65" s="14" customFormat="1" ht="11.25">
      <c r="B202" s="213"/>
      <c r="C202" s="214"/>
      <c r="D202" s="203" t="s">
        <v>159</v>
      </c>
      <c r="E202" s="215" t="s">
        <v>1</v>
      </c>
      <c r="F202" s="216" t="s">
        <v>167</v>
      </c>
      <c r="G202" s="214"/>
      <c r="H202" s="217">
        <v>1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159</v>
      </c>
      <c r="AU202" s="223" t="s">
        <v>88</v>
      </c>
      <c r="AV202" s="14" t="s">
        <v>154</v>
      </c>
      <c r="AW202" s="14" t="s">
        <v>33</v>
      </c>
      <c r="AX202" s="14" t="s">
        <v>86</v>
      </c>
      <c r="AY202" s="223" t="s">
        <v>148</v>
      </c>
    </row>
    <row r="203" spans="1:65" s="2" customFormat="1" ht="24.2" customHeight="1">
      <c r="A203" s="34"/>
      <c r="B203" s="35"/>
      <c r="C203" s="224" t="s">
        <v>211</v>
      </c>
      <c r="D203" s="224" t="s">
        <v>189</v>
      </c>
      <c r="E203" s="225" t="s">
        <v>699</v>
      </c>
      <c r="F203" s="226" t="s">
        <v>700</v>
      </c>
      <c r="G203" s="227" t="s">
        <v>235</v>
      </c>
      <c r="H203" s="228">
        <v>1</v>
      </c>
      <c r="I203" s="229"/>
      <c r="J203" s="230">
        <f>ROUND(I203*H203,2)</f>
        <v>0</v>
      </c>
      <c r="K203" s="231"/>
      <c r="L203" s="232"/>
      <c r="M203" s="233" t="s">
        <v>1</v>
      </c>
      <c r="N203" s="234" t="s">
        <v>43</v>
      </c>
      <c r="O203" s="71"/>
      <c r="P203" s="197">
        <f>O203*H203</f>
        <v>0</v>
      </c>
      <c r="Q203" s="197">
        <v>1.9400000000000001E-3</v>
      </c>
      <c r="R203" s="197">
        <f>Q203*H203</f>
        <v>1.9400000000000001E-3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193</v>
      </c>
      <c r="AT203" s="199" t="s">
        <v>189</v>
      </c>
      <c r="AU203" s="199" t="s">
        <v>88</v>
      </c>
      <c r="AY203" s="17" t="s">
        <v>148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86</v>
      </c>
      <c r="BK203" s="200">
        <f>ROUND(I203*H203,2)</f>
        <v>0</v>
      </c>
      <c r="BL203" s="17" t="s">
        <v>154</v>
      </c>
      <c r="BM203" s="199" t="s">
        <v>701</v>
      </c>
    </row>
    <row r="204" spans="1:65" s="2" customFormat="1" ht="24.2" customHeight="1">
      <c r="A204" s="34"/>
      <c r="B204" s="35"/>
      <c r="C204" s="187" t="s">
        <v>291</v>
      </c>
      <c r="D204" s="187" t="s">
        <v>150</v>
      </c>
      <c r="E204" s="188" t="s">
        <v>702</v>
      </c>
      <c r="F204" s="189" t="s">
        <v>703</v>
      </c>
      <c r="G204" s="190" t="s">
        <v>235</v>
      </c>
      <c r="H204" s="191">
        <v>3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43</v>
      </c>
      <c r="O204" s="71"/>
      <c r="P204" s="197">
        <f>O204*H204</f>
        <v>0</v>
      </c>
      <c r="Q204" s="197">
        <v>6.9999999999999994E-5</v>
      </c>
      <c r="R204" s="197">
        <f>Q204*H204</f>
        <v>2.0999999999999998E-4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154</v>
      </c>
      <c r="AT204" s="199" t="s">
        <v>150</v>
      </c>
      <c r="AU204" s="199" t="s">
        <v>88</v>
      </c>
      <c r="AY204" s="17" t="s">
        <v>148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86</v>
      </c>
      <c r="BK204" s="200">
        <f>ROUND(I204*H204,2)</f>
        <v>0</v>
      </c>
      <c r="BL204" s="17" t="s">
        <v>154</v>
      </c>
      <c r="BM204" s="199" t="s">
        <v>269</v>
      </c>
    </row>
    <row r="205" spans="1:65" s="13" customFormat="1" ht="11.25">
      <c r="B205" s="201"/>
      <c r="C205" s="202"/>
      <c r="D205" s="203" t="s">
        <v>159</v>
      </c>
      <c r="E205" s="204" t="s">
        <v>1</v>
      </c>
      <c r="F205" s="205" t="s">
        <v>168</v>
      </c>
      <c r="G205" s="202"/>
      <c r="H205" s="206">
        <v>3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159</v>
      </c>
      <c r="AU205" s="212" t="s">
        <v>88</v>
      </c>
      <c r="AV205" s="13" t="s">
        <v>88</v>
      </c>
      <c r="AW205" s="13" t="s">
        <v>33</v>
      </c>
      <c r="AX205" s="13" t="s">
        <v>78</v>
      </c>
      <c r="AY205" s="212" t="s">
        <v>148</v>
      </c>
    </row>
    <row r="206" spans="1:65" s="14" customFormat="1" ht="11.25">
      <c r="B206" s="213"/>
      <c r="C206" s="214"/>
      <c r="D206" s="203" t="s">
        <v>159</v>
      </c>
      <c r="E206" s="215" t="s">
        <v>1</v>
      </c>
      <c r="F206" s="216" t="s">
        <v>167</v>
      </c>
      <c r="G206" s="214"/>
      <c r="H206" s="217">
        <v>3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159</v>
      </c>
      <c r="AU206" s="223" t="s">
        <v>88</v>
      </c>
      <c r="AV206" s="14" t="s">
        <v>154</v>
      </c>
      <c r="AW206" s="14" t="s">
        <v>33</v>
      </c>
      <c r="AX206" s="14" t="s">
        <v>86</v>
      </c>
      <c r="AY206" s="223" t="s">
        <v>148</v>
      </c>
    </row>
    <row r="207" spans="1:65" s="2" customFormat="1" ht="24.2" customHeight="1">
      <c r="A207" s="34"/>
      <c r="B207" s="35"/>
      <c r="C207" s="224" t="s">
        <v>216</v>
      </c>
      <c r="D207" s="224" t="s">
        <v>189</v>
      </c>
      <c r="E207" s="225" t="s">
        <v>704</v>
      </c>
      <c r="F207" s="226" t="s">
        <v>705</v>
      </c>
      <c r="G207" s="227" t="s">
        <v>235</v>
      </c>
      <c r="H207" s="228">
        <v>3</v>
      </c>
      <c r="I207" s="229"/>
      <c r="J207" s="230">
        <f>ROUND(I207*H207,2)</f>
        <v>0</v>
      </c>
      <c r="K207" s="231"/>
      <c r="L207" s="232"/>
      <c r="M207" s="233" t="s">
        <v>1</v>
      </c>
      <c r="N207" s="234" t="s">
        <v>43</v>
      </c>
      <c r="O207" s="71"/>
      <c r="P207" s="197">
        <f>O207*H207</f>
        <v>0</v>
      </c>
      <c r="Q207" s="197">
        <v>1E-3</v>
      </c>
      <c r="R207" s="197">
        <f>Q207*H207</f>
        <v>3.0000000000000001E-3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193</v>
      </c>
      <c r="AT207" s="199" t="s">
        <v>189</v>
      </c>
      <c r="AU207" s="199" t="s">
        <v>88</v>
      </c>
      <c r="AY207" s="17" t="s">
        <v>148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154</v>
      </c>
      <c r="BM207" s="199" t="s">
        <v>706</v>
      </c>
    </row>
    <row r="208" spans="1:65" s="13" customFormat="1" ht="11.25">
      <c r="B208" s="201"/>
      <c r="C208" s="202"/>
      <c r="D208" s="203" t="s">
        <v>159</v>
      </c>
      <c r="E208" s="204" t="s">
        <v>1</v>
      </c>
      <c r="F208" s="205" t="s">
        <v>168</v>
      </c>
      <c r="G208" s="202"/>
      <c r="H208" s="206">
        <v>3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159</v>
      </c>
      <c r="AU208" s="212" t="s">
        <v>88</v>
      </c>
      <c r="AV208" s="13" t="s">
        <v>88</v>
      </c>
      <c r="AW208" s="13" t="s">
        <v>33</v>
      </c>
      <c r="AX208" s="13" t="s">
        <v>78</v>
      </c>
      <c r="AY208" s="212" t="s">
        <v>148</v>
      </c>
    </row>
    <row r="209" spans="1:65" s="14" customFormat="1" ht="11.25">
      <c r="B209" s="213"/>
      <c r="C209" s="214"/>
      <c r="D209" s="203" t="s">
        <v>159</v>
      </c>
      <c r="E209" s="215" t="s">
        <v>1</v>
      </c>
      <c r="F209" s="216" t="s">
        <v>167</v>
      </c>
      <c r="G209" s="214"/>
      <c r="H209" s="217">
        <v>3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159</v>
      </c>
      <c r="AU209" s="223" t="s">
        <v>88</v>
      </c>
      <c r="AV209" s="14" t="s">
        <v>154</v>
      </c>
      <c r="AW209" s="14" t="s">
        <v>33</v>
      </c>
      <c r="AX209" s="14" t="s">
        <v>86</v>
      </c>
      <c r="AY209" s="223" t="s">
        <v>148</v>
      </c>
    </row>
    <row r="210" spans="1:65" s="2" customFormat="1" ht="33" customHeight="1">
      <c r="A210" s="34"/>
      <c r="B210" s="35"/>
      <c r="C210" s="187" t="s">
        <v>301</v>
      </c>
      <c r="D210" s="187" t="s">
        <v>150</v>
      </c>
      <c r="E210" s="188" t="s">
        <v>707</v>
      </c>
      <c r="F210" s="189" t="s">
        <v>708</v>
      </c>
      <c r="G210" s="190" t="s">
        <v>235</v>
      </c>
      <c r="H210" s="191">
        <v>13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43</v>
      </c>
      <c r="O210" s="71"/>
      <c r="P210" s="197">
        <f>O210*H210</f>
        <v>0</v>
      </c>
      <c r="Q210" s="197">
        <v>1.0000000000000001E-5</v>
      </c>
      <c r="R210" s="197">
        <f>Q210*H210</f>
        <v>1.3000000000000002E-4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154</v>
      </c>
      <c r="AT210" s="199" t="s">
        <v>150</v>
      </c>
      <c r="AU210" s="199" t="s">
        <v>88</v>
      </c>
      <c r="AY210" s="17" t="s">
        <v>148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154</v>
      </c>
      <c r="BM210" s="199" t="s">
        <v>294</v>
      </c>
    </row>
    <row r="211" spans="1:65" s="13" customFormat="1" ht="11.25">
      <c r="B211" s="201"/>
      <c r="C211" s="202"/>
      <c r="D211" s="203" t="s">
        <v>159</v>
      </c>
      <c r="E211" s="204" t="s">
        <v>1</v>
      </c>
      <c r="F211" s="205" t="s">
        <v>709</v>
      </c>
      <c r="G211" s="202"/>
      <c r="H211" s="206">
        <v>13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159</v>
      </c>
      <c r="AU211" s="212" t="s">
        <v>88</v>
      </c>
      <c r="AV211" s="13" t="s">
        <v>88</v>
      </c>
      <c r="AW211" s="13" t="s">
        <v>33</v>
      </c>
      <c r="AX211" s="13" t="s">
        <v>78</v>
      </c>
      <c r="AY211" s="212" t="s">
        <v>148</v>
      </c>
    </row>
    <row r="212" spans="1:65" s="14" customFormat="1" ht="11.25">
      <c r="B212" s="213"/>
      <c r="C212" s="214"/>
      <c r="D212" s="203" t="s">
        <v>159</v>
      </c>
      <c r="E212" s="215" t="s">
        <v>1</v>
      </c>
      <c r="F212" s="216" t="s">
        <v>167</v>
      </c>
      <c r="G212" s="214"/>
      <c r="H212" s="217">
        <v>13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159</v>
      </c>
      <c r="AU212" s="223" t="s">
        <v>88</v>
      </c>
      <c r="AV212" s="14" t="s">
        <v>154</v>
      </c>
      <c r="AW212" s="14" t="s">
        <v>33</v>
      </c>
      <c r="AX212" s="14" t="s">
        <v>86</v>
      </c>
      <c r="AY212" s="223" t="s">
        <v>148</v>
      </c>
    </row>
    <row r="213" spans="1:65" s="2" customFormat="1" ht="24.2" customHeight="1">
      <c r="A213" s="34"/>
      <c r="B213" s="35"/>
      <c r="C213" s="224" t="s">
        <v>220</v>
      </c>
      <c r="D213" s="224" t="s">
        <v>189</v>
      </c>
      <c r="E213" s="225" t="s">
        <v>710</v>
      </c>
      <c r="F213" s="226" t="s">
        <v>711</v>
      </c>
      <c r="G213" s="227" t="s">
        <v>235</v>
      </c>
      <c r="H213" s="228">
        <v>13</v>
      </c>
      <c r="I213" s="229"/>
      <c r="J213" s="230">
        <f>ROUND(I213*H213,2)</f>
        <v>0</v>
      </c>
      <c r="K213" s="231"/>
      <c r="L213" s="232"/>
      <c r="M213" s="233" t="s">
        <v>1</v>
      </c>
      <c r="N213" s="234" t="s">
        <v>43</v>
      </c>
      <c r="O213" s="71"/>
      <c r="P213" s="197">
        <f>O213*H213</f>
        <v>0</v>
      </c>
      <c r="Q213" s="197">
        <v>2.63E-3</v>
      </c>
      <c r="R213" s="197">
        <f>Q213*H213</f>
        <v>3.4189999999999998E-2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193</v>
      </c>
      <c r="AT213" s="199" t="s">
        <v>189</v>
      </c>
      <c r="AU213" s="199" t="s">
        <v>88</v>
      </c>
      <c r="AY213" s="17" t="s">
        <v>148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86</v>
      </c>
      <c r="BK213" s="200">
        <f>ROUND(I213*H213,2)</f>
        <v>0</v>
      </c>
      <c r="BL213" s="17" t="s">
        <v>154</v>
      </c>
      <c r="BM213" s="199" t="s">
        <v>297</v>
      </c>
    </row>
    <row r="214" spans="1:65" s="13" customFormat="1" ht="11.25">
      <c r="B214" s="201"/>
      <c r="C214" s="202"/>
      <c r="D214" s="203" t="s">
        <v>159</v>
      </c>
      <c r="E214" s="204" t="s">
        <v>1</v>
      </c>
      <c r="F214" s="205" t="s">
        <v>709</v>
      </c>
      <c r="G214" s="202"/>
      <c r="H214" s="206">
        <v>13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159</v>
      </c>
      <c r="AU214" s="212" t="s">
        <v>88</v>
      </c>
      <c r="AV214" s="13" t="s">
        <v>88</v>
      </c>
      <c r="AW214" s="13" t="s">
        <v>33</v>
      </c>
      <c r="AX214" s="13" t="s">
        <v>78</v>
      </c>
      <c r="AY214" s="212" t="s">
        <v>148</v>
      </c>
    </row>
    <row r="215" spans="1:65" s="14" customFormat="1" ht="11.25">
      <c r="B215" s="213"/>
      <c r="C215" s="214"/>
      <c r="D215" s="203" t="s">
        <v>159</v>
      </c>
      <c r="E215" s="215" t="s">
        <v>1</v>
      </c>
      <c r="F215" s="216" t="s">
        <v>167</v>
      </c>
      <c r="G215" s="214"/>
      <c r="H215" s="217">
        <v>13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159</v>
      </c>
      <c r="AU215" s="223" t="s">
        <v>88</v>
      </c>
      <c r="AV215" s="14" t="s">
        <v>154</v>
      </c>
      <c r="AW215" s="14" t="s">
        <v>33</v>
      </c>
      <c r="AX215" s="14" t="s">
        <v>86</v>
      </c>
      <c r="AY215" s="223" t="s">
        <v>148</v>
      </c>
    </row>
    <row r="216" spans="1:65" s="2" customFormat="1" ht="33" customHeight="1">
      <c r="A216" s="34"/>
      <c r="B216" s="35"/>
      <c r="C216" s="187" t="s">
        <v>312</v>
      </c>
      <c r="D216" s="187" t="s">
        <v>150</v>
      </c>
      <c r="E216" s="188" t="s">
        <v>712</v>
      </c>
      <c r="F216" s="189" t="s">
        <v>713</v>
      </c>
      <c r="G216" s="190" t="s">
        <v>235</v>
      </c>
      <c r="H216" s="191">
        <v>33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43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154</v>
      </c>
      <c r="AT216" s="199" t="s">
        <v>150</v>
      </c>
      <c r="AU216" s="199" t="s">
        <v>88</v>
      </c>
      <c r="AY216" s="17" t="s">
        <v>148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86</v>
      </c>
      <c r="BK216" s="200">
        <f>ROUND(I216*H216,2)</f>
        <v>0</v>
      </c>
      <c r="BL216" s="17" t="s">
        <v>154</v>
      </c>
      <c r="BM216" s="199" t="s">
        <v>439</v>
      </c>
    </row>
    <row r="217" spans="1:65" s="13" customFormat="1" ht="11.25">
      <c r="B217" s="201"/>
      <c r="C217" s="202"/>
      <c r="D217" s="203" t="s">
        <v>159</v>
      </c>
      <c r="E217" s="204" t="s">
        <v>1</v>
      </c>
      <c r="F217" s="205" t="s">
        <v>714</v>
      </c>
      <c r="G217" s="202"/>
      <c r="H217" s="206">
        <v>33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159</v>
      </c>
      <c r="AU217" s="212" t="s">
        <v>88</v>
      </c>
      <c r="AV217" s="13" t="s">
        <v>88</v>
      </c>
      <c r="AW217" s="13" t="s">
        <v>33</v>
      </c>
      <c r="AX217" s="13" t="s">
        <v>78</v>
      </c>
      <c r="AY217" s="212" t="s">
        <v>148</v>
      </c>
    </row>
    <row r="218" spans="1:65" s="14" customFormat="1" ht="11.25">
      <c r="B218" s="213"/>
      <c r="C218" s="214"/>
      <c r="D218" s="203" t="s">
        <v>159</v>
      </c>
      <c r="E218" s="215" t="s">
        <v>1</v>
      </c>
      <c r="F218" s="216" t="s">
        <v>167</v>
      </c>
      <c r="G218" s="214"/>
      <c r="H218" s="217">
        <v>33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159</v>
      </c>
      <c r="AU218" s="223" t="s">
        <v>88</v>
      </c>
      <c r="AV218" s="14" t="s">
        <v>154</v>
      </c>
      <c r="AW218" s="14" t="s">
        <v>33</v>
      </c>
      <c r="AX218" s="14" t="s">
        <v>86</v>
      </c>
      <c r="AY218" s="223" t="s">
        <v>148</v>
      </c>
    </row>
    <row r="219" spans="1:65" s="2" customFormat="1" ht="21.75" customHeight="1">
      <c r="A219" s="34"/>
      <c r="B219" s="35"/>
      <c r="C219" s="224" t="s">
        <v>226</v>
      </c>
      <c r="D219" s="224" t="s">
        <v>189</v>
      </c>
      <c r="E219" s="225" t="s">
        <v>715</v>
      </c>
      <c r="F219" s="226" t="s">
        <v>716</v>
      </c>
      <c r="G219" s="227" t="s">
        <v>235</v>
      </c>
      <c r="H219" s="228">
        <v>33</v>
      </c>
      <c r="I219" s="229"/>
      <c r="J219" s="230">
        <f>ROUND(I219*H219,2)</f>
        <v>0</v>
      </c>
      <c r="K219" s="231"/>
      <c r="L219" s="232"/>
      <c r="M219" s="233" t="s">
        <v>1</v>
      </c>
      <c r="N219" s="234" t="s">
        <v>43</v>
      </c>
      <c r="O219" s="71"/>
      <c r="P219" s="197">
        <f>O219*H219</f>
        <v>0</v>
      </c>
      <c r="Q219" s="197">
        <v>7.1999999999999998E-3</v>
      </c>
      <c r="R219" s="197">
        <f>Q219*H219</f>
        <v>0.23760000000000001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193</v>
      </c>
      <c r="AT219" s="199" t="s">
        <v>189</v>
      </c>
      <c r="AU219" s="199" t="s">
        <v>88</v>
      </c>
      <c r="AY219" s="17" t="s">
        <v>148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86</v>
      </c>
      <c r="BK219" s="200">
        <f>ROUND(I219*H219,2)</f>
        <v>0</v>
      </c>
      <c r="BL219" s="17" t="s">
        <v>154</v>
      </c>
      <c r="BM219" s="199" t="s">
        <v>309</v>
      </c>
    </row>
    <row r="220" spans="1:65" s="13" customFormat="1" ht="11.25">
      <c r="B220" s="201"/>
      <c r="C220" s="202"/>
      <c r="D220" s="203" t="s">
        <v>159</v>
      </c>
      <c r="E220" s="204" t="s">
        <v>1</v>
      </c>
      <c r="F220" s="205" t="s">
        <v>321</v>
      </c>
      <c r="G220" s="202"/>
      <c r="H220" s="206">
        <v>33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159</v>
      </c>
      <c r="AU220" s="212" t="s">
        <v>88</v>
      </c>
      <c r="AV220" s="13" t="s">
        <v>88</v>
      </c>
      <c r="AW220" s="13" t="s">
        <v>33</v>
      </c>
      <c r="AX220" s="13" t="s">
        <v>78</v>
      </c>
      <c r="AY220" s="212" t="s">
        <v>148</v>
      </c>
    </row>
    <row r="221" spans="1:65" s="14" customFormat="1" ht="11.25">
      <c r="B221" s="213"/>
      <c r="C221" s="214"/>
      <c r="D221" s="203" t="s">
        <v>159</v>
      </c>
      <c r="E221" s="215" t="s">
        <v>1</v>
      </c>
      <c r="F221" s="216" t="s">
        <v>167</v>
      </c>
      <c r="G221" s="214"/>
      <c r="H221" s="217">
        <v>33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159</v>
      </c>
      <c r="AU221" s="223" t="s">
        <v>88</v>
      </c>
      <c r="AV221" s="14" t="s">
        <v>154</v>
      </c>
      <c r="AW221" s="14" t="s">
        <v>33</v>
      </c>
      <c r="AX221" s="14" t="s">
        <v>86</v>
      </c>
      <c r="AY221" s="223" t="s">
        <v>148</v>
      </c>
    </row>
    <row r="222" spans="1:65" s="2" customFormat="1" ht="24.2" customHeight="1">
      <c r="A222" s="34"/>
      <c r="B222" s="35"/>
      <c r="C222" s="187" t="s">
        <v>321</v>
      </c>
      <c r="D222" s="187" t="s">
        <v>150</v>
      </c>
      <c r="E222" s="188" t="s">
        <v>717</v>
      </c>
      <c r="F222" s="189" t="s">
        <v>718</v>
      </c>
      <c r="G222" s="190" t="s">
        <v>235</v>
      </c>
      <c r="H222" s="191">
        <v>6</v>
      </c>
      <c r="I222" s="192"/>
      <c r="J222" s="193">
        <f>ROUND(I222*H222,2)</f>
        <v>0</v>
      </c>
      <c r="K222" s="194"/>
      <c r="L222" s="39"/>
      <c r="M222" s="195" t="s">
        <v>1</v>
      </c>
      <c r="N222" s="196" t="s">
        <v>43</v>
      </c>
      <c r="O222" s="71"/>
      <c r="P222" s="197">
        <f>O222*H222</f>
        <v>0</v>
      </c>
      <c r="Q222" s="197">
        <v>2.8539999999999999E-2</v>
      </c>
      <c r="R222" s="197">
        <f>Q222*H222</f>
        <v>0.17124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154</v>
      </c>
      <c r="AT222" s="199" t="s">
        <v>150</v>
      </c>
      <c r="AU222" s="199" t="s">
        <v>88</v>
      </c>
      <c r="AY222" s="17" t="s">
        <v>148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86</v>
      </c>
      <c r="BK222" s="200">
        <f>ROUND(I222*H222,2)</f>
        <v>0</v>
      </c>
      <c r="BL222" s="17" t="s">
        <v>154</v>
      </c>
      <c r="BM222" s="199" t="s">
        <v>459</v>
      </c>
    </row>
    <row r="223" spans="1:65" s="13" customFormat="1" ht="11.25">
      <c r="B223" s="201"/>
      <c r="C223" s="202"/>
      <c r="D223" s="203" t="s">
        <v>159</v>
      </c>
      <c r="E223" s="204" t="s">
        <v>1</v>
      </c>
      <c r="F223" s="205" t="s">
        <v>182</v>
      </c>
      <c r="G223" s="202"/>
      <c r="H223" s="206">
        <v>6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159</v>
      </c>
      <c r="AU223" s="212" t="s">
        <v>88</v>
      </c>
      <c r="AV223" s="13" t="s">
        <v>88</v>
      </c>
      <c r="AW223" s="13" t="s">
        <v>33</v>
      </c>
      <c r="AX223" s="13" t="s">
        <v>78</v>
      </c>
      <c r="AY223" s="212" t="s">
        <v>148</v>
      </c>
    </row>
    <row r="224" spans="1:65" s="14" customFormat="1" ht="11.25">
      <c r="B224" s="213"/>
      <c r="C224" s="214"/>
      <c r="D224" s="203" t="s">
        <v>159</v>
      </c>
      <c r="E224" s="215" t="s">
        <v>1</v>
      </c>
      <c r="F224" s="216" t="s">
        <v>167</v>
      </c>
      <c r="G224" s="214"/>
      <c r="H224" s="217">
        <v>6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159</v>
      </c>
      <c r="AU224" s="223" t="s">
        <v>88</v>
      </c>
      <c r="AV224" s="14" t="s">
        <v>154</v>
      </c>
      <c r="AW224" s="14" t="s">
        <v>33</v>
      </c>
      <c r="AX224" s="14" t="s">
        <v>86</v>
      </c>
      <c r="AY224" s="223" t="s">
        <v>148</v>
      </c>
    </row>
    <row r="225" spans="1:65" s="2" customFormat="1" ht="21.75" customHeight="1">
      <c r="A225" s="34"/>
      <c r="B225" s="35"/>
      <c r="C225" s="224" t="s">
        <v>229</v>
      </c>
      <c r="D225" s="224" t="s">
        <v>189</v>
      </c>
      <c r="E225" s="225" t="s">
        <v>719</v>
      </c>
      <c r="F225" s="226" t="s">
        <v>720</v>
      </c>
      <c r="G225" s="227" t="s">
        <v>235</v>
      </c>
      <c r="H225" s="228">
        <v>6</v>
      </c>
      <c r="I225" s="229"/>
      <c r="J225" s="230">
        <f>ROUND(I225*H225,2)</f>
        <v>0</v>
      </c>
      <c r="K225" s="231"/>
      <c r="L225" s="232"/>
      <c r="M225" s="233" t="s">
        <v>1</v>
      </c>
      <c r="N225" s="234" t="s">
        <v>43</v>
      </c>
      <c r="O225" s="71"/>
      <c r="P225" s="197">
        <f>O225*H225</f>
        <v>0</v>
      </c>
      <c r="Q225" s="197">
        <v>1.6</v>
      </c>
      <c r="R225" s="197">
        <f>Q225*H225</f>
        <v>9.6000000000000014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193</v>
      </c>
      <c r="AT225" s="199" t="s">
        <v>189</v>
      </c>
      <c r="AU225" s="199" t="s">
        <v>88</v>
      </c>
      <c r="AY225" s="17" t="s">
        <v>148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86</v>
      </c>
      <c r="BK225" s="200">
        <f>ROUND(I225*H225,2)</f>
        <v>0</v>
      </c>
      <c r="BL225" s="17" t="s">
        <v>154</v>
      </c>
      <c r="BM225" s="199" t="s">
        <v>320</v>
      </c>
    </row>
    <row r="226" spans="1:65" s="13" customFormat="1" ht="11.25">
      <c r="B226" s="201"/>
      <c r="C226" s="202"/>
      <c r="D226" s="203" t="s">
        <v>159</v>
      </c>
      <c r="E226" s="204" t="s">
        <v>1</v>
      </c>
      <c r="F226" s="205" t="s">
        <v>182</v>
      </c>
      <c r="G226" s="202"/>
      <c r="H226" s="206">
        <v>6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159</v>
      </c>
      <c r="AU226" s="212" t="s">
        <v>88</v>
      </c>
      <c r="AV226" s="13" t="s">
        <v>88</v>
      </c>
      <c r="AW226" s="13" t="s">
        <v>33</v>
      </c>
      <c r="AX226" s="13" t="s">
        <v>78</v>
      </c>
      <c r="AY226" s="212" t="s">
        <v>148</v>
      </c>
    </row>
    <row r="227" spans="1:65" s="14" customFormat="1" ht="11.25">
      <c r="B227" s="213"/>
      <c r="C227" s="214"/>
      <c r="D227" s="203" t="s">
        <v>159</v>
      </c>
      <c r="E227" s="215" t="s">
        <v>1</v>
      </c>
      <c r="F227" s="216" t="s">
        <v>167</v>
      </c>
      <c r="G227" s="214"/>
      <c r="H227" s="217">
        <v>6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159</v>
      </c>
      <c r="AU227" s="223" t="s">
        <v>88</v>
      </c>
      <c r="AV227" s="14" t="s">
        <v>154</v>
      </c>
      <c r="AW227" s="14" t="s">
        <v>33</v>
      </c>
      <c r="AX227" s="14" t="s">
        <v>86</v>
      </c>
      <c r="AY227" s="223" t="s">
        <v>148</v>
      </c>
    </row>
    <row r="228" spans="1:65" s="2" customFormat="1" ht="24.2" customHeight="1">
      <c r="A228" s="34"/>
      <c r="B228" s="35"/>
      <c r="C228" s="187" t="s">
        <v>328</v>
      </c>
      <c r="D228" s="187" t="s">
        <v>150</v>
      </c>
      <c r="E228" s="188" t="s">
        <v>721</v>
      </c>
      <c r="F228" s="189" t="s">
        <v>722</v>
      </c>
      <c r="G228" s="190" t="s">
        <v>235</v>
      </c>
      <c r="H228" s="191">
        <v>7</v>
      </c>
      <c r="I228" s="192"/>
      <c r="J228" s="193">
        <f>ROUND(I228*H228,2)</f>
        <v>0</v>
      </c>
      <c r="K228" s="194"/>
      <c r="L228" s="39"/>
      <c r="M228" s="195" t="s">
        <v>1</v>
      </c>
      <c r="N228" s="196" t="s">
        <v>43</v>
      </c>
      <c r="O228" s="71"/>
      <c r="P228" s="197">
        <f>O228*H228</f>
        <v>0</v>
      </c>
      <c r="Q228" s="197">
        <v>1.0189999999999999E-2</v>
      </c>
      <c r="R228" s="197">
        <f>Q228*H228</f>
        <v>7.1329999999999991E-2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154</v>
      </c>
      <c r="AT228" s="199" t="s">
        <v>150</v>
      </c>
      <c r="AU228" s="199" t="s">
        <v>88</v>
      </c>
      <c r="AY228" s="17" t="s">
        <v>148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154</v>
      </c>
      <c r="BM228" s="199" t="s">
        <v>324</v>
      </c>
    </row>
    <row r="229" spans="1:65" s="13" customFormat="1" ht="11.25">
      <c r="B229" s="201"/>
      <c r="C229" s="202"/>
      <c r="D229" s="203" t="s">
        <v>159</v>
      </c>
      <c r="E229" s="204" t="s">
        <v>1</v>
      </c>
      <c r="F229" s="205" t="s">
        <v>723</v>
      </c>
      <c r="G229" s="202"/>
      <c r="H229" s="206">
        <v>7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159</v>
      </c>
      <c r="AU229" s="212" t="s">
        <v>88</v>
      </c>
      <c r="AV229" s="13" t="s">
        <v>88</v>
      </c>
      <c r="AW229" s="13" t="s">
        <v>33</v>
      </c>
      <c r="AX229" s="13" t="s">
        <v>78</v>
      </c>
      <c r="AY229" s="212" t="s">
        <v>148</v>
      </c>
    </row>
    <row r="230" spans="1:65" s="14" customFormat="1" ht="11.25">
      <c r="B230" s="213"/>
      <c r="C230" s="214"/>
      <c r="D230" s="203" t="s">
        <v>159</v>
      </c>
      <c r="E230" s="215" t="s">
        <v>1</v>
      </c>
      <c r="F230" s="216" t="s">
        <v>167</v>
      </c>
      <c r="G230" s="214"/>
      <c r="H230" s="217">
        <v>7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159</v>
      </c>
      <c r="AU230" s="223" t="s">
        <v>88</v>
      </c>
      <c r="AV230" s="14" t="s">
        <v>154</v>
      </c>
      <c r="AW230" s="14" t="s">
        <v>33</v>
      </c>
      <c r="AX230" s="14" t="s">
        <v>86</v>
      </c>
      <c r="AY230" s="223" t="s">
        <v>148</v>
      </c>
    </row>
    <row r="231" spans="1:65" s="2" customFormat="1" ht="24.2" customHeight="1">
      <c r="A231" s="34"/>
      <c r="B231" s="35"/>
      <c r="C231" s="224" t="s">
        <v>236</v>
      </c>
      <c r="D231" s="224" t="s">
        <v>189</v>
      </c>
      <c r="E231" s="225" t="s">
        <v>724</v>
      </c>
      <c r="F231" s="226" t="s">
        <v>725</v>
      </c>
      <c r="G231" s="227" t="s">
        <v>235</v>
      </c>
      <c r="H231" s="228">
        <v>2</v>
      </c>
      <c r="I231" s="229"/>
      <c r="J231" s="230">
        <f>ROUND(I231*H231,2)</f>
        <v>0</v>
      </c>
      <c r="K231" s="231"/>
      <c r="L231" s="232"/>
      <c r="M231" s="233" t="s">
        <v>1</v>
      </c>
      <c r="N231" s="234" t="s">
        <v>43</v>
      </c>
      <c r="O231" s="71"/>
      <c r="P231" s="197">
        <f>O231*H231</f>
        <v>0</v>
      </c>
      <c r="Q231" s="197">
        <v>0.50600000000000001</v>
      </c>
      <c r="R231" s="197">
        <f>Q231*H231</f>
        <v>1.012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193</v>
      </c>
      <c r="AT231" s="199" t="s">
        <v>189</v>
      </c>
      <c r="AU231" s="199" t="s">
        <v>88</v>
      </c>
      <c r="AY231" s="17" t="s">
        <v>148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86</v>
      </c>
      <c r="BK231" s="200">
        <f>ROUND(I231*H231,2)</f>
        <v>0</v>
      </c>
      <c r="BL231" s="17" t="s">
        <v>154</v>
      </c>
      <c r="BM231" s="199" t="s">
        <v>327</v>
      </c>
    </row>
    <row r="232" spans="1:65" s="13" customFormat="1" ht="11.25">
      <c r="B232" s="201"/>
      <c r="C232" s="202"/>
      <c r="D232" s="203" t="s">
        <v>159</v>
      </c>
      <c r="E232" s="204" t="s">
        <v>1</v>
      </c>
      <c r="F232" s="205" t="s">
        <v>88</v>
      </c>
      <c r="G232" s="202"/>
      <c r="H232" s="206">
        <v>2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159</v>
      </c>
      <c r="AU232" s="212" t="s">
        <v>88</v>
      </c>
      <c r="AV232" s="13" t="s">
        <v>88</v>
      </c>
      <c r="AW232" s="13" t="s">
        <v>33</v>
      </c>
      <c r="AX232" s="13" t="s">
        <v>78</v>
      </c>
      <c r="AY232" s="212" t="s">
        <v>148</v>
      </c>
    </row>
    <row r="233" spans="1:65" s="14" customFormat="1" ht="11.25">
      <c r="B233" s="213"/>
      <c r="C233" s="214"/>
      <c r="D233" s="203" t="s">
        <v>159</v>
      </c>
      <c r="E233" s="215" t="s">
        <v>1</v>
      </c>
      <c r="F233" s="216" t="s">
        <v>167</v>
      </c>
      <c r="G233" s="214"/>
      <c r="H233" s="217">
        <v>2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159</v>
      </c>
      <c r="AU233" s="223" t="s">
        <v>88</v>
      </c>
      <c r="AV233" s="14" t="s">
        <v>154</v>
      </c>
      <c r="AW233" s="14" t="s">
        <v>33</v>
      </c>
      <c r="AX233" s="14" t="s">
        <v>86</v>
      </c>
      <c r="AY233" s="223" t="s">
        <v>148</v>
      </c>
    </row>
    <row r="234" spans="1:65" s="2" customFormat="1" ht="24.2" customHeight="1">
      <c r="A234" s="34"/>
      <c r="B234" s="35"/>
      <c r="C234" s="224" t="s">
        <v>338</v>
      </c>
      <c r="D234" s="224" t="s">
        <v>189</v>
      </c>
      <c r="E234" s="225" t="s">
        <v>726</v>
      </c>
      <c r="F234" s="226" t="s">
        <v>727</v>
      </c>
      <c r="G234" s="227" t="s">
        <v>235</v>
      </c>
      <c r="H234" s="228">
        <v>1</v>
      </c>
      <c r="I234" s="229"/>
      <c r="J234" s="230">
        <f>ROUND(I234*H234,2)</f>
        <v>0</v>
      </c>
      <c r="K234" s="231"/>
      <c r="L234" s="232"/>
      <c r="M234" s="233" t="s">
        <v>1</v>
      </c>
      <c r="N234" s="234" t="s">
        <v>43</v>
      </c>
      <c r="O234" s="71"/>
      <c r="P234" s="197">
        <f>O234*H234</f>
        <v>0</v>
      </c>
      <c r="Q234" s="197">
        <v>0.254</v>
      </c>
      <c r="R234" s="197">
        <f>Q234*H234</f>
        <v>0.254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193</v>
      </c>
      <c r="AT234" s="199" t="s">
        <v>189</v>
      </c>
      <c r="AU234" s="199" t="s">
        <v>88</v>
      </c>
      <c r="AY234" s="17" t="s">
        <v>148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86</v>
      </c>
      <c r="BK234" s="200">
        <f>ROUND(I234*H234,2)</f>
        <v>0</v>
      </c>
      <c r="BL234" s="17" t="s">
        <v>154</v>
      </c>
      <c r="BM234" s="199" t="s">
        <v>331</v>
      </c>
    </row>
    <row r="235" spans="1:65" s="13" customFormat="1" ht="11.25">
      <c r="B235" s="201"/>
      <c r="C235" s="202"/>
      <c r="D235" s="203" t="s">
        <v>159</v>
      </c>
      <c r="E235" s="204" t="s">
        <v>1</v>
      </c>
      <c r="F235" s="205" t="s">
        <v>86</v>
      </c>
      <c r="G235" s="202"/>
      <c r="H235" s="206">
        <v>1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159</v>
      </c>
      <c r="AU235" s="212" t="s">
        <v>88</v>
      </c>
      <c r="AV235" s="13" t="s">
        <v>88</v>
      </c>
      <c r="AW235" s="13" t="s">
        <v>33</v>
      </c>
      <c r="AX235" s="13" t="s">
        <v>78</v>
      </c>
      <c r="AY235" s="212" t="s">
        <v>148</v>
      </c>
    </row>
    <row r="236" spans="1:65" s="14" customFormat="1" ht="11.25">
      <c r="B236" s="213"/>
      <c r="C236" s="214"/>
      <c r="D236" s="203" t="s">
        <v>159</v>
      </c>
      <c r="E236" s="215" t="s">
        <v>1</v>
      </c>
      <c r="F236" s="216" t="s">
        <v>167</v>
      </c>
      <c r="G236" s="214"/>
      <c r="H236" s="217">
        <v>1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159</v>
      </c>
      <c r="AU236" s="223" t="s">
        <v>88</v>
      </c>
      <c r="AV236" s="14" t="s">
        <v>154</v>
      </c>
      <c r="AW236" s="14" t="s">
        <v>33</v>
      </c>
      <c r="AX236" s="14" t="s">
        <v>86</v>
      </c>
      <c r="AY236" s="223" t="s">
        <v>148</v>
      </c>
    </row>
    <row r="237" spans="1:65" s="2" customFormat="1" ht="24.2" customHeight="1">
      <c r="A237" s="34"/>
      <c r="B237" s="35"/>
      <c r="C237" s="224" t="s">
        <v>240</v>
      </c>
      <c r="D237" s="224" t="s">
        <v>189</v>
      </c>
      <c r="E237" s="225" t="s">
        <v>728</v>
      </c>
      <c r="F237" s="226" t="s">
        <v>729</v>
      </c>
      <c r="G237" s="227" t="s">
        <v>235</v>
      </c>
      <c r="H237" s="228">
        <v>4</v>
      </c>
      <c r="I237" s="229"/>
      <c r="J237" s="230">
        <f>ROUND(I237*H237,2)</f>
        <v>0</v>
      </c>
      <c r="K237" s="231"/>
      <c r="L237" s="232"/>
      <c r="M237" s="233" t="s">
        <v>1</v>
      </c>
      <c r="N237" s="234" t="s">
        <v>43</v>
      </c>
      <c r="O237" s="71"/>
      <c r="P237" s="197">
        <f>O237*H237</f>
        <v>0</v>
      </c>
      <c r="Q237" s="197">
        <v>1.0129999999999999</v>
      </c>
      <c r="R237" s="197">
        <f>Q237*H237</f>
        <v>4.0519999999999996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193</v>
      </c>
      <c r="AT237" s="199" t="s">
        <v>189</v>
      </c>
      <c r="AU237" s="199" t="s">
        <v>88</v>
      </c>
      <c r="AY237" s="17" t="s">
        <v>148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86</v>
      </c>
      <c r="BK237" s="200">
        <f>ROUND(I237*H237,2)</f>
        <v>0</v>
      </c>
      <c r="BL237" s="17" t="s">
        <v>154</v>
      </c>
      <c r="BM237" s="199" t="s">
        <v>334</v>
      </c>
    </row>
    <row r="238" spans="1:65" s="13" customFormat="1" ht="11.25">
      <c r="B238" s="201"/>
      <c r="C238" s="202"/>
      <c r="D238" s="203" t="s">
        <v>159</v>
      </c>
      <c r="E238" s="204" t="s">
        <v>1</v>
      </c>
      <c r="F238" s="205" t="s">
        <v>667</v>
      </c>
      <c r="G238" s="202"/>
      <c r="H238" s="206">
        <v>4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159</v>
      </c>
      <c r="AU238" s="212" t="s">
        <v>88</v>
      </c>
      <c r="AV238" s="13" t="s">
        <v>88</v>
      </c>
      <c r="AW238" s="13" t="s">
        <v>33</v>
      </c>
      <c r="AX238" s="13" t="s">
        <v>78</v>
      </c>
      <c r="AY238" s="212" t="s">
        <v>148</v>
      </c>
    </row>
    <row r="239" spans="1:65" s="14" customFormat="1" ht="11.25">
      <c r="B239" s="213"/>
      <c r="C239" s="214"/>
      <c r="D239" s="203" t="s">
        <v>159</v>
      </c>
      <c r="E239" s="215" t="s">
        <v>1</v>
      </c>
      <c r="F239" s="216" t="s">
        <v>167</v>
      </c>
      <c r="G239" s="214"/>
      <c r="H239" s="217">
        <v>4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159</v>
      </c>
      <c r="AU239" s="223" t="s">
        <v>88</v>
      </c>
      <c r="AV239" s="14" t="s">
        <v>154</v>
      </c>
      <c r="AW239" s="14" t="s">
        <v>33</v>
      </c>
      <c r="AX239" s="14" t="s">
        <v>86</v>
      </c>
      <c r="AY239" s="223" t="s">
        <v>148</v>
      </c>
    </row>
    <row r="240" spans="1:65" s="2" customFormat="1" ht="24.2" customHeight="1">
      <c r="A240" s="34"/>
      <c r="B240" s="35"/>
      <c r="C240" s="187" t="s">
        <v>345</v>
      </c>
      <c r="D240" s="187" t="s">
        <v>150</v>
      </c>
      <c r="E240" s="188" t="s">
        <v>730</v>
      </c>
      <c r="F240" s="189" t="s">
        <v>731</v>
      </c>
      <c r="G240" s="190" t="s">
        <v>235</v>
      </c>
      <c r="H240" s="191">
        <v>9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43</v>
      </c>
      <c r="O240" s="71"/>
      <c r="P240" s="197">
        <f>O240*H240</f>
        <v>0</v>
      </c>
      <c r="Q240" s="197">
        <v>1.248E-2</v>
      </c>
      <c r="R240" s="197">
        <f>Q240*H240</f>
        <v>0.11232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154</v>
      </c>
      <c r="AT240" s="199" t="s">
        <v>150</v>
      </c>
      <c r="AU240" s="199" t="s">
        <v>88</v>
      </c>
      <c r="AY240" s="17" t="s">
        <v>148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86</v>
      </c>
      <c r="BK240" s="200">
        <f>ROUND(I240*H240,2)</f>
        <v>0</v>
      </c>
      <c r="BL240" s="17" t="s">
        <v>154</v>
      </c>
      <c r="BM240" s="199" t="s">
        <v>341</v>
      </c>
    </row>
    <row r="241" spans="1:65" s="13" customFormat="1" ht="11.25">
      <c r="B241" s="201"/>
      <c r="C241" s="202"/>
      <c r="D241" s="203" t="s">
        <v>159</v>
      </c>
      <c r="E241" s="204" t="s">
        <v>1</v>
      </c>
      <c r="F241" s="205" t="s">
        <v>732</v>
      </c>
      <c r="G241" s="202"/>
      <c r="H241" s="206">
        <v>9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159</v>
      </c>
      <c r="AU241" s="212" t="s">
        <v>88</v>
      </c>
      <c r="AV241" s="13" t="s">
        <v>88</v>
      </c>
      <c r="AW241" s="13" t="s">
        <v>33</v>
      </c>
      <c r="AX241" s="13" t="s">
        <v>78</v>
      </c>
      <c r="AY241" s="212" t="s">
        <v>148</v>
      </c>
    </row>
    <row r="242" spans="1:65" s="14" customFormat="1" ht="11.25">
      <c r="B242" s="213"/>
      <c r="C242" s="214"/>
      <c r="D242" s="203" t="s">
        <v>159</v>
      </c>
      <c r="E242" s="215" t="s">
        <v>1</v>
      </c>
      <c r="F242" s="216" t="s">
        <v>167</v>
      </c>
      <c r="G242" s="214"/>
      <c r="H242" s="217">
        <v>9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159</v>
      </c>
      <c r="AU242" s="223" t="s">
        <v>88</v>
      </c>
      <c r="AV242" s="14" t="s">
        <v>154</v>
      </c>
      <c r="AW242" s="14" t="s">
        <v>33</v>
      </c>
      <c r="AX242" s="14" t="s">
        <v>86</v>
      </c>
      <c r="AY242" s="223" t="s">
        <v>148</v>
      </c>
    </row>
    <row r="243" spans="1:65" s="2" customFormat="1" ht="24.2" customHeight="1">
      <c r="A243" s="34"/>
      <c r="B243" s="35"/>
      <c r="C243" s="224" t="s">
        <v>244</v>
      </c>
      <c r="D243" s="224" t="s">
        <v>189</v>
      </c>
      <c r="E243" s="225" t="s">
        <v>733</v>
      </c>
      <c r="F243" s="226" t="s">
        <v>734</v>
      </c>
      <c r="G243" s="227" t="s">
        <v>235</v>
      </c>
      <c r="H243" s="228">
        <v>9</v>
      </c>
      <c r="I243" s="229"/>
      <c r="J243" s="230">
        <f>ROUND(I243*H243,2)</f>
        <v>0</v>
      </c>
      <c r="K243" s="231"/>
      <c r="L243" s="232"/>
      <c r="M243" s="233" t="s">
        <v>1</v>
      </c>
      <c r="N243" s="234" t="s">
        <v>43</v>
      </c>
      <c r="O243" s="71"/>
      <c r="P243" s="197">
        <f>O243*H243</f>
        <v>0</v>
      </c>
      <c r="Q243" s="197">
        <v>0.39600000000000002</v>
      </c>
      <c r="R243" s="197">
        <f>Q243*H243</f>
        <v>3.5640000000000001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193</v>
      </c>
      <c r="AT243" s="199" t="s">
        <v>189</v>
      </c>
      <c r="AU243" s="199" t="s">
        <v>88</v>
      </c>
      <c r="AY243" s="17" t="s">
        <v>148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86</v>
      </c>
      <c r="BK243" s="200">
        <f>ROUND(I243*H243,2)</f>
        <v>0</v>
      </c>
      <c r="BL243" s="17" t="s">
        <v>154</v>
      </c>
      <c r="BM243" s="199" t="s">
        <v>735</v>
      </c>
    </row>
    <row r="244" spans="1:65" s="13" customFormat="1" ht="11.25">
      <c r="B244" s="201"/>
      <c r="C244" s="202"/>
      <c r="D244" s="203" t="s">
        <v>159</v>
      </c>
      <c r="E244" s="204" t="s">
        <v>1</v>
      </c>
      <c r="F244" s="205" t="s">
        <v>732</v>
      </c>
      <c r="G244" s="202"/>
      <c r="H244" s="206">
        <v>9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159</v>
      </c>
      <c r="AU244" s="212" t="s">
        <v>88</v>
      </c>
      <c r="AV244" s="13" t="s">
        <v>88</v>
      </c>
      <c r="AW244" s="13" t="s">
        <v>33</v>
      </c>
      <c r="AX244" s="13" t="s">
        <v>78</v>
      </c>
      <c r="AY244" s="212" t="s">
        <v>148</v>
      </c>
    </row>
    <row r="245" spans="1:65" s="14" customFormat="1" ht="11.25">
      <c r="B245" s="213"/>
      <c r="C245" s="214"/>
      <c r="D245" s="203" t="s">
        <v>159</v>
      </c>
      <c r="E245" s="215" t="s">
        <v>1</v>
      </c>
      <c r="F245" s="216" t="s">
        <v>167</v>
      </c>
      <c r="G245" s="214"/>
      <c r="H245" s="217">
        <v>9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159</v>
      </c>
      <c r="AU245" s="223" t="s">
        <v>88</v>
      </c>
      <c r="AV245" s="14" t="s">
        <v>154</v>
      </c>
      <c r="AW245" s="14" t="s">
        <v>33</v>
      </c>
      <c r="AX245" s="14" t="s">
        <v>86</v>
      </c>
      <c r="AY245" s="223" t="s">
        <v>148</v>
      </c>
    </row>
    <row r="246" spans="1:65" s="2" customFormat="1" ht="24.2" customHeight="1">
      <c r="A246" s="34"/>
      <c r="B246" s="35"/>
      <c r="C246" s="224" t="s">
        <v>352</v>
      </c>
      <c r="D246" s="224" t="s">
        <v>189</v>
      </c>
      <c r="E246" s="225" t="s">
        <v>736</v>
      </c>
      <c r="F246" s="226" t="s">
        <v>737</v>
      </c>
      <c r="G246" s="227" t="s">
        <v>235</v>
      </c>
      <c r="H246" s="228">
        <v>1</v>
      </c>
      <c r="I246" s="229"/>
      <c r="J246" s="230">
        <f>ROUND(I246*H246,2)</f>
        <v>0</v>
      </c>
      <c r="K246" s="231"/>
      <c r="L246" s="232"/>
      <c r="M246" s="233" t="s">
        <v>1</v>
      </c>
      <c r="N246" s="234" t="s">
        <v>43</v>
      </c>
      <c r="O246" s="71"/>
      <c r="P246" s="197">
        <f>O246*H246</f>
        <v>0</v>
      </c>
      <c r="Q246" s="197">
        <v>2.1000000000000001E-2</v>
      </c>
      <c r="R246" s="197">
        <f>Q246*H246</f>
        <v>2.1000000000000001E-2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193</v>
      </c>
      <c r="AT246" s="199" t="s">
        <v>189</v>
      </c>
      <c r="AU246" s="199" t="s">
        <v>88</v>
      </c>
      <c r="AY246" s="17" t="s">
        <v>148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86</v>
      </c>
      <c r="BK246" s="200">
        <f>ROUND(I246*H246,2)</f>
        <v>0</v>
      </c>
      <c r="BL246" s="17" t="s">
        <v>154</v>
      </c>
      <c r="BM246" s="199" t="s">
        <v>738</v>
      </c>
    </row>
    <row r="247" spans="1:65" s="13" customFormat="1" ht="11.25">
      <c r="B247" s="201"/>
      <c r="C247" s="202"/>
      <c r="D247" s="203" t="s">
        <v>159</v>
      </c>
      <c r="E247" s="204" t="s">
        <v>1</v>
      </c>
      <c r="F247" s="205" t="s">
        <v>86</v>
      </c>
      <c r="G247" s="202"/>
      <c r="H247" s="206">
        <v>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159</v>
      </c>
      <c r="AU247" s="212" t="s">
        <v>88</v>
      </c>
      <c r="AV247" s="13" t="s">
        <v>88</v>
      </c>
      <c r="AW247" s="13" t="s">
        <v>33</v>
      </c>
      <c r="AX247" s="13" t="s">
        <v>78</v>
      </c>
      <c r="AY247" s="212" t="s">
        <v>148</v>
      </c>
    </row>
    <row r="248" spans="1:65" s="14" customFormat="1" ht="11.25">
      <c r="B248" s="213"/>
      <c r="C248" s="214"/>
      <c r="D248" s="203" t="s">
        <v>159</v>
      </c>
      <c r="E248" s="215" t="s">
        <v>1</v>
      </c>
      <c r="F248" s="216" t="s">
        <v>167</v>
      </c>
      <c r="G248" s="214"/>
      <c r="H248" s="217">
        <v>1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159</v>
      </c>
      <c r="AU248" s="223" t="s">
        <v>88</v>
      </c>
      <c r="AV248" s="14" t="s">
        <v>154</v>
      </c>
      <c r="AW248" s="14" t="s">
        <v>33</v>
      </c>
      <c r="AX248" s="14" t="s">
        <v>86</v>
      </c>
      <c r="AY248" s="223" t="s">
        <v>148</v>
      </c>
    </row>
    <row r="249" spans="1:65" s="2" customFormat="1" ht="24.2" customHeight="1">
      <c r="A249" s="34"/>
      <c r="B249" s="35"/>
      <c r="C249" s="224" t="s">
        <v>249</v>
      </c>
      <c r="D249" s="224" t="s">
        <v>189</v>
      </c>
      <c r="E249" s="225" t="s">
        <v>739</v>
      </c>
      <c r="F249" s="226" t="s">
        <v>740</v>
      </c>
      <c r="G249" s="227" t="s">
        <v>235</v>
      </c>
      <c r="H249" s="228">
        <v>2</v>
      </c>
      <c r="I249" s="229"/>
      <c r="J249" s="230">
        <f>ROUND(I249*H249,2)</f>
        <v>0</v>
      </c>
      <c r="K249" s="231"/>
      <c r="L249" s="232"/>
      <c r="M249" s="233" t="s">
        <v>1</v>
      </c>
      <c r="N249" s="234" t="s">
        <v>43</v>
      </c>
      <c r="O249" s="71"/>
      <c r="P249" s="197">
        <f>O249*H249</f>
        <v>0</v>
      </c>
      <c r="Q249" s="197">
        <v>3.2000000000000001E-2</v>
      </c>
      <c r="R249" s="197">
        <f>Q249*H249</f>
        <v>6.4000000000000001E-2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193</v>
      </c>
      <c r="AT249" s="199" t="s">
        <v>189</v>
      </c>
      <c r="AU249" s="199" t="s">
        <v>88</v>
      </c>
      <c r="AY249" s="17" t="s">
        <v>148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86</v>
      </c>
      <c r="BK249" s="200">
        <f>ROUND(I249*H249,2)</f>
        <v>0</v>
      </c>
      <c r="BL249" s="17" t="s">
        <v>154</v>
      </c>
      <c r="BM249" s="199" t="s">
        <v>741</v>
      </c>
    </row>
    <row r="250" spans="1:65" s="13" customFormat="1" ht="11.25">
      <c r="B250" s="201"/>
      <c r="C250" s="202"/>
      <c r="D250" s="203" t="s">
        <v>159</v>
      </c>
      <c r="E250" s="204" t="s">
        <v>1</v>
      </c>
      <c r="F250" s="205" t="s">
        <v>88</v>
      </c>
      <c r="G250" s="202"/>
      <c r="H250" s="206">
        <v>2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159</v>
      </c>
      <c r="AU250" s="212" t="s">
        <v>88</v>
      </c>
      <c r="AV250" s="13" t="s">
        <v>88</v>
      </c>
      <c r="AW250" s="13" t="s">
        <v>33</v>
      </c>
      <c r="AX250" s="13" t="s">
        <v>78</v>
      </c>
      <c r="AY250" s="212" t="s">
        <v>148</v>
      </c>
    </row>
    <row r="251" spans="1:65" s="14" customFormat="1" ht="11.25">
      <c r="B251" s="213"/>
      <c r="C251" s="214"/>
      <c r="D251" s="203" t="s">
        <v>159</v>
      </c>
      <c r="E251" s="215" t="s">
        <v>1</v>
      </c>
      <c r="F251" s="216" t="s">
        <v>167</v>
      </c>
      <c r="G251" s="214"/>
      <c r="H251" s="217">
        <v>2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159</v>
      </c>
      <c r="AU251" s="223" t="s">
        <v>88</v>
      </c>
      <c r="AV251" s="14" t="s">
        <v>154</v>
      </c>
      <c r="AW251" s="14" t="s">
        <v>33</v>
      </c>
      <c r="AX251" s="14" t="s">
        <v>86</v>
      </c>
      <c r="AY251" s="223" t="s">
        <v>148</v>
      </c>
    </row>
    <row r="252" spans="1:65" s="2" customFormat="1" ht="24.2" customHeight="1">
      <c r="A252" s="34"/>
      <c r="B252" s="35"/>
      <c r="C252" s="224" t="s">
        <v>359</v>
      </c>
      <c r="D252" s="224" t="s">
        <v>189</v>
      </c>
      <c r="E252" s="225" t="s">
        <v>742</v>
      </c>
      <c r="F252" s="226" t="s">
        <v>743</v>
      </c>
      <c r="G252" s="227" t="s">
        <v>235</v>
      </c>
      <c r="H252" s="228">
        <v>3</v>
      </c>
      <c r="I252" s="229"/>
      <c r="J252" s="230">
        <f>ROUND(I252*H252,2)</f>
        <v>0</v>
      </c>
      <c r="K252" s="231"/>
      <c r="L252" s="232"/>
      <c r="M252" s="233" t="s">
        <v>1</v>
      </c>
      <c r="N252" s="234" t="s">
        <v>43</v>
      </c>
      <c r="O252" s="71"/>
      <c r="P252" s="197">
        <f>O252*H252</f>
        <v>0</v>
      </c>
      <c r="Q252" s="197">
        <v>5.0999999999999997E-2</v>
      </c>
      <c r="R252" s="197">
        <f>Q252*H252</f>
        <v>0.153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193</v>
      </c>
      <c r="AT252" s="199" t="s">
        <v>189</v>
      </c>
      <c r="AU252" s="199" t="s">
        <v>88</v>
      </c>
      <c r="AY252" s="17" t="s">
        <v>148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86</v>
      </c>
      <c r="BK252" s="200">
        <f>ROUND(I252*H252,2)</f>
        <v>0</v>
      </c>
      <c r="BL252" s="17" t="s">
        <v>154</v>
      </c>
      <c r="BM252" s="199" t="s">
        <v>362</v>
      </c>
    </row>
    <row r="253" spans="1:65" s="13" customFormat="1" ht="11.25">
      <c r="B253" s="201"/>
      <c r="C253" s="202"/>
      <c r="D253" s="203" t="s">
        <v>159</v>
      </c>
      <c r="E253" s="204" t="s">
        <v>1</v>
      </c>
      <c r="F253" s="205" t="s">
        <v>744</v>
      </c>
      <c r="G253" s="202"/>
      <c r="H253" s="206">
        <v>3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159</v>
      </c>
      <c r="AU253" s="212" t="s">
        <v>88</v>
      </c>
      <c r="AV253" s="13" t="s">
        <v>88</v>
      </c>
      <c r="AW253" s="13" t="s">
        <v>33</v>
      </c>
      <c r="AX253" s="13" t="s">
        <v>78</v>
      </c>
      <c r="AY253" s="212" t="s">
        <v>148</v>
      </c>
    </row>
    <row r="254" spans="1:65" s="14" customFormat="1" ht="11.25">
      <c r="B254" s="213"/>
      <c r="C254" s="214"/>
      <c r="D254" s="203" t="s">
        <v>159</v>
      </c>
      <c r="E254" s="215" t="s">
        <v>1</v>
      </c>
      <c r="F254" s="216" t="s">
        <v>167</v>
      </c>
      <c r="G254" s="214"/>
      <c r="H254" s="217">
        <v>3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159</v>
      </c>
      <c r="AU254" s="223" t="s">
        <v>88</v>
      </c>
      <c r="AV254" s="14" t="s">
        <v>154</v>
      </c>
      <c r="AW254" s="14" t="s">
        <v>33</v>
      </c>
      <c r="AX254" s="14" t="s">
        <v>86</v>
      </c>
      <c r="AY254" s="223" t="s">
        <v>148</v>
      </c>
    </row>
    <row r="255" spans="1:65" s="2" customFormat="1" ht="24.2" customHeight="1">
      <c r="A255" s="34"/>
      <c r="B255" s="35"/>
      <c r="C255" s="224" t="s">
        <v>252</v>
      </c>
      <c r="D255" s="224" t="s">
        <v>189</v>
      </c>
      <c r="E255" s="225" t="s">
        <v>745</v>
      </c>
      <c r="F255" s="226" t="s">
        <v>746</v>
      </c>
      <c r="G255" s="227" t="s">
        <v>235</v>
      </c>
      <c r="H255" s="228">
        <v>3</v>
      </c>
      <c r="I255" s="229"/>
      <c r="J255" s="230">
        <f>ROUND(I255*H255,2)</f>
        <v>0</v>
      </c>
      <c r="K255" s="231"/>
      <c r="L255" s="232"/>
      <c r="M255" s="233" t="s">
        <v>1</v>
      </c>
      <c r="N255" s="234" t="s">
        <v>43</v>
      </c>
      <c r="O255" s="71"/>
      <c r="P255" s="197">
        <f>O255*H255</f>
        <v>0</v>
      </c>
      <c r="Q255" s="197">
        <v>6.8000000000000005E-2</v>
      </c>
      <c r="R255" s="197">
        <f>Q255*H255</f>
        <v>0.20400000000000001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193</v>
      </c>
      <c r="AT255" s="199" t="s">
        <v>189</v>
      </c>
      <c r="AU255" s="199" t="s">
        <v>88</v>
      </c>
      <c r="AY255" s="17" t="s">
        <v>148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86</v>
      </c>
      <c r="BK255" s="200">
        <f>ROUND(I255*H255,2)</f>
        <v>0</v>
      </c>
      <c r="BL255" s="17" t="s">
        <v>154</v>
      </c>
      <c r="BM255" s="199" t="s">
        <v>365</v>
      </c>
    </row>
    <row r="256" spans="1:65" s="13" customFormat="1" ht="11.25">
      <c r="B256" s="201"/>
      <c r="C256" s="202"/>
      <c r="D256" s="203" t="s">
        <v>159</v>
      </c>
      <c r="E256" s="204" t="s">
        <v>1</v>
      </c>
      <c r="F256" s="205" t="s">
        <v>744</v>
      </c>
      <c r="G256" s="202"/>
      <c r="H256" s="206">
        <v>3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159</v>
      </c>
      <c r="AU256" s="212" t="s">
        <v>88</v>
      </c>
      <c r="AV256" s="13" t="s">
        <v>88</v>
      </c>
      <c r="AW256" s="13" t="s">
        <v>33</v>
      </c>
      <c r="AX256" s="13" t="s">
        <v>78</v>
      </c>
      <c r="AY256" s="212" t="s">
        <v>148</v>
      </c>
    </row>
    <row r="257" spans="1:65" s="14" customFormat="1" ht="11.25">
      <c r="B257" s="213"/>
      <c r="C257" s="214"/>
      <c r="D257" s="203" t="s">
        <v>159</v>
      </c>
      <c r="E257" s="215" t="s">
        <v>1</v>
      </c>
      <c r="F257" s="216" t="s">
        <v>167</v>
      </c>
      <c r="G257" s="214"/>
      <c r="H257" s="217">
        <v>3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159</v>
      </c>
      <c r="AU257" s="223" t="s">
        <v>88</v>
      </c>
      <c r="AV257" s="14" t="s">
        <v>154</v>
      </c>
      <c r="AW257" s="14" t="s">
        <v>33</v>
      </c>
      <c r="AX257" s="14" t="s">
        <v>86</v>
      </c>
      <c r="AY257" s="223" t="s">
        <v>148</v>
      </c>
    </row>
    <row r="258" spans="1:65" s="2" customFormat="1" ht="24.2" customHeight="1">
      <c r="A258" s="34"/>
      <c r="B258" s="35"/>
      <c r="C258" s="187" t="s">
        <v>367</v>
      </c>
      <c r="D258" s="187" t="s">
        <v>150</v>
      </c>
      <c r="E258" s="188" t="s">
        <v>747</v>
      </c>
      <c r="F258" s="189" t="s">
        <v>748</v>
      </c>
      <c r="G258" s="190" t="s">
        <v>235</v>
      </c>
      <c r="H258" s="191">
        <v>9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43</v>
      </c>
      <c r="O258" s="71"/>
      <c r="P258" s="197">
        <f>O258*H258</f>
        <v>0</v>
      </c>
      <c r="Q258" s="197">
        <v>0.21734000000000001</v>
      </c>
      <c r="R258" s="197">
        <f>Q258*H258</f>
        <v>1.9560600000000001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154</v>
      </c>
      <c r="AT258" s="199" t="s">
        <v>150</v>
      </c>
      <c r="AU258" s="199" t="s">
        <v>88</v>
      </c>
      <c r="AY258" s="17" t="s">
        <v>148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86</v>
      </c>
      <c r="BK258" s="200">
        <f>ROUND(I258*H258,2)</f>
        <v>0</v>
      </c>
      <c r="BL258" s="17" t="s">
        <v>154</v>
      </c>
      <c r="BM258" s="199" t="s">
        <v>370</v>
      </c>
    </row>
    <row r="259" spans="1:65" s="13" customFormat="1" ht="11.25">
      <c r="B259" s="201"/>
      <c r="C259" s="202"/>
      <c r="D259" s="203" t="s">
        <v>159</v>
      </c>
      <c r="E259" s="204" t="s">
        <v>1</v>
      </c>
      <c r="F259" s="205" t="s">
        <v>732</v>
      </c>
      <c r="G259" s="202"/>
      <c r="H259" s="206">
        <v>9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159</v>
      </c>
      <c r="AU259" s="212" t="s">
        <v>88</v>
      </c>
      <c r="AV259" s="13" t="s">
        <v>88</v>
      </c>
      <c r="AW259" s="13" t="s">
        <v>33</v>
      </c>
      <c r="AX259" s="13" t="s">
        <v>78</v>
      </c>
      <c r="AY259" s="212" t="s">
        <v>148</v>
      </c>
    </row>
    <row r="260" spans="1:65" s="14" customFormat="1" ht="11.25">
      <c r="B260" s="213"/>
      <c r="C260" s="214"/>
      <c r="D260" s="203" t="s">
        <v>159</v>
      </c>
      <c r="E260" s="215" t="s">
        <v>1</v>
      </c>
      <c r="F260" s="216" t="s">
        <v>167</v>
      </c>
      <c r="G260" s="214"/>
      <c r="H260" s="217">
        <v>9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159</v>
      </c>
      <c r="AU260" s="223" t="s">
        <v>88</v>
      </c>
      <c r="AV260" s="14" t="s">
        <v>154</v>
      </c>
      <c r="AW260" s="14" t="s">
        <v>33</v>
      </c>
      <c r="AX260" s="14" t="s">
        <v>86</v>
      </c>
      <c r="AY260" s="223" t="s">
        <v>148</v>
      </c>
    </row>
    <row r="261" spans="1:65" s="2" customFormat="1" ht="24.2" customHeight="1">
      <c r="A261" s="34"/>
      <c r="B261" s="35"/>
      <c r="C261" s="224" t="s">
        <v>261</v>
      </c>
      <c r="D261" s="224" t="s">
        <v>189</v>
      </c>
      <c r="E261" s="225" t="s">
        <v>749</v>
      </c>
      <c r="F261" s="226" t="s">
        <v>750</v>
      </c>
      <c r="G261" s="227" t="s">
        <v>235</v>
      </c>
      <c r="H261" s="228">
        <v>9</v>
      </c>
      <c r="I261" s="229"/>
      <c r="J261" s="230">
        <f>ROUND(I261*H261,2)</f>
        <v>0</v>
      </c>
      <c r="K261" s="231"/>
      <c r="L261" s="232"/>
      <c r="M261" s="233" t="s">
        <v>1</v>
      </c>
      <c r="N261" s="234" t="s">
        <v>43</v>
      </c>
      <c r="O261" s="71"/>
      <c r="P261" s="197">
        <f>O261*H261</f>
        <v>0</v>
      </c>
      <c r="Q261" s="197">
        <v>0.19600000000000001</v>
      </c>
      <c r="R261" s="197">
        <f>Q261*H261</f>
        <v>1.764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193</v>
      </c>
      <c r="AT261" s="199" t="s">
        <v>189</v>
      </c>
      <c r="AU261" s="199" t="s">
        <v>88</v>
      </c>
      <c r="AY261" s="17" t="s">
        <v>148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86</v>
      </c>
      <c r="BK261" s="200">
        <f>ROUND(I261*H261,2)</f>
        <v>0</v>
      </c>
      <c r="BL261" s="17" t="s">
        <v>154</v>
      </c>
      <c r="BM261" s="199" t="s">
        <v>373</v>
      </c>
    </row>
    <row r="262" spans="1:65" s="13" customFormat="1" ht="11.25">
      <c r="B262" s="201"/>
      <c r="C262" s="202"/>
      <c r="D262" s="203" t="s">
        <v>159</v>
      </c>
      <c r="E262" s="204" t="s">
        <v>1</v>
      </c>
      <c r="F262" s="205" t="s">
        <v>732</v>
      </c>
      <c r="G262" s="202"/>
      <c r="H262" s="206">
        <v>9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159</v>
      </c>
      <c r="AU262" s="212" t="s">
        <v>88</v>
      </c>
      <c r="AV262" s="13" t="s">
        <v>88</v>
      </c>
      <c r="AW262" s="13" t="s">
        <v>33</v>
      </c>
      <c r="AX262" s="13" t="s">
        <v>78</v>
      </c>
      <c r="AY262" s="212" t="s">
        <v>148</v>
      </c>
    </row>
    <row r="263" spans="1:65" s="14" customFormat="1" ht="11.25">
      <c r="B263" s="213"/>
      <c r="C263" s="214"/>
      <c r="D263" s="203" t="s">
        <v>159</v>
      </c>
      <c r="E263" s="215" t="s">
        <v>1</v>
      </c>
      <c r="F263" s="216" t="s">
        <v>167</v>
      </c>
      <c r="G263" s="214"/>
      <c r="H263" s="217">
        <v>9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159</v>
      </c>
      <c r="AU263" s="223" t="s">
        <v>88</v>
      </c>
      <c r="AV263" s="14" t="s">
        <v>154</v>
      </c>
      <c r="AW263" s="14" t="s">
        <v>33</v>
      </c>
      <c r="AX263" s="14" t="s">
        <v>86</v>
      </c>
      <c r="AY263" s="223" t="s">
        <v>148</v>
      </c>
    </row>
    <row r="264" spans="1:65" s="2" customFormat="1" ht="24.2" customHeight="1">
      <c r="A264" s="34"/>
      <c r="B264" s="35"/>
      <c r="C264" s="187" t="s">
        <v>374</v>
      </c>
      <c r="D264" s="187" t="s">
        <v>150</v>
      </c>
      <c r="E264" s="188" t="s">
        <v>751</v>
      </c>
      <c r="F264" s="189" t="s">
        <v>752</v>
      </c>
      <c r="G264" s="190" t="s">
        <v>235</v>
      </c>
      <c r="H264" s="191">
        <v>5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43</v>
      </c>
      <c r="O264" s="71"/>
      <c r="P264" s="197">
        <f>O264*H264</f>
        <v>0</v>
      </c>
      <c r="Q264" s="197">
        <v>4.7350000000000003E-2</v>
      </c>
      <c r="R264" s="197">
        <f>Q264*H264</f>
        <v>0.23675000000000002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154</v>
      </c>
      <c r="AT264" s="199" t="s">
        <v>150</v>
      </c>
      <c r="AU264" s="199" t="s">
        <v>88</v>
      </c>
      <c r="AY264" s="17" t="s">
        <v>148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86</v>
      </c>
      <c r="BK264" s="200">
        <f>ROUND(I264*H264,2)</f>
        <v>0</v>
      </c>
      <c r="BL264" s="17" t="s">
        <v>154</v>
      </c>
      <c r="BM264" s="199" t="s">
        <v>377</v>
      </c>
    </row>
    <row r="265" spans="1:65" s="13" customFormat="1" ht="11.25">
      <c r="B265" s="201"/>
      <c r="C265" s="202"/>
      <c r="D265" s="203" t="s">
        <v>159</v>
      </c>
      <c r="E265" s="204" t="s">
        <v>1</v>
      </c>
      <c r="F265" s="205" t="s">
        <v>177</v>
      </c>
      <c r="G265" s="202"/>
      <c r="H265" s="206">
        <v>5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159</v>
      </c>
      <c r="AU265" s="212" t="s">
        <v>88</v>
      </c>
      <c r="AV265" s="13" t="s">
        <v>88</v>
      </c>
      <c r="AW265" s="13" t="s">
        <v>33</v>
      </c>
      <c r="AX265" s="13" t="s">
        <v>78</v>
      </c>
      <c r="AY265" s="212" t="s">
        <v>148</v>
      </c>
    </row>
    <row r="266" spans="1:65" s="14" customFormat="1" ht="11.25">
      <c r="B266" s="213"/>
      <c r="C266" s="214"/>
      <c r="D266" s="203" t="s">
        <v>159</v>
      </c>
      <c r="E266" s="215" t="s">
        <v>1</v>
      </c>
      <c r="F266" s="216" t="s">
        <v>167</v>
      </c>
      <c r="G266" s="214"/>
      <c r="H266" s="217">
        <v>5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159</v>
      </c>
      <c r="AU266" s="223" t="s">
        <v>88</v>
      </c>
      <c r="AV266" s="14" t="s">
        <v>154</v>
      </c>
      <c r="AW266" s="14" t="s">
        <v>33</v>
      </c>
      <c r="AX266" s="14" t="s">
        <v>86</v>
      </c>
      <c r="AY266" s="223" t="s">
        <v>148</v>
      </c>
    </row>
    <row r="267" spans="1:65" s="2" customFormat="1" ht="24.2" customHeight="1">
      <c r="A267" s="34"/>
      <c r="B267" s="35"/>
      <c r="C267" s="187" t="s">
        <v>265</v>
      </c>
      <c r="D267" s="187" t="s">
        <v>150</v>
      </c>
      <c r="E267" s="188" t="s">
        <v>753</v>
      </c>
      <c r="F267" s="189" t="s">
        <v>754</v>
      </c>
      <c r="G267" s="190" t="s">
        <v>235</v>
      </c>
      <c r="H267" s="191">
        <v>5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43</v>
      </c>
      <c r="O267" s="71"/>
      <c r="P267" s="197">
        <f>O267*H267</f>
        <v>0</v>
      </c>
      <c r="Q267" s="197">
        <v>0.217338</v>
      </c>
      <c r="R267" s="197">
        <f>Q267*H267</f>
        <v>1.0866899999999999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154</v>
      </c>
      <c r="AT267" s="199" t="s">
        <v>150</v>
      </c>
      <c r="AU267" s="199" t="s">
        <v>88</v>
      </c>
      <c r="AY267" s="17" t="s">
        <v>148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86</v>
      </c>
      <c r="BK267" s="200">
        <f>ROUND(I267*H267,2)</f>
        <v>0</v>
      </c>
      <c r="BL267" s="17" t="s">
        <v>154</v>
      </c>
      <c r="BM267" s="199" t="s">
        <v>380</v>
      </c>
    </row>
    <row r="268" spans="1:65" s="13" customFormat="1" ht="11.25">
      <c r="B268" s="201"/>
      <c r="C268" s="202"/>
      <c r="D268" s="203" t="s">
        <v>159</v>
      </c>
      <c r="E268" s="204" t="s">
        <v>1</v>
      </c>
      <c r="F268" s="205" t="s">
        <v>177</v>
      </c>
      <c r="G268" s="202"/>
      <c r="H268" s="206">
        <v>5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159</v>
      </c>
      <c r="AU268" s="212" t="s">
        <v>88</v>
      </c>
      <c r="AV268" s="13" t="s">
        <v>88</v>
      </c>
      <c r="AW268" s="13" t="s">
        <v>33</v>
      </c>
      <c r="AX268" s="13" t="s">
        <v>78</v>
      </c>
      <c r="AY268" s="212" t="s">
        <v>148</v>
      </c>
    </row>
    <row r="269" spans="1:65" s="14" customFormat="1" ht="11.25">
      <c r="B269" s="213"/>
      <c r="C269" s="214"/>
      <c r="D269" s="203" t="s">
        <v>159</v>
      </c>
      <c r="E269" s="215" t="s">
        <v>1</v>
      </c>
      <c r="F269" s="216" t="s">
        <v>167</v>
      </c>
      <c r="G269" s="214"/>
      <c r="H269" s="217">
        <v>5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159</v>
      </c>
      <c r="AU269" s="223" t="s">
        <v>88</v>
      </c>
      <c r="AV269" s="14" t="s">
        <v>154</v>
      </c>
      <c r="AW269" s="14" t="s">
        <v>33</v>
      </c>
      <c r="AX269" s="14" t="s">
        <v>86</v>
      </c>
      <c r="AY269" s="223" t="s">
        <v>148</v>
      </c>
    </row>
    <row r="270" spans="1:65" s="2" customFormat="1" ht="24.2" customHeight="1">
      <c r="A270" s="34"/>
      <c r="B270" s="35"/>
      <c r="C270" s="224" t="s">
        <v>381</v>
      </c>
      <c r="D270" s="224" t="s">
        <v>189</v>
      </c>
      <c r="E270" s="225" t="s">
        <v>755</v>
      </c>
      <c r="F270" s="226" t="s">
        <v>756</v>
      </c>
      <c r="G270" s="227" t="s">
        <v>235</v>
      </c>
      <c r="H270" s="228">
        <v>5</v>
      </c>
      <c r="I270" s="229"/>
      <c r="J270" s="230">
        <f>ROUND(I270*H270,2)</f>
        <v>0</v>
      </c>
      <c r="K270" s="231"/>
      <c r="L270" s="232"/>
      <c r="M270" s="233" t="s">
        <v>1</v>
      </c>
      <c r="N270" s="234" t="s">
        <v>43</v>
      </c>
      <c r="O270" s="71"/>
      <c r="P270" s="197">
        <f>O270*H270</f>
        <v>0</v>
      </c>
      <c r="Q270" s="197">
        <v>0.08</v>
      </c>
      <c r="R270" s="197">
        <f>Q270*H270</f>
        <v>0.4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193</v>
      </c>
      <c r="AT270" s="199" t="s">
        <v>189</v>
      </c>
      <c r="AU270" s="199" t="s">
        <v>88</v>
      </c>
      <c r="AY270" s="17" t="s">
        <v>148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7" t="s">
        <v>86</v>
      </c>
      <c r="BK270" s="200">
        <f>ROUND(I270*H270,2)</f>
        <v>0</v>
      </c>
      <c r="BL270" s="17" t="s">
        <v>154</v>
      </c>
      <c r="BM270" s="199" t="s">
        <v>384</v>
      </c>
    </row>
    <row r="271" spans="1:65" s="13" customFormat="1" ht="11.25">
      <c r="B271" s="201"/>
      <c r="C271" s="202"/>
      <c r="D271" s="203" t="s">
        <v>159</v>
      </c>
      <c r="E271" s="204" t="s">
        <v>1</v>
      </c>
      <c r="F271" s="205" t="s">
        <v>177</v>
      </c>
      <c r="G271" s="202"/>
      <c r="H271" s="206">
        <v>5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159</v>
      </c>
      <c r="AU271" s="212" t="s">
        <v>88</v>
      </c>
      <c r="AV271" s="13" t="s">
        <v>88</v>
      </c>
      <c r="AW271" s="13" t="s">
        <v>33</v>
      </c>
      <c r="AX271" s="13" t="s">
        <v>78</v>
      </c>
      <c r="AY271" s="212" t="s">
        <v>148</v>
      </c>
    </row>
    <row r="272" spans="1:65" s="14" customFormat="1" ht="11.25">
      <c r="B272" s="213"/>
      <c r="C272" s="214"/>
      <c r="D272" s="203" t="s">
        <v>159</v>
      </c>
      <c r="E272" s="215" t="s">
        <v>1</v>
      </c>
      <c r="F272" s="216" t="s">
        <v>167</v>
      </c>
      <c r="G272" s="214"/>
      <c r="H272" s="217">
        <v>5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159</v>
      </c>
      <c r="AU272" s="223" t="s">
        <v>88</v>
      </c>
      <c r="AV272" s="14" t="s">
        <v>154</v>
      </c>
      <c r="AW272" s="14" t="s">
        <v>33</v>
      </c>
      <c r="AX272" s="14" t="s">
        <v>86</v>
      </c>
      <c r="AY272" s="223" t="s">
        <v>148</v>
      </c>
    </row>
    <row r="273" spans="1:65" s="2" customFormat="1" ht="24.2" customHeight="1">
      <c r="A273" s="34"/>
      <c r="B273" s="35"/>
      <c r="C273" s="187" t="s">
        <v>269</v>
      </c>
      <c r="D273" s="187" t="s">
        <v>150</v>
      </c>
      <c r="E273" s="188" t="s">
        <v>757</v>
      </c>
      <c r="F273" s="189" t="s">
        <v>758</v>
      </c>
      <c r="G273" s="190" t="s">
        <v>235</v>
      </c>
      <c r="H273" s="191">
        <v>12</v>
      </c>
      <c r="I273" s="192"/>
      <c r="J273" s="193">
        <f>ROUND(I273*H273,2)</f>
        <v>0</v>
      </c>
      <c r="K273" s="194"/>
      <c r="L273" s="39"/>
      <c r="M273" s="195" t="s">
        <v>1</v>
      </c>
      <c r="N273" s="196" t="s">
        <v>43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154</v>
      </c>
      <c r="AT273" s="199" t="s">
        <v>150</v>
      </c>
      <c r="AU273" s="199" t="s">
        <v>88</v>
      </c>
      <c r="AY273" s="17" t="s">
        <v>148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86</v>
      </c>
      <c r="BK273" s="200">
        <f>ROUND(I273*H273,2)</f>
        <v>0</v>
      </c>
      <c r="BL273" s="17" t="s">
        <v>154</v>
      </c>
      <c r="BM273" s="199" t="s">
        <v>759</v>
      </c>
    </row>
    <row r="274" spans="1:65" s="13" customFormat="1" ht="11.25">
      <c r="B274" s="201"/>
      <c r="C274" s="202"/>
      <c r="D274" s="203" t="s">
        <v>159</v>
      </c>
      <c r="E274" s="204" t="s">
        <v>1</v>
      </c>
      <c r="F274" s="205" t="s">
        <v>213</v>
      </c>
      <c r="G274" s="202"/>
      <c r="H274" s="206">
        <v>12</v>
      </c>
      <c r="I274" s="207"/>
      <c r="J274" s="202"/>
      <c r="K274" s="202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159</v>
      </c>
      <c r="AU274" s="212" t="s">
        <v>88</v>
      </c>
      <c r="AV274" s="13" t="s">
        <v>88</v>
      </c>
      <c r="AW274" s="13" t="s">
        <v>33</v>
      </c>
      <c r="AX274" s="13" t="s">
        <v>78</v>
      </c>
      <c r="AY274" s="212" t="s">
        <v>148</v>
      </c>
    </row>
    <row r="275" spans="1:65" s="14" customFormat="1" ht="11.25">
      <c r="B275" s="213"/>
      <c r="C275" s="214"/>
      <c r="D275" s="203" t="s">
        <v>159</v>
      </c>
      <c r="E275" s="215" t="s">
        <v>1</v>
      </c>
      <c r="F275" s="216" t="s">
        <v>167</v>
      </c>
      <c r="G275" s="214"/>
      <c r="H275" s="217">
        <v>12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159</v>
      </c>
      <c r="AU275" s="223" t="s">
        <v>88</v>
      </c>
      <c r="AV275" s="14" t="s">
        <v>154</v>
      </c>
      <c r="AW275" s="14" t="s">
        <v>33</v>
      </c>
      <c r="AX275" s="14" t="s">
        <v>86</v>
      </c>
      <c r="AY275" s="223" t="s">
        <v>148</v>
      </c>
    </row>
    <row r="276" spans="1:65" s="2" customFormat="1" ht="24.2" customHeight="1">
      <c r="A276" s="34"/>
      <c r="B276" s="35"/>
      <c r="C276" s="224" t="s">
        <v>388</v>
      </c>
      <c r="D276" s="224" t="s">
        <v>189</v>
      </c>
      <c r="E276" s="225" t="s">
        <v>760</v>
      </c>
      <c r="F276" s="226" t="s">
        <v>761</v>
      </c>
      <c r="G276" s="227" t="s">
        <v>235</v>
      </c>
      <c r="H276" s="228">
        <v>1</v>
      </c>
      <c r="I276" s="229"/>
      <c r="J276" s="230">
        <f>ROUND(I276*H276,2)</f>
        <v>0</v>
      </c>
      <c r="K276" s="231"/>
      <c r="L276" s="232"/>
      <c r="M276" s="233" t="s">
        <v>1</v>
      </c>
      <c r="N276" s="234" t="s">
        <v>43</v>
      </c>
      <c r="O276" s="71"/>
      <c r="P276" s="197">
        <f>O276*H276</f>
        <v>0</v>
      </c>
      <c r="Q276" s="197">
        <v>7.1999999999999995E-2</v>
      </c>
      <c r="R276" s="197">
        <f>Q276*H276</f>
        <v>7.1999999999999995E-2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193</v>
      </c>
      <c r="AT276" s="199" t="s">
        <v>189</v>
      </c>
      <c r="AU276" s="199" t="s">
        <v>88</v>
      </c>
      <c r="AY276" s="17" t="s">
        <v>148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86</v>
      </c>
      <c r="BK276" s="200">
        <f>ROUND(I276*H276,2)</f>
        <v>0</v>
      </c>
      <c r="BL276" s="17" t="s">
        <v>154</v>
      </c>
      <c r="BM276" s="199" t="s">
        <v>391</v>
      </c>
    </row>
    <row r="277" spans="1:65" s="13" customFormat="1" ht="11.25">
      <c r="B277" s="201"/>
      <c r="C277" s="202"/>
      <c r="D277" s="203" t="s">
        <v>159</v>
      </c>
      <c r="E277" s="204" t="s">
        <v>1</v>
      </c>
      <c r="F277" s="205" t="s">
        <v>86</v>
      </c>
      <c r="G277" s="202"/>
      <c r="H277" s="206">
        <v>1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159</v>
      </c>
      <c r="AU277" s="212" t="s">
        <v>88</v>
      </c>
      <c r="AV277" s="13" t="s">
        <v>88</v>
      </c>
      <c r="AW277" s="13" t="s">
        <v>33</v>
      </c>
      <c r="AX277" s="13" t="s">
        <v>78</v>
      </c>
      <c r="AY277" s="212" t="s">
        <v>148</v>
      </c>
    </row>
    <row r="278" spans="1:65" s="14" customFormat="1" ht="11.25">
      <c r="B278" s="213"/>
      <c r="C278" s="214"/>
      <c r="D278" s="203" t="s">
        <v>159</v>
      </c>
      <c r="E278" s="215" t="s">
        <v>1</v>
      </c>
      <c r="F278" s="216" t="s">
        <v>167</v>
      </c>
      <c r="G278" s="214"/>
      <c r="H278" s="217">
        <v>1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159</v>
      </c>
      <c r="AU278" s="223" t="s">
        <v>88</v>
      </c>
      <c r="AV278" s="14" t="s">
        <v>154</v>
      </c>
      <c r="AW278" s="14" t="s">
        <v>33</v>
      </c>
      <c r="AX278" s="14" t="s">
        <v>86</v>
      </c>
      <c r="AY278" s="223" t="s">
        <v>148</v>
      </c>
    </row>
    <row r="279" spans="1:65" s="2" customFormat="1" ht="24.2" customHeight="1">
      <c r="A279" s="34"/>
      <c r="B279" s="35"/>
      <c r="C279" s="224" t="s">
        <v>273</v>
      </c>
      <c r="D279" s="224" t="s">
        <v>189</v>
      </c>
      <c r="E279" s="225" t="s">
        <v>762</v>
      </c>
      <c r="F279" s="226" t="s">
        <v>763</v>
      </c>
      <c r="G279" s="227" t="s">
        <v>235</v>
      </c>
      <c r="H279" s="228">
        <v>11</v>
      </c>
      <c r="I279" s="229"/>
      <c r="J279" s="230">
        <f>ROUND(I279*H279,2)</f>
        <v>0</v>
      </c>
      <c r="K279" s="231"/>
      <c r="L279" s="232"/>
      <c r="M279" s="233" t="s">
        <v>1</v>
      </c>
      <c r="N279" s="234" t="s">
        <v>43</v>
      </c>
      <c r="O279" s="71"/>
      <c r="P279" s="197">
        <f>O279*H279</f>
        <v>0</v>
      </c>
      <c r="Q279" s="197">
        <v>9.7000000000000003E-2</v>
      </c>
      <c r="R279" s="197">
        <f>Q279*H279</f>
        <v>1.0669999999999999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193</v>
      </c>
      <c r="AT279" s="199" t="s">
        <v>189</v>
      </c>
      <c r="AU279" s="199" t="s">
        <v>88</v>
      </c>
      <c r="AY279" s="17" t="s">
        <v>148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86</v>
      </c>
      <c r="BK279" s="200">
        <f>ROUND(I279*H279,2)</f>
        <v>0</v>
      </c>
      <c r="BL279" s="17" t="s">
        <v>154</v>
      </c>
      <c r="BM279" s="199" t="s">
        <v>395</v>
      </c>
    </row>
    <row r="280" spans="1:65" s="13" customFormat="1" ht="11.25">
      <c r="B280" s="201"/>
      <c r="C280" s="202"/>
      <c r="D280" s="203" t="s">
        <v>159</v>
      </c>
      <c r="E280" s="204" t="s">
        <v>1</v>
      </c>
      <c r="F280" s="205" t="s">
        <v>208</v>
      </c>
      <c r="G280" s="202"/>
      <c r="H280" s="206">
        <v>11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159</v>
      </c>
      <c r="AU280" s="212" t="s">
        <v>88</v>
      </c>
      <c r="AV280" s="13" t="s">
        <v>88</v>
      </c>
      <c r="AW280" s="13" t="s">
        <v>33</v>
      </c>
      <c r="AX280" s="13" t="s">
        <v>78</v>
      </c>
      <c r="AY280" s="212" t="s">
        <v>148</v>
      </c>
    </row>
    <row r="281" spans="1:65" s="14" customFormat="1" ht="11.25">
      <c r="B281" s="213"/>
      <c r="C281" s="214"/>
      <c r="D281" s="203" t="s">
        <v>159</v>
      </c>
      <c r="E281" s="215" t="s">
        <v>1</v>
      </c>
      <c r="F281" s="216" t="s">
        <v>167</v>
      </c>
      <c r="G281" s="214"/>
      <c r="H281" s="217">
        <v>11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159</v>
      </c>
      <c r="AU281" s="223" t="s">
        <v>88</v>
      </c>
      <c r="AV281" s="14" t="s">
        <v>154</v>
      </c>
      <c r="AW281" s="14" t="s">
        <v>33</v>
      </c>
      <c r="AX281" s="14" t="s">
        <v>86</v>
      </c>
      <c r="AY281" s="223" t="s">
        <v>148</v>
      </c>
    </row>
    <row r="282" spans="1:65" s="2" customFormat="1" ht="24.2" customHeight="1">
      <c r="A282" s="34"/>
      <c r="B282" s="35"/>
      <c r="C282" s="224" t="s">
        <v>396</v>
      </c>
      <c r="D282" s="224" t="s">
        <v>189</v>
      </c>
      <c r="E282" s="225" t="s">
        <v>764</v>
      </c>
      <c r="F282" s="226" t="s">
        <v>765</v>
      </c>
      <c r="G282" s="227" t="s">
        <v>235</v>
      </c>
      <c r="H282" s="228">
        <v>12</v>
      </c>
      <c r="I282" s="229"/>
      <c r="J282" s="230">
        <f>ROUND(I282*H282,2)</f>
        <v>0</v>
      </c>
      <c r="K282" s="231"/>
      <c r="L282" s="232"/>
      <c r="M282" s="233" t="s">
        <v>1</v>
      </c>
      <c r="N282" s="234" t="s">
        <v>43</v>
      </c>
      <c r="O282" s="71"/>
      <c r="P282" s="197">
        <f>O282*H282</f>
        <v>0</v>
      </c>
      <c r="Q282" s="197">
        <v>0.08</v>
      </c>
      <c r="R282" s="197">
        <f>Q282*H282</f>
        <v>0.96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193</v>
      </c>
      <c r="AT282" s="199" t="s">
        <v>189</v>
      </c>
      <c r="AU282" s="199" t="s">
        <v>88</v>
      </c>
      <c r="AY282" s="17" t="s">
        <v>148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7" t="s">
        <v>86</v>
      </c>
      <c r="BK282" s="200">
        <f>ROUND(I282*H282,2)</f>
        <v>0</v>
      </c>
      <c r="BL282" s="17" t="s">
        <v>154</v>
      </c>
      <c r="BM282" s="199" t="s">
        <v>400</v>
      </c>
    </row>
    <row r="283" spans="1:65" s="13" customFormat="1" ht="11.25">
      <c r="B283" s="201"/>
      <c r="C283" s="202"/>
      <c r="D283" s="203" t="s">
        <v>159</v>
      </c>
      <c r="E283" s="204" t="s">
        <v>1</v>
      </c>
      <c r="F283" s="205" t="s">
        <v>213</v>
      </c>
      <c r="G283" s="202"/>
      <c r="H283" s="206">
        <v>12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159</v>
      </c>
      <c r="AU283" s="212" t="s">
        <v>88</v>
      </c>
      <c r="AV283" s="13" t="s">
        <v>88</v>
      </c>
      <c r="AW283" s="13" t="s">
        <v>33</v>
      </c>
      <c r="AX283" s="13" t="s">
        <v>78</v>
      </c>
      <c r="AY283" s="212" t="s">
        <v>148</v>
      </c>
    </row>
    <row r="284" spans="1:65" s="14" customFormat="1" ht="11.25">
      <c r="B284" s="213"/>
      <c r="C284" s="214"/>
      <c r="D284" s="203" t="s">
        <v>159</v>
      </c>
      <c r="E284" s="215" t="s">
        <v>1</v>
      </c>
      <c r="F284" s="216" t="s">
        <v>167</v>
      </c>
      <c r="G284" s="214"/>
      <c r="H284" s="217">
        <v>12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159</v>
      </c>
      <c r="AU284" s="223" t="s">
        <v>88</v>
      </c>
      <c r="AV284" s="14" t="s">
        <v>154</v>
      </c>
      <c r="AW284" s="14" t="s">
        <v>33</v>
      </c>
      <c r="AX284" s="14" t="s">
        <v>86</v>
      </c>
      <c r="AY284" s="223" t="s">
        <v>148</v>
      </c>
    </row>
    <row r="285" spans="1:65" s="2" customFormat="1" ht="24.2" customHeight="1">
      <c r="A285" s="34"/>
      <c r="B285" s="35"/>
      <c r="C285" s="224" t="s">
        <v>277</v>
      </c>
      <c r="D285" s="224" t="s">
        <v>189</v>
      </c>
      <c r="E285" s="225" t="s">
        <v>766</v>
      </c>
      <c r="F285" s="226" t="s">
        <v>767</v>
      </c>
      <c r="G285" s="227" t="s">
        <v>235</v>
      </c>
      <c r="H285" s="228">
        <v>12</v>
      </c>
      <c r="I285" s="229"/>
      <c r="J285" s="230">
        <f>ROUND(I285*H285,2)</f>
        <v>0</v>
      </c>
      <c r="K285" s="231"/>
      <c r="L285" s="232"/>
      <c r="M285" s="233" t="s">
        <v>1</v>
      </c>
      <c r="N285" s="234" t="s">
        <v>43</v>
      </c>
      <c r="O285" s="71"/>
      <c r="P285" s="197">
        <f>O285*H285</f>
        <v>0</v>
      </c>
      <c r="Q285" s="197">
        <v>2.7E-2</v>
      </c>
      <c r="R285" s="197">
        <f>Q285*H285</f>
        <v>0.32400000000000001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193</v>
      </c>
      <c r="AT285" s="199" t="s">
        <v>189</v>
      </c>
      <c r="AU285" s="199" t="s">
        <v>88</v>
      </c>
      <c r="AY285" s="17" t="s">
        <v>148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86</v>
      </c>
      <c r="BK285" s="200">
        <f>ROUND(I285*H285,2)</f>
        <v>0</v>
      </c>
      <c r="BL285" s="17" t="s">
        <v>154</v>
      </c>
      <c r="BM285" s="199" t="s">
        <v>404</v>
      </c>
    </row>
    <row r="286" spans="1:65" s="13" customFormat="1" ht="11.25">
      <c r="B286" s="201"/>
      <c r="C286" s="202"/>
      <c r="D286" s="203" t="s">
        <v>159</v>
      </c>
      <c r="E286" s="204" t="s">
        <v>1</v>
      </c>
      <c r="F286" s="205" t="s">
        <v>213</v>
      </c>
      <c r="G286" s="202"/>
      <c r="H286" s="206">
        <v>12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159</v>
      </c>
      <c r="AU286" s="212" t="s">
        <v>88</v>
      </c>
      <c r="AV286" s="13" t="s">
        <v>88</v>
      </c>
      <c r="AW286" s="13" t="s">
        <v>33</v>
      </c>
      <c r="AX286" s="13" t="s">
        <v>78</v>
      </c>
      <c r="AY286" s="212" t="s">
        <v>148</v>
      </c>
    </row>
    <row r="287" spans="1:65" s="14" customFormat="1" ht="11.25">
      <c r="B287" s="213"/>
      <c r="C287" s="214"/>
      <c r="D287" s="203" t="s">
        <v>159</v>
      </c>
      <c r="E287" s="215" t="s">
        <v>1</v>
      </c>
      <c r="F287" s="216" t="s">
        <v>167</v>
      </c>
      <c r="G287" s="214"/>
      <c r="H287" s="217">
        <v>12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159</v>
      </c>
      <c r="AU287" s="223" t="s">
        <v>88</v>
      </c>
      <c r="AV287" s="14" t="s">
        <v>154</v>
      </c>
      <c r="AW287" s="14" t="s">
        <v>33</v>
      </c>
      <c r="AX287" s="14" t="s">
        <v>86</v>
      </c>
      <c r="AY287" s="223" t="s">
        <v>148</v>
      </c>
    </row>
    <row r="288" spans="1:65" s="2" customFormat="1" ht="24.2" customHeight="1">
      <c r="A288" s="34"/>
      <c r="B288" s="35"/>
      <c r="C288" s="224" t="s">
        <v>405</v>
      </c>
      <c r="D288" s="224" t="s">
        <v>189</v>
      </c>
      <c r="E288" s="225" t="s">
        <v>768</v>
      </c>
      <c r="F288" s="226" t="s">
        <v>769</v>
      </c>
      <c r="G288" s="227" t="s">
        <v>235</v>
      </c>
      <c r="H288" s="228">
        <v>12</v>
      </c>
      <c r="I288" s="229"/>
      <c r="J288" s="230">
        <f>ROUND(I288*H288,2)</f>
        <v>0</v>
      </c>
      <c r="K288" s="231"/>
      <c r="L288" s="232"/>
      <c r="M288" s="233" t="s">
        <v>1</v>
      </c>
      <c r="N288" s="234" t="s">
        <v>43</v>
      </c>
      <c r="O288" s="71"/>
      <c r="P288" s="197">
        <f>O288*H288</f>
        <v>0</v>
      </c>
      <c r="Q288" s="197">
        <v>4.3799999999999999E-2</v>
      </c>
      <c r="R288" s="197">
        <f>Q288*H288</f>
        <v>0.52559999999999996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193</v>
      </c>
      <c r="AT288" s="199" t="s">
        <v>189</v>
      </c>
      <c r="AU288" s="199" t="s">
        <v>88</v>
      </c>
      <c r="AY288" s="17" t="s">
        <v>148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86</v>
      </c>
      <c r="BK288" s="200">
        <f>ROUND(I288*H288,2)</f>
        <v>0</v>
      </c>
      <c r="BL288" s="17" t="s">
        <v>154</v>
      </c>
      <c r="BM288" s="199" t="s">
        <v>408</v>
      </c>
    </row>
    <row r="289" spans="1:65" s="13" customFormat="1" ht="11.25">
      <c r="B289" s="201"/>
      <c r="C289" s="202"/>
      <c r="D289" s="203" t="s">
        <v>159</v>
      </c>
      <c r="E289" s="204" t="s">
        <v>1</v>
      </c>
      <c r="F289" s="205" t="s">
        <v>213</v>
      </c>
      <c r="G289" s="202"/>
      <c r="H289" s="206">
        <v>12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159</v>
      </c>
      <c r="AU289" s="212" t="s">
        <v>88</v>
      </c>
      <c r="AV289" s="13" t="s">
        <v>88</v>
      </c>
      <c r="AW289" s="13" t="s">
        <v>33</v>
      </c>
      <c r="AX289" s="13" t="s">
        <v>78</v>
      </c>
      <c r="AY289" s="212" t="s">
        <v>148</v>
      </c>
    </row>
    <row r="290" spans="1:65" s="14" customFormat="1" ht="11.25">
      <c r="B290" s="213"/>
      <c r="C290" s="214"/>
      <c r="D290" s="203" t="s">
        <v>159</v>
      </c>
      <c r="E290" s="215" t="s">
        <v>1</v>
      </c>
      <c r="F290" s="216" t="s">
        <v>167</v>
      </c>
      <c r="G290" s="214"/>
      <c r="H290" s="217">
        <v>12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159</v>
      </c>
      <c r="AU290" s="223" t="s">
        <v>88</v>
      </c>
      <c r="AV290" s="14" t="s">
        <v>154</v>
      </c>
      <c r="AW290" s="14" t="s">
        <v>33</v>
      </c>
      <c r="AX290" s="14" t="s">
        <v>86</v>
      </c>
      <c r="AY290" s="223" t="s">
        <v>148</v>
      </c>
    </row>
    <row r="291" spans="1:65" s="2" customFormat="1" ht="21.75" customHeight="1">
      <c r="A291" s="34"/>
      <c r="B291" s="35"/>
      <c r="C291" s="224" t="s">
        <v>286</v>
      </c>
      <c r="D291" s="224" t="s">
        <v>189</v>
      </c>
      <c r="E291" s="225" t="s">
        <v>770</v>
      </c>
      <c r="F291" s="226" t="s">
        <v>771</v>
      </c>
      <c r="G291" s="227" t="s">
        <v>235</v>
      </c>
      <c r="H291" s="228">
        <v>12</v>
      </c>
      <c r="I291" s="229"/>
      <c r="J291" s="230">
        <f>ROUND(I291*H291,2)</f>
        <v>0</v>
      </c>
      <c r="K291" s="231"/>
      <c r="L291" s="232"/>
      <c r="M291" s="233" t="s">
        <v>1</v>
      </c>
      <c r="N291" s="234" t="s">
        <v>43</v>
      </c>
      <c r="O291" s="71"/>
      <c r="P291" s="197">
        <f>O291*H291</f>
        <v>0</v>
      </c>
      <c r="Q291" s="197">
        <v>0.111</v>
      </c>
      <c r="R291" s="197">
        <f>Q291*H291</f>
        <v>1.3320000000000001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193</v>
      </c>
      <c r="AT291" s="199" t="s">
        <v>189</v>
      </c>
      <c r="AU291" s="199" t="s">
        <v>88</v>
      </c>
      <c r="AY291" s="17" t="s">
        <v>148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86</v>
      </c>
      <c r="BK291" s="200">
        <f>ROUND(I291*H291,2)</f>
        <v>0</v>
      </c>
      <c r="BL291" s="17" t="s">
        <v>154</v>
      </c>
      <c r="BM291" s="199" t="s">
        <v>411</v>
      </c>
    </row>
    <row r="292" spans="1:65" s="13" customFormat="1" ht="11.25">
      <c r="B292" s="201"/>
      <c r="C292" s="202"/>
      <c r="D292" s="203" t="s">
        <v>159</v>
      </c>
      <c r="E292" s="204" t="s">
        <v>1</v>
      </c>
      <c r="F292" s="205" t="s">
        <v>213</v>
      </c>
      <c r="G292" s="202"/>
      <c r="H292" s="206">
        <v>12</v>
      </c>
      <c r="I292" s="207"/>
      <c r="J292" s="202"/>
      <c r="K292" s="202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159</v>
      </c>
      <c r="AU292" s="212" t="s">
        <v>88</v>
      </c>
      <c r="AV292" s="13" t="s">
        <v>88</v>
      </c>
      <c r="AW292" s="13" t="s">
        <v>33</v>
      </c>
      <c r="AX292" s="13" t="s">
        <v>78</v>
      </c>
      <c r="AY292" s="212" t="s">
        <v>148</v>
      </c>
    </row>
    <row r="293" spans="1:65" s="14" customFormat="1" ht="11.25">
      <c r="B293" s="213"/>
      <c r="C293" s="214"/>
      <c r="D293" s="203" t="s">
        <v>159</v>
      </c>
      <c r="E293" s="215" t="s">
        <v>1</v>
      </c>
      <c r="F293" s="216" t="s">
        <v>167</v>
      </c>
      <c r="G293" s="214"/>
      <c r="H293" s="217">
        <v>12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159</v>
      </c>
      <c r="AU293" s="223" t="s">
        <v>88</v>
      </c>
      <c r="AV293" s="14" t="s">
        <v>154</v>
      </c>
      <c r="AW293" s="14" t="s">
        <v>33</v>
      </c>
      <c r="AX293" s="14" t="s">
        <v>86</v>
      </c>
      <c r="AY293" s="223" t="s">
        <v>148</v>
      </c>
    </row>
    <row r="294" spans="1:65" s="2" customFormat="1" ht="16.5" customHeight="1">
      <c r="A294" s="34"/>
      <c r="B294" s="35"/>
      <c r="C294" s="224" t="s">
        <v>413</v>
      </c>
      <c r="D294" s="224" t="s">
        <v>189</v>
      </c>
      <c r="E294" s="225" t="s">
        <v>772</v>
      </c>
      <c r="F294" s="226" t="s">
        <v>773</v>
      </c>
      <c r="G294" s="227" t="s">
        <v>235</v>
      </c>
      <c r="H294" s="228">
        <v>12</v>
      </c>
      <c r="I294" s="229"/>
      <c r="J294" s="230">
        <f>ROUND(I294*H294,2)</f>
        <v>0</v>
      </c>
      <c r="K294" s="231"/>
      <c r="L294" s="232"/>
      <c r="M294" s="233" t="s">
        <v>1</v>
      </c>
      <c r="N294" s="234" t="s">
        <v>43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193</v>
      </c>
      <c r="AT294" s="199" t="s">
        <v>189</v>
      </c>
      <c r="AU294" s="199" t="s">
        <v>88</v>
      </c>
      <c r="AY294" s="17" t="s">
        <v>148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86</v>
      </c>
      <c r="BK294" s="200">
        <f>ROUND(I294*H294,2)</f>
        <v>0</v>
      </c>
      <c r="BL294" s="17" t="s">
        <v>154</v>
      </c>
      <c r="BM294" s="199" t="s">
        <v>416</v>
      </c>
    </row>
    <row r="295" spans="1:65" s="13" customFormat="1" ht="11.25">
      <c r="B295" s="201"/>
      <c r="C295" s="202"/>
      <c r="D295" s="203" t="s">
        <v>159</v>
      </c>
      <c r="E295" s="204" t="s">
        <v>1</v>
      </c>
      <c r="F295" s="205" t="s">
        <v>213</v>
      </c>
      <c r="G295" s="202"/>
      <c r="H295" s="206">
        <v>12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159</v>
      </c>
      <c r="AU295" s="212" t="s">
        <v>88</v>
      </c>
      <c r="AV295" s="13" t="s">
        <v>88</v>
      </c>
      <c r="AW295" s="13" t="s">
        <v>33</v>
      </c>
      <c r="AX295" s="13" t="s">
        <v>78</v>
      </c>
      <c r="AY295" s="212" t="s">
        <v>148</v>
      </c>
    </row>
    <row r="296" spans="1:65" s="14" customFormat="1" ht="11.25">
      <c r="B296" s="213"/>
      <c r="C296" s="214"/>
      <c r="D296" s="203" t="s">
        <v>159</v>
      </c>
      <c r="E296" s="215" t="s">
        <v>1</v>
      </c>
      <c r="F296" s="216" t="s">
        <v>167</v>
      </c>
      <c r="G296" s="214"/>
      <c r="H296" s="217">
        <v>12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159</v>
      </c>
      <c r="AU296" s="223" t="s">
        <v>88</v>
      </c>
      <c r="AV296" s="14" t="s">
        <v>154</v>
      </c>
      <c r="AW296" s="14" t="s">
        <v>33</v>
      </c>
      <c r="AX296" s="14" t="s">
        <v>86</v>
      </c>
      <c r="AY296" s="223" t="s">
        <v>148</v>
      </c>
    </row>
    <row r="297" spans="1:65" s="2" customFormat="1" ht="16.5" customHeight="1">
      <c r="A297" s="34"/>
      <c r="B297" s="35"/>
      <c r="C297" s="224" t="s">
        <v>294</v>
      </c>
      <c r="D297" s="224" t="s">
        <v>189</v>
      </c>
      <c r="E297" s="225" t="s">
        <v>774</v>
      </c>
      <c r="F297" s="226" t="s">
        <v>775</v>
      </c>
      <c r="G297" s="227" t="s">
        <v>235</v>
      </c>
      <c r="H297" s="228">
        <v>12</v>
      </c>
      <c r="I297" s="229"/>
      <c r="J297" s="230">
        <f>ROUND(I297*H297,2)</f>
        <v>0</v>
      </c>
      <c r="K297" s="231"/>
      <c r="L297" s="232"/>
      <c r="M297" s="233" t="s">
        <v>1</v>
      </c>
      <c r="N297" s="234" t="s">
        <v>43</v>
      </c>
      <c r="O297" s="71"/>
      <c r="P297" s="197">
        <f>O297*H297</f>
        <v>0</v>
      </c>
      <c r="Q297" s="197">
        <v>5.5300000000000002E-2</v>
      </c>
      <c r="R297" s="197">
        <f>Q297*H297</f>
        <v>0.66359999999999997</v>
      </c>
      <c r="S297" s="197">
        <v>0</v>
      </c>
      <c r="T297" s="19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9" t="s">
        <v>193</v>
      </c>
      <c r="AT297" s="199" t="s">
        <v>189</v>
      </c>
      <c r="AU297" s="199" t="s">
        <v>88</v>
      </c>
      <c r="AY297" s="17" t="s">
        <v>148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7" t="s">
        <v>86</v>
      </c>
      <c r="BK297" s="200">
        <f>ROUND(I297*H297,2)</f>
        <v>0</v>
      </c>
      <c r="BL297" s="17" t="s">
        <v>154</v>
      </c>
      <c r="BM297" s="199" t="s">
        <v>426</v>
      </c>
    </row>
    <row r="298" spans="1:65" s="13" customFormat="1" ht="11.25">
      <c r="B298" s="201"/>
      <c r="C298" s="202"/>
      <c r="D298" s="203" t="s">
        <v>159</v>
      </c>
      <c r="E298" s="204" t="s">
        <v>1</v>
      </c>
      <c r="F298" s="205" t="s">
        <v>213</v>
      </c>
      <c r="G298" s="202"/>
      <c r="H298" s="206">
        <v>12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159</v>
      </c>
      <c r="AU298" s="212" t="s">
        <v>88</v>
      </c>
      <c r="AV298" s="13" t="s">
        <v>88</v>
      </c>
      <c r="AW298" s="13" t="s">
        <v>33</v>
      </c>
      <c r="AX298" s="13" t="s">
        <v>78</v>
      </c>
      <c r="AY298" s="212" t="s">
        <v>148</v>
      </c>
    </row>
    <row r="299" spans="1:65" s="14" customFormat="1" ht="11.25">
      <c r="B299" s="213"/>
      <c r="C299" s="214"/>
      <c r="D299" s="203" t="s">
        <v>159</v>
      </c>
      <c r="E299" s="215" t="s">
        <v>1</v>
      </c>
      <c r="F299" s="216" t="s">
        <v>167</v>
      </c>
      <c r="G299" s="214"/>
      <c r="H299" s="217">
        <v>12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159</v>
      </c>
      <c r="AU299" s="223" t="s">
        <v>88</v>
      </c>
      <c r="AV299" s="14" t="s">
        <v>154</v>
      </c>
      <c r="AW299" s="14" t="s">
        <v>33</v>
      </c>
      <c r="AX299" s="14" t="s">
        <v>86</v>
      </c>
      <c r="AY299" s="223" t="s">
        <v>148</v>
      </c>
    </row>
    <row r="300" spans="1:65" s="2" customFormat="1" ht="24.2" customHeight="1">
      <c r="A300" s="34"/>
      <c r="B300" s="35"/>
      <c r="C300" s="187" t="s">
        <v>428</v>
      </c>
      <c r="D300" s="187" t="s">
        <v>150</v>
      </c>
      <c r="E300" s="188" t="s">
        <v>776</v>
      </c>
      <c r="F300" s="189" t="s">
        <v>777</v>
      </c>
      <c r="G300" s="190" t="s">
        <v>157</v>
      </c>
      <c r="H300" s="191">
        <v>2.75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43</v>
      </c>
      <c r="O300" s="71"/>
      <c r="P300" s="197">
        <f>O300*H300</f>
        <v>0</v>
      </c>
      <c r="Q300" s="197">
        <v>2.5018699999999998</v>
      </c>
      <c r="R300" s="197">
        <f>Q300*H300</f>
        <v>6.8801424999999998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154</v>
      </c>
      <c r="AT300" s="199" t="s">
        <v>150</v>
      </c>
      <c r="AU300" s="199" t="s">
        <v>88</v>
      </c>
      <c r="AY300" s="17" t="s">
        <v>148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86</v>
      </c>
      <c r="BK300" s="200">
        <f>ROUND(I300*H300,2)</f>
        <v>0</v>
      </c>
      <c r="BL300" s="17" t="s">
        <v>154</v>
      </c>
      <c r="BM300" s="199" t="s">
        <v>431</v>
      </c>
    </row>
    <row r="301" spans="1:65" s="13" customFormat="1" ht="11.25">
      <c r="B301" s="201"/>
      <c r="C301" s="202"/>
      <c r="D301" s="203" t="s">
        <v>159</v>
      </c>
      <c r="E301" s="204" t="s">
        <v>1</v>
      </c>
      <c r="F301" s="205" t="s">
        <v>778</v>
      </c>
      <c r="G301" s="202"/>
      <c r="H301" s="206">
        <v>2.75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159</v>
      </c>
      <c r="AU301" s="212" t="s">
        <v>88</v>
      </c>
      <c r="AV301" s="13" t="s">
        <v>88</v>
      </c>
      <c r="AW301" s="13" t="s">
        <v>33</v>
      </c>
      <c r="AX301" s="13" t="s">
        <v>78</v>
      </c>
      <c r="AY301" s="212" t="s">
        <v>148</v>
      </c>
    </row>
    <row r="302" spans="1:65" s="14" customFormat="1" ht="11.25">
      <c r="B302" s="213"/>
      <c r="C302" s="214"/>
      <c r="D302" s="203" t="s">
        <v>159</v>
      </c>
      <c r="E302" s="215" t="s">
        <v>1</v>
      </c>
      <c r="F302" s="216" t="s">
        <v>167</v>
      </c>
      <c r="G302" s="214"/>
      <c r="H302" s="217">
        <v>2.75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159</v>
      </c>
      <c r="AU302" s="223" t="s">
        <v>88</v>
      </c>
      <c r="AV302" s="14" t="s">
        <v>154</v>
      </c>
      <c r="AW302" s="14" t="s">
        <v>33</v>
      </c>
      <c r="AX302" s="14" t="s">
        <v>86</v>
      </c>
      <c r="AY302" s="223" t="s">
        <v>148</v>
      </c>
    </row>
    <row r="303" spans="1:65" s="12" customFormat="1" ht="22.9" customHeight="1">
      <c r="B303" s="171"/>
      <c r="C303" s="172"/>
      <c r="D303" s="173" t="s">
        <v>77</v>
      </c>
      <c r="E303" s="185" t="s">
        <v>199</v>
      </c>
      <c r="F303" s="185" t="s">
        <v>366</v>
      </c>
      <c r="G303" s="172"/>
      <c r="H303" s="172"/>
      <c r="I303" s="175"/>
      <c r="J303" s="186">
        <f>BK303</f>
        <v>0</v>
      </c>
      <c r="K303" s="172"/>
      <c r="L303" s="177"/>
      <c r="M303" s="178"/>
      <c r="N303" s="179"/>
      <c r="O303" s="179"/>
      <c r="P303" s="180">
        <f>SUM(P304:P312)</f>
        <v>0</v>
      </c>
      <c r="Q303" s="179"/>
      <c r="R303" s="180">
        <f>SUM(R304:R312)</f>
        <v>7.8297175000000001</v>
      </c>
      <c r="S303" s="179"/>
      <c r="T303" s="181">
        <f>SUM(T304:T312)</f>
        <v>0</v>
      </c>
      <c r="AR303" s="182" t="s">
        <v>86</v>
      </c>
      <c r="AT303" s="183" t="s">
        <v>77</v>
      </c>
      <c r="AU303" s="183" t="s">
        <v>86</v>
      </c>
      <c r="AY303" s="182" t="s">
        <v>148</v>
      </c>
      <c r="BK303" s="184">
        <f>SUM(BK304:BK312)</f>
        <v>0</v>
      </c>
    </row>
    <row r="304" spans="1:65" s="2" customFormat="1" ht="24.2" customHeight="1">
      <c r="A304" s="34"/>
      <c r="B304" s="35"/>
      <c r="C304" s="187" t="s">
        <v>297</v>
      </c>
      <c r="D304" s="187" t="s">
        <v>150</v>
      </c>
      <c r="E304" s="188" t="s">
        <v>779</v>
      </c>
      <c r="F304" s="189" t="s">
        <v>780</v>
      </c>
      <c r="G304" s="190" t="s">
        <v>225</v>
      </c>
      <c r="H304" s="191">
        <v>25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43</v>
      </c>
      <c r="O304" s="71"/>
      <c r="P304" s="197">
        <f>O304*H304</f>
        <v>0</v>
      </c>
      <c r="Q304" s="197">
        <v>0.29220869999999999</v>
      </c>
      <c r="R304" s="197">
        <f>Q304*H304</f>
        <v>7.3052174999999995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154</v>
      </c>
      <c r="AT304" s="199" t="s">
        <v>150</v>
      </c>
      <c r="AU304" s="199" t="s">
        <v>88</v>
      </c>
      <c r="AY304" s="17" t="s">
        <v>148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86</v>
      </c>
      <c r="BK304" s="200">
        <f>ROUND(I304*H304,2)</f>
        <v>0</v>
      </c>
      <c r="BL304" s="17" t="s">
        <v>154</v>
      </c>
      <c r="BM304" s="199" t="s">
        <v>781</v>
      </c>
    </row>
    <row r="305" spans="1:65" s="13" customFormat="1" ht="11.25">
      <c r="B305" s="201"/>
      <c r="C305" s="202"/>
      <c r="D305" s="203" t="s">
        <v>159</v>
      </c>
      <c r="E305" s="204" t="s">
        <v>1</v>
      </c>
      <c r="F305" s="205" t="s">
        <v>274</v>
      </c>
      <c r="G305" s="202"/>
      <c r="H305" s="206">
        <v>25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159</v>
      </c>
      <c r="AU305" s="212" t="s">
        <v>88</v>
      </c>
      <c r="AV305" s="13" t="s">
        <v>88</v>
      </c>
      <c r="AW305" s="13" t="s">
        <v>33</v>
      </c>
      <c r="AX305" s="13" t="s">
        <v>78</v>
      </c>
      <c r="AY305" s="212" t="s">
        <v>148</v>
      </c>
    </row>
    <row r="306" spans="1:65" s="14" customFormat="1" ht="11.25">
      <c r="B306" s="213"/>
      <c r="C306" s="214"/>
      <c r="D306" s="203" t="s">
        <v>159</v>
      </c>
      <c r="E306" s="215" t="s">
        <v>1</v>
      </c>
      <c r="F306" s="216" t="s">
        <v>167</v>
      </c>
      <c r="G306" s="214"/>
      <c r="H306" s="217">
        <v>25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159</v>
      </c>
      <c r="AU306" s="223" t="s">
        <v>88</v>
      </c>
      <c r="AV306" s="14" t="s">
        <v>154</v>
      </c>
      <c r="AW306" s="14" t="s">
        <v>33</v>
      </c>
      <c r="AX306" s="14" t="s">
        <v>86</v>
      </c>
      <c r="AY306" s="223" t="s">
        <v>148</v>
      </c>
    </row>
    <row r="307" spans="1:65" s="2" customFormat="1" ht="24.2" customHeight="1">
      <c r="A307" s="34"/>
      <c r="B307" s="35"/>
      <c r="C307" s="224" t="s">
        <v>435</v>
      </c>
      <c r="D307" s="224" t="s">
        <v>189</v>
      </c>
      <c r="E307" s="225" t="s">
        <v>782</v>
      </c>
      <c r="F307" s="226" t="s">
        <v>783</v>
      </c>
      <c r="G307" s="227" t="s">
        <v>225</v>
      </c>
      <c r="H307" s="228">
        <v>25</v>
      </c>
      <c r="I307" s="229"/>
      <c r="J307" s="230">
        <f>ROUND(I307*H307,2)</f>
        <v>0</v>
      </c>
      <c r="K307" s="231"/>
      <c r="L307" s="232"/>
      <c r="M307" s="233" t="s">
        <v>1</v>
      </c>
      <c r="N307" s="234" t="s">
        <v>43</v>
      </c>
      <c r="O307" s="71"/>
      <c r="P307" s="197">
        <f>O307*H307</f>
        <v>0</v>
      </c>
      <c r="Q307" s="197">
        <v>6.7000000000000002E-3</v>
      </c>
      <c r="R307" s="197">
        <f>Q307*H307</f>
        <v>0.16750000000000001</v>
      </c>
      <c r="S307" s="197">
        <v>0</v>
      </c>
      <c r="T307" s="19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193</v>
      </c>
      <c r="AT307" s="199" t="s">
        <v>189</v>
      </c>
      <c r="AU307" s="199" t="s">
        <v>88</v>
      </c>
      <c r="AY307" s="17" t="s">
        <v>148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86</v>
      </c>
      <c r="BK307" s="200">
        <f>ROUND(I307*H307,2)</f>
        <v>0</v>
      </c>
      <c r="BL307" s="17" t="s">
        <v>154</v>
      </c>
      <c r="BM307" s="199" t="s">
        <v>438</v>
      </c>
    </row>
    <row r="308" spans="1:65" s="13" customFormat="1" ht="11.25">
      <c r="B308" s="201"/>
      <c r="C308" s="202"/>
      <c r="D308" s="203" t="s">
        <v>159</v>
      </c>
      <c r="E308" s="204" t="s">
        <v>1</v>
      </c>
      <c r="F308" s="205" t="s">
        <v>274</v>
      </c>
      <c r="G308" s="202"/>
      <c r="H308" s="206">
        <v>25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159</v>
      </c>
      <c r="AU308" s="212" t="s">
        <v>88</v>
      </c>
      <c r="AV308" s="13" t="s">
        <v>88</v>
      </c>
      <c r="AW308" s="13" t="s">
        <v>33</v>
      </c>
      <c r="AX308" s="13" t="s">
        <v>78</v>
      </c>
      <c r="AY308" s="212" t="s">
        <v>148</v>
      </c>
    </row>
    <row r="309" spans="1:65" s="14" customFormat="1" ht="11.25">
      <c r="B309" s="213"/>
      <c r="C309" s="214"/>
      <c r="D309" s="203" t="s">
        <v>159</v>
      </c>
      <c r="E309" s="215" t="s">
        <v>1</v>
      </c>
      <c r="F309" s="216" t="s">
        <v>167</v>
      </c>
      <c r="G309" s="214"/>
      <c r="H309" s="217">
        <v>25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159</v>
      </c>
      <c r="AU309" s="223" t="s">
        <v>88</v>
      </c>
      <c r="AV309" s="14" t="s">
        <v>154</v>
      </c>
      <c r="AW309" s="14" t="s">
        <v>33</v>
      </c>
      <c r="AX309" s="14" t="s">
        <v>86</v>
      </c>
      <c r="AY309" s="223" t="s">
        <v>148</v>
      </c>
    </row>
    <row r="310" spans="1:65" s="2" customFormat="1" ht="24.2" customHeight="1">
      <c r="A310" s="34"/>
      <c r="B310" s="35"/>
      <c r="C310" s="224" t="s">
        <v>439</v>
      </c>
      <c r="D310" s="224" t="s">
        <v>189</v>
      </c>
      <c r="E310" s="225" t="s">
        <v>784</v>
      </c>
      <c r="F310" s="226" t="s">
        <v>785</v>
      </c>
      <c r="G310" s="227" t="s">
        <v>225</v>
      </c>
      <c r="H310" s="228">
        <v>25</v>
      </c>
      <c r="I310" s="229"/>
      <c r="J310" s="230">
        <f>ROUND(I310*H310,2)</f>
        <v>0</v>
      </c>
      <c r="K310" s="231"/>
      <c r="L310" s="232"/>
      <c r="M310" s="233" t="s">
        <v>1</v>
      </c>
      <c r="N310" s="234" t="s">
        <v>43</v>
      </c>
      <c r="O310" s="71"/>
      <c r="P310" s="197">
        <f>O310*H310</f>
        <v>0</v>
      </c>
      <c r="Q310" s="197">
        <v>1.4279999999999999E-2</v>
      </c>
      <c r="R310" s="197">
        <f>Q310*H310</f>
        <v>0.35699999999999998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193</v>
      </c>
      <c r="AT310" s="199" t="s">
        <v>189</v>
      </c>
      <c r="AU310" s="199" t="s">
        <v>88</v>
      </c>
      <c r="AY310" s="17" t="s">
        <v>148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86</v>
      </c>
      <c r="BK310" s="200">
        <f>ROUND(I310*H310,2)</f>
        <v>0</v>
      </c>
      <c r="BL310" s="17" t="s">
        <v>154</v>
      </c>
      <c r="BM310" s="199" t="s">
        <v>443</v>
      </c>
    </row>
    <row r="311" spans="1:65" s="13" customFormat="1" ht="11.25">
      <c r="B311" s="201"/>
      <c r="C311" s="202"/>
      <c r="D311" s="203" t="s">
        <v>159</v>
      </c>
      <c r="E311" s="204" t="s">
        <v>1</v>
      </c>
      <c r="F311" s="205" t="s">
        <v>274</v>
      </c>
      <c r="G311" s="202"/>
      <c r="H311" s="206">
        <v>25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159</v>
      </c>
      <c r="AU311" s="212" t="s">
        <v>88</v>
      </c>
      <c r="AV311" s="13" t="s">
        <v>88</v>
      </c>
      <c r="AW311" s="13" t="s">
        <v>33</v>
      </c>
      <c r="AX311" s="13" t="s">
        <v>78</v>
      </c>
      <c r="AY311" s="212" t="s">
        <v>148</v>
      </c>
    </row>
    <row r="312" spans="1:65" s="14" customFormat="1" ht="11.25">
      <c r="B312" s="213"/>
      <c r="C312" s="214"/>
      <c r="D312" s="203" t="s">
        <v>159</v>
      </c>
      <c r="E312" s="215" t="s">
        <v>1</v>
      </c>
      <c r="F312" s="216" t="s">
        <v>167</v>
      </c>
      <c r="G312" s="214"/>
      <c r="H312" s="217">
        <v>25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159</v>
      </c>
      <c r="AU312" s="223" t="s">
        <v>88</v>
      </c>
      <c r="AV312" s="14" t="s">
        <v>154</v>
      </c>
      <c r="AW312" s="14" t="s">
        <v>33</v>
      </c>
      <c r="AX312" s="14" t="s">
        <v>86</v>
      </c>
      <c r="AY312" s="223" t="s">
        <v>148</v>
      </c>
    </row>
    <row r="313" spans="1:65" s="12" customFormat="1" ht="22.9" customHeight="1">
      <c r="B313" s="171"/>
      <c r="C313" s="172"/>
      <c r="D313" s="173" t="s">
        <v>77</v>
      </c>
      <c r="E313" s="185" t="s">
        <v>467</v>
      </c>
      <c r="F313" s="185" t="s">
        <v>468</v>
      </c>
      <c r="G313" s="172"/>
      <c r="H313" s="172"/>
      <c r="I313" s="175"/>
      <c r="J313" s="186">
        <f>BK313</f>
        <v>0</v>
      </c>
      <c r="K313" s="172"/>
      <c r="L313" s="177"/>
      <c r="M313" s="178"/>
      <c r="N313" s="179"/>
      <c r="O313" s="179"/>
      <c r="P313" s="180">
        <f>P314</f>
        <v>0</v>
      </c>
      <c r="Q313" s="179"/>
      <c r="R313" s="180">
        <f>R314</f>
        <v>0</v>
      </c>
      <c r="S313" s="179"/>
      <c r="T313" s="181">
        <f>T314</f>
        <v>0</v>
      </c>
      <c r="AR313" s="182" t="s">
        <v>86</v>
      </c>
      <c r="AT313" s="183" t="s">
        <v>77</v>
      </c>
      <c r="AU313" s="183" t="s">
        <v>86</v>
      </c>
      <c r="AY313" s="182" t="s">
        <v>148</v>
      </c>
      <c r="BK313" s="184">
        <f>BK314</f>
        <v>0</v>
      </c>
    </row>
    <row r="314" spans="1:65" s="2" customFormat="1" ht="24.2" customHeight="1">
      <c r="A314" s="34"/>
      <c r="B314" s="35"/>
      <c r="C314" s="187" t="s">
        <v>446</v>
      </c>
      <c r="D314" s="187" t="s">
        <v>150</v>
      </c>
      <c r="E314" s="188" t="s">
        <v>786</v>
      </c>
      <c r="F314" s="189" t="s">
        <v>787</v>
      </c>
      <c r="G314" s="190" t="s">
        <v>192</v>
      </c>
      <c r="H314" s="191">
        <v>298.45</v>
      </c>
      <c r="I314" s="192"/>
      <c r="J314" s="193">
        <f>ROUND(I314*H314,2)</f>
        <v>0</v>
      </c>
      <c r="K314" s="194"/>
      <c r="L314" s="39"/>
      <c r="M314" s="235" t="s">
        <v>1</v>
      </c>
      <c r="N314" s="236" t="s">
        <v>43</v>
      </c>
      <c r="O314" s="237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154</v>
      </c>
      <c r="AT314" s="199" t="s">
        <v>150</v>
      </c>
      <c r="AU314" s="199" t="s">
        <v>88</v>
      </c>
      <c r="AY314" s="17" t="s">
        <v>148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86</v>
      </c>
      <c r="BK314" s="200">
        <f>ROUND(I314*H314,2)</f>
        <v>0</v>
      </c>
      <c r="BL314" s="17" t="s">
        <v>154</v>
      </c>
      <c r="BM314" s="199" t="s">
        <v>449</v>
      </c>
    </row>
    <row r="315" spans="1:65" s="2" customFormat="1" ht="6.95" customHeight="1">
      <c r="A315" s="34"/>
      <c r="B315" s="54"/>
      <c r="C315" s="55"/>
      <c r="D315" s="55"/>
      <c r="E315" s="55"/>
      <c r="F315" s="55"/>
      <c r="G315" s="55"/>
      <c r="H315" s="55"/>
      <c r="I315" s="55"/>
      <c r="J315" s="55"/>
      <c r="K315" s="55"/>
      <c r="L315" s="39"/>
      <c r="M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</row>
  </sheetData>
  <sheetProtection algorithmName="SHA-512" hashValue="S3gF9celbi9SMRAiS6VvnvUYvpEv8CCMR4xtVkvfDGJThASv9/dIR+NwTVJYNCPzmelRDc/XdgARbb4sWV2Z+g==" saltValue="RxZF0lZPs9Z0et+V3qED7M34gsYn4TbJFImTE3KPXQlVtcTKrc/1DNwWHKEu2o/qZ+QZJNubuGjcLpnXNuv8oA==" spinCount="100000" sheet="1" objects="1" scenarios="1" formatColumns="0" formatRows="0" autoFilter="0"/>
  <autoFilter ref="C122:K31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788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ROUND((SUM(BE121:BE211)),  2)</f>
        <v>0</v>
      </c>
      <c r="G33" s="34"/>
      <c r="H33" s="34"/>
      <c r="I33" s="124">
        <v>0.21</v>
      </c>
      <c r="J33" s="123">
        <f>ROUND(((SUM(BE121:BE211))*I33),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ROUND((SUM(BF121:BF211)),  2)</f>
        <v>0</v>
      </c>
      <c r="G34" s="34"/>
      <c r="H34" s="34"/>
      <c r="I34" s="124">
        <v>0.15</v>
      </c>
      <c r="J34" s="123">
        <f>ROUND(((SUM(BF121:BF211))*I34),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ROUND((SUM(BG121:BG211)),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ROUND((SUM(BH121:BH211)),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ROUND((SUM(BI121:BI211)),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IO-04 - Veřejné osvětlení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475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789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4.85" customHeight="1">
      <c r="B99" s="153"/>
      <c r="C99" s="154"/>
      <c r="D99" s="155" t="s">
        <v>790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4.85" customHeight="1">
      <c r="B100" s="153"/>
      <c r="C100" s="154"/>
      <c r="D100" s="155" t="s">
        <v>791</v>
      </c>
      <c r="E100" s="156"/>
      <c r="F100" s="156"/>
      <c r="G100" s="156"/>
      <c r="H100" s="156"/>
      <c r="I100" s="156"/>
      <c r="J100" s="157">
        <f>J179</f>
        <v>0</v>
      </c>
      <c r="K100" s="154"/>
      <c r="L100" s="158"/>
    </row>
    <row r="101" spans="1:31" s="10" customFormat="1" ht="14.85" customHeight="1">
      <c r="B101" s="153"/>
      <c r="C101" s="154"/>
      <c r="D101" s="155" t="s">
        <v>792</v>
      </c>
      <c r="E101" s="156"/>
      <c r="F101" s="156"/>
      <c r="G101" s="156"/>
      <c r="H101" s="156"/>
      <c r="I101" s="156"/>
      <c r="J101" s="157">
        <f>J206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9" t="str">
        <f>E7</f>
        <v>Revitalizace veřejných ploch města Luby - Lokalita B, U Pily</v>
      </c>
      <c r="F111" s="300"/>
      <c r="G111" s="300"/>
      <c r="H111" s="30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5" t="str">
        <f>E9</f>
        <v>IO-04 - Veřejné osvětlení</v>
      </c>
      <c r="F113" s="301"/>
      <c r="G113" s="301"/>
      <c r="H113" s="30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Vyplň údaj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Město Luby</v>
      </c>
      <c r="G117" s="36"/>
      <c r="H117" s="36"/>
      <c r="I117" s="29" t="s">
        <v>30</v>
      </c>
      <c r="J117" s="32" t="str">
        <f>E21</f>
        <v>A69-architekti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34</v>
      </c>
      <c r="J118" s="32" t="str">
        <f>E24</f>
        <v>Ing.Pavel Šturc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134</v>
      </c>
      <c r="D120" s="162" t="s">
        <v>63</v>
      </c>
      <c r="E120" s="162" t="s">
        <v>59</v>
      </c>
      <c r="F120" s="162" t="s">
        <v>60</v>
      </c>
      <c r="G120" s="162" t="s">
        <v>135</v>
      </c>
      <c r="H120" s="162" t="s">
        <v>136</v>
      </c>
      <c r="I120" s="162" t="s">
        <v>137</v>
      </c>
      <c r="J120" s="163" t="s">
        <v>121</v>
      </c>
      <c r="K120" s="164" t="s">
        <v>138</v>
      </c>
      <c r="L120" s="165"/>
      <c r="M120" s="75" t="s">
        <v>1</v>
      </c>
      <c r="N120" s="76" t="s">
        <v>42</v>
      </c>
      <c r="O120" s="76" t="s">
        <v>139</v>
      </c>
      <c r="P120" s="76" t="s">
        <v>140</v>
      </c>
      <c r="Q120" s="76" t="s">
        <v>141</v>
      </c>
      <c r="R120" s="76" t="s">
        <v>142</v>
      </c>
      <c r="S120" s="76" t="s">
        <v>143</v>
      </c>
      <c r="T120" s="77" t="s">
        <v>144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145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66.292751199999998</v>
      </c>
      <c r="S121" s="79"/>
      <c r="T121" s="169">
        <f>T122</f>
        <v>5.28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77</v>
      </c>
      <c r="AU121" s="17" t="s">
        <v>123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77</v>
      </c>
      <c r="E122" s="174" t="s">
        <v>578</v>
      </c>
      <c r="F122" s="174" t="s">
        <v>579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66.292751199999998</v>
      </c>
      <c r="S122" s="179"/>
      <c r="T122" s="181">
        <f>T123</f>
        <v>5.28</v>
      </c>
      <c r="AR122" s="182" t="s">
        <v>88</v>
      </c>
      <c r="AT122" s="183" t="s">
        <v>77</v>
      </c>
      <c r="AU122" s="183" t="s">
        <v>78</v>
      </c>
      <c r="AY122" s="182" t="s">
        <v>148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77</v>
      </c>
      <c r="E123" s="185" t="s">
        <v>189</v>
      </c>
      <c r="F123" s="185" t="s">
        <v>793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P124+P179+P206</f>
        <v>0</v>
      </c>
      <c r="Q123" s="179"/>
      <c r="R123" s="180">
        <f>R124+R179+R206</f>
        <v>66.292751199999998</v>
      </c>
      <c r="S123" s="179"/>
      <c r="T123" s="181">
        <f>T124+T179+T206</f>
        <v>5.28</v>
      </c>
      <c r="AR123" s="182" t="s">
        <v>168</v>
      </c>
      <c r="AT123" s="183" t="s">
        <v>77</v>
      </c>
      <c r="AU123" s="183" t="s">
        <v>86</v>
      </c>
      <c r="AY123" s="182" t="s">
        <v>148</v>
      </c>
      <c r="BK123" s="184">
        <f>BK124+BK179+BK206</f>
        <v>0</v>
      </c>
    </row>
    <row r="124" spans="1:65" s="12" customFormat="1" ht="20.85" customHeight="1">
      <c r="B124" s="171"/>
      <c r="C124" s="172"/>
      <c r="D124" s="173" t="s">
        <v>77</v>
      </c>
      <c r="E124" s="185" t="s">
        <v>794</v>
      </c>
      <c r="F124" s="185" t="s">
        <v>795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SUM(P125:P178)</f>
        <v>0</v>
      </c>
      <c r="Q124" s="179"/>
      <c r="R124" s="180">
        <f>SUM(R125:R178)</f>
        <v>0.68241999999999992</v>
      </c>
      <c r="S124" s="179"/>
      <c r="T124" s="181">
        <f>SUM(T125:T178)</f>
        <v>0</v>
      </c>
      <c r="AR124" s="182" t="s">
        <v>168</v>
      </c>
      <c r="AT124" s="183" t="s">
        <v>77</v>
      </c>
      <c r="AU124" s="183" t="s">
        <v>88</v>
      </c>
      <c r="AY124" s="182" t="s">
        <v>148</v>
      </c>
      <c r="BK124" s="184">
        <f>SUM(BK125:BK178)</f>
        <v>0</v>
      </c>
    </row>
    <row r="125" spans="1:65" s="2" customFormat="1" ht="24.2" customHeight="1">
      <c r="A125" s="34"/>
      <c r="B125" s="35"/>
      <c r="C125" s="187" t="s">
        <v>86</v>
      </c>
      <c r="D125" s="187" t="s">
        <v>150</v>
      </c>
      <c r="E125" s="188" t="s">
        <v>796</v>
      </c>
      <c r="F125" s="189" t="s">
        <v>797</v>
      </c>
      <c r="G125" s="190" t="s">
        <v>235</v>
      </c>
      <c r="H125" s="191">
        <v>3</v>
      </c>
      <c r="I125" s="192"/>
      <c r="J125" s="193">
        <f t="shared" ref="J125:J156" si="0">ROUND(I125*H125,2)</f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ref="P125:P156" si="1">O125*H125</f>
        <v>0</v>
      </c>
      <c r="Q125" s="197">
        <v>0</v>
      </c>
      <c r="R125" s="197">
        <f t="shared" ref="R125:R156" si="2">Q125*H125</f>
        <v>0</v>
      </c>
      <c r="S125" s="197">
        <v>0</v>
      </c>
      <c r="T125" s="198">
        <f t="shared" ref="T125:T156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309</v>
      </c>
      <c r="AT125" s="199" t="s">
        <v>150</v>
      </c>
      <c r="AU125" s="199" t="s">
        <v>168</v>
      </c>
      <c r="AY125" s="17" t="s">
        <v>148</v>
      </c>
      <c r="BE125" s="200">
        <f t="shared" ref="BE125:BE156" si="4">IF(N125="základní",J125,0)</f>
        <v>0</v>
      </c>
      <c r="BF125" s="200">
        <f t="shared" ref="BF125:BF156" si="5">IF(N125="snížená",J125,0)</f>
        <v>0</v>
      </c>
      <c r="BG125" s="200">
        <f t="shared" ref="BG125:BG156" si="6">IF(N125="zákl. přenesená",J125,0)</f>
        <v>0</v>
      </c>
      <c r="BH125" s="200">
        <f t="shared" ref="BH125:BH156" si="7">IF(N125="sníž. přenesená",J125,0)</f>
        <v>0</v>
      </c>
      <c r="BI125" s="200">
        <f t="shared" ref="BI125:BI156" si="8">IF(N125="nulová",J125,0)</f>
        <v>0</v>
      </c>
      <c r="BJ125" s="17" t="s">
        <v>86</v>
      </c>
      <c r="BK125" s="200">
        <f t="shared" ref="BK125:BK156" si="9">ROUND(I125*H125,2)</f>
        <v>0</v>
      </c>
      <c r="BL125" s="17" t="s">
        <v>309</v>
      </c>
      <c r="BM125" s="199" t="s">
        <v>88</v>
      </c>
    </row>
    <row r="126" spans="1:65" s="2" customFormat="1" ht="33" customHeight="1">
      <c r="A126" s="34"/>
      <c r="B126" s="35"/>
      <c r="C126" s="187" t="s">
        <v>88</v>
      </c>
      <c r="D126" s="187" t="s">
        <v>150</v>
      </c>
      <c r="E126" s="188" t="s">
        <v>798</v>
      </c>
      <c r="F126" s="189" t="s">
        <v>799</v>
      </c>
      <c r="G126" s="190" t="s">
        <v>235</v>
      </c>
      <c r="H126" s="191">
        <v>48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309</v>
      </c>
      <c r="AT126" s="199" t="s">
        <v>150</v>
      </c>
      <c r="AU126" s="199" t="s">
        <v>168</v>
      </c>
      <c r="AY126" s="17" t="s">
        <v>148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309</v>
      </c>
      <c r="BM126" s="199" t="s">
        <v>154</v>
      </c>
    </row>
    <row r="127" spans="1:65" s="2" customFormat="1" ht="24.2" customHeight="1">
      <c r="A127" s="34"/>
      <c r="B127" s="35"/>
      <c r="C127" s="187" t="s">
        <v>168</v>
      </c>
      <c r="D127" s="187" t="s">
        <v>150</v>
      </c>
      <c r="E127" s="188" t="s">
        <v>800</v>
      </c>
      <c r="F127" s="189" t="s">
        <v>801</v>
      </c>
      <c r="G127" s="190" t="s">
        <v>225</v>
      </c>
      <c r="H127" s="191">
        <v>48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309</v>
      </c>
      <c r="AT127" s="199" t="s">
        <v>150</v>
      </c>
      <c r="AU127" s="199" t="s">
        <v>168</v>
      </c>
      <c r="AY127" s="17" t="s">
        <v>148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309</v>
      </c>
      <c r="BM127" s="199" t="s">
        <v>182</v>
      </c>
    </row>
    <row r="128" spans="1:65" s="2" customFormat="1" ht="24.2" customHeight="1">
      <c r="A128" s="34"/>
      <c r="B128" s="35"/>
      <c r="C128" s="187" t="s">
        <v>154</v>
      </c>
      <c r="D128" s="187" t="s">
        <v>150</v>
      </c>
      <c r="E128" s="188" t="s">
        <v>802</v>
      </c>
      <c r="F128" s="189" t="s">
        <v>803</v>
      </c>
      <c r="G128" s="190" t="s">
        <v>235</v>
      </c>
      <c r="H128" s="191">
        <v>8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309</v>
      </c>
      <c r="AT128" s="199" t="s">
        <v>150</v>
      </c>
      <c r="AU128" s="199" t="s">
        <v>168</v>
      </c>
      <c r="AY128" s="17" t="s">
        <v>148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309</v>
      </c>
      <c r="BM128" s="199" t="s">
        <v>193</v>
      </c>
    </row>
    <row r="129" spans="1:65" s="2" customFormat="1" ht="37.9" customHeight="1">
      <c r="A129" s="34"/>
      <c r="B129" s="35"/>
      <c r="C129" s="187" t="s">
        <v>177</v>
      </c>
      <c r="D129" s="187" t="s">
        <v>150</v>
      </c>
      <c r="E129" s="188" t="s">
        <v>804</v>
      </c>
      <c r="F129" s="189" t="s">
        <v>805</v>
      </c>
      <c r="G129" s="190" t="s">
        <v>235</v>
      </c>
      <c r="H129" s="191">
        <v>64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43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309</v>
      </c>
      <c r="AT129" s="199" t="s">
        <v>150</v>
      </c>
      <c r="AU129" s="199" t="s">
        <v>168</v>
      </c>
      <c r="AY129" s="17" t="s">
        <v>148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309</v>
      </c>
      <c r="BM129" s="199" t="s">
        <v>203</v>
      </c>
    </row>
    <row r="130" spans="1:65" s="2" customFormat="1" ht="21.75" customHeight="1">
      <c r="A130" s="34"/>
      <c r="B130" s="35"/>
      <c r="C130" s="187" t="s">
        <v>182</v>
      </c>
      <c r="D130" s="187" t="s">
        <v>150</v>
      </c>
      <c r="E130" s="188" t="s">
        <v>806</v>
      </c>
      <c r="F130" s="189" t="s">
        <v>807</v>
      </c>
      <c r="G130" s="190" t="s">
        <v>235</v>
      </c>
      <c r="H130" s="191">
        <v>8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43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309</v>
      </c>
      <c r="AT130" s="199" t="s">
        <v>150</v>
      </c>
      <c r="AU130" s="199" t="s">
        <v>168</v>
      </c>
      <c r="AY130" s="17" t="s">
        <v>148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86</v>
      </c>
      <c r="BK130" s="200">
        <f t="shared" si="9"/>
        <v>0</v>
      </c>
      <c r="BL130" s="17" t="s">
        <v>309</v>
      </c>
      <c r="BM130" s="199" t="s">
        <v>213</v>
      </c>
    </row>
    <row r="131" spans="1:65" s="2" customFormat="1" ht="33" customHeight="1">
      <c r="A131" s="34"/>
      <c r="B131" s="35"/>
      <c r="C131" s="187" t="s">
        <v>188</v>
      </c>
      <c r="D131" s="187" t="s">
        <v>150</v>
      </c>
      <c r="E131" s="188" t="s">
        <v>808</v>
      </c>
      <c r="F131" s="189" t="s">
        <v>809</v>
      </c>
      <c r="G131" s="190" t="s">
        <v>225</v>
      </c>
      <c r="H131" s="191">
        <v>24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43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309</v>
      </c>
      <c r="AT131" s="199" t="s">
        <v>150</v>
      </c>
      <c r="AU131" s="199" t="s">
        <v>168</v>
      </c>
      <c r="AY131" s="17" t="s">
        <v>148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86</v>
      </c>
      <c r="BK131" s="200">
        <f t="shared" si="9"/>
        <v>0</v>
      </c>
      <c r="BL131" s="17" t="s">
        <v>309</v>
      </c>
      <c r="BM131" s="199" t="s">
        <v>222</v>
      </c>
    </row>
    <row r="132" spans="1:65" s="2" customFormat="1" ht="16.5" customHeight="1">
      <c r="A132" s="34"/>
      <c r="B132" s="35"/>
      <c r="C132" s="187" t="s">
        <v>193</v>
      </c>
      <c r="D132" s="187" t="s">
        <v>150</v>
      </c>
      <c r="E132" s="188" t="s">
        <v>810</v>
      </c>
      <c r="F132" s="189" t="s">
        <v>811</v>
      </c>
      <c r="G132" s="190" t="s">
        <v>235</v>
      </c>
      <c r="H132" s="191">
        <v>8</v>
      </c>
      <c r="I132" s="192"/>
      <c r="J132" s="193">
        <f t="shared" si="0"/>
        <v>0</v>
      </c>
      <c r="K132" s="194"/>
      <c r="L132" s="39"/>
      <c r="M132" s="195" t="s">
        <v>1</v>
      </c>
      <c r="N132" s="196" t="s">
        <v>43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309</v>
      </c>
      <c r="AT132" s="199" t="s">
        <v>150</v>
      </c>
      <c r="AU132" s="199" t="s">
        <v>168</v>
      </c>
      <c r="AY132" s="17" t="s">
        <v>148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86</v>
      </c>
      <c r="BK132" s="200">
        <f t="shared" si="9"/>
        <v>0</v>
      </c>
      <c r="BL132" s="17" t="s">
        <v>309</v>
      </c>
      <c r="BM132" s="199" t="s">
        <v>232</v>
      </c>
    </row>
    <row r="133" spans="1:65" s="2" customFormat="1" ht="33" customHeight="1">
      <c r="A133" s="34"/>
      <c r="B133" s="35"/>
      <c r="C133" s="187" t="s">
        <v>199</v>
      </c>
      <c r="D133" s="187" t="s">
        <v>150</v>
      </c>
      <c r="E133" s="188" t="s">
        <v>812</v>
      </c>
      <c r="F133" s="189" t="s">
        <v>813</v>
      </c>
      <c r="G133" s="190" t="s">
        <v>225</v>
      </c>
      <c r="H133" s="191">
        <v>44</v>
      </c>
      <c r="I133" s="192"/>
      <c r="J133" s="193">
        <f t="shared" si="0"/>
        <v>0</v>
      </c>
      <c r="K133" s="194"/>
      <c r="L133" s="39"/>
      <c r="M133" s="195" t="s">
        <v>1</v>
      </c>
      <c r="N133" s="196" t="s">
        <v>43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309</v>
      </c>
      <c r="AT133" s="199" t="s">
        <v>150</v>
      </c>
      <c r="AU133" s="199" t="s">
        <v>168</v>
      </c>
      <c r="AY133" s="17" t="s">
        <v>148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86</v>
      </c>
      <c r="BK133" s="200">
        <f t="shared" si="9"/>
        <v>0</v>
      </c>
      <c r="BL133" s="17" t="s">
        <v>309</v>
      </c>
      <c r="BM133" s="199" t="s">
        <v>194</v>
      </c>
    </row>
    <row r="134" spans="1:65" s="2" customFormat="1" ht="24.2" customHeight="1">
      <c r="A134" s="34"/>
      <c r="B134" s="35"/>
      <c r="C134" s="187" t="s">
        <v>203</v>
      </c>
      <c r="D134" s="187" t="s">
        <v>150</v>
      </c>
      <c r="E134" s="188" t="s">
        <v>814</v>
      </c>
      <c r="F134" s="189" t="s">
        <v>815</v>
      </c>
      <c r="G134" s="190" t="s">
        <v>235</v>
      </c>
      <c r="H134" s="191">
        <v>3</v>
      </c>
      <c r="I134" s="192"/>
      <c r="J134" s="193">
        <f t="shared" si="0"/>
        <v>0</v>
      </c>
      <c r="K134" s="194"/>
      <c r="L134" s="39"/>
      <c r="M134" s="195" t="s">
        <v>1</v>
      </c>
      <c r="N134" s="196" t="s">
        <v>43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309</v>
      </c>
      <c r="AT134" s="199" t="s">
        <v>150</v>
      </c>
      <c r="AU134" s="199" t="s">
        <v>168</v>
      </c>
      <c r="AY134" s="17" t="s">
        <v>148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86</v>
      </c>
      <c r="BK134" s="200">
        <f t="shared" si="9"/>
        <v>0</v>
      </c>
      <c r="BL134" s="17" t="s">
        <v>309</v>
      </c>
      <c r="BM134" s="199" t="s">
        <v>198</v>
      </c>
    </row>
    <row r="135" spans="1:65" s="2" customFormat="1" ht="16.5" customHeight="1">
      <c r="A135" s="34"/>
      <c r="B135" s="35"/>
      <c r="C135" s="224" t="s">
        <v>208</v>
      </c>
      <c r="D135" s="224" t="s">
        <v>189</v>
      </c>
      <c r="E135" s="225" t="s">
        <v>816</v>
      </c>
      <c r="F135" s="226" t="s">
        <v>817</v>
      </c>
      <c r="G135" s="227" t="s">
        <v>235</v>
      </c>
      <c r="H135" s="228">
        <v>3</v>
      </c>
      <c r="I135" s="229"/>
      <c r="J135" s="230">
        <f t="shared" si="0"/>
        <v>0</v>
      </c>
      <c r="K135" s="231"/>
      <c r="L135" s="232"/>
      <c r="M135" s="233" t="s">
        <v>1</v>
      </c>
      <c r="N135" s="234" t="s">
        <v>43</v>
      </c>
      <c r="O135" s="71"/>
      <c r="P135" s="197">
        <f t="shared" si="1"/>
        <v>0</v>
      </c>
      <c r="Q135" s="197">
        <v>3.0000000000000001E-5</v>
      </c>
      <c r="R135" s="197">
        <f t="shared" si="2"/>
        <v>9.0000000000000006E-5</v>
      </c>
      <c r="S135" s="197">
        <v>0</v>
      </c>
      <c r="T135" s="19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818</v>
      </c>
      <c r="AT135" s="199" t="s">
        <v>189</v>
      </c>
      <c r="AU135" s="199" t="s">
        <v>168</v>
      </c>
      <c r="AY135" s="17" t="s">
        <v>148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86</v>
      </c>
      <c r="BK135" s="200">
        <f t="shared" si="9"/>
        <v>0</v>
      </c>
      <c r="BL135" s="17" t="s">
        <v>309</v>
      </c>
      <c r="BM135" s="199" t="s">
        <v>262</v>
      </c>
    </row>
    <row r="136" spans="1:65" s="2" customFormat="1" ht="24.2" customHeight="1">
      <c r="A136" s="34"/>
      <c r="B136" s="35"/>
      <c r="C136" s="187" t="s">
        <v>213</v>
      </c>
      <c r="D136" s="187" t="s">
        <v>150</v>
      </c>
      <c r="E136" s="188" t="s">
        <v>819</v>
      </c>
      <c r="F136" s="189" t="s">
        <v>820</v>
      </c>
      <c r="G136" s="190" t="s">
        <v>153</v>
      </c>
      <c r="H136" s="191">
        <v>2</v>
      </c>
      <c r="I136" s="192"/>
      <c r="J136" s="193">
        <f t="shared" si="0"/>
        <v>0</v>
      </c>
      <c r="K136" s="194"/>
      <c r="L136" s="39"/>
      <c r="M136" s="195" t="s">
        <v>1</v>
      </c>
      <c r="N136" s="196" t="s">
        <v>43</v>
      </c>
      <c r="O136" s="71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309</v>
      </c>
      <c r="AT136" s="199" t="s">
        <v>150</v>
      </c>
      <c r="AU136" s="199" t="s">
        <v>168</v>
      </c>
      <c r="AY136" s="17" t="s">
        <v>148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17" t="s">
        <v>86</v>
      </c>
      <c r="BK136" s="200">
        <f t="shared" si="9"/>
        <v>0</v>
      </c>
      <c r="BL136" s="17" t="s">
        <v>309</v>
      </c>
      <c r="BM136" s="199" t="s">
        <v>270</v>
      </c>
    </row>
    <row r="137" spans="1:65" s="2" customFormat="1" ht="16.5" customHeight="1">
      <c r="A137" s="34"/>
      <c r="B137" s="35"/>
      <c r="C137" s="224" t="s">
        <v>217</v>
      </c>
      <c r="D137" s="224" t="s">
        <v>189</v>
      </c>
      <c r="E137" s="225" t="s">
        <v>821</v>
      </c>
      <c r="F137" s="226" t="s">
        <v>822</v>
      </c>
      <c r="G137" s="227" t="s">
        <v>399</v>
      </c>
      <c r="H137" s="228">
        <v>2</v>
      </c>
      <c r="I137" s="229"/>
      <c r="J137" s="230">
        <f t="shared" si="0"/>
        <v>0</v>
      </c>
      <c r="K137" s="231"/>
      <c r="L137" s="232"/>
      <c r="M137" s="233" t="s">
        <v>1</v>
      </c>
      <c r="N137" s="234" t="s">
        <v>43</v>
      </c>
      <c r="O137" s="71"/>
      <c r="P137" s="197">
        <f t="shared" si="1"/>
        <v>0</v>
      </c>
      <c r="Q137" s="197">
        <v>0</v>
      </c>
      <c r="R137" s="197">
        <f t="shared" si="2"/>
        <v>0</v>
      </c>
      <c r="S137" s="197">
        <v>0</v>
      </c>
      <c r="T137" s="198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818</v>
      </c>
      <c r="AT137" s="199" t="s">
        <v>189</v>
      </c>
      <c r="AU137" s="199" t="s">
        <v>168</v>
      </c>
      <c r="AY137" s="17" t="s">
        <v>148</v>
      </c>
      <c r="BE137" s="200">
        <f t="shared" si="4"/>
        <v>0</v>
      </c>
      <c r="BF137" s="200">
        <f t="shared" si="5"/>
        <v>0</v>
      </c>
      <c r="BG137" s="200">
        <f t="shared" si="6"/>
        <v>0</v>
      </c>
      <c r="BH137" s="200">
        <f t="shared" si="7"/>
        <v>0</v>
      </c>
      <c r="BI137" s="200">
        <f t="shared" si="8"/>
        <v>0</v>
      </c>
      <c r="BJ137" s="17" t="s">
        <v>86</v>
      </c>
      <c r="BK137" s="200">
        <f t="shared" si="9"/>
        <v>0</v>
      </c>
      <c r="BL137" s="17" t="s">
        <v>309</v>
      </c>
      <c r="BM137" s="199" t="s">
        <v>211</v>
      </c>
    </row>
    <row r="138" spans="1:65" s="2" customFormat="1" ht="24.2" customHeight="1">
      <c r="A138" s="34"/>
      <c r="B138" s="35"/>
      <c r="C138" s="187" t="s">
        <v>222</v>
      </c>
      <c r="D138" s="187" t="s">
        <v>150</v>
      </c>
      <c r="E138" s="188" t="s">
        <v>823</v>
      </c>
      <c r="F138" s="189" t="s">
        <v>824</v>
      </c>
      <c r="G138" s="190" t="s">
        <v>235</v>
      </c>
      <c r="H138" s="191">
        <v>12</v>
      </c>
      <c r="I138" s="192"/>
      <c r="J138" s="193">
        <f t="shared" si="0"/>
        <v>0</v>
      </c>
      <c r="K138" s="194"/>
      <c r="L138" s="39"/>
      <c r="M138" s="195" t="s">
        <v>1</v>
      </c>
      <c r="N138" s="196" t="s">
        <v>43</v>
      </c>
      <c r="O138" s="71"/>
      <c r="P138" s="197">
        <f t="shared" si="1"/>
        <v>0</v>
      </c>
      <c r="Q138" s="197">
        <v>0</v>
      </c>
      <c r="R138" s="197">
        <f t="shared" si="2"/>
        <v>0</v>
      </c>
      <c r="S138" s="197">
        <v>0</v>
      </c>
      <c r="T138" s="198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309</v>
      </c>
      <c r="AT138" s="199" t="s">
        <v>150</v>
      </c>
      <c r="AU138" s="199" t="s">
        <v>168</v>
      </c>
      <c r="AY138" s="17" t="s">
        <v>148</v>
      </c>
      <c r="BE138" s="200">
        <f t="shared" si="4"/>
        <v>0</v>
      </c>
      <c r="BF138" s="200">
        <f t="shared" si="5"/>
        <v>0</v>
      </c>
      <c r="BG138" s="200">
        <f t="shared" si="6"/>
        <v>0</v>
      </c>
      <c r="BH138" s="200">
        <f t="shared" si="7"/>
        <v>0</v>
      </c>
      <c r="BI138" s="200">
        <f t="shared" si="8"/>
        <v>0</v>
      </c>
      <c r="BJ138" s="17" t="s">
        <v>86</v>
      </c>
      <c r="BK138" s="200">
        <f t="shared" si="9"/>
        <v>0</v>
      </c>
      <c r="BL138" s="17" t="s">
        <v>309</v>
      </c>
      <c r="BM138" s="199" t="s">
        <v>216</v>
      </c>
    </row>
    <row r="139" spans="1:65" s="2" customFormat="1" ht="16.5" customHeight="1">
      <c r="A139" s="34"/>
      <c r="B139" s="35"/>
      <c r="C139" s="187" t="s">
        <v>8</v>
      </c>
      <c r="D139" s="187" t="s">
        <v>150</v>
      </c>
      <c r="E139" s="188" t="s">
        <v>825</v>
      </c>
      <c r="F139" s="189" t="s">
        <v>826</v>
      </c>
      <c r="G139" s="190" t="s">
        <v>235</v>
      </c>
      <c r="H139" s="191">
        <v>2</v>
      </c>
      <c r="I139" s="192"/>
      <c r="J139" s="193">
        <f t="shared" si="0"/>
        <v>0</v>
      </c>
      <c r="K139" s="194"/>
      <c r="L139" s="39"/>
      <c r="M139" s="195" t="s">
        <v>1</v>
      </c>
      <c r="N139" s="196" t="s">
        <v>43</v>
      </c>
      <c r="O139" s="71"/>
      <c r="P139" s="197">
        <f t="shared" si="1"/>
        <v>0</v>
      </c>
      <c r="Q139" s="197">
        <v>0</v>
      </c>
      <c r="R139" s="197">
        <f t="shared" si="2"/>
        <v>0</v>
      </c>
      <c r="S139" s="197">
        <v>0</v>
      </c>
      <c r="T139" s="198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309</v>
      </c>
      <c r="AT139" s="199" t="s">
        <v>150</v>
      </c>
      <c r="AU139" s="199" t="s">
        <v>168</v>
      </c>
      <c r="AY139" s="17" t="s">
        <v>148</v>
      </c>
      <c r="BE139" s="200">
        <f t="shared" si="4"/>
        <v>0</v>
      </c>
      <c r="BF139" s="200">
        <f t="shared" si="5"/>
        <v>0</v>
      </c>
      <c r="BG139" s="200">
        <f t="shared" si="6"/>
        <v>0</v>
      </c>
      <c r="BH139" s="200">
        <f t="shared" si="7"/>
        <v>0</v>
      </c>
      <c r="BI139" s="200">
        <f t="shared" si="8"/>
        <v>0</v>
      </c>
      <c r="BJ139" s="17" t="s">
        <v>86</v>
      </c>
      <c r="BK139" s="200">
        <f t="shared" si="9"/>
        <v>0</v>
      </c>
      <c r="BL139" s="17" t="s">
        <v>309</v>
      </c>
      <c r="BM139" s="199" t="s">
        <v>220</v>
      </c>
    </row>
    <row r="140" spans="1:65" s="2" customFormat="1" ht="16.5" customHeight="1">
      <c r="A140" s="34"/>
      <c r="B140" s="35"/>
      <c r="C140" s="224" t="s">
        <v>232</v>
      </c>
      <c r="D140" s="224" t="s">
        <v>189</v>
      </c>
      <c r="E140" s="225" t="s">
        <v>827</v>
      </c>
      <c r="F140" s="226" t="s">
        <v>828</v>
      </c>
      <c r="G140" s="227" t="s">
        <v>399</v>
      </c>
      <c r="H140" s="228">
        <v>2</v>
      </c>
      <c r="I140" s="229"/>
      <c r="J140" s="230">
        <f t="shared" si="0"/>
        <v>0</v>
      </c>
      <c r="K140" s="231"/>
      <c r="L140" s="232"/>
      <c r="M140" s="233" t="s">
        <v>1</v>
      </c>
      <c r="N140" s="234" t="s">
        <v>43</v>
      </c>
      <c r="O140" s="71"/>
      <c r="P140" s="197">
        <f t="shared" si="1"/>
        <v>0</v>
      </c>
      <c r="Q140" s="197">
        <v>0</v>
      </c>
      <c r="R140" s="197">
        <f t="shared" si="2"/>
        <v>0</v>
      </c>
      <c r="S140" s="197">
        <v>0</v>
      </c>
      <c r="T140" s="198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818</v>
      </c>
      <c r="AT140" s="199" t="s">
        <v>189</v>
      </c>
      <c r="AU140" s="199" t="s">
        <v>168</v>
      </c>
      <c r="AY140" s="17" t="s">
        <v>148</v>
      </c>
      <c r="BE140" s="200">
        <f t="shared" si="4"/>
        <v>0</v>
      </c>
      <c r="BF140" s="200">
        <f t="shared" si="5"/>
        <v>0</v>
      </c>
      <c r="BG140" s="200">
        <f t="shared" si="6"/>
        <v>0</v>
      </c>
      <c r="BH140" s="200">
        <f t="shared" si="7"/>
        <v>0</v>
      </c>
      <c r="BI140" s="200">
        <f t="shared" si="8"/>
        <v>0</v>
      </c>
      <c r="BJ140" s="17" t="s">
        <v>86</v>
      </c>
      <c r="BK140" s="200">
        <f t="shared" si="9"/>
        <v>0</v>
      </c>
      <c r="BL140" s="17" t="s">
        <v>309</v>
      </c>
      <c r="BM140" s="199" t="s">
        <v>226</v>
      </c>
    </row>
    <row r="141" spans="1:65" s="2" customFormat="1" ht="24.2" customHeight="1">
      <c r="A141" s="34"/>
      <c r="B141" s="35"/>
      <c r="C141" s="187" t="s">
        <v>237</v>
      </c>
      <c r="D141" s="187" t="s">
        <v>150</v>
      </c>
      <c r="E141" s="188" t="s">
        <v>829</v>
      </c>
      <c r="F141" s="189" t="s">
        <v>830</v>
      </c>
      <c r="G141" s="190" t="s">
        <v>235</v>
      </c>
      <c r="H141" s="191">
        <v>6</v>
      </c>
      <c r="I141" s="192"/>
      <c r="J141" s="193">
        <f t="shared" si="0"/>
        <v>0</v>
      </c>
      <c r="K141" s="194"/>
      <c r="L141" s="39"/>
      <c r="M141" s="195" t="s">
        <v>1</v>
      </c>
      <c r="N141" s="196" t="s">
        <v>43</v>
      </c>
      <c r="O141" s="71"/>
      <c r="P141" s="197">
        <f t="shared" si="1"/>
        <v>0</v>
      </c>
      <c r="Q141" s="197">
        <v>0</v>
      </c>
      <c r="R141" s="197">
        <f t="shared" si="2"/>
        <v>0</v>
      </c>
      <c r="S141" s="197">
        <v>0</v>
      </c>
      <c r="T141" s="198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309</v>
      </c>
      <c r="AT141" s="199" t="s">
        <v>150</v>
      </c>
      <c r="AU141" s="199" t="s">
        <v>168</v>
      </c>
      <c r="AY141" s="17" t="s">
        <v>148</v>
      </c>
      <c r="BE141" s="200">
        <f t="shared" si="4"/>
        <v>0</v>
      </c>
      <c r="BF141" s="200">
        <f t="shared" si="5"/>
        <v>0</v>
      </c>
      <c r="BG141" s="200">
        <f t="shared" si="6"/>
        <v>0</v>
      </c>
      <c r="BH141" s="200">
        <f t="shared" si="7"/>
        <v>0</v>
      </c>
      <c r="BI141" s="200">
        <f t="shared" si="8"/>
        <v>0</v>
      </c>
      <c r="BJ141" s="17" t="s">
        <v>86</v>
      </c>
      <c r="BK141" s="200">
        <f t="shared" si="9"/>
        <v>0</v>
      </c>
      <c r="BL141" s="17" t="s">
        <v>309</v>
      </c>
      <c r="BM141" s="199" t="s">
        <v>229</v>
      </c>
    </row>
    <row r="142" spans="1:65" s="2" customFormat="1" ht="24.2" customHeight="1">
      <c r="A142" s="34"/>
      <c r="B142" s="35"/>
      <c r="C142" s="224" t="s">
        <v>194</v>
      </c>
      <c r="D142" s="224" t="s">
        <v>189</v>
      </c>
      <c r="E142" s="225" t="s">
        <v>831</v>
      </c>
      <c r="F142" s="226" t="s">
        <v>832</v>
      </c>
      <c r="G142" s="227" t="s">
        <v>399</v>
      </c>
      <c r="H142" s="228">
        <v>6</v>
      </c>
      <c r="I142" s="229"/>
      <c r="J142" s="230">
        <f t="shared" si="0"/>
        <v>0</v>
      </c>
      <c r="K142" s="231"/>
      <c r="L142" s="232"/>
      <c r="M142" s="233" t="s">
        <v>1</v>
      </c>
      <c r="N142" s="234" t="s">
        <v>43</v>
      </c>
      <c r="O142" s="71"/>
      <c r="P142" s="197">
        <f t="shared" si="1"/>
        <v>0</v>
      </c>
      <c r="Q142" s="197">
        <v>0</v>
      </c>
      <c r="R142" s="197">
        <f t="shared" si="2"/>
        <v>0</v>
      </c>
      <c r="S142" s="197">
        <v>0</v>
      </c>
      <c r="T142" s="198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818</v>
      </c>
      <c r="AT142" s="199" t="s">
        <v>189</v>
      </c>
      <c r="AU142" s="199" t="s">
        <v>168</v>
      </c>
      <c r="AY142" s="17" t="s">
        <v>148</v>
      </c>
      <c r="BE142" s="200">
        <f t="shared" si="4"/>
        <v>0</v>
      </c>
      <c r="BF142" s="200">
        <f t="shared" si="5"/>
        <v>0</v>
      </c>
      <c r="BG142" s="200">
        <f t="shared" si="6"/>
        <v>0</v>
      </c>
      <c r="BH142" s="200">
        <f t="shared" si="7"/>
        <v>0</v>
      </c>
      <c r="BI142" s="200">
        <f t="shared" si="8"/>
        <v>0</v>
      </c>
      <c r="BJ142" s="17" t="s">
        <v>86</v>
      </c>
      <c r="BK142" s="200">
        <f t="shared" si="9"/>
        <v>0</v>
      </c>
      <c r="BL142" s="17" t="s">
        <v>309</v>
      </c>
      <c r="BM142" s="199" t="s">
        <v>236</v>
      </c>
    </row>
    <row r="143" spans="1:65" s="2" customFormat="1" ht="16.5" customHeight="1">
      <c r="A143" s="34"/>
      <c r="B143" s="35"/>
      <c r="C143" s="187" t="s">
        <v>246</v>
      </c>
      <c r="D143" s="187" t="s">
        <v>150</v>
      </c>
      <c r="E143" s="188" t="s">
        <v>833</v>
      </c>
      <c r="F143" s="189" t="s">
        <v>834</v>
      </c>
      <c r="G143" s="190" t="s">
        <v>235</v>
      </c>
      <c r="H143" s="191">
        <v>13</v>
      </c>
      <c r="I143" s="192"/>
      <c r="J143" s="193">
        <f t="shared" si="0"/>
        <v>0</v>
      </c>
      <c r="K143" s="194"/>
      <c r="L143" s="39"/>
      <c r="M143" s="195" t="s">
        <v>1</v>
      </c>
      <c r="N143" s="196" t="s">
        <v>43</v>
      </c>
      <c r="O143" s="71"/>
      <c r="P143" s="197">
        <f t="shared" si="1"/>
        <v>0</v>
      </c>
      <c r="Q143" s="197">
        <v>0</v>
      </c>
      <c r="R143" s="197">
        <f t="shared" si="2"/>
        <v>0</v>
      </c>
      <c r="S143" s="197">
        <v>0</v>
      </c>
      <c r="T143" s="198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309</v>
      </c>
      <c r="AT143" s="199" t="s">
        <v>150</v>
      </c>
      <c r="AU143" s="199" t="s">
        <v>168</v>
      </c>
      <c r="AY143" s="17" t="s">
        <v>148</v>
      </c>
      <c r="BE143" s="200">
        <f t="shared" si="4"/>
        <v>0</v>
      </c>
      <c r="BF143" s="200">
        <f t="shared" si="5"/>
        <v>0</v>
      </c>
      <c r="BG143" s="200">
        <f t="shared" si="6"/>
        <v>0</v>
      </c>
      <c r="BH143" s="200">
        <f t="shared" si="7"/>
        <v>0</v>
      </c>
      <c r="BI143" s="200">
        <f t="shared" si="8"/>
        <v>0</v>
      </c>
      <c r="BJ143" s="17" t="s">
        <v>86</v>
      </c>
      <c r="BK143" s="200">
        <f t="shared" si="9"/>
        <v>0</v>
      </c>
      <c r="BL143" s="17" t="s">
        <v>309</v>
      </c>
      <c r="BM143" s="199" t="s">
        <v>240</v>
      </c>
    </row>
    <row r="144" spans="1:65" s="2" customFormat="1" ht="24.2" customHeight="1">
      <c r="A144" s="34"/>
      <c r="B144" s="35"/>
      <c r="C144" s="224" t="s">
        <v>198</v>
      </c>
      <c r="D144" s="224" t="s">
        <v>189</v>
      </c>
      <c r="E144" s="225" t="s">
        <v>835</v>
      </c>
      <c r="F144" s="226" t="s">
        <v>836</v>
      </c>
      <c r="G144" s="227" t="s">
        <v>399</v>
      </c>
      <c r="H144" s="228">
        <v>13</v>
      </c>
      <c r="I144" s="229"/>
      <c r="J144" s="230">
        <f t="shared" si="0"/>
        <v>0</v>
      </c>
      <c r="K144" s="231"/>
      <c r="L144" s="232"/>
      <c r="M144" s="233" t="s">
        <v>1</v>
      </c>
      <c r="N144" s="234" t="s">
        <v>43</v>
      </c>
      <c r="O144" s="71"/>
      <c r="P144" s="197">
        <f t="shared" si="1"/>
        <v>0</v>
      </c>
      <c r="Q144" s="197">
        <v>0</v>
      </c>
      <c r="R144" s="197">
        <f t="shared" si="2"/>
        <v>0</v>
      </c>
      <c r="S144" s="197">
        <v>0</v>
      </c>
      <c r="T144" s="198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818</v>
      </c>
      <c r="AT144" s="199" t="s">
        <v>189</v>
      </c>
      <c r="AU144" s="199" t="s">
        <v>168</v>
      </c>
      <c r="AY144" s="17" t="s">
        <v>148</v>
      </c>
      <c r="BE144" s="200">
        <f t="shared" si="4"/>
        <v>0</v>
      </c>
      <c r="BF144" s="200">
        <f t="shared" si="5"/>
        <v>0</v>
      </c>
      <c r="BG144" s="200">
        <f t="shared" si="6"/>
        <v>0</v>
      </c>
      <c r="BH144" s="200">
        <f t="shared" si="7"/>
        <v>0</v>
      </c>
      <c r="BI144" s="200">
        <f t="shared" si="8"/>
        <v>0</v>
      </c>
      <c r="BJ144" s="17" t="s">
        <v>86</v>
      </c>
      <c r="BK144" s="200">
        <f t="shared" si="9"/>
        <v>0</v>
      </c>
      <c r="BL144" s="17" t="s">
        <v>309</v>
      </c>
      <c r="BM144" s="199" t="s">
        <v>244</v>
      </c>
    </row>
    <row r="145" spans="1:65" s="2" customFormat="1" ht="16.5" customHeight="1">
      <c r="A145" s="34"/>
      <c r="B145" s="35"/>
      <c r="C145" s="224" t="s">
        <v>7</v>
      </c>
      <c r="D145" s="224" t="s">
        <v>189</v>
      </c>
      <c r="E145" s="225" t="s">
        <v>837</v>
      </c>
      <c r="F145" s="226" t="s">
        <v>838</v>
      </c>
      <c r="G145" s="227" t="s">
        <v>399</v>
      </c>
      <c r="H145" s="228">
        <v>19</v>
      </c>
      <c r="I145" s="229"/>
      <c r="J145" s="230">
        <f t="shared" si="0"/>
        <v>0</v>
      </c>
      <c r="K145" s="231"/>
      <c r="L145" s="232"/>
      <c r="M145" s="233" t="s">
        <v>1</v>
      </c>
      <c r="N145" s="234" t="s">
        <v>43</v>
      </c>
      <c r="O145" s="71"/>
      <c r="P145" s="197">
        <f t="shared" si="1"/>
        <v>0</v>
      </c>
      <c r="Q145" s="197">
        <v>0</v>
      </c>
      <c r="R145" s="197">
        <f t="shared" si="2"/>
        <v>0</v>
      </c>
      <c r="S145" s="197">
        <v>0</v>
      </c>
      <c r="T145" s="198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818</v>
      </c>
      <c r="AT145" s="199" t="s">
        <v>189</v>
      </c>
      <c r="AU145" s="199" t="s">
        <v>168</v>
      </c>
      <c r="AY145" s="17" t="s">
        <v>148</v>
      </c>
      <c r="BE145" s="200">
        <f t="shared" si="4"/>
        <v>0</v>
      </c>
      <c r="BF145" s="200">
        <f t="shared" si="5"/>
        <v>0</v>
      </c>
      <c r="BG145" s="200">
        <f t="shared" si="6"/>
        <v>0</v>
      </c>
      <c r="BH145" s="200">
        <f t="shared" si="7"/>
        <v>0</v>
      </c>
      <c r="BI145" s="200">
        <f t="shared" si="8"/>
        <v>0</v>
      </c>
      <c r="BJ145" s="17" t="s">
        <v>86</v>
      </c>
      <c r="BK145" s="200">
        <f t="shared" si="9"/>
        <v>0</v>
      </c>
      <c r="BL145" s="17" t="s">
        <v>309</v>
      </c>
      <c r="BM145" s="199" t="s">
        <v>249</v>
      </c>
    </row>
    <row r="146" spans="1:65" s="2" customFormat="1" ht="24.2" customHeight="1">
      <c r="A146" s="34"/>
      <c r="B146" s="35"/>
      <c r="C146" s="187" t="s">
        <v>262</v>
      </c>
      <c r="D146" s="187" t="s">
        <v>150</v>
      </c>
      <c r="E146" s="188" t="s">
        <v>839</v>
      </c>
      <c r="F146" s="189" t="s">
        <v>840</v>
      </c>
      <c r="G146" s="190" t="s">
        <v>235</v>
      </c>
      <c r="H146" s="191">
        <v>1</v>
      </c>
      <c r="I146" s="192"/>
      <c r="J146" s="193">
        <f t="shared" si="0"/>
        <v>0</v>
      </c>
      <c r="K146" s="194"/>
      <c r="L146" s="39"/>
      <c r="M146" s="195" t="s">
        <v>1</v>
      </c>
      <c r="N146" s="196" t="s">
        <v>43</v>
      </c>
      <c r="O146" s="71"/>
      <c r="P146" s="197">
        <f t="shared" si="1"/>
        <v>0</v>
      </c>
      <c r="Q146" s="197">
        <v>0</v>
      </c>
      <c r="R146" s="197">
        <f t="shared" si="2"/>
        <v>0</v>
      </c>
      <c r="S146" s="197">
        <v>0</v>
      </c>
      <c r="T146" s="198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309</v>
      </c>
      <c r="AT146" s="199" t="s">
        <v>150</v>
      </c>
      <c r="AU146" s="199" t="s">
        <v>168</v>
      </c>
      <c r="AY146" s="17" t="s">
        <v>148</v>
      </c>
      <c r="BE146" s="200">
        <f t="shared" si="4"/>
        <v>0</v>
      </c>
      <c r="BF146" s="200">
        <f t="shared" si="5"/>
        <v>0</v>
      </c>
      <c r="BG146" s="200">
        <f t="shared" si="6"/>
        <v>0</v>
      </c>
      <c r="BH146" s="200">
        <f t="shared" si="7"/>
        <v>0</v>
      </c>
      <c r="BI146" s="200">
        <f t="shared" si="8"/>
        <v>0</v>
      </c>
      <c r="BJ146" s="17" t="s">
        <v>86</v>
      </c>
      <c r="BK146" s="200">
        <f t="shared" si="9"/>
        <v>0</v>
      </c>
      <c r="BL146" s="17" t="s">
        <v>309</v>
      </c>
      <c r="BM146" s="199" t="s">
        <v>252</v>
      </c>
    </row>
    <row r="147" spans="1:65" s="2" customFormat="1" ht="21.75" customHeight="1">
      <c r="A147" s="34"/>
      <c r="B147" s="35"/>
      <c r="C147" s="224" t="s">
        <v>266</v>
      </c>
      <c r="D147" s="224" t="s">
        <v>189</v>
      </c>
      <c r="E147" s="225" t="s">
        <v>841</v>
      </c>
      <c r="F147" s="226" t="s">
        <v>842</v>
      </c>
      <c r="G147" s="227" t="s">
        <v>399</v>
      </c>
      <c r="H147" s="228">
        <v>1</v>
      </c>
      <c r="I147" s="229"/>
      <c r="J147" s="230">
        <f t="shared" si="0"/>
        <v>0</v>
      </c>
      <c r="K147" s="231"/>
      <c r="L147" s="232"/>
      <c r="M147" s="233" t="s">
        <v>1</v>
      </c>
      <c r="N147" s="234" t="s">
        <v>43</v>
      </c>
      <c r="O147" s="71"/>
      <c r="P147" s="197">
        <f t="shared" si="1"/>
        <v>0</v>
      </c>
      <c r="Q147" s="197">
        <v>0</v>
      </c>
      <c r="R147" s="197">
        <f t="shared" si="2"/>
        <v>0</v>
      </c>
      <c r="S147" s="197">
        <v>0</v>
      </c>
      <c r="T147" s="198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818</v>
      </c>
      <c r="AT147" s="199" t="s">
        <v>189</v>
      </c>
      <c r="AU147" s="199" t="s">
        <v>168</v>
      </c>
      <c r="AY147" s="17" t="s">
        <v>148</v>
      </c>
      <c r="BE147" s="200">
        <f t="shared" si="4"/>
        <v>0</v>
      </c>
      <c r="BF147" s="200">
        <f t="shared" si="5"/>
        <v>0</v>
      </c>
      <c r="BG147" s="200">
        <f t="shared" si="6"/>
        <v>0</v>
      </c>
      <c r="BH147" s="200">
        <f t="shared" si="7"/>
        <v>0</v>
      </c>
      <c r="BI147" s="200">
        <f t="shared" si="8"/>
        <v>0</v>
      </c>
      <c r="BJ147" s="17" t="s">
        <v>86</v>
      </c>
      <c r="BK147" s="200">
        <f t="shared" si="9"/>
        <v>0</v>
      </c>
      <c r="BL147" s="17" t="s">
        <v>309</v>
      </c>
      <c r="BM147" s="199" t="s">
        <v>261</v>
      </c>
    </row>
    <row r="148" spans="1:65" s="2" customFormat="1" ht="16.5" customHeight="1">
      <c r="A148" s="34"/>
      <c r="B148" s="35"/>
      <c r="C148" s="187" t="s">
        <v>270</v>
      </c>
      <c r="D148" s="187" t="s">
        <v>150</v>
      </c>
      <c r="E148" s="188" t="s">
        <v>843</v>
      </c>
      <c r="F148" s="189" t="s">
        <v>844</v>
      </c>
      <c r="G148" s="190" t="s">
        <v>235</v>
      </c>
      <c r="H148" s="191">
        <v>19</v>
      </c>
      <c r="I148" s="192"/>
      <c r="J148" s="193">
        <f t="shared" si="0"/>
        <v>0</v>
      </c>
      <c r="K148" s="194"/>
      <c r="L148" s="39"/>
      <c r="M148" s="195" t="s">
        <v>1</v>
      </c>
      <c r="N148" s="196" t="s">
        <v>43</v>
      </c>
      <c r="O148" s="71"/>
      <c r="P148" s="197">
        <f t="shared" si="1"/>
        <v>0</v>
      </c>
      <c r="Q148" s="197">
        <v>0</v>
      </c>
      <c r="R148" s="197">
        <f t="shared" si="2"/>
        <v>0</v>
      </c>
      <c r="S148" s="197">
        <v>0</v>
      </c>
      <c r="T148" s="198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309</v>
      </c>
      <c r="AT148" s="199" t="s">
        <v>150</v>
      </c>
      <c r="AU148" s="199" t="s">
        <v>168</v>
      </c>
      <c r="AY148" s="17" t="s">
        <v>148</v>
      </c>
      <c r="BE148" s="200">
        <f t="shared" si="4"/>
        <v>0</v>
      </c>
      <c r="BF148" s="200">
        <f t="shared" si="5"/>
        <v>0</v>
      </c>
      <c r="BG148" s="200">
        <f t="shared" si="6"/>
        <v>0</v>
      </c>
      <c r="BH148" s="200">
        <f t="shared" si="7"/>
        <v>0</v>
      </c>
      <c r="BI148" s="200">
        <f t="shared" si="8"/>
        <v>0</v>
      </c>
      <c r="BJ148" s="17" t="s">
        <v>86</v>
      </c>
      <c r="BK148" s="200">
        <f t="shared" si="9"/>
        <v>0</v>
      </c>
      <c r="BL148" s="17" t="s">
        <v>309</v>
      </c>
      <c r="BM148" s="199" t="s">
        <v>265</v>
      </c>
    </row>
    <row r="149" spans="1:65" s="2" customFormat="1" ht="24.2" customHeight="1">
      <c r="A149" s="34"/>
      <c r="B149" s="35"/>
      <c r="C149" s="224" t="s">
        <v>274</v>
      </c>
      <c r="D149" s="224" t="s">
        <v>189</v>
      </c>
      <c r="E149" s="225" t="s">
        <v>845</v>
      </c>
      <c r="F149" s="226" t="s">
        <v>846</v>
      </c>
      <c r="G149" s="227" t="s">
        <v>399</v>
      </c>
      <c r="H149" s="228">
        <v>13</v>
      </c>
      <c r="I149" s="229"/>
      <c r="J149" s="230">
        <f t="shared" si="0"/>
        <v>0</v>
      </c>
      <c r="K149" s="231"/>
      <c r="L149" s="232"/>
      <c r="M149" s="233" t="s">
        <v>1</v>
      </c>
      <c r="N149" s="234" t="s">
        <v>43</v>
      </c>
      <c r="O149" s="71"/>
      <c r="P149" s="197">
        <f t="shared" si="1"/>
        <v>0</v>
      </c>
      <c r="Q149" s="197">
        <v>0</v>
      </c>
      <c r="R149" s="197">
        <f t="shared" si="2"/>
        <v>0</v>
      </c>
      <c r="S149" s="197">
        <v>0</v>
      </c>
      <c r="T149" s="198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818</v>
      </c>
      <c r="AT149" s="199" t="s">
        <v>189</v>
      </c>
      <c r="AU149" s="199" t="s">
        <v>168</v>
      </c>
      <c r="AY149" s="17" t="s">
        <v>148</v>
      </c>
      <c r="BE149" s="200">
        <f t="shared" si="4"/>
        <v>0</v>
      </c>
      <c r="BF149" s="200">
        <f t="shared" si="5"/>
        <v>0</v>
      </c>
      <c r="BG149" s="200">
        <f t="shared" si="6"/>
        <v>0</v>
      </c>
      <c r="BH149" s="200">
        <f t="shared" si="7"/>
        <v>0</v>
      </c>
      <c r="BI149" s="200">
        <f t="shared" si="8"/>
        <v>0</v>
      </c>
      <c r="BJ149" s="17" t="s">
        <v>86</v>
      </c>
      <c r="BK149" s="200">
        <f t="shared" si="9"/>
        <v>0</v>
      </c>
      <c r="BL149" s="17" t="s">
        <v>309</v>
      </c>
      <c r="BM149" s="199" t="s">
        <v>269</v>
      </c>
    </row>
    <row r="150" spans="1:65" s="2" customFormat="1" ht="24.2" customHeight="1">
      <c r="A150" s="34"/>
      <c r="B150" s="35"/>
      <c r="C150" s="224" t="s">
        <v>211</v>
      </c>
      <c r="D150" s="224" t="s">
        <v>189</v>
      </c>
      <c r="E150" s="225" t="s">
        <v>847</v>
      </c>
      <c r="F150" s="226" t="s">
        <v>848</v>
      </c>
      <c r="G150" s="227" t="s">
        <v>399</v>
      </c>
      <c r="H150" s="228">
        <v>6</v>
      </c>
      <c r="I150" s="229"/>
      <c r="J150" s="230">
        <f t="shared" si="0"/>
        <v>0</v>
      </c>
      <c r="K150" s="231"/>
      <c r="L150" s="232"/>
      <c r="M150" s="233" t="s">
        <v>1</v>
      </c>
      <c r="N150" s="234" t="s">
        <v>43</v>
      </c>
      <c r="O150" s="71"/>
      <c r="P150" s="197">
        <f t="shared" si="1"/>
        <v>0</v>
      </c>
      <c r="Q150" s="197">
        <v>0</v>
      </c>
      <c r="R150" s="197">
        <f t="shared" si="2"/>
        <v>0</v>
      </c>
      <c r="S150" s="197">
        <v>0</v>
      </c>
      <c r="T150" s="198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818</v>
      </c>
      <c r="AT150" s="199" t="s">
        <v>189</v>
      </c>
      <c r="AU150" s="199" t="s">
        <v>168</v>
      </c>
      <c r="AY150" s="17" t="s">
        <v>148</v>
      </c>
      <c r="BE150" s="200">
        <f t="shared" si="4"/>
        <v>0</v>
      </c>
      <c r="BF150" s="200">
        <f t="shared" si="5"/>
        <v>0</v>
      </c>
      <c r="BG150" s="200">
        <f t="shared" si="6"/>
        <v>0</v>
      </c>
      <c r="BH150" s="200">
        <f t="shared" si="7"/>
        <v>0</v>
      </c>
      <c r="BI150" s="200">
        <f t="shared" si="8"/>
        <v>0</v>
      </c>
      <c r="BJ150" s="17" t="s">
        <v>86</v>
      </c>
      <c r="BK150" s="200">
        <f t="shared" si="9"/>
        <v>0</v>
      </c>
      <c r="BL150" s="17" t="s">
        <v>309</v>
      </c>
      <c r="BM150" s="199" t="s">
        <v>273</v>
      </c>
    </row>
    <row r="151" spans="1:65" s="2" customFormat="1" ht="21.75" customHeight="1">
      <c r="A151" s="34"/>
      <c r="B151" s="35"/>
      <c r="C151" s="187" t="s">
        <v>291</v>
      </c>
      <c r="D151" s="187" t="s">
        <v>150</v>
      </c>
      <c r="E151" s="188" t="s">
        <v>849</v>
      </c>
      <c r="F151" s="189" t="s">
        <v>850</v>
      </c>
      <c r="G151" s="190" t="s">
        <v>235</v>
      </c>
      <c r="H151" s="191">
        <v>19</v>
      </c>
      <c r="I151" s="192"/>
      <c r="J151" s="193">
        <f t="shared" si="0"/>
        <v>0</v>
      </c>
      <c r="K151" s="194"/>
      <c r="L151" s="39"/>
      <c r="M151" s="195" t="s">
        <v>1</v>
      </c>
      <c r="N151" s="196" t="s">
        <v>43</v>
      </c>
      <c r="O151" s="71"/>
      <c r="P151" s="197">
        <f t="shared" si="1"/>
        <v>0</v>
      </c>
      <c r="Q151" s="197">
        <v>0</v>
      </c>
      <c r="R151" s="197">
        <f t="shared" si="2"/>
        <v>0</v>
      </c>
      <c r="S151" s="197">
        <v>0</v>
      </c>
      <c r="T151" s="198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309</v>
      </c>
      <c r="AT151" s="199" t="s">
        <v>150</v>
      </c>
      <c r="AU151" s="199" t="s">
        <v>168</v>
      </c>
      <c r="AY151" s="17" t="s">
        <v>148</v>
      </c>
      <c r="BE151" s="200">
        <f t="shared" si="4"/>
        <v>0</v>
      </c>
      <c r="BF151" s="200">
        <f t="shared" si="5"/>
        <v>0</v>
      </c>
      <c r="BG151" s="200">
        <f t="shared" si="6"/>
        <v>0</v>
      </c>
      <c r="BH151" s="200">
        <f t="shared" si="7"/>
        <v>0</v>
      </c>
      <c r="BI151" s="200">
        <f t="shared" si="8"/>
        <v>0</v>
      </c>
      <c r="BJ151" s="17" t="s">
        <v>86</v>
      </c>
      <c r="BK151" s="200">
        <f t="shared" si="9"/>
        <v>0</v>
      </c>
      <c r="BL151" s="17" t="s">
        <v>309</v>
      </c>
      <c r="BM151" s="199" t="s">
        <v>277</v>
      </c>
    </row>
    <row r="152" spans="1:65" s="2" customFormat="1" ht="24.2" customHeight="1">
      <c r="A152" s="34"/>
      <c r="B152" s="35"/>
      <c r="C152" s="224" t="s">
        <v>216</v>
      </c>
      <c r="D152" s="224" t="s">
        <v>189</v>
      </c>
      <c r="E152" s="225" t="s">
        <v>851</v>
      </c>
      <c r="F152" s="226" t="s">
        <v>852</v>
      </c>
      <c r="G152" s="227" t="s">
        <v>399</v>
      </c>
      <c r="H152" s="228">
        <v>1</v>
      </c>
      <c r="I152" s="229"/>
      <c r="J152" s="230">
        <f t="shared" si="0"/>
        <v>0</v>
      </c>
      <c r="K152" s="231"/>
      <c r="L152" s="232"/>
      <c r="M152" s="233" t="s">
        <v>1</v>
      </c>
      <c r="N152" s="234" t="s">
        <v>43</v>
      </c>
      <c r="O152" s="71"/>
      <c r="P152" s="197">
        <f t="shared" si="1"/>
        <v>0</v>
      </c>
      <c r="Q152" s="197">
        <v>0</v>
      </c>
      <c r="R152" s="197">
        <f t="shared" si="2"/>
        <v>0</v>
      </c>
      <c r="S152" s="197">
        <v>0</v>
      </c>
      <c r="T152" s="198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818</v>
      </c>
      <c r="AT152" s="199" t="s">
        <v>189</v>
      </c>
      <c r="AU152" s="199" t="s">
        <v>168</v>
      </c>
      <c r="AY152" s="17" t="s">
        <v>148</v>
      </c>
      <c r="BE152" s="200">
        <f t="shared" si="4"/>
        <v>0</v>
      </c>
      <c r="BF152" s="200">
        <f t="shared" si="5"/>
        <v>0</v>
      </c>
      <c r="BG152" s="200">
        <f t="shared" si="6"/>
        <v>0</v>
      </c>
      <c r="BH152" s="200">
        <f t="shared" si="7"/>
        <v>0</v>
      </c>
      <c r="BI152" s="200">
        <f t="shared" si="8"/>
        <v>0</v>
      </c>
      <c r="BJ152" s="17" t="s">
        <v>86</v>
      </c>
      <c r="BK152" s="200">
        <f t="shared" si="9"/>
        <v>0</v>
      </c>
      <c r="BL152" s="17" t="s">
        <v>309</v>
      </c>
      <c r="BM152" s="199" t="s">
        <v>286</v>
      </c>
    </row>
    <row r="153" spans="1:65" s="2" customFormat="1" ht="24.2" customHeight="1">
      <c r="A153" s="34"/>
      <c r="B153" s="35"/>
      <c r="C153" s="224" t="s">
        <v>301</v>
      </c>
      <c r="D153" s="224" t="s">
        <v>189</v>
      </c>
      <c r="E153" s="225" t="s">
        <v>853</v>
      </c>
      <c r="F153" s="226" t="s">
        <v>854</v>
      </c>
      <c r="G153" s="227" t="s">
        <v>399</v>
      </c>
      <c r="H153" s="228">
        <v>5</v>
      </c>
      <c r="I153" s="229"/>
      <c r="J153" s="230">
        <f t="shared" si="0"/>
        <v>0</v>
      </c>
      <c r="K153" s="231"/>
      <c r="L153" s="232"/>
      <c r="M153" s="233" t="s">
        <v>1</v>
      </c>
      <c r="N153" s="234" t="s">
        <v>43</v>
      </c>
      <c r="O153" s="71"/>
      <c r="P153" s="197">
        <f t="shared" si="1"/>
        <v>0</v>
      </c>
      <c r="Q153" s="197">
        <v>0</v>
      </c>
      <c r="R153" s="197">
        <f t="shared" si="2"/>
        <v>0</v>
      </c>
      <c r="S153" s="197">
        <v>0</v>
      </c>
      <c r="T153" s="198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818</v>
      </c>
      <c r="AT153" s="199" t="s">
        <v>189</v>
      </c>
      <c r="AU153" s="199" t="s">
        <v>168</v>
      </c>
      <c r="AY153" s="17" t="s">
        <v>148</v>
      </c>
      <c r="BE153" s="200">
        <f t="shared" si="4"/>
        <v>0</v>
      </c>
      <c r="BF153" s="200">
        <f t="shared" si="5"/>
        <v>0</v>
      </c>
      <c r="BG153" s="200">
        <f t="shared" si="6"/>
        <v>0</v>
      </c>
      <c r="BH153" s="200">
        <f t="shared" si="7"/>
        <v>0</v>
      </c>
      <c r="BI153" s="200">
        <f t="shared" si="8"/>
        <v>0</v>
      </c>
      <c r="BJ153" s="17" t="s">
        <v>86</v>
      </c>
      <c r="BK153" s="200">
        <f t="shared" si="9"/>
        <v>0</v>
      </c>
      <c r="BL153" s="17" t="s">
        <v>309</v>
      </c>
      <c r="BM153" s="199" t="s">
        <v>294</v>
      </c>
    </row>
    <row r="154" spans="1:65" s="2" customFormat="1" ht="24.2" customHeight="1">
      <c r="A154" s="34"/>
      <c r="B154" s="35"/>
      <c r="C154" s="187" t="s">
        <v>220</v>
      </c>
      <c r="D154" s="187" t="s">
        <v>150</v>
      </c>
      <c r="E154" s="188" t="s">
        <v>855</v>
      </c>
      <c r="F154" s="189" t="s">
        <v>856</v>
      </c>
      <c r="G154" s="190" t="s">
        <v>235</v>
      </c>
      <c r="H154" s="191">
        <v>1</v>
      </c>
      <c r="I154" s="192"/>
      <c r="J154" s="193">
        <f t="shared" si="0"/>
        <v>0</v>
      </c>
      <c r="K154" s="194"/>
      <c r="L154" s="39"/>
      <c r="M154" s="195" t="s">
        <v>1</v>
      </c>
      <c r="N154" s="196" t="s">
        <v>43</v>
      </c>
      <c r="O154" s="71"/>
      <c r="P154" s="197">
        <f t="shared" si="1"/>
        <v>0</v>
      </c>
      <c r="Q154" s="197">
        <v>0</v>
      </c>
      <c r="R154" s="197">
        <f t="shared" si="2"/>
        <v>0</v>
      </c>
      <c r="S154" s="197">
        <v>0</v>
      </c>
      <c r="T154" s="198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309</v>
      </c>
      <c r="AT154" s="199" t="s">
        <v>150</v>
      </c>
      <c r="AU154" s="199" t="s">
        <v>168</v>
      </c>
      <c r="AY154" s="17" t="s">
        <v>148</v>
      </c>
      <c r="BE154" s="200">
        <f t="shared" si="4"/>
        <v>0</v>
      </c>
      <c r="BF154" s="200">
        <f t="shared" si="5"/>
        <v>0</v>
      </c>
      <c r="BG154" s="200">
        <f t="shared" si="6"/>
        <v>0</v>
      </c>
      <c r="BH154" s="200">
        <f t="shared" si="7"/>
        <v>0</v>
      </c>
      <c r="BI154" s="200">
        <f t="shared" si="8"/>
        <v>0</v>
      </c>
      <c r="BJ154" s="17" t="s">
        <v>86</v>
      </c>
      <c r="BK154" s="200">
        <f t="shared" si="9"/>
        <v>0</v>
      </c>
      <c r="BL154" s="17" t="s">
        <v>309</v>
      </c>
      <c r="BM154" s="199" t="s">
        <v>297</v>
      </c>
    </row>
    <row r="155" spans="1:65" s="2" customFormat="1" ht="24.2" customHeight="1">
      <c r="A155" s="34"/>
      <c r="B155" s="35"/>
      <c r="C155" s="224" t="s">
        <v>312</v>
      </c>
      <c r="D155" s="224" t="s">
        <v>189</v>
      </c>
      <c r="E155" s="225" t="s">
        <v>857</v>
      </c>
      <c r="F155" s="226" t="s">
        <v>858</v>
      </c>
      <c r="G155" s="227" t="s">
        <v>399</v>
      </c>
      <c r="H155" s="228">
        <v>14</v>
      </c>
      <c r="I155" s="229"/>
      <c r="J155" s="230">
        <f t="shared" si="0"/>
        <v>0</v>
      </c>
      <c r="K155" s="231"/>
      <c r="L155" s="232"/>
      <c r="M155" s="233" t="s">
        <v>1</v>
      </c>
      <c r="N155" s="234" t="s">
        <v>43</v>
      </c>
      <c r="O155" s="71"/>
      <c r="P155" s="197">
        <f t="shared" si="1"/>
        <v>0</v>
      </c>
      <c r="Q155" s="197">
        <v>0</v>
      </c>
      <c r="R155" s="197">
        <f t="shared" si="2"/>
        <v>0</v>
      </c>
      <c r="S155" s="197">
        <v>0</v>
      </c>
      <c r="T155" s="198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818</v>
      </c>
      <c r="AT155" s="199" t="s">
        <v>189</v>
      </c>
      <c r="AU155" s="199" t="s">
        <v>168</v>
      </c>
      <c r="AY155" s="17" t="s">
        <v>148</v>
      </c>
      <c r="BE155" s="200">
        <f t="shared" si="4"/>
        <v>0</v>
      </c>
      <c r="BF155" s="200">
        <f t="shared" si="5"/>
        <v>0</v>
      </c>
      <c r="BG155" s="200">
        <f t="shared" si="6"/>
        <v>0</v>
      </c>
      <c r="BH155" s="200">
        <f t="shared" si="7"/>
        <v>0</v>
      </c>
      <c r="BI155" s="200">
        <f t="shared" si="8"/>
        <v>0</v>
      </c>
      <c r="BJ155" s="17" t="s">
        <v>86</v>
      </c>
      <c r="BK155" s="200">
        <f t="shared" si="9"/>
        <v>0</v>
      </c>
      <c r="BL155" s="17" t="s">
        <v>309</v>
      </c>
      <c r="BM155" s="199" t="s">
        <v>439</v>
      </c>
    </row>
    <row r="156" spans="1:65" s="2" customFormat="1" ht="24.2" customHeight="1">
      <c r="A156" s="34"/>
      <c r="B156" s="35"/>
      <c r="C156" s="187" t="s">
        <v>226</v>
      </c>
      <c r="D156" s="187" t="s">
        <v>150</v>
      </c>
      <c r="E156" s="188" t="s">
        <v>859</v>
      </c>
      <c r="F156" s="189" t="s">
        <v>860</v>
      </c>
      <c r="G156" s="190" t="s">
        <v>235</v>
      </c>
      <c r="H156" s="191">
        <v>4</v>
      </c>
      <c r="I156" s="192"/>
      <c r="J156" s="193">
        <f t="shared" si="0"/>
        <v>0</v>
      </c>
      <c r="K156" s="194"/>
      <c r="L156" s="39"/>
      <c r="M156" s="195" t="s">
        <v>1</v>
      </c>
      <c r="N156" s="196" t="s">
        <v>43</v>
      </c>
      <c r="O156" s="71"/>
      <c r="P156" s="197">
        <f t="shared" si="1"/>
        <v>0</v>
      </c>
      <c r="Q156" s="197">
        <v>0</v>
      </c>
      <c r="R156" s="197">
        <f t="shared" si="2"/>
        <v>0</v>
      </c>
      <c r="S156" s="197">
        <v>0</v>
      </c>
      <c r="T156" s="198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309</v>
      </c>
      <c r="AT156" s="199" t="s">
        <v>150</v>
      </c>
      <c r="AU156" s="199" t="s">
        <v>168</v>
      </c>
      <c r="AY156" s="17" t="s">
        <v>148</v>
      </c>
      <c r="BE156" s="200">
        <f t="shared" si="4"/>
        <v>0</v>
      </c>
      <c r="BF156" s="200">
        <f t="shared" si="5"/>
        <v>0</v>
      </c>
      <c r="BG156" s="200">
        <f t="shared" si="6"/>
        <v>0</v>
      </c>
      <c r="BH156" s="200">
        <f t="shared" si="7"/>
        <v>0</v>
      </c>
      <c r="BI156" s="200">
        <f t="shared" si="8"/>
        <v>0</v>
      </c>
      <c r="BJ156" s="17" t="s">
        <v>86</v>
      </c>
      <c r="BK156" s="200">
        <f t="shared" si="9"/>
        <v>0</v>
      </c>
      <c r="BL156" s="17" t="s">
        <v>309</v>
      </c>
      <c r="BM156" s="199" t="s">
        <v>309</v>
      </c>
    </row>
    <row r="157" spans="1:65" s="2" customFormat="1" ht="24.2" customHeight="1">
      <c r="A157" s="34"/>
      <c r="B157" s="35"/>
      <c r="C157" s="224" t="s">
        <v>321</v>
      </c>
      <c r="D157" s="224" t="s">
        <v>189</v>
      </c>
      <c r="E157" s="225" t="s">
        <v>861</v>
      </c>
      <c r="F157" s="226" t="s">
        <v>862</v>
      </c>
      <c r="G157" s="227" t="s">
        <v>399</v>
      </c>
      <c r="H157" s="228">
        <v>4</v>
      </c>
      <c r="I157" s="229"/>
      <c r="J157" s="230">
        <f t="shared" ref="J157:J188" si="10">ROUND(I157*H157,2)</f>
        <v>0</v>
      </c>
      <c r="K157" s="231"/>
      <c r="L157" s="232"/>
      <c r="M157" s="233" t="s">
        <v>1</v>
      </c>
      <c r="N157" s="234" t="s">
        <v>43</v>
      </c>
      <c r="O157" s="71"/>
      <c r="P157" s="197">
        <f t="shared" ref="P157:P188" si="11">O157*H157</f>
        <v>0</v>
      </c>
      <c r="Q157" s="197">
        <v>0</v>
      </c>
      <c r="R157" s="197">
        <f t="shared" ref="R157:R188" si="12">Q157*H157</f>
        <v>0</v>
      </c>
      <c r="S157" s="197">
        <v>0</v>
      </c>
      <c r="T157" s="198">
        <f t="shared" ref="T157:T188" si="13"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818</v>
      </c>
      <c r="AT157" s="199" t="s">
        <v>189</v>
      </c>
      <c r="AU157" s="199" t="s">
        <v>168</v>
      </c>
      <c r="AY157" s="17" t="s">
        <v>148</v>
      </c>
      <c r="BE157" s="200">
        <f t="shared" ref="BE157:BE178" si="14">IF(N157="základní",J157,0)</f>
        <v>0</v>
      </c>
      <c r="BF157" s="200">
        <f t="shared" ref="BF157:BF178" si="15">IF(N157="snížená",J157,0)</f>
        <v>0</v>
      </c>
      <c r="BG157" s="200">
        <f t="shared" ref="BG157:BG178" si="16">IF(N157="zákl. přenesená",J157,0)</f>
        <v>0</v>
      </c>
      <c r="BH157" s="200">
        <f t="shared" ref="BH157:BH178" si="17">IF(N157="sníž. přenesená",J157,0)</f>
        <v>0</v>
      </c>
      <c r="BI157" s="200">
        <f t="shared" ref="BI157:BI178" si="18">IF(N157="nulová",J157,0)</f>
        <v>0</v>
      </c>
      <c r="BJ157" s="17" t="s">
        <v>86</v>
      </c>
      <c r="BK157" s="200">
        <f t="shared" ref="BK157:BK178" si="19">ROUND(I157*H157,2)</f>
        <v>0</v>
      </c>
      <c r="BL157" s="17" t="s">
        <v>309</v>
      </c>
      <c r="BM157" s="199" t="s">
        <v>459</v>
      </c>
    </row>
    <row r="158" spans="1:65" s="2" customFormat="1" ht="16.5" customHeight="1">
      <c r="A158" s="34"/>
      <c r="B158" s="35"/>
      <c r="C158" s="224" t="s">
        <v>229</v>
      </c>
      <c r="D158" s="224" t="s">
        <v>189</v>
      </c>
      <c r="E158" s="225" t="s">
        <v>863</v>
      </c>
      <c r="F158" s="226" t="s">
        <v>864</v>
      </c>
      <c r="G158" s="227" t="s">
        <v>399</v>
      </c>
      <c r="H158" s="228">
        <v>6</v>
      </c>
      <c r="I158" s="229"/>
      <c r="J158" s="230">
        <f t="shared" si="10"/>
        <v>0</v>
      </c>
      <c r="K158" s="231"/>
      <c r="L158" s="232"/>
      <c r="M158" s="233" t="s">
        <v>1</v>
      </c>
      <c r="N158" s="234" t="s">
        <v>43</v>
      </c>
      <c r="O158" s="71"/>
      <c r="P158" s="197">
        <f t="shared" si="11"/>
        <v>0</v>
      </c>
      <c r="Q158" s="197">
        <v>0</v>
      </c>
      <c r="R158" s="197">
        <f t="shared" si="12"/>
        <v>0</v>
      </c>
      <c r="S158" s="197">
        <v>0</v>
      </c>
      <c r="T158" s="198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818</v>
      </c>
      <c r="AT158" s="199" t="s">
        <v>189</v>
      </c>
      <c r="AU158" s="199" t="s">
        <v>168</v>
      </c>
      <c r="AY158" s="17" t="s">
        <v>148</v>
      </c>
      <c r="BE158" s="200">
        <f t="shared" si="14"/>
        <v>0</v>
      </c>
      <c r="BF158" s="200">
        <f t="shared" si="15"/>
        <v>0</v>
      </c>
      <c r="BG158" s="200">
        <f t="shared" si="16"/>
        <v>0</v>
      </c>
      <c r="BH158" s="200">
        <f t="shared" si="17"/>
        <v>0</v>
      </c>
      <c r="BI158" s="200">
        <f t="shared" si="18"/>
        <v>0</v>
      </c>
      <c r="BJ158" s="17" t="s">
        <v>86</v>
      </c>
      <c r="BK158" s="200">
        <f t="shared" si="19"/>
        <v>0</v>
      </c>
      <c r="BL158" s="17" t="s">
        <v>309</v>
      </c>
      <c r="BM158" s="199" t="s">
        <v>320</v>
      </c>
    </row>
    <row r="159" spans="1:65" s="2" customFormat="1" ht="16.5" customHeight="1">
      <c r="A159" s="34"/>
      <c r="B159" s="35"/>
      <c r="C159" s="224" t="s">
        <v>328</v>
      </c>
      <c r="D159" s="224" t="s">
        <v>189</v>
      </c>
      <c r="E159" s="225" t="s">
        <v>865</v>
      </c>
      <c r="F159" s="226" t="s">
        <v>866</v>
      </c>
      <c r="G159" s="227" t="s">
        <v>399</v>
      </c>
      <c r="H159" s="228">
        <v>14</v>
      </c>
      <c r="I159" s="229"/>
      <c r="J159" s="230">
        <f t="shared" si="10"/>
        <v>0</v>
      </c>
      <c r="K159" s="231"/>
      <c r="L159" s="232"/>
      <c r="M159" s="233" t="s">
        <v>1</v>
      </c>
      <c r="N159" s="234" t="s">
        <v>43</v>
      </c>
      <c r="O159" s="71"/>
      <c r="P159" s="197">
        <f t="shared" si="11"/>
        <v>0</v>
      </c>
      <c r="Q159" s="197">
        <v>0</v>
      </c>
      <c r="R159" s="197">
        <f t="shared" si="12"/>
        <v>0</v>
      </c>
      <c r="S159" s="197">
        <v>0</v>
      </c>
      <c r="T159" s="198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818</v>
      </c>
      <c r="AT159" s="199" t="s">
        <v>189</v>
      </c>
      <c r="AU159" s="199" t="s">
        <v>168</v>
      </c>
      <c r="AY159" s="17" t="s">
        <v>148</v>
      </c>
      <c r="BE159" s="200">
        <f t="shared" si="14"/>
        <v>0</v>
      </c>
      <c r="BF159" s="200">
        <f t="shared" si="15"/>
        <v>0</v>
      </c>
      <c r="BG159" s="200">
        <f t="shared" si="16"/>
        <v>0</v>
      </c>
      <c r="BH159" s="200">
        <f t="shared" si="17"/>
        <v>0</v>
      </c>
      <c r="BI159" s="200">
        <f t="shared" si="18"/>
        <v>0</v>
      </c>
      <c r="BJ159" s="17" t="s">
        <v>86</v>
      </c>
      <c r="BK159" s="200">
        <f t="shared" si="19"/>
        <v>0</v>
      </c>
      <c r="BL159" s="17" t="s">
        <v>309</v>
      </c>
      <c r="BM159" s="199" t="s">
        <v>324</v>
      </c>
    </row>
    <row r="160" spans="1:65" s="2" customFormat="1" ht="24.2" customHeight="1">
      <c r="A160" s="34"/>
      <c r="B160" s="35"/>
      <c r="C160" s="187" t="s">
        <v>236</v>
      </c>
      <c r="D160" s="187" t="s">
        <v>150</v>
      </c>
      <c r="E160" s="188" t="s">
        <v>867</v>
      </c>
      <c r="F160" s="189" t="s">
        <v>868</v>
      </c>
      <c r="G160" s="190" t="s">
        <v>225</v>
      </c>
      <c r="H160" s="191">
        <v>229</v>
      </c>
      <c r="I160" s="192"/>
      <c r="J160" s="193">
        <f t="shared" si="10"/>
        <v>0</v>
      </c>
      <c r="K160" s="194"/>
      <c r="L160" s="39"/>
      <c r="M160" s="195" t="s">
        <v>1</v>
      </c>
      <c r="N160" s="196" t="s">
        <v>43</v>
      </c>
      <c r="O160" s="71"/>
      <c r="P160" s="197">
        <f t="shared" si="11"/>
        <v>0</v>
      </c>
      <c r="Q160" s="197">
        <v>0</v>
      </c>
      <c r="R160" s="197">
        <f t="shared" si="12"/>
        <v>0</v>
      </c>
      <c r="S160" s="197">
        <v>0</v>
      </c>
      <c r="T160" s="198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309</v>
      </c>
      <c r="AT160" s="199" t="s">
        <v>150</v>
      </c>
      <c r="AU160" s="199" t="s">
        <v>168</v>
      </c>
      <c r="AY160" s="17" t="s">
        <v>148</v>
      </c>
      <c r="BE160" s="200">
        <f t="shared" si="14"/>
        <v>0</v>
      </c>
      <c r="BF160" s="200">
        <f t="shared" si="15"/>
        <v>0</v>
      </c>
      <c r="BG160" s="200">
        <f t="shared" si="16"/>
        <v>0</v>
      </c>
      <c r="BH160" s="200">
        <f t="shared" si="17"/>
        <v>0</v>
      </c>
      <c r="BI160" s="200">
        <f t="shared" si="18"/>
        <v>0</v>
      </c>
      <c r="BJ160" s="17" t="s">
        <v>86</v>
      </c>
      <c r="BK160" s="200">
        <f t="shared" si="19"/>
        <v>0</v>
      </c>
      <c r="BL160" s="17" t="s">
        <v>309</v>
      </c>
      <c r="BM160" s="199" t="s">
        <v>327</v>
      </c>
    </row>
    <row r="161" spans="1:65" s="2" customFormat="1" ht="16.5" customHeight="1">
      <c r="A161" s="34"/>
      <c r="B161" s="35"/>
      <c r="C161" s="224" t="s">
        <v>338</v>
      </c>
      <c r="D161" s="224" t="s">
        <v>189</v>
      </c>
      <c r="E161" s="225" t="s">
        <v>869</v>
      </c>
      <c r="F161" s="226" t="s">
        <v>870</v>
      </c>
      <c r="G161" s="227" t="s">
        <v>225</v>
      </c>
      <c r="H161" s="228">
        <v>229</v>
      </c>
      <c r="I161" s="229"/>
      <c r="J161" s="230">
        <f t="shared" si="10"/>
        <v>0</v>
      </c>
      <c r="K161" s="231"/>
      <c r="L161" s="232"/>
      <c r="M161" s="233" t="s">
        <v>1</v>
      </c>
      <c r="N161" s="234" t="s">
        <v>43</v>
      </c>
      <c r="O161" s="71"/>
      <c r="P161" s="197">
        <f t="shared" si="11"/>
        <v>0</v>
      </c>
      <c r="Q161" s="197">
        <v>0</v>
      </c>
      <c r="R161" s="197">
        <f t="shared" si="12"/>
        <v>0</v>
      </c>
      <c r="S161" s="197">
        <v>0</v>
      </c>
      <c r="T161" s="198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818</v>
      </c>
      <c r="AT161" s="199" t="s">
        <v>189</v>
      </c>
      <c r="AU161" s="199" t="s">
        <v>168</v>
      </c>
      <c r="AY161" s="17" t="s">
        <v>148</v>
      </c>
      <c r="BE161" s="200">
        <f t="shared" si="14"/>
        <v>0</v>
      </c>
      <c r="BF161" s="200">
        <f t="shared" si="15"/>
        <v>0</v>
      </c>
      <c r="BG161" s="200">
        <f t="shared" si="16"/>
        <v>0</v>
      </c>
      <c r="BH161" s="200">
        <f t="shared" si="17"/>
        <v>0</v>
      </c>
      <c r="BI161" s="200">
        <f t="shared" si="18"/>
        <v>0</v>
      </c>
      <c r="BJ161" s="17" t="s">
        <v>86</v>
      </c>
      <c r="BK161" s="200">
        <f t="shared" si="19"/>
        <v>0</v>
      </c>
      <c r="BL161" s="17" t="s">
        <v>309</v>
      </c>
      <c r="BM161" s="199" t="s">
        <v>331</v>
      </c>
    </row>
    <row r="162" spans="1:65" s="2" customFormat="1" ht="24.2" customHeight="1">
      <c r="A162" s="34"/>
      <c r="B162" s="35"/>
      <c r="C162" s="187" t="s">
        <v>240</v>
      </c>
      <c r="D162" s="187" t="s">
        <v>150</v>
      </c>
      <c r="E162" s="188" t="s">
        <v>871</v>
      </c>
      <c r="F162" s="189" t="s">
        <v>872</v>
      </c>
      <c r="G162" s="190" t="s">
        <v>225</v>
      </c>
      <c r="H162" s="191">
        <v>392</v>
      </c>
      <c r="I162" s="192"/>
      <c r="J162" s="193">
        <f t="shared" si="10"/>
        <v>0</v>
      </c>
      <c r="K162" s="194"/>
      <c r="L162" s="39"/>
      <c r="M162" s="195" t="s">
        <v>1</v>
      </c>
      <c r="N162" s="196" t="s">
        <v>43</v>
      </c>
      <c r="O162" s="71"/>
      <c r="P162" s="197">
        <f t="shared" si="11"/>
        <v>0</v>
      </c>
      <c r="Q162" s="197">
        <v>0</v>
      </c>
      <c r="R162" s="197">
        <f t="shared" si="12"/>
        <v>0</v>
      </c>
      <c r="S162" s="197">
        <v>0</v>
      </c>
      <c r="T162" s="198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309</v>
      </c>
      <c r="AT162" s="199" t="s">
        <v>150</v>
      </c>
      <c r="AU162" s="199" t="s">
        <v>168</v>
      </c>
      <c r="AY162" s="17" t="s">
        <v>148</v>
      </c>
      <c r="BE162" s="200">
        <f t="shared" si="14"/>
        <v>0</v>
      </c>
      <c r="BF162" s="200">
        <f t="shared" si="15"/>
        <v>0</v>
      </c>
      <c r="BG162" s="200">
        <f t="shared" si="16"/>
        <v>0</v>
      </c>
      <c r="BH162" s="200">
        <f t="shared" si="17"/>
        <v>0</v>
      </c>
      <c r="BI162" s="200">
        <f t="shared" si="18"/>
        <v>0</v>
      </c>
      <c r="BJ162" s="17" t="s">
        <v>86</v>
      </c>
      <c r="BK162" s="200">
        <f t="shared" si="19"/>
        <v>0</v>
      </c>
      <c r="BL162" s="17" t="s">
        <v>309</v>
      </c>
      <c r="BM162" s="199" t="s">
        <v>334</v>
      </c>
    </row>
    <row r="163" spans="1:65" s="2" customFormat="1" ht="24.2" customHeight="1">
      <c r="A163" s="34"/>
      <c r="B163" s="35"/>
      <c r="C163" s="187" t="s">
        <v>345</v>
      </c>
      <c r="D163" s="187" t="s">
        <v>150</v>
      </c>
      <c r="E163" s="188" t="s">
        <v>873</v>
      </c>
      <c r="F163" s="189" t="s">
        <v>874</v>
      </c>
      <c r="G163" s="190" t="s">
        <v>225</v>
      </c>
      <c r="H163" s="191">
        <v>72</v>
      </c>
      <c r="I163" s="192"/>
      <c r="J163" s="193">
        <f t="shared" si="10"/>
        <v>0</v>
      </c>
      <c r="K163" s="194"/>
      <c r="L163" s="39"/>
      <c r="M163" s="195" t="s">
        <v>1</v>
      </c>
      <c r="N163" s="196" t="s">
        <v>43</v>
      </c>
      <c r="O163" s="71"/>
      <c r="P163" s="197">
        <f t="shared" si="11"/>
        <v>0</v>
      </c>
      <c r="Q163" s="197">
        <v>0</v>
      </c>
      <c r="R163" s="197">
        <f t="shared" si="12"/>
        <v>0</v>
      </c>
      <c r="S163" s="197">
        <v>0</v>
      </c>
      <c r="T163" s="198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309</v>
      </c>
      <c r="AT163" s="199" t="s">
        <v>150</v>
      </c>
      <c r="AU163" s="199" t="s">
        <v>168</v>
      </c>
      <c r="AY163" s="17" t="s">
        <v>148</v>
      </c>
      <c r="BE163" s="200">
        <f t="shared" si="14"/>
        <v>0</v>
      </c>
      <c r="BF163" s="200">
        <f t="shared" si="15"/>
        <v>0</v>
      </c>
      <c r="BG163" s="200">
        <f t="shared" si="16"/>
        <v>0</v>
      </c>
      <c r="BH163" s="200">
        <f t="shared" si="17"/>
        <v>0</v>
      </c>
      <c r="BI163" s="200">
        <f t="shared" si="18"/>
        <v>0</v>
      </c>
      <c r="BJ163" s="17" t="s">
        <v>86</v>
      </c>
      <c r="BK163" s="200">
        <f t="shared" si="19"/>
        <v>0</v>
      </c>
      <c r="BL163" s="17" t="s">
        <v>309</v>
      </c>
      <c r="BM163" s="199" t="s">
        <v>341</v>
      </c>
    </row>
    <row r="164" spans="1:65" s="2" customFormat="1" ht="16.5" customHeight="1">
      <c r="A164" s="34"/>
      <c r="B164" s="35"/>
      <c r="C164" s="224" t="s">
        <v>244</v>
      </c>
      <c r="D164" s="224" t="s">
        <v>189</v>
      </c>
      <c r="E164" s="225" t="s">
        <v>875</v>
      </c>
      <c r="F164" s="226" t="s">
        <v>876</v>
      </c>
      <c r="G164" s="227" t="s">
        <v>225</v>
      </c>
      <c r="H164" s="228">
        <v>464</v>
      </c>
      <c r="I164" s="229"/>
      <c r="J164" s="230">
        <f t="shared" si="10"/>
        <v>0</v>
      </c>
      <c r="K164" s="231"/>
      <c r="L164" s="232"/>
      <c r="M164" s="233" t="s">
        <v>1</v>
      </c>
      <c r="N164" s="234" t="s">
        <v>43</v>
      </c>
      <c r="O164" s="71"/>
      <c r="P164" s="197">
        <f t="shared" si="11"/>
        <v>0</v>
      </c>
      <c r="Q164" s="197">
        <v>8.9999999999999998E-4</v>
      </c>
      <c r="R164" s="197">
        <f t="shared" si="12"/>
        <v>0.41759999999999997</v>
      </c>
      <c r="S164" s="197">
        <v>0</v>
      </c>
      <c r="T164" s="198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818</v>
      </c>
      <c r="AT164" s="199" t="s">
        <v>189</v>
      </c>
      <c r="AU164" s="199" t="s">
        <v>168</v>
      </c>
      <c r="AY164" s="17" t="s">
        <v>148</v>
      </c>
      <c r="BE164" s="200">
        <f t="shared" si="14"/>
        <v>0</v>
      </c>
      <c r="BF164" s="200">
        <f t="shared" si="15"/>
        <v>0</v>
      </c>
      <c r="BG164" s="200">
        <f t="shared" si="16"/>
        <v>0</v>
      </c>
      <c r="BH164" s="200">
        <f t="shared" si="17"/>
        <v>0</v>
      </c>
      <c r="BI164" s="200">
        <f t="shared" si="18"/>
        <v>0</v>
      </c>
      <c r="BJ164" s="17" t="s">
        <v>86</v>
      </c>
      <c r="BK164" s="200">
        <f t="shared" si="19"/>
        <v>0</v>
      </c>
      <c r="BL164" s="17" t="s">
        <v>309</v>
      </c>
      <c r="BM164" s="199" t="s">
        <v>344</v>
      </c>
    </row>
    <row r="165" spans="1:65" s="2" customFormat="1" ht="24.2" customHeight="1">
      <c r="A165" s="34"/>
      <c r="B165" s="35"/>
      <c r="C165" s="187" t="s">
        <v>352</v>
      </c>
      <c r="D165" s="187" t="s">
        <v>150</v>
      </c>
      <c r="E165" s="188" t="s">
        <v>877</v>
      </c>
      <c r="F165" s="189" t="s">
        <v>878</v>
      </c>
      <c r="G165" s="190" t="s">
        <v>225</v>
      </c>
      <c r="H165" s="191">
        <v>94</v>
      </c>
      <c r="I165" s="192"/>
      <c r="J165" s="193">
        <f t="shared" si="10"/>
        <v>0</v>
      </c>
      <c r="K165" s="194"/>
      <c r="L165" s="39"/>
      <c r="M165" s="195" t="s">
        <v>1</v>
      </c>
      <c r="N165" s="196" t="s">
        <v>43</v>
      </c>
      <c r="O165" s="71"/>
      <c r="P165" s="197">
        <f t="shared" si="11"/>
        <v>0</v>
      </c>
      <c r="Q165" s="197">
        <v>0</v>
      </c>
      <c r="R165" s="197">
        <f t="shared" si="12"/>
        <v>0</v>
      </c>
      <c r="S165" s="197">
        <v>0</v>
      </c>
      <c r="T165" s="198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309</v>
      </c>
      <c r="AT165" s="199" t="s">
        <v>150</v>
      </c>
      <c r="AU165" s="199" t="s">
        <v>168</v>
      </c>
      <c r="AY165" s="17" t="s">
        <v>148</v>
      </c>
      <c r="BE165" s="200">
        <f t="shared" si="14"/>
        <v>0</v>
      </c>
      <c r="BF165" s="200">
        <f t="shared" si="15"/>
        <v>0</v>
      </c>
      <c r="BG165" s="200">
        <f t="shared" si="16"/>
        <v>0</v>
      </c>
      <c r="BH165" s="200">
        <f t="shared" si="17"/>
        <v>0</v>
      </c>
      <c r="BI165" s="200">
        <f t="shared" si="18"/>
        <v>0</v>
      </c>
      <c r="BJ165" s="17" t="s">
        <v>86</v>
      </c>
      <c r="BK165" s="200">
        <f t="shared" si="19"/>
        <v>0</v>
      </c>
      <c r="BL165" s="17" t="s">
        <v>309</v>
      </c>
      <c r="BM165" s="199" t="s">
        <v>738</v>
      </c>
    </row>
    <row r="166" spans="1:65" s="2" customFormat="1" ht="24.2" customHeight="1">
      <c r="A166" s="34"/>
      <c r="B166" s="35"/>
      <c r="C166" s="224" t="s">
        <v>249</v>
      </c>
      <c r="D166" s="224" t="s">
        <v>189</v>
      </c>
      <c r="E166" s="225" t="s">
        <v>879</v>
      </c>
      <c r="F166" s="226" t="s">
        <v>880</v>
      </c>
      <c r="G166" s="227" t="s">
        <v>225</v>
      </c>
      <c r="H166" s="228">
        <v>94</v>
      </c>
      <c r="I166" s="229"/>
      <c r="J166" s="230">
        <f t="shared" si="10"/>
        <v>0</v>
      </c>
      <c r="K166" s="231"/>
      <c r="L166" s="232"/>
      <c r="M166" s="233" t="s">
        <v>1</v>
      </c>
      <c r="N166" s="234" t="s">
        <v>43</v>
      </c>
      <c r="O166" s="71"/>
      <c r="P166" s="197">
        <f t="shared" si="11"/>
        <v>0</v>
      </c>
      <c r="Q166" s="197">
        <v>0</v>
      </c>
      <c r="R166" s="197">
        <f t="shared" si="12"/>
        <v>0</v>
      </c>
      <c r="S166" s="197">
        <v>0</v>
      </c>
      <c r="T166" s="198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818</v>
      </c>
      <c r="AT166" s="199" t="s">
        <v>189</v>
      </c>
      <c r="AU166" s="199" t="s">
        <v>168</v>
      </c>
      <c r="AY166" s="17" t="s">
        <v>148</v>
      </c>
      <c r="BE166" s="200">
        <f t="shared" si="14"/>
        <v>0</v>
      </c>
      <c r="BF166" s="200">
        <f t="shared" si="15"/>
        <v>0</v>
      </c>
      <c r="BG166" s="200">
        <f t="shared" si="16"/>
        <v>0</v>
      </c>
      <c r="BH166" s="200">
        <f t="shared" si="17"/>
        <v>0</v>
      </c>
      <c r="BI166" s="200">
        <f t="shared" si="18"/>
        <v>0</v>
      </c>
      <c r="BJ166" s="17" t="s">
        <v>86</v>
      </c>
      <c r="BK166" s="200">
        <f t="shared" si="19"/>
        <v>0</v>
      </c>
      <c r="BL166" s="17" t="s">
        <v>309</v>
      </c>
      <c r="BM166" s="199" t="s">
        <v>741</v>
      </c>
    </row>
    <row r="167" spans="1:65" s="2" customFormat="1" ht="24.2" customHeight="1">
      <c r="A167" s="34"/>
      <c r="B167" s="35"/>
      <c r="C167" s="187" t="s">
        <v>359</v>
      </c>
      <c r="D167" s="187" t="s">
        <v>150</v>
      </c>
      <c r="E167" s="188" t="s">
        <v>881</v>
      </c>
      <c r="F167" s="189" t="s">
        <v>882</v>
      </c>
      <c r="G167" s="190" t="s">
        <v>225</v>
      </c>
      <c r="H167" s="191">
        <v>42</v>
      </c>
      <c r="I167" s="192"/>
      <c r="J167" s="193">
        <f t="shared" si="10"/>
        <v>0</v>
      </c>
      <c r="K167" s="194"/>
      <c r="L167" s="39"/>
      <c r="M167" s="195" t="s">
        <v>1</v>
      </c>
      <c r="N167" s="196" t="s">
        <v>43</v>
      </c>
      <c r="O167" s="71"/>
      <c r="P167" s="197">
        <f t="shared" si="11"/>
        <v>0</v>
      </c>
      <c r="Q167" s="197">
        <v>0</v>
      </c>
      <c r="R167" s="197">
        <f t="shared" si="12"/>
        <v>0</v>
      </c>
      <c r="S167" s="197">
        <v>0</v>
      </c>
      <c r="T167" s="198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309</v>
      </c>
      <c r="AT167" s="199" t="s">
        <v>150</v>
      </c>
      <c r="AU167" s="199" t="s">
        <v>168</v>
      </c>
      <c r="AY167" s="17" t="s">
        <v>148</v>
      </c>
      <c r="BE167" s="200">
        <f t="shared" si="14"/>
        <v>0</v>
      </c>
      <c r="BF167" s="200">
        <f t="shared" si="15"/>
        <v>0</v>
      </c>
      <c r="BG167" s="200">
        <f t="shared" si="16"/>
        <v>0</v>
      </c>
      <c r="BH167" s="200">
        <f t="shared" si="17"/>
        <v>0</v>
      </c>
      <c r="BI167" s="200">
        <f t="shared" si="18"/>
        <v>0</v>
      </c>
      <c r="BJ167" s="17" t="s">
        <v>86</v>
      </c>
      <c r="BK167" s="200">
        <f t="shared" si="19"/>
        <v>0</v>
      </c>
      <c r="BL167" s="17" t="s">
        <v>309</v>
      </c>
      <c r="BM167" s="199" t="s">
        <v>362</v>
      </c>
    </row>
    <row r="168" spans="1:65" s="2" customFormat="1" ht="24.2" customHeight="1">
      <c r="A168" s="34"/>
      <c r="B168" s="35"/>
      <c r="C168" s="224" t="s">
        <v>252</v>
      </c>
      <c r="D168" s="224" t="s">
        <v>189</v>
      </c>
      <c r="E168" s="225" t="s">
        <v>883</v>
      </c>
      <c r="F168" s="226" t="s">
        <v>884</v>
      </c>
      <c r="G168" s="227" t="s">
        <v>225</v>
      </c>
      <c r="H168" s="228">
        <v>42</v>
      </c>
      <c r="I168" s="229"/>
      <c r="J168" s="230">
        <f t="shared" si="10"/>
        <v>0</v>
      </c>
      <c r="K168" s="231"/>
      <c r="L168" s="232"/>
      <c r="M168" s="233" t="s">
        <v>1</v>
      </c>
      <c r="N168" s="234" t="s">
        <v>43</v>
      </c>
      <c r="O168" s="71"/>
      <c r="P168" s="197">
        <f t="shared" si="11"/>
        <v>0</v>
      </c>
      <c r="Q168" s="197">
        <v>0</v>
      </c>
      <c r="R168" s="197">
        <f t="shared" si="12"/>
        <v>0</v>
      </c>
      <c r="S168" s="197">
        <v>0</v>
      </c>
      <c r="T168" s="198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818</v>
      </c>
      <c r="AT168" s="199" t="s">
        <v>189</v>
      </c>
      <c r="AU168" s="199" t="s">
        <v>168</v>
      </c>
      <c r="AY168" s="17" t="s">
        <v>148</v>
      </c>
      <c r="BE168" s="200">
        <f t="shared" si="14"/>
        <v>0</v>
      </c>
      <c r="BF168" s="200">
        <f t="shared" si="15"/>
        <v>0</v>
      </c>
      <c r="BG168" s="200">
        <f t="shared" si="16"/>
        <v>0</v>
      </c>
      <c r="BH168" s="200">
        <f t="shared" si="17"/>
        <v>0</v>
      </c>
      <c r="BI168" s="200">
        <f t="shared" si="18"/>
        <v>0</v>
      </c>
      <c r="BJ168" s="17" t="s">
        <v>86</v>
      </c>
      <c r="BK168" s="200">
        <f t="shared" si="19"/>
        <v>0</v>
      </c>
      <c r="BL168" s="17" t="s">
        <v>309</v>
      </c>
      <c r="BM168" s="199" t="s">
        <v>365</v>
      </c>
    </row>
    <row r="169" spans="1:65" s="2" customFormat="1" ht="33" customHeight="1">
      <c r="A169" s="34"/>
      <c r="B169" s="35"/>
      <c r="C169" s="187" t="s">
        <v>367</v>
      </c>
      <c r="D169" s="187" t="s">
        <v>150</v>
      </c>
      <c r="E169" s="188" t="s">
        <v>885</v>
      </c>
      <c r="F169" s="189" t="s">
        <v>886</v>
      </c>
      <c r="G169" s="190" t="s">
        <v>225</v>
      </c>
      <c r="H169" s="191">
        <v>24</v>
      </c>
      <c r="I169" s="192"/>
      <c r="J169" s="193">
        <f t="shared" si="10"/>
        <v>0</v>
      </c>
      <c r="K169" s="194"/>
      <c r="L169" s="39"/>
      <c r="M169" s="195" t="s">
        <v>1</v>
      </c>
      <c r="N169" s="196" t="s">
        <v>43</v>
      </c>
      <c r="O169" s="71"/>
      <c r="P169" s="197">
        <f t="shared" si="11"/>
        <v>0</v>
      </c>
      <c r="Q169" s="197">
        <v>0</v>
      </c>
      <c r="R169" s="197">
        <f t="shared" si="12"/>
        <v>0</v>
      </c>
      <c r="S169" s="197">
        <v>0</v>
      </c>
      <c r="T169" s="198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309</v>
      </c>
      <c r="AT169" s="199" t="s">
        <v>150</v>
      </c>
      <c r="AU169" s="199" t="s">
        <v>168</v>
      </c>
      <c r="AY169" s="17" t="s">
        <v>148</v>
      </c>
      <c r="BE169" s="200">
        <f t="shared" si="14"/>
        <v>0</v>
      </c>
      <c r="BF169" s="200">
        <f t="shared" si="15"/>
        <v>0</v>
      </c>
      <c r="BG169" s="200">
        <f t="shared" si="16"/>
        <v>0</v>
      </c>
      <c r="BH169" s="200">
        <f t="shared" si="17"/>
        <v>0</v>
      </c>
      <c r="BI169" s="200">
        <f t="shared" si="18"/>
        <v>0</v>
      </c>
      <c r="BJ169" s="17" t="s">
        <v>86</v>
      </c>
      <c r="BK169" s="200">
        <f t="shared" si="19"/>
        <v>0</v>
      </c>
      <c r="BL169" s="17" t="s">
        <v>309</v>
      </c>
      <c r="BM169" s="199" t="s">
        <v>370</v>
      </c>
    </row>
    <row r="170" spans="1:65" s="2" customFormat="1" ht="24.2" customHeight="1">
      <c r="A170" s="34"/>
      <c r="B170" s="35"/>
      <c r="C170" s="187" t="s">
        <v>261</v>
      </c>
      <c r="D170" s="187" t="s">
        <v>150</v>
      </c>
      <c r="E170" s="188" t="s">
        <v>887</v>
      </c>
      <c r="F170" s="189" t="s">
        <v>888</v>
      </c>
      <c r="G170" s="190" t="s">
        <v>225</v>
      </c>
      <c r="H170" s="191">
        <v>45</v>
      </c>
      <c r="I170" s="192"/>
      <c r="J170" s="193">
        <f t="shared" si="10"/>
        <v>0</v>
      </c>
      <c r="K170" s="194"/>
      <c r="L170" s="39"/>
      <c r="M170" s="195" t="s">
        <v>1</v>
      </c>
      <c r="N170" s="196" t="s">
        <v>43</v>
      </c>
      <c r="O170" s="71"/>
      <c r="P170" s="197">
        <f t="shared" si="11"/>
        <v>0</v>
      </c>
      <c r="Q170" s="197">
        <v>0</v>
      </c>
      <c r="R170" s="197">
        <f t="shared" si="12"/>
        <v>0</v>
      </c>
      <c r="S170" s="197">
        <v>0</v>
      </c>
      <c r="T170" s="198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309</v>
      </c>
      <c r="AT170" s="199" t="s">
        <v>150</v>
      </c>
      <c r="AU170" s="199" t="s">
        <v>168</v>
      </c>
      <c r="AY170" s="17" t="s">
        <v>148</v>
      </c>
      <c r="BE170" s="200">
        <f t="shared" si="14"/>
        <v>0</v>
      </c>
      <c r="BF170" s="200">
        <f t="shared" si="15"/>
        <v>0</v>
      </c>
      <c r="BG170" s="200">
        <f t="shared" si="16"/>
        <v>0</v>
      </c>
      <c r="BH170" s="200">
        <f t="shared" si="17"/>
        <v>0</v>
      </c>
      <c r="BI170" s="200">
        <f t="shared" si="18"/>
        <v>0</v>
      </c>
      <c r="BJ170" s="17" t="s">
        <v>86</v>
      </c>
      <c r="BK170" s="200">
        <f t="shared" si="19"/>
        <v>0</v>
      </c>
      <c r="BL170" s="17" t="s">
        <v>309</v>
      </c>
      <c r="BM170" s="199" t="s">
        <v>373</v>
      </c>
    </row>
    <row r="171" spans="1:65" s="2" customFormat="1" ht="21.75" customHeight="1">
      <c r="A171" s="34"/>
      <c r="B171" s="35"/>
      <c r="C171" s="224" t="s">
        <v>374</v>
      </c>
      <c r="D171" s="224" t="s">
        <v>189</v>
      </c>
      <c r="E171" s="225" t="s">
        <v>889</v>
      </c>
      <c r="F171" s="226" t="s">
        <v>890</v>
      </c>
      <c r="G171" s="227" t="s">
        <v>225</v>
      </c>
      <c r="H171" s="228">
        <v>45</v>
      </c>
      <c r="I171" s="229"/>
      <c r="J171" s="230">
        <f t="shared" si="10"/>
        <v>0</v>
      </c>
      <c r="K171" s="231"/>
      <c r="L171" s="232"/>
      <c r="M171" s="233" t="s">
        <v>1</v>
      </c>
      <c r="N171" s="234" t="s">
        <v>43</v>
      </c>
      <c r="O171" s="71"/>
      <c r="P171" s="197">
        <f t="shared" si="11"/>
        <v>0</v>
      </c>
      <c r="Q171" s="197">
        <v>0</v>
      </c>
      <c r="R171" s="197">
        <f t="shared" si="12"/>
        <v>0</v>
      </c>
      <c r="S171" s="197">
        <v>0</v>
      </c>
      <c r="T171" s="198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818</v>
      </c>
      <c r="AT171" s="199" t="s">
        <v>189</v>
      </c>
      <c r="AU171" s="199" t="s">
        <v>168</v>
      </c>
      <c r="AY171" s="17" t="s">
        <v>148</v>
      </c>
      <c r="BE171" s="200">
        <f t="shared" si="14"/>
        <v>0</v>
      </c>
      <c r="BF171" s="200">
        <f t="shared" si="15"/>
        <v>0</v>
      </c>
      <c r="BG171" s="200">
        <f t="shared" si="16"/>
        <v>0</v>
      </c>
      <c r="BH171" s="200">
        <f t="shared" si="17"/>
        <v>0</v>
      </c>
      <c r="BI171" s="200">
        <f t="shared" si="18"/>
        <v>0</v>
      </c>
      <c r="BJ171" s="17" t="s">
        <v>86</v>
      </c>
      <c r="BK171" s="200">
        <f t="shared" si="19"/>
        <v>0</v>
      </c>
      <c r="BL171" s="17" t="s">
        <v>309</v>
      </c>
      <c r="BM171" s="199" t="s">
        <v>377</v>
      </c>
    </row>
    <row r="172" spans="1:65" s="2" customFormat="1" ht="24.2" customHeight="1">
      <c r="A172" s="34"/>
      <c r="B172" s="35"/>
      <c r="C172" s="187" t="s">
        <v>265</v>
      </c>
      <c r="D172" s="187" t="s">
        <v>150</v>
      </c>
      <c r="E172" s="188" t="s">
        <v>891</v>
      </c>
      <c r="F172" s="189" t="s">
        <v>892</v>
      </c>
      <c r="G172" s="190" t="s">
        <v>225</v>
      </c>
      <c r="H172" s="191">
        <v>45</v>
      </c>
      <c r="I172" s="192"/>
      <c r="J172" s="193">
        <f t="shared" si="10"/>
        <v>0</v>
      </c>
      <c r="K172" s="194"/>
      <c r="L172" s="39"/>
      <c r="M172" s="195" t="s">
        <v>1</v>
      </c>
      <c r="N172" s="196" t="s">
        <v>43</v>
      </c>
      <c r="O172" s="71"/>
      <c r="P172" s="197">
        <f t="shared" si="11"/>
        <v>0</v>
      </c>
      <c r="Q172" s="197">
        <v>3.5E-4</v>
      </c>
      <c r="R172" s="197">
        <f t="shared" si="12"/>
        <v>1.575E-2</v>
      </c>
      <c r="S172" s="197">
        <v>0</v>
      </c>
      <c r="T172" s="198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309</v>
      </c>
      <c r="AT172" s="199" t="s">
        <v>150</v>
      </c>
      <c r="AU172" s="199" t="s">
        <v>168</v>
      </c>
      <c r="AY172" s="17" t="s">
        <v>148</v>
      </c>
      <c r="BE172" s="200">
        <f t="shared" si="14"/>
        <v>0</v>
      </c>
      <c r="BF172" s="200">
        <f t="shared" si="15"/>
        <v>0</v>
      </c>
      <c r="BG172" s="200">
        <f t="shared" si="16"/>
        <v>0</v>
      </c>
      <c r="BH172" s="200">
        <f t="shared" si="17"/>
        <v>0</v>
      </c>
      <c r="BI172" s="200">
        <f t="shared" si="18"/>
        <v>0</v>
      </c>
      <c r="BJ172" s="17" t="s">
        <v>86</v>
      </c>
      <c r="BK172" s="200">
        <f t="shared" si="19"/>
        <v>0</v>
      </c>
      <c r="BL172" s="17" t="s">
        <v>309</v>
      </c>
      <c r="BM172" s="199" t="s">
        <v>380</v>
      </c>
    </row>
    <row r="173" spans="1:65" s="2" customFormat="1" ht="24.2" customHeight="1">
      <c r="A173" s="34"/>
      <c r="B173" s="35"/>
      <c r="C173" s="187" t="s">
        <v>381</v>
      </c>
      <c r="D173" s="187" t="s">
        <v>150</v>
      </c>
      <c r="E173" s="188" t="s">
        <v>893</v>
      </c>
      <c r="F173" s="189" t="s">
        <v>894</v>
      </c>
      <c r="G173" s="190" t="s">
        <v>225</v>
      </c>
      <c r="H173" s="191">
        <v>51</v>
      </c>
      <c r="I173" s="192"/>
      <c r="J173" s="193">
        <f t="shared" si="10"/>
        <v>0</v>
      </c>
      <c r="K173" s="194"/>
      <c r="L173" s="39"/>
      <c r="M173" s="195" t="s">
        <v>1</v>
      </c>
      <c r="N173" s="196" t="s">
        <v>43</v>
      </c>
      <c r="O173" s="71"/>
      <c r="P173" s="197">
        <f t="shared" si="11"/>
        <v>0</v>
      </c>
      <c r="Q173" s="197">
        <v>0</v>
      </c>
      <c r="R173" s="197">
        <f t="shared" si="12"/>
        <v>0</v>
      </c>
      <c r="S173" s="197">
        <v>0</v>
      </c>
      <c r="T173" s="198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309</v>
      </c>
      <c r="AT173" s="199" t="s">
        <v>150</v>
      </c>
      <c r="AU173" s="199" t="s">
        <v>168</v>
      </c>
      <c r="AY173" s="17" t="s">
        <v>148</v>
      </c>
      <c r="BE173" s="200">
        <f t="shared" si="14"/>
        <v>0</v>
      </c>
      <c r="BF173" s="200">
        <f t="shared" si="15"/>
        <v>0</v>
      </c>
      <c r="BG173" s="200">
        <f t="shared" si="16"/>
        <v>0</v>
      </c>
      <c r="BH173" s="200">
        <f t="shared" si="17"/>
        <v>0</v>
      </c>
      <c r="BI173" s="200">
        <f t="shared" si="18"/>
        <v>0</v>
      </c>
      <c r="BJ173" s="17" t="s">
        <v>86</v>
      </c>
      <c r="BK173" s="200">
        <f t="shared" si="19"/>
        <v>0</v>
      </c>
      <c r="BL173" s="17" t="s">
        <v>309</v>
      </c>
      <c r="BM173" s="199" t="s">
        <v>384</v>
      </c>
    </row>
    <row r="174" spans="1:65" s="2" customFormat="1" ht="21.75" customHeight="1">
      <c r="A174" s="34"/>
      <c r="B174" s="35"/>
      <c r="C174" s="187" t="s">
        <v>269</v>
      </c>
      <c r="D174" s="187" t="s">
        <v>150</v>
      </c>
      <c r="E174" s="188" t="s">
        <v>895</v>
      </c>
      <c r="F174" s="189" t="s">
        <v>896</v>
      </c>
      <c r="G174" s="190" t="s">
        <v>235</v>
      </c>
      <c r="H174" s="191">
        <v>144</v>
      </c>
      <c r="I174" s="192"/>
      <c r="J174" s="193">
        <f t="shared" si="10"/>
        <v>0</v>
      </c>
      <c r="K174" s="194"/>
      <c r="L174" s="39"/>
      <c r="M174" s="195" t="s">
        <v>1</v>
      </c>
      <c r="N174" s="196" t="s">
        <v>43</v>
      </c>
      <c r="O174" s="71"/>
      <c r="P174" s="197">
        <f t="shared" si="11"/>
        <v>0</v>
      </c>
      <c r="Q174" s="197">
        <v>0</v>
      </c>
      <c r="R174" s="197">
        <f t="shared" si="12"/>
        <v>0</v>
      </c>
      <c r="S174" s="197">
        <v>0</v>
      </c>
      <c r="T174" s="198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309</v>
      </c>
      <c r="AT174" s="199" t="s">
        <v>150</v>
      </c>
      <c r="AU174" s="199" t="s">
        <v>168</v>
      </c>
      <c r="AY174" s="17" t="s">
        <v>148</v>
      </c>
      <c r="BE174" s="200">
        <f t="shared" si="14"/>
        <v>0</v>
      </c>
      <c r="BF174" s="200">
        <f t="shared" si="15"/>
        <v>0</v>
      </c>
      <c r="BG174" s="200">
        <f t="shared" si="16"/>
        <v>0</v>
      </c>
      <c r="BH174" s="200">
        <f t="shared" si="17"/>
        <v>0</v>
      </c>
      <c r="BI174" s="200">
        <f t="shared" si="18"/>
        <v>0</v>
      </c>
      <c r="BJ174" s="17" t="s">
        <v>86</v>
      </c>
      <c r="BK174" s="200">
        <f t="shared" si="19"/>
        <v>0</v>
      </c>
      <c r="BL174" s="17" t="s">
        <v>309</v>
      </c>
      <c r="BM174" s="199" t="s">
        <v>759</v>
      </c>
    </row>
    <row r="175" spans="1:65" s="2" customFormat="1" ht="21.75" customHeight="1">
      <c r="A175" s="34"/>
      <c r="B175" s="35"/>
      <c r="C175" s="187" t="s">
        <v>388</v>
      </c>
      <c r="D175" s="187" t="s">
        <v>150</v>
      </c>
      <c r="E175" s="188" t="s">
        <v>897</v>
      </c>
      <c r="F175" s="189" t="s">
        <v>898</v>
      </c>
      <c r="G175" s="190" t="s">
        <v>235</v>
      </c>
      <c r="H175" s="191">
        <v>144</v>
      </c>
      <c r="I175" s="192"/>
      <c r="J175" s="193">
        <f t="shared" si="10"/>
        <v>0</v>
      </c>
      <c r="K175" s="194"/>
      <c r="L175" s="39"/>
      <c r="M175" s="195" t="s">
        <v>1</v>
      </c>
      <c r="N175" s="196" t="s">
        <v>43</v>
      </c>
      <c r="O175" s="71"/>
      <c r="P175" s="197">
        <f t="shared" si="11"/>
        <v>0</v>
      </c>
      <c r="Q175" s="197">
        <v>0</v>
      </c>
      <c r="R175" s="197">
        <f t="shared" si="12"/>
        <v>0</v>
      </c>
      <c r="S175" s="197">
        <v>0</v>
      </c>
      <c r="T175" s="198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309</v>
      </c>
      <c r="AT175" s="199" t="s">
        <v>150</v>
      </c>
      <c r="AU175" s="199" t="s">
        <v>168</v>
      </c>
      <c r="AY175" s="17" t="s">
        <v>148</v>
      </c>
      <c r="BE175" s="200">
        <f t="shared" si="14"/>
        <v>0</v>
      </c>
      <c r="BF175" s="200">
        <f t="shared" si="15"/>
        <v>0</v>
      </c>
      <c r="BG175" s="200">
        <f t="shared" si="16"/>
        <v>0</v>
      </c>
      <c r="BH175" s="200">
        <f t="shared" si="17"/>
        <v>0</v>
      </c>
      <c r="BI175" s="200">
        <f t="shared" si="18"/>
        <v>0</v>
      </c>
      <c r="BJ175" s="17" t="s">
        <v>86</v>
      </c>
      <c r="BK175" s="200">
        <f t="shared" si="19"/>
        <v>0</v>
      </c>
      <c r="BL175" s="17" t="s">
        <v>309</v>
      </c>
      <c r="BM175" s="199" t="s">
        <v>391</v>
      </c>
    </row>
    <row r="176" spans="1:65" s="2" customFormat="1" ht="33" customHeight="1">
      <c r="A176" s="34"/>
      <c r="B176" s="35"/>
      <c r="C176" s="187" t="s">
        <v>273</v>
      </c>
      <c r="D176" s="187" t="s">
        <v>150</v>
      </c>
      <c r="E176" s="188" t="s">
        <v>899</v>
      </c>
      <c r="F176" s="189" t="s">
        <v>900</v>
      </c>
      <c r="G176" s="190" t="s">
        <v>225</v>
      </c>
      <c r="H176" s="191">
        <v>395</v>
      </c>
      <c r="I176" s="192"/>
      <c r="J176" s="193">
        <f t="shared" si="10"/>
        <v>0</v>
      </c>
      <c r="K176" s="194"/>
      <c r="L176" s="39"/>
      <c r="M176" s="195" t="s">
        <v>1</v>
      </c>
      <c r="N176" s="196" t="s">
        <v>43</v>
      </c>
      <c r="O176" s="71"/>
      <c r="P176" s="197">
        <f t="shared" si="11"/>
        <v>0</v>
      </c>
      <c r="Q176" s="197">
        <v>0</v>
      </c>
      <c r="R176" s="197">
        <f t="shared" si="12"/>
        <v>0</v>
      </c>
      <c r="S176" s="197">
        <v>0</v>
      </c>
      <c r="T176" s="198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309</v>
      </c>
      <c r="AT176" s="199" t="s">
        <v>150</v>
      </c>
      <c r="AU176" s="199" t="s">
        <v>168</v>
      </c>
      <c r="AY176" s="17" t="s">
        <v>148</v>
      </c>
      <c r="BE176" s="200">
        <f t="shared" si="14"/>
        <v>0</v>
      </c>
      <c r="BF176" s="200">
        <f t="shared" si="15"/>
        <v>0</v>
      </c>
      <c r="BG176" s="200">
        <f t="shared" si="16"/>
        <v>0</v>
      </c>
      <c r="BH176" s="200">
        <f t="shared" si="17"/>
        <v>0</v>
      </c>
      <c r="BI176" s="200">
        <f t="shared" si="18"/>
        <v>0</v>
      </c>
      <c r="BJ176" s="17" t="s">
        <v>86</v>
      </c>
      <c r="BK176" s="200">
        <f t="shared" si="19"/>
        <v>0</v>
      </c>
      <c r="BL176" s="17" t="s">
        <v>309</v>
      </c>
      <c r="BM176" s="199" t="s">
        <v>395</v>
      </c>
    </row>
    <row r="177" spans="1:65" s="2" customFormat="1" ht="16.5" customHeight="1">
      <c r="A177" s="34"/>
      <c r="B177" s="35"/>
      <c r="C177" s="224" t="s">
        <v>396</v>
      </c>
      <c r="D177" s="224" t="s">
        <v>189</v>
      </c>
      <c r="E177" s="225" t="s">
        <v>901</v>
      </c>
      <c r="F177" s="226" t="s">
        <v>902</v>
      </c>
      <c r="G177" s="227" t="s">
        <v>235</v>
      </c>
      <c r="H177" s="228">
        <v>34</v>
      </c>
      <c r="I177" s="229"/>
      <c r="J177" s="230">
        <f t="shared" si="10"/>
        <v>0</v>
      </c>
      <c r="K177" s="231"/>
      <c r="L177" s="232"/>
      <c r="M177" s="233" t="s">
        <v>1</v>
      </c>
      <c r="N177" s="234" t="s">
        <v>43</v>
      </c>
      <c r="O177" s="71"/>
      <c r="P177" s="197">
        <f t="shared" si="11"/>
        <v>0</v>
      </c>
      <c r="Q177" s="197">
        <v>1.2E-4</v>
      </c>
      <c r="R177" s="197">
        <f t="shared" si="12"/>
        <v>4.0800000000000003E-3</v>
      </c>
      <c r="S177" s="197">
        <v>0</v>
      </c>
      <c r="T177" s="198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818</v>
      </c>
      <c r="AT177" s="199" t="s">
        <v>189</v>
      </c>
      <c r="AU177" s="199" t="s">
        <v>168</v>
      </c>
      <c r="AY177" s="17" t="s">
        <v>148</v>
      </c>
      <c r="BE177" s="200">
        <f t="shared" si="14"/>
        <v>0</v>
      </c>
      <c r="BF177" s="200">
        <f t="shared" si="15"/>
        <v>0</v>
      </c>
      <c r="BG177" s="200">
        <f t="shared" si="16"/>
        <v>0</v>
      </c>
      <c r="BH177" s="200">
        <f t="shared" si="17"/>
        <v>0</v>
      </c>
      <c r="BI177" s="200">
        <f t="shared" si="18"/>
        <v>0</v>
      </c>
      <c r="BJ177" s="17" t="s">
        <v>86</v>
      </c>
      <c r="BK177" s="200">
        <f t="shared" si="19"/>
        <v>0</v>
      </c>
      <c r="BL177" s="17" t="s">
        <v>309</v>
      </c>
      <c r="BM177" s="199" t="s">
        <v>400</v>
      </c>
    </row>
    <row r="178" spans="1:65" s="2" customFormat="1" ht="16.5" customHeight="1">
      <c r="A178" s="34"/>
      <c r="B178" s="35"/>
      <c r="C178" s="224" t="s">
        <v>277</v>
      </c>
      <c r="D178" s="224" t="s">
        <v>189</v>
      </c>
      <c r="E178" s="225" t="s">
        <v>903</v>
      </c>
      <c r="F178" s="226" t="s">
        <v>904</v>
      </c>
      <c r="G178" s="227" t="s">
        <v>905</v>
      </c>
      <c r="H178" s="228">
        <v>244.9</v>
      </c>
      <c r="I178" s="229"/>
      <c r="J178" s="230">
        <f t="shared" si="10"/>
        <v>0</v>
      </c>
      <c r="K178" s="231"/>
      <c r="L178" s="232"/>
      <c r="M178" s="233" t="s">
        <v>1</v>
      </c>
      <c r="N178" s="234" t="s">
        <v>43</v>
      </c>
      <c r="O178" s="71"/>
      <c r="P178" s="197">
        <f t="shared" si="11"/>
        <v>0</v>
      </c>
      <c r="Q178" s="197">
        <v>1E-3</v>
      </c>
      <c r="R178" s="197">
        <f t="shared" si="12"/>
        <v>0.24490000000000001</v>
      </c>
      <c r="S178" s="197">
        <v>0</v>
      </c>
      <c r="T178" s="198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818</v>
      </c>
      <c r="AT178" s="199" t="s">
        <v>189</v>
      </c>
      <c r="AU178" s="199" t="s">
        <v>168</v>
      </c>
      <c r="AY178" s="17" t="s">
        <v>148</v>
      </c>
      <c r="BE178" s="200">
        <f t="shared" si="14"/>
        <v>0</v>
      </c>
      <c r="BF178" s="200">
        <f t="shared" si="15"/>
        <v>0</v>
      </c>
      <c r="BG178" s="200">
        <f t="shared" si="16"/>
        <v>0</v>
      </c>
      <c r="BH178" s="200">
        <f t="shared" si="17"/>
        <v>0</v>
      </c>
      <c r="BI178" s="200">
        <f t="shared" si="18"/>
        <v>0</v>
      </c>
      <c r="BJ178" s="17" t="s">
        <v>86</v>
      </c>
      <c r="BK178" s="200">
        <f t="shared" si="19"/>
        <v>0</v>
      </c>
      <c r="BL178" s="17" t="s">
        <v>309</v>
      </c>
      <c r="BM178" s="199" t="s">
        <v>404</v>
      </c>
    </row>
    <row r="179" spans="1:65" s="12" customFormat="1" ht="20.85" customHeight="1">
      <c r="B179" s="171"/>
      <c r="C179" s="172"/>
      <c r="D179" s="173" t="s">
        <v>77</v>
      </c>
      <c r="E179" s="185" t="s">
        <v>906</v>
      </c>
      <c r="F179" s="185" t="s">
        <v>907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SUM(P180:P205)</f>
        <v>0</v>
      </c>
      <c r="Q179" s="179"/>
      <c r="R179" s="180">
        <f>SUM(R180:R205)</f>
        <v>65.610331200000005</v>
      </c>
      <c r="S179" s="179"/>
      <c r="T179" s="181">
        <f>SUM(T180:T205)</f>
        <v>5.28</v>
      </c>
      <c r="AR179" s="182" t="s">
        <v>168</v>
      </c>
      <c r="AT179" s="183" t="s">
        <v>77</v>
      </c>
      <c r="AU179" s="183" t="s">
        <v>88</v>
      </c>
      <c r="AY179" s="182" t="s">
        <v>148</v>
      </c>
      <c r="BK179" s="184">
        <f>SUM(BK180:BK205)</f>
        <v>0</v>
      </c>
    </row>
    <row r="180" spans="1:65" s="2" customFormat="1" ht="24.2" customHeight="1">
      <c r="A180" s="34"/>
      <c r="B180" s="35"/>
      <c r="C180" s="187" t="s">
        <v>405</v>
      </c>
      <c r="D180" s="187" t="s">
        <v>150</v>
      </c>
      <c r="E180" s="188" t="s">
        <v>908</v>
      </c>
      <c r="F180" s="189" t="s">
        <v>909</v>
      </c>
      <c r="G180" s="190" t="s">
        <v>157</v>
      </c>
      <c r="H180" s="191">
        <v>2.4</v>
      </c>
      <c r="I180" s="192"/>
      <c r="J180" s="193">
        <f t="shared" ref="J180:J203" si="20">ROUND(I180*H180,2)</f>
        <v>0</v>
      </c>
      <c r="K180" s="194"/>
      <c r="L180" s="39"/>
      <c r="M180" s="195" t="s">
        <v>1</v>
      </c>
      <c r="N180" s="196" t="s">
        <v>43</v>
      </c>
      <c r="O180" s="71"/>
      <c r="P180" s="197">
        <f t="shared" ref="P180:P203" si="21">O180*H180</f>
        <v>0</v>
      </c>
      <c r="Q180" s="197">
        <v>0</v>
      </c>
      <c r="R180" s="197">
        <f t="shared" ref="R180:R203" si="22">Q180*H180</f>
        <v>0</v>
      </c>
      <c r="S180" s="197">
        <v>2.2000000000000002</v>
      </c>
      <c r="T180" s="198">
        <f t="shared" ref="T180:T203" si="23">S180*H180</f>
        <v>5.28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309</v>
      </c>
      <c r="AT180" s="199" t="s">
        <v>150</v>
      </c>
      <c r="AU180" s="199" t="s">
        <v>168</v>
      </c>
      <c r="AY180" s="17" t="s">
        <v>148</v>
      </c>
      <c r="BE180" s="200">
        <f t="shared" ref="BE180:BE203" si="24">IF(N180="základní",J180,0)</f>
        <v>0</v>
      </c>
      <c r="BF180" s="200">
        <f t="shared" ref="BF180:BF203" si="25">IF(N180="snížená",J180,0)</f>
        <v>0</v>
      </c>
      <c r="BG180" s="200">
        <f t="shared" ref="BG180:BG203" si="26">IF(N180="zákl. přenesená",J180,0)</f>
        <v>0</v>
      </c>
      <c r="BH180" s="200">
        <f t="shared" ref="BH180:BH203" si="27">IF(N180="sníž. přenesená",J180,0)</f>
        <v>0</v>
      </c>
      <c r="BI180" s="200">
        <f t="shared" ref="BI180:BI203" si="28">IF(N180="nulová",J180,0)</f>
        <v>0</v>
      </c>
      <c r="BJ180" s="17" t="s">
        <v>86</v>
      </c>
      <c r="BK180" s="200">
        <f t="shared" ref="BK180:BK203" si="29">ROUND(I180*H180,2)</f>
        <v>0</v>
      </c>
      <c r="BL180" s="17" t="s">
        <v>309</v>
      </c>
      <c r="BM180" s="199" t="s">
        <v>408</v>
      </c>
    </row>
    <row r="181" spans="1:65" s="2" customFormat="1" ht="24.2" customHeight="1">
      <c r="A181" s="34"/>
      <c r="B181" s="35"/>
      <c r="C181" s="187" t="s">
        <v>286</v>
      </c>
      <c r="D181" s="187" t="s">
        <v>150</v>
      </c>
      <c r="E181" s="188" t="s">
        <v>910</v>
      </c>
      <c r="F181" s="189" t="s">
        <v>911</v>
      </c>
      <c r="G181" s="190" t="s">
        <v>157</v>
      </c>
      <c r="H181" s="191">
        <v>2.4</v>
      </c>
      <c r="I181" s="192"/>
      <c r="J181" s="193">
        <f t="shared" si="20"/>
        <v>0</v>
      </c>
      <c r="K181" s="194"/>
      <c r="L181" s="39"/>
      <c r="M181" s="195" t="s">
        <v>1</v>
      </c>
      <c r="N181" s="196" t="s">
        <v>43</v>
      </c>
      <c r="O181" s="71"/>
      <c r="P181" s="197">
        <f t="shared" si="21"/>
        <v>0</v>
      </c>
      <c r="Q181" s="197">
        <v>0</v>
      </c>
      <c r="R181" s="197">
        <f t="shared" si="22"/>
        <v>0</v>
      </c>
      <c r="S181" s="197">
        <v>0</v>
      </c>
      <c r="T181" s="198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309</v>
      </c>
      <c r="AT181" s="199" t="s">
        <v>150</v>
      </c>
      <c r="AU181" s="199" t="s">
        <v>168</v>
      </c>
      <c r="AY181" s="17" t="s">
        <v>148</v>
      </c>
      <c r="BE181" s="200">
        <f t="shared" si="24"/>
        <v>0</v>
      </c>
      <c r="BF181" s="200">
        <f t="shared" si="25"/>
        <v>0</v>
      </c>
      <c r="BG181" s="200">
        <f t="shared" si="26"/>
        <v>0</v>
      </c>
      <c r="BH181" s="200">
        <f t="shared" si="27"/>
        <v>0</v>
      </c>
      <c r="BI181" s="200">
        <f t="shared" si="28"/>
        <v>0</v>
      </c>
      <c r="BJ181" s="17" t="s">
        <v>86</v>
      </c>
      <c r="BK181" s="200">
        <f t="shared" si="29"/>
        <v>0</v>
      </c>
      <c r="BL181" s="17" t="s">
        <v>309</v>
      </c>
      <c r="BM181" s="199" t="s">
        <v>411</v>
      </c>
    </row>
    <row r="182" spans="1:65" s="2" customFormat="1" ht="16.5" customHeight="1">
      <c r="A182" s="34"/>
      <c r="B182" s="35"/>
      <c r="C182" s="187" t="s">
        <v>413</v>
      </c>
      <c r="D182" s="187" t="s">
        <v>150</v>
      </c>
      <c r="E182" s="188" t="s">
        <v>912</v>
      </c>
      <c r="F182" s="189" t="s">
        <v>913</v>
      </c>
      <c r="G182" s="190" t="s">
        <v>399</v>
      </c>
      <c r="H182" s="191">
        <v>24</v>
      </c>
      <c r="I182" s="192"/>
      <c r="J182" s="193">
        <f t="shared" si="20"/>
        <v>0</v>
      </c>
      <c r="K182" s="194"/>
      <c r="L182" s="39"/>
      <c r="M182" s="195" t="s">
        <v>1</v>
      </c>
      <c r="N182" s="196" t="s">
        <v>43</v>
      </c>
      <c r="O182" s="71"/>
      <c r="P182" s="197">
        <f t="shared" si="21"/>
        <v>0</v>
      </c>
      <c r="Q182" s="197">
        <v>0</v>
      </c>
      <c r="R182" s="197">
        <f t="shared" si="22"/>
        <v>0</v>
      </c>
      <c r="S182" s="197">
        <v>0</v>
      </c>
      <c r="T182" s="198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309</v>
      </c>
      <c r="AT182" s="199" t="s">
        <v>150</v>
      </c>
      <c r="AU182" s="199" t="s">
        <v>168</v>
      </c>
      <c r="AY182" s="17" t="s">
        <v>148</v>
      </c>
      <c r="BE182" s="200">
        <f t="shared" si="24"/>
        <v>0</v>
      </c>
      <c r="BF182" s="200">
        <f t="shared" si="25"/>
        <v>0</v>
      </c>
      <c r="BG182" s="200">
        <f t="shared" si="26"/>
        <v>0</v>
      </c>
      <c r="BH182" s="200">
        <f t="shared" si="27"/>
        <v>0</v>
      </c>
      <c r="BI182" s="200">
        <f t="shared" si="28"/>
        <v>0</v>
      </c>
      <c r="BJ182" s="17" t="s">
        <v>86</v>
      </c>
      <c r="BK182" s="200">
        <f t="shared" si="29"/>
        <v>0</v>
      </c>
      <c r="BL182" s="17" t="s">
        <v>309</v>
      </c>
      <c r="BM182" s="199" t="s">
        <v>416</v>
      </c>
    </row>
    <row r="183" spans="1:65" s="2" customFormat="1" ht="24.2" customHeight="1">
      <c r="A183" s="34"/>
      <c r="B183" s="35"/>
      <c r="C183" s="187" t="s">
        <v>294</v>
      </c>
      <c r="D183" s="187" t="s">
        <v>150</v>
      </c>
      <c r="E183" s="188" t="s">
        <v>914</v>
      </c>
      <c r="F183" s="189" t="s">
        <v>915</v>
      </c>
      <c r="G183" s="190" t="s">
        <v>235</v>
      </c>
      <c r="H183" s="191">
        <v>19</v>
      </c>
      <c r="I183" s="192"/>
      <c r="J183" s="193">
        <f t="shared" si="20"/>
        <v>0</v>
      </c>
      <c r="K183" s="194"/>
      <c r="L183" s="39"/>
      <c r="M183" s="195" t="s">
        <v>1</v>
      </c>
      <c r="N183" s="196" t="s">
        <v>43</v>
      </c>
      <c r="O183" s="71"/>
      <c r="P183" s="197">
        <f t="shared" si="21"/>
        <v>0</v>
      </c>
      <c r="Q183" s="197">
        <v>0</v>
      </c>
      <c r="R183" s="197">
        <f t="shared" si="22"/>
        <v>0</v>
      </c>
      <c r="S183" s="197">
        <v>0</v>
      </c>
      <c r="T183" s="198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309</v>
      </c>
      <c r="AT183" s="199" t="s">
        <v>150</v>
      </c>
      <c r="AU183" s="199" t="s">
        <v>168</v>
      </c>
      <c r="AY183" s="17" t="s">
        <v>148</v>
      </c>
      <c r="BE183" s="200">
        <f t="shared" si="24"/>
        <v>0</v>
      </c>
      <c r="BF183" s="200">
        <f t="shared" si="25"/>
        <v>0</v>
      </c>
      <c r="BG183" s="200">
        <f t="shared" si="26"/>
        <v>0</v>
      </c>
      <c r="BH183" s="200">
        <f t="shared" si="27"/>
        <v>0</v>
      </c>
      <c r="BI183" s="200">
        <f t="shared" si="28"/>
        <v>0</v>
      </c>
      <c r="BJ183" s="17" t="s">
        <v>86</v>
      </c>
      <c r="BK183" s="200">
        <f t="shared" si="29"/>
        <v>0</v>
      </c>
      <c r="BL183" s="17" t="s">
        <v>309</v>
      </c>
      <c r="BM183" s="199" t="s">
        <v>426</v>
      </c>
    </row>
    <row r="184" spans="1:65" s="2" customFormat="1" ht="24.2" customHeight="1">
      <c r="A184" s="34"/>
      <c r="B184" s="35"/>
      <c r="C184" s="187" t="s">
        <v>428</v>
      </c>
      <c r="D184" s="187" t="s">
        <v>150</v>
      </c>
      <c r="E184" s="188" t="s">
        <v>916</v>
      </c>
      <c r="F184" s="189" t="s">
        <v>917</v>
      </c>
      <c r="G184" s="190" t="s">
        <v>157</v>
      </c>
      <c r="H184" s="191">
        <v>7.74</v>
      </c>
      <c r="I184" s="192"/>
      <c r="J184" s="193">
        <f t="shared" si="20"/>
        <v>0</v>
      </c>
      <c r="K184" s="194"/>
      <c r="L184" s="39"/>
      <c r="M184" s="195" t="s">
        <v>1</v>
      </c>
      <c r="N184" s="196" t="s">
        <v>43</v>
      </c>
      <c r="O184" s="71"/>
      <c r="P184" s="197">
        <f t="shared" si="21"/>
        <v>0</v>
      </c>
      <c r="Q184" s="197">
        <v>2.3010199999999998</v>
      </c>
      <c r="R184" s="197">
        <f t="shared" si="22"/>
        <v>17.809894799999999</v>
      </c>
      <c r="S184" s="197">
        <v>0</v>
      </c>
      <c r="T184" s="198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309</v>
      </c>
      <c r="AT184" s="199" t="s">
        <v>150</v>
      </c>
      <c r="AU184" s="199" t="s">
        <v>168</v>
      </c>
      <c r="AY184" s="17" t="s">
        <v>148</v>
      </c>
      <c r="BE184" s="200">
        <f t="shared" si="24"/>
        <v>0</v>
      </c>
      <c r="BF184" s="200">
        <f t="shared" si="25"/>
        <v>0</v>
      </c>
      <c r="BG184" s="200">
        <f t="shared" si="26"/>
        <v>0</v>
      </c>
      <c r="BH184" s="200">
        <f t="shared" si="27"/>
        <v>0</v>
      </c>
      <c r="BI184" s="200">
        <f t="shared" si="28"/>
        <v>0</v>
      </c>
      <c r="BJ184" s="17" t="s">
        <v>86</v>
      </c>
      <c r="BK184" s="200">
        <f t="shared" si="29"/>
        <v>0</v>
      </c>
      <c r="BL184" s="17" t="s">
        <v>309</v>
      </c>
      <c r="BM184" s="199" t="s">
        <v>431</v>
      </c>
    </row>
    <row r="185" spans="1:65" s="2" customFormat="1" ht="24.2" customHeight="1">
      <c r="A185" s="34"/>
      <c r="B185" s="35"/>
      <c r="C185" s="224" t="s">
        <v>297</v>
      </c>
      <c r="D185" s="224" t="s">
        <v>189</v>
      </c>
      <c r="E185" s="225" t="s">
        <v>918</v>
      </c>
      <c r="F185" s="226" t="s">
        <v>919</v>
      </c>
      <c r="G185" s="227" t="s">
        <v>399</v>
      </c>
      <c r="H185" s="228">
        <v>6</v>
      </c>
      <c r="I185" s="229"/>
      <c r="J185" s="230">
        <f t="shared" si="20"/>
        <v>0</v>
      </c>
      <c r="K185" s="231"/>
      <c r="L185" s="232"/>
      <c r="M185" s="233" t="s">
        <v>1</v>
      </c>
      <c r="N185" s="234" t="s">
        <v>43</v>
      </c>
      <c r="O185" s="71"/>
      <c r="P185" s="197">
        <f t="shared" si="21"/>
        <v>0</v>
      </c>
      <c r="Q185" s="197">
        <v>0</v>
      </c>
      <c r="R185" s="197">
        <f t="shared" si="22"/>
        <v>0</v>
      </c>
      <c r="S185" s="197">
        <v>0</v>
      </c>
      <c r="T185" s="198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818</v>
      </c>
      <c r="AT185" s="199" t="s">
        <v>189</v>
      </c>
      <c r="AU185" s="199" t="s">
        <v>168</v>
      </c>
      <c r="AY185" s="17" t="s">
        <v>148</v>
      </c>
      <c r="BE185" s="200">
        <f t="shared" si="24"/>
        <v>0</v>
      </c>
      <c r="BF185" s="200">
        <f t="shared" si="25"/>
        <v>0</v>
      </c>
      <c r="BG185" s="200">
        <f t="shared" si="26"/>
        <v>0</v>
      </c>
      <c r="BH185" s="200">
        <f t="shared" si="27"/>
        <v>0</v>
      </c>
      <c r="BI185" s="200">
        <f t="shared" si="28"/>
        <v>0</v>
      </c>
      <c r="BJ185" s="17" t="s">
        <v>86</v>
      </c>
      <c r="BK185" s="200">
        <f t="shared" si="29"/>
        <v>0</v>
      </c>
      <c r="BL185" s="17" t="s">
        <v>309</v>
      </c>
      <c r="BM185" s="199" t="s">
        <v>781</v>
      </c>
    </row>
    <row r="186" spans="1:65" s="2" customFormat="1" ht="24.2" customHeight="1">
      <c r="A186" s="34"/>
      <c r="B186" s="35"/>
      <c r="C186" s="224" t="s">
        <v>435</v>
      </c>
      <c r="D186" s="224" t="s">
        <v>189</v>
      </c>
      <c r="E186" s="225" t="s">
        <v>920</v>
      </c>
      <c r="F186" s="226" t="s">
        <v>921</v>
      </c>
      <c r="G186" s="227" t="s">
        <v>399</v>
      </c>
      <c r="H186" s="228">
        <v>13</v>
      </c>
      <c r="I186" s="229"/>
      <c r="J186" s="230">
        <f t="shared" si="20"/>
        <v>0</v>
      </c>
      <c r="K186" s="231"/>
      <c r="L186" s="232"/>
      <c r="M186" s="233" t="s">
        <v>1</v>
      </c>
      <c r="N186" s="234" t="s">
        <v>43</v>
      </c>
      <c r="O186" s="71"/>
      <c r="P186" s="197">
        <f t="shared" si="21"/>
        <v>0</v>
      </c>
      <c r="Q186" s="197">
        <v>0</v>
      </c>
      <c r="R186" s="197">
        <f t="shared" si="22"/>
        <v>0</v>
      </c>
      <c r="S186" s="197">
        <v>0</v>
      </c>
      <c r="T186" s="198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818</v>
      </c>
      <c r="AT186" s="199" t="s">
        <v>189</v>
      </c>
      <c r="AU186" s="199" t="s">
        <v>168</v>
      </c>
      <c r="AY186" s="17" t="s">
        <v>148</v>
      </c>
      <c r="BE186" s="200">
        <f t="shared" si="24"/>
        <v>0</v>
      </c>
      <c r="BF186" s="200">
        <f t="shared" si="25"/>
        <v>0</v>
      </c>
      <c r="BG186" s="200">
        <f t="shared" si="26"/>
        <v>0</v>
      </c>
      <c r="BH186" s="200">
        <f t="shared" si="27"/>
        <v>0</v>
      </c>
      <c r="BI186" s="200">
        <f t="shared" si="28"/>
        <v>0</v>
      </c>
      <c r="BJ186" s="17" t="s">
        <v>86</v>
      </c>
      <c r="BK186" s="200">
        <f t="shared" si="29"/>
        <v>0</v>
      </c>
      <c r="BL186" s="17" t="s">
        <v>309</v>
      </c>
      <c r="BM186" s="199" t="s">
        <v>438</v>
      </c>
    </row>
    <row r="187" spans="1:65" s="2" customFormat="1" ht="16.5" customHeight="1">
      <c r="A187" s="34"/>
      <c r="B187" s="35"/>
      <c r="C187" s="187" t="s">
        <v>439</v>
      </c>
      <c r="D187" s="187" t="s">
        <v>150</v>
      </c>
      <c r="E187" s="188" t="s">
        <v>922</v>
      </c>
      <c r="F187" s="189" t="s">
        <v>923</v>
      </c>
      <c r="G187" s="190" t="s">
        <v>225</v>
      </c>
      <c r="H187" s="191">
        <v>353</v>
      </c>
      <c r="I187" s="192"/>
      <c r="J187" s="193">
        <f t="shared" si="20"/>
        <v>0</v>
      </c>
      <c r="K187" s="194"/>
      <c r="L187" s="39"/>
      <c r="M187" s="195" t="s">
        <v>1</v>
      </c>
      <c r="N187" s="196" t="s">
        <v>43</v>
      </c>
      <c r="O187" s="71"/>
      <c r="P187" s="197">
        <f t="shared" si="21"/>
        <v>0</v>
      </c>
      <c r="Q187" s="197">
        <v>0</v>
      </c>
      <c r="R187" s="197">
        <f t="shared" si="22"/>
        <v>0</v>
      </c>
      <c r="S187" s="197">
        <v>0</v>
      </c>
      <c r="T187" s="198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309</v>
      </c>
      <c r="AT187" s="199" t="s">
        <v>150</v>
      </c>
      <c r="AU187" s="199" t="s">
        <v>168</v>
      </c>
      <c r="AY187" s="17" t="s">
        <v>148</v>
      </c>
      <c r="BE187" s="200">
        <f t="shared" si="24"/>
        <v>0</v>
      </c>
      <c r="BF187" s="200">
        <f t="shared" si="25"/>
        <v>0</v>
      </c>
      <c r="BG187" s="200">
        <f t="shared" si="26"/>
        <v>0</v>
      </c>
      <c r="BH187" s="200">
        <f t="shared" si="27"/>
        <v>0</v>
      </c>
      <c r="BI187" s="200">
        <f t="shared" si="28"/>
        <v>0</v>
      </c>
      <c r="BJ187" s="17" t="s">
        <v>86</v>
      </c>
      <c r="BK187" s="200">
        <f t="shared" si="29"/>
        <v>0</v>
      </c>
      <c r="BL187" s="17" t="s">
        <v>309</v>
      </c>
      <c r="BM187" s="199" t="s">
        <v>443</v>
      </c>
    </row>
    <row r="188" spans="1:65" s="2" customFormat="1" ht="24.2" customHeight="1">
      <c r="A188" s="34"/>
      <c r="B188" s="35"/>
      <c r="C188" s="187" t="s">
        <v>446</v>
      </c>
      <c r="D188" s="187" t="s">
        <v>150</v>
      </c>
      <c r="E188" s="188" t="s">
        <v>924</v>
      </c>
      <c r="F188" s="189" t="s">
        <v>925</v>
      </c>
      <c r="G188" s="190" t="s">
        <v>225</v>
      </c>
      <c r="H188" s="191">
        <v>47</v>
      </c>
      <c r="I188" s="192"/>
      <c r="J188" s="193">
        <f t="shared" si="20"/>
        <v>0</v>
      </c>
      <c r="K188" s="194"/>
      <c r="L188" s="39"/>
      <c r="M188" s="195" t="s">
        <v>1</v>
      </c>
      <c r="N188" s="196" t="s">
        <v>43</v>
      </c>
      <c r="O188" s="71"/>
      <c r="P188" s="197">
        <f t="shared" si="21"/>
        <v>0</v>
      </c>
      <c r="Q188" s="197">
        <v>0</v>
      </c>
      <c r="R188" s="197">
        <f t="shared" si="22"/>
        <v>0</v>
      </c>
      <c r="S188" s="197">
        <v>0</v>
      </c>
      <c r="T188" s="198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309</v>
      </c>
      <c r="AT188" s="199" t="s">
        <v>150</v>
      </c>
      <c r="AU188" s="199" t="s">
        <v>168</v>
      </c>
      <c r="AY188" s="17" t="s">
        <v>148</v>
      </c>
      <c r="BE188" s="200">
        <f t="shared" si="24"/>
        <v>0</v>
      </c>
      <c r="BF188" s="200">
        <f t="shared" si="25"/>
        <v>0</v>
      </c>
      <c r="BG188" s="200">
        <f t="shared" si="26"/>
        <v>0</v>
      </c>
      <c r="BH188" s="200">
        <f t="shared" si="27"/>
        <v>0</v>
      </c>
      <c r="BI188" s="200">
        <f t="shared" si="28"/>
        <v>0</v>
      </c>
      <c r="BJ188" s="17" t="s">
        <v>86</v>
      </c>
      <c r="BK188" s="200">
        <f t="shared" si="29"/>
        <v>0</v>
      </c>
      <c r="BL188" s="17" t="s">
        <v>309</v>
      </c>
      <c r="BM188" s="199" t="s">
        <v>449</v>
      </c>
    </row>
    <row r="189" spans="1:65" s="2" customFormat="1" ht="24.2" customHeight="1">
      <c r="A189" s="34"/>
      <c r="B189" s="35"/>
      <c r="C189" s="187" t="s">
        <v>309</v>
      </c>
      <c r="D189" s="187" t="s">
        <v>150</v>
      </c>
      <c r="E189" s="188" t="s">
        <v>926</v>
      </c>
      <c r="F189" s="189" t="s">
        <v>927</v>
      </c>
      <c r="G189" s="190" t="s">
        <v>225</v>
      </c>
      <c r="H189" s="191">
        <v>216</v>
      </c>
      <c r="I189" s="192"/>
      <c r="J189" s="193">
        <f t="shared" si="20"/>
        <v>0</v>
      </c>
      <c r="K189" s="194"/>
      <c r="L189" s="39"/>
      <c r="M189" s="195" t="s">
        <v>1</v>
      </c>
      <c r="N189" s="196" t="s">
        <v>43</v>
      </c>
      <c r="O189" s="71"/>
      <c r="P189" s="197">
        <f t="shared" si="21"/>
        <v>0</v>
      </c>
      <c r="Q189" s="197">
        <v>0</v>
      </c>
      <c r="R189" s="197">
        <f t="shared" si="22"/>
        <v>0</v>
      </c>
      <c r="S189" s="197">
        <v>0</v>
      </c>
      <c r="T189" s="198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309</v>
      </c>
      <c r="AT189" s="199" t="s">
        <v>150</v>
      </c>
      <c r="AU189" s="199" t="s">
        <v>168</v>
      </c>
      <c r="AY189" s="17" t="s">
        <v>148</v>
      </c>
      <c r="BE189" s="200">
        <f t="shared" si="24"/>
        <v>0</v>
      </c>
      <c r="BF189" s="200">
        <f t="shared" si="25"/>
        <v>0</v>
      </c>
      <c r="BG189" s="200">
        <f t="shared" si="26"/>
        <v>0</v>
      </c>
      <c r="BH189" s="200">
        <f t="shared" si="27"/>
        <v>0</v>
      </c>
      <c r="BI189" s="200">
        <f t="shared" si="28"/>
        <v>0</v>
      </c>
      <c r="BJ189" s="17" t="s">
        <v>86</v>
      </c>
      <c r="BK189" s="200">
        <f t="shared" si="29"/>
        <v>0</v>
      </c>
      <c r="BL189" s="17" t="s">
        <v>309</v>
      </c>
      <c r="BM189" s="199" t="s">
        <v>452</v>
      </c>
    </row>
    <row r="190" spans="1:65" s="2" customFormat="1" ht="24.2" customHeight="1">
      <c r="A190" s="34"/>
      <c r="B190" s="35"/>
      <c r="C190" s="187" t="s">
        <v>454</v>
      </c>
      <c r="D190" s="187" t="s">
        <v>150</v>
      </c>
      <c r="E190" s="188" t="s">
        <v>928</v>
      </c>
      <c r="F190" s="189" t="s">
        <v>929</v>
      </c>
      <c r="G190" s="190" t="s">
        <v>225</v>
      </c>
      <c r="H190" s="191">
        <v>90</v>
      </c>
      <c r="I190" s="192"/>
      <c r="J190" s="193">
        <f t="shared" si="20"/>
        <v>0</v>
      </c>
      <c r="K190" s="194"/>
      <c r="L190" s="39"/>
      <c r="M190" s="195" t="s">
        <v>1</v>
      </c>
      <c r="N190" s="196" t="s">
        <v>43</v>
      </c>
      <c r="O190" s="71"/>
      <c r="P190" s="197">
        <f t="shared" si="21"/>
        <v>0</v>
      </c>
      <c r="Q190" s="197">
        <v>0</v>
      </c>
      <c r="R190" s="197">
        <f t="shared" si="22"/>
        <v>0</v>
      </c>
      <c r="S190" s="197">
        <v>0</v>
      </c>
      <c r="T190" s="198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309</v>
      </c>
      <c r="AT190" s="199" t="s">
        <v>150</v>
      </c>
      <c r="AU190" s="199" t="s">
        <v>168</v>
      </c>
      <c r="AY190" s="17" t="s">
        <v>148</v>
      </c>
      <c r="BE190" s="200">
        <f t="shared" si="24"/>
        <v>0</v>
      </c>
      <c r="BF190" s="200">
        <f t="shared" si="25"/>
        <v>0</v>
      </c>
      <c r="BG190" s="200">
        <f t="shared" si="26"/>
        <v>0</v>
      </c>
      <c r="BH190" s="200">
        <f t="shared" si="27"/>
        <v>0</v>
      </c>
      <c r="BI190" s="200">
        <f t="shared" si="28"/>
        <v>0</v>
      </c>
      <c r="BJ190" s="17" t="s">
        <v>86</v>
      </c>
      <c r="BK190" s="200">
        <f t="shared" si="29"/>
        <v>0</v>
      </c>
      <c r="BL190" s="17" t="s">
        <v>309</v>
      </c>
      <c r="BM190" s="199" t="s">
        <v>930</v>
      </c>
    </row>
    <row r="191" spans="1:65" s="2" customFormat="1" ht="24.2" customHeight="1">
      <c r="A191" s="34"/>
      <c r="B191" s="35"/>
      <c r="C191" s="187" t="s">
        <v>459</v>
      </c>
      <c r="D191" s="187" t="s">
        <v>150</v>
      </c>
      <c r="E191" s="188" t="s">
        <v>931</v>
      </c>
      <c r="F191" s="189" t="s">
        <v>932</v>
      </c>
      <c r="G191" s="190" t="s">
        <v>157</v>
      </c>
      <c r="H191" s="191">
        <v>2.82</v>
      </c>
      <c r="I191" s="192"/>
      <c r="J191" s="193">
        <f t="shared" si="20"/>
        <v>0</v>
      </c>
      <c r="K191" s="194"/>
      <c r="L191" s="39"/>
      <c r="M191" s="195" t="s">
        <v>1</v>
      </c>
      <c r="N191" s="196" t="s">
        <v>43</v>
      </c>
      <c r="O191" s="71"/>
      <c r="P191" s="197">
        <f t="shared" si="21"/>
        <v>0</v>
      </c>
      <c r="Q191" s="197">
        <v>2.3010199999999998</v>
      </c>
      <c r="R191" s="197">
        <f t="shared" si="22"/>
        <v>6.4888763999999988</v>
      </c>
      <c r="S191" s="197">
        <v>0</v>
      </c>
      <c r="T191" s="198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309</v>
      </c>
      <c r="AT191" s="199" t="s">
        <v>150</v>
      </c>
      <c r="AU191" s="199" t="s">
        <v>168</v>
      </c>
      <c r="AY191" s="17" t="s">
        <v>148</v>
      </c>
      <c r="BE191" s="200">
        <f t="shared" si="24"/>
        <v>0</v>
      </c>
      <c r="BF191" s="200">
        <f t="shared" si="25"/>
        <v>0</v>
      </c>
      <c r="BG191" s="200">
        <f t="shared" si="26"/>
        <v>0</v>
      </c>
      <c r="BH191" s="200">
        <f t="shared" si="27"/>
        <v>0</v>
      </c>
      <c r="BI191" s="200">
        <f t="shared" si="28"/>
        <v>0</v>
      </c>
      <c r="BJ191" s="17" t="s">
        <v>86</v>
      </c>
      <c r="BK191" s="200">
        <f t="shared" si="29"/>
        <v>0</v>
      </c>
      <c r="BL191" s="17" t="s">
        <v>309</v>
      </c>
      <c r="BM191" s="199" t="s">
        <v>933</v>
      </c>
    </row>
    <row r="192" spans="1:65" s="2" customFormat="1" ht="16.5" customHeight="1">
      <c r="A192" s="34"/>
      <c r="B192" s="35"/>
      <c r="C192" s="224" t="s">
        <v>463</v>
      </c>
      <c r="D192" s="224" t="s">
        <v>189</v>
      </c>
      <c r="E192" s="225" t="s">
        <v>934</v>
      </c>
      <c r="F192" s="226" t="s">
        <v>935</v>
      </c>
      <c r="G192" s="227" t="s">
        <v>225</v>
      </c>
      <c r="H192" s="228">
        <v>271</v>
      </c>
      <c r="I192" s="229"/>
      <c r="J192" s="230">
        <f t="shared" si="20"/>
        <v>0</v>
      </c>
      <c r="K192" s="231"/>
      <c r="L192" s="232"/>
      <c r="M192" s="233" t="s">
        <v>1</v>
      </c>
      <c r="N192" s="234" t="s">
        <v>43</v>
      </c>
      <c r="O192" s="71"/>
      <c r="P192" s="197">
        <f t="shared" si="21"/>
        <v>0</v>
      </c>
      <c r="Q192" s="197">
        <v>0</v>
      </c>
      <c r="R192" s="197">
        <f t="shared" si="22"/>
        <v>0</v>
      </c>
      <c r="S192" s="197">
        <v>0</v>
      </c>
      <c r="T192" s="198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818</v>
      </c>
      <c r="AT192" s="199" t="s">
        <v>189</v>
      </c>
      <c r="AU192" s="199" t="s">
        <v>168</v>
      </c>
      <c r="AY192" s="17" t="s">
        <v>148</v>
      </c>
      <c r="BE192" s="200">
        <f t="shared" si="24"/>
        <v>0</v>
      </c>
      <c r="BF192" s="200">
        <f t="shared" si="25"/>
        <v>0</v>
      </c>
      <c r="BG192" s="200">
        <f t="shared" si="26"/>
        <v>0</v>
      </c>
      <c r="BH192" s="200">
        <f t="shared" si="27"/>
        <v>0</v>
      </c>
      <c r="BI192" s="200">
        <f t="shared" si="28"/>
        <v>0</v>
      </c>
      <c r="BJ192" s="17" t="s">
        <v>86</v>
      </c>
      <c r="BK192" s="200">
        <f t="shared" si="29"/>
        <v>0</v>
      </c>
      <c r="BL192" s="17" t="s">
        <v>309</v>
      </c>
      <c r="BM192" s="199" t="s">
        <v>466</v>
      </c>
    </row>
    <row r="193" spans="1:65" s="2" customFormat="1" ht="33" customHeight="1">
      <c r="A193" s="34"/>
      <c r="B193" s="35"/>
      <c r="C193" s="187" t="s">
        <v>320</v>
      </c>
      <c r="D193" s="187" t="s">
        <v>150</v>
      </c>
      <c r="E193" s="188" t="s">
        <v>936</v>
      </c>
      <c r="F193" s="189" t="s">
        <v>937</v>
      </c>
      <c r="G193" s="190" t="s">
        <v>225</v>
      </c>
      <c r="H193" s="191">
        <v>306</v>
      </c>
      <c r="I193" s="192"/>
      <c r="J193" s="193">
        <f t="shared" si="20"/>
        <v>0</v>
      </c>
      <c r="K193" s="194"/>
      <c r="L193" s="39"/>
      <c r="M193" s="195" t="s">
        <v>1</v>
      </c>
      <c r="N193" s="196" t="s">
        <v>43</v>
      </c>
      <c r="O193" s="71"/>
      <c r="P193" s="197">
        <f t="shared" si="21"/>
        <v>0</v>
      </c>
      <c r="Q193" s="197">
        <v>0.13500000000000001</v>
      </c>
      <c r="R193" s="197">
        <f t="shared" si="22"/>
        <v>41.31</v>
      </c>
      <c r="S193" s="197">
        <v>0</v>
      </c>
      <c r="T193" s="198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309</v>
      </c>
      <c r="AT193" s="199" t="s">
        <v>150</v>
      </c>
      <c r="AU193" s="199" t="s">
        <v>168</v>
      </c>
      <c r="AY193" s="17" t="s">
        <v>148</v>
      </c>
      <c r="BE193" s="200">
        <f t="shared" si="24"/>
        <v>0</v>
      </c>
      <c r="BF193" s="200">
        <f t="shared" si="25"/>
        <v>0</v>
      </c>
      <c r="BG193" s="200">
        <f t="shared" si="26"/>
        <v>0</v>
      </c>
      <c r="BH193" s="200">
        <f t="shared" si="27"/>
        <v>0</v>
      </c>
      <c r="BI193" s="200">
        <f t="shared" si="28"/>
        <v>0</v>
      </c>
      <c r="BJ193" s="17" t="s">
        <v>86</v>
      </c>
      <c r="BK193" s="200">
        <f t="shared" si="29"/>
        <v>0</v>
      </c>
      <c r="BL193" s="17" t="s">
        <v>309</v>
      </c>
      <c r="BM193" s="199" t="s">
        <v>938</v>
      </c>
    </row>
    <row r="194" spans="1:65" s="2" customFormat="1" ht="16.5" customHeight="1">
      <c r="A194" s="34"/>
      <c r="B194" s="35"/>
      <c r="C194" s="224" t="s">
        <v>939</v>
      </c>
      <c r="D194" s="224" t="s">
        <v>189</v>
      </c>
      <c r="E194" s="225" t="s">
        <v>940</v>
      </c>
      <c r="F194" s="226" t="s">
        <v>941</v>
      </c>
      <c r="G194" s="227" t="s">
        <v>225</v>
      </c>
      <c r="H194" s="228">
        <v>90</v>
      </c>
      <c r="I194" s="229"/>
      <c r="J194" s="230">
        <f t="shared" si="20"/>
        <v>0</v>
      </c>
      <c r="K194" s="231"/>
      <c r="L194" s="232"/>
      <c r="M194" s="233" t="s">
        <v>1</v>
      </c>
      <c r="N194" s="234" t="s">
        <v>43</v>
      </c>
      <c r="O194" s="71"/>
      <c r="P194" s="197">
        <f t="shared" si="21"/>
        <v>0</v>
      </c>
      <c r="Q194" s="197">
        <v>0</v>
      </c>
      <c r="R194" s="197">
        <f t="shared" si="22"/>
        <v>0</v>
      </c>
      <c r="S194" s="197">
        <v>0</v>
      </c>
      <c r="T194" s="198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818</v>
      </c>
      <c r="AT194" s="199" t="s">
        <v>189</v>
      </c>
      <c r="AU194" s="199" t="s">
        <v>168</v>
      </c>
      <c r="AY194" s="17" t="s">
        <v>148</v>
      </c>
      <c r="BE194" s="200">
        <f t="shared" si="24"/>
        <v>0</v>
      </c>
      <c r="BF194" s="200">
        <f t="shared" si="25"/>
        <v>0</v>
      </c>
      <c r="BG194" s="200">
        <f t="shared" si="26"/>
        <v>0</v>
      </c>
      <c r="BH194" s="200">
        <f t="shared" si="27"/>
        <v>0</v>
      </c>
      <c r="BI194" s="200">
        <f t="shared" si="28"/>
        <v>0</v>
      </c>
      <c r="BJ194" s="17" t="s">
        <v>86</v>
      </c>
      <c r="BK194" s="200">
        <f t="shared" si="29"/>
        <v>0</v>
      </c>
      <c r="BL194" s="17" t="s">
        <v>309</v>
      </c>
      <c r="BM194" s="199" t="s">
        <v>942</v>
      </c>
    </row>
    <row r="195" spans="1:65" s="2" customFormat="1" ht="16.5" customHeight="1">
      <c r="A195" s="34"/>
      <c r="B195" s="35"/>
      <c r="C195" s="224" t="s">
        <v>324</v>
      </c>
      <c r="D195" s="224" t="s">
        <v>189</v>
      </c>
      <c r="E195" s="225" t="s">
        <v>943</v>
      </c>
      <c r="F195" s="226" t="s">
        <v>944</v>
      </c>
      <c r="G195" s="227" t="s">
        <v>225</v>
      </c>
      <c r="H195" s="228">
        <v>3</v>
      </c>
      <c r="I195" s="229"/>
      <c r="J195" s="230">
        <f t="shared" si="20"/>
        <v>0</v>
      </c>
      <c r="K195" s="231"/>
      <c r="L195" s="232"/>
      <c r="M195" s="233" t="s">
        <v>1</v>
      </c>
      <c r="N195" s="234" t="s">
        <v>43</v>
      </c>
      <c r="O195" s="71"/>
      <c r="P195" s="197">
        <f t="shared" si="21"/>
        <v>0</v>
      </c>
      <c r="Q195" s="197">
        <v>5.1999999999999995E-4</v>
      </c>
      <c r="R195" s="197">
        <f t="shared" si="22"/>
        <v>1.5599999999999998E-3</v>
      </c>
      <c r="S195" s="197">
        <v>0</v>
      </c>
      <c r="T195" s="198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818</v>
      </c>
      <c r="AT195" s="199" t="s">
        <v>189</v>
      </c>
      <c r="AU195" s="199" t="s">
        <v>168</v>
      </c>
      <c r="AY195" s="17" t="s">
        <v>148</v>
      </c>
      <c r="BE195" s="200">
        <f t="shared" si="24"/>
        <v>0</v>
      </c>
      <c r="BF195" s="200">
        <f t="shared" si="25"/>
        <v>0</v>
      </c>
      <c r="BG195" s="200">
        <f t="shared" si="26"/>
        <v>0</v>
      </c>
      <c r="BH195" s="200">
        <f t="shared" si="27"/>
        <v>0</v>
      </c>
      <c r="BI195" s="200">
        <f t="shared" si="28"/>
        <v>0</v>
      </c>
      <c r="BJ195" s="17" t="s">
        <v>86</v>
      </c>
      <c r="BK195" s="200">
        <f t="shared" si="29"/>
        <v>0</v>
      </c>
      <c r="BL195" s="17" t="s">
        <v>309</v>
      </c>
      <c r="BM195" s="199" t="s">
        <v>945</v>
      </c>
    </row>
    <row r="196" spans="1:65" s="2" customFormat="1" ht="24.2" customHeight="1">
      <c r="A196" s="34"/>
      <c r="B196" s="35"/>
      <c r="C196" s="187" t="s">
        <v>946</v>
      </c>
      <c r="D196" s="187" t="s">
        <v>150</v>
      </c>
      <c r="E196" s="188" t="s">
        <v>947</v>
      </c>
      <c r="F196" s="189" t="s">
        <v>948</v>
      </c>
      <c r="G196" s="190" t="s">
        <v>225</v>
      </c>
      <c r="H196" s="191">
        <v>47</v>
      </c>
      <c r="I196" s="192"/>
      <c r="J196" s="193">
        <f t="shared" si="20"/>
        <v>0</v>
      </c>
      <c r="K196" s="194"/>
      <c r="L196" s="39"/>
      <c r="M196" s="195" t="s">
        <v>1</v>
      </c>
      <c r="N196" s="196" t="s">
        <v>43</v>
      </c>
      <c r="O196" s="71"/>
      <c r="P196" s="197">
        <f t="shared" si="21"/>
        <v>0</v>
      </c>
      <c r="Q196" s="197">
        <v>0</v>
      </c>
      <c r="R196" s="197">
        <f t="shared" si="22"/>
        <v>0</v>
      </c>
      <c r="S196" s="197">
        <v>0</v>
      </c>
      <c r="T196" s="198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309</v>
      </c>
      <c r="AT196" s="199" t="s">
        <v>150</v>
      </c>
      <c r="AU196" s="199" t="s">
        <v>168</v>
      </c>
      <c r="AY196" s="17" t="s">
        <v>148</v>
      </c>
      <c r="BE196" s="200">
        <f t="shared" si="24"/>
        <v>0</v>
      </c>
      <c r="BF196" s="200">
        <f t="shared" si="25"/>
        <v>0</v>
      </c>
      <c r="BG196" s="200">
        <f t="shared" si="26"/>
        <v>0</v>
      </c>
      <c r="BH196" s="200">
        <f t="shared" si="27"/>
        <v>0</v>
      </c>
      <c r="BI196" s="200">
        <f t="shared" si="28"/>
        <v>0</v>
      </c>
      <c r="BJ196" s="17" t="s">
        <v>86</v>
      </c>
      <c r="BK196" s="200">
        <f t="shared" si="29"/>
        <v>0</v>
      </c>
      <c r="BL196" s="17" t="s">
        <v>309</v>
      </c>
      <c r="BM196" s="199" t="s">
        <v>949</v>
      </c>
    </row>
    <row r="197" spans="1:65" s="2" customFormat="1" ht="24.2" customHeight="1">
      <c r="A197" s="34"/>
      <c r="B197" s="35"/>
      <c r="C197" s="187" t="s">
        <v>327</v>
      </c>
      <c r="D197" s="187" t="s">
        <v>150</v>
      </c>
      <c r="E197" s="188" t="s">
        <v>950</v>
      </c>
      <c r="F197" s="189" t="s">
        <v>951</v>
      </c>
      <c r="G197" s="190" t="s">
        <v>225</v>
      </c>
      <c r="H197" s="191">
        <v>216</v>
      </c>
      <c r="I197" s="192"/>
      <c r="J197" s="193">
        <f t="shared" si="20"/>
        <v>0</v>
      </c>
      <c r="K197" s="194"/>
      <c r="L197" s="39"/>
      <c r="M197" s="195" t="s">
        <v>1</v>
      </c>
      <c r="N197" s="196" t="s">
        <v>43</v>
      </c>
      <c r="O197" s="71"/>
      <c r="P197" s="197">
        <f t="shared" si="21"/>
        <v>0</v>
      </c>
      <c r="Q197" s="197">
        <v>0</v>
      </c>
      <c r="R197" s="197">
        <f t="shared" si="22"/>
        <v>0</v>
      </c>
      <c r="S197" s="197">
        <v>0</v>
      </c>
      <c r="T197" s="198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309</v>
      </c>
      <c r="AT197" s="199" t="s">
        <v>150</v>
      </c>
      <c r="AU197" s="199" t="s">
        <v>168</v>
      </c>
      <c r="AY197" s="17" t="s">
        <v>148</v>
      </c>
      <c r="BE197" s="200">
        <f t="shared" si="24"/>
        <v>0</v>
      </c>
      <c r="BF197" s="200">
        <f t="shared" si="25"/>
        <v>0</v>
      </c>
      <c r="BG197" s="200">
        <f t="shared" si="26"/>
        <v>0</v>
      </c>
      <c r="BH197" s="200">
        <f t="shared" si="27"/>
        <v>0</v>
      </c>
      <c r="BI197" s="200">
        <f t="shared" si="28"/>
        <v>0</v>
      </c>
      <c r="BJ197" s="17" t="s">
        <v>86</v>
      </c>
      <c r="BK197" s="200">
        <f t="shared" si="29"/>
        <v>0</v>
      </c>
      <c r="BL197" s="17" t="s">
        <v>309</v>
      </c>
      <c r="BM197" s="199" t="s">
        <v>952</v>
      </c>
    </row>
    <row r="198" spans="1:65" s="2" customFormat="1" ht="24.2" customHeight="1">
      <c r="A198" s="34"/>
      <c r="B198" s="35"/>
      <c r="C198" s="187" t="s">
        <v>953</v>
      </c>
      <c r="D198" s="187" t="s">
        <v>150</v>
      </c>
      <c r="E198" s="188" t="s">
        <v>954</v>
      </c>
      <c r="F198" s="189" t="s">
        <v>955</v>
      </c>
      <c r="G198" s="190" t="s">
        <v>225</v>
      </c>
      <c r="H198" s="191">
        <v>90</v>
      </c>
      <c r="I198" s="192"/>
      <c r="J198" s="193">
        <f t="shared" si="20"/>
        <v>0</v>
      </c>
      <c r="K198" s="194"/>
      <c r="L198" s="39"/>
      <c r="M198" s="195" t="s">
        <v>1</v>
      </c>
      <c r="N198" s="196" t="s">
        <v>43</v>
      </c>
      <c r="O198" s="71"/>
      <c r="P198" s="197">
        <f t="shared" si="21"/>
        <v>0</v>
      </c>
      <c r="Q198" s="197">
        <v>0</v>
      </c>
      <c r="R198" s="197">
        <f t="shared" si="22"/>
        <v>0</v>
      </c>
      <c r="S198" s="197">
        <v>0</v>
      </c>
      <c r="T198" s="198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309</v>
      </c>
      <c r="AT198" s="199" t="s">
        <v>150</v>
      </c>
      <c r="AU198" s="199" t="s">
        <v>168</v>
      </c>
      <c r="AY198" s="17" t="s">
        <v>148</v>
      </c>
      <c r="BE198" s="200">
        <f t="shared" si="24"/>
        <v>0</v>
      </c>
      <c r="BF198" s="200">
        <f t="shared" si="25"/>
        <v>0</v>
      </c>
      <c r="BG198" s="200">
        <f t="shared" si="26"/>
        <v>0</v>
      </c>
      <c r="BH198" s="200">
        <f t="shared" si="27"/>
        <v>0</v>
      </c>
      <c r="BI198" s="200">
        <f t="shared" si="28"/>
        <v>0</v>
      </c>
      <c r="BJ198" s="17" t="s">
        <v>86</v>
      </c>
      <c r="BK198" s="200">
        <f t="shared" si="29"/>
        <v>0</v>
      </c>
      <c r="BL198" s="17" t="s">
        <v>309</v>
      </c>
      <c r="BM198" s="199" t="s">
        <v>956</v>
      </c>
    </row>
    <row r="199" spans="1:65" s="2" customFormat="1" ht="24.2" customHeight="1">
      <c r="A199" s="34"/>
      <c r="B199" s="35"/>
      <c r="C199" s="187" t="s">
        <v>331</v>
      </c>
      <c r="D199" s="187" t="s">
        <v>150</v>
      </c>
      <c r="E199" s="188" t="s">
        <v>957</v>
      </c>
      <c r="F199" s="189" t="s">
        <v>958</v>
      </c>
      <c r="G199" s="190" t="s">
        <v>157</v>
      </c>
      <c r="H199" s="191">
        <v>25.62</v>
      </c>
      <c r="I199" s="192"/>
      <c r="J199" s="193">
        <f t="shared" si="20"/>
        <v>0</v>
      </c>
      <c r="K199" s="194"/>
      <c r="L199" s="39"/>
      <c r="M199" s="195" t="s">
        <v>1</v>
      </c>
      <c r="N199" s="196" t="s">
        <v>43</v>
      </c>
      <c r="O199" s="71"/>
      <c r="P199" s="197">
        <f t="shared" si="21"/>
        <v>0</v>
      </c>
      <c r="Q199" s="197">
        <v>0</v>
      </c>
      <c r="R199" s="197">
        <f t="shared" si="22"/>
        <v>0</v>
      </c>
      <c r="S199" s="197">
        <v>0</v>
      </c>
      <c r="T199" s="198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309</v>
      </c>
      <c r="AT199" s="199" t="s">
        <v>150</v>
      </c>
      <c r="AU199" s="199" t="s">
        <v>168</v>
      </c>
      <c r="AY199" s="17" t="s">
        <v>148</v>
      </c>
      <c r="BE199" s="200">
        <f t="shared" si="24"/>
        <v>0</v>
      </c>
      <c r="BF199" s="200">
        <f t="shared" si="25"/>
        <v>0</v>
      </c>
      <c r="BG199" s="200">
        <f t="shared" si="26"/>
        <v>0</v>
      </c>
      <c r="BH199" s="200">
        <f t="shared" si="27"/>
        <v>0</v>
      </c>
      <c r="BI199" s="200">
        <f t="shared" si="28"/>
        <v>0</v>
      </c>
      <c r="BJ199" s="17" t="s">
        <v>86</v>
      </c>
      <c r="BK199" s="200">
        <f t="shared" si="29"/>
        <v>0</v>
      </c>
      <c r="BL199" s="17" t="s">
        <v>309</v>
      </c>
      <c r="BM199" s="199" t="s">
        <v>959</v>
      </c>
    </row>
    <row r="200" spans="1:65" s="2" customFormat="1" ht="21.75" customHeight="1">
      <c r="A200" s="34"/>
      <c r="B200" s="35"/>
      <c r="C200" s="187" t="s">
        <v>960</v>
      </c>
      <c r="D200" s="187" t="s">
        <v>150</v>
      </c>
      <c r="E200" s="188" t="s">
        <v>961</v>
      </c>
      <c r="F200" s="189" t="s">
        <v>962</v>
      </c>
      <c r="G200" s="190" t="s">
        <v>225</v>
      </c>
      <c r="H200" s="191">
        <v>25.62</v>
      </c>
      <c r="I200" s="192"/>
      <c r="J200" s="193">
        <f t="shared" si="20"/>
        <v>0</v>
      </c>
      <c r="K200" s="194"/>
      <c r="L200" s="39"/>
      <c r="M200" s="195" t="s">
        <v>1</v>
      </c>
      <c r="N200" s="196" t="s">
        <v>43</v>
      </c>
      <c r="O200" s="71"/>
      <c r="P200" s="197">
        <f t="shared" si="21"/>
        <v>0</v>
      </c>
      <c r="Q200" s="197">
        <v>0</v>
      </c>
      <c r="R200" s="197">
        <f t="shared" si="22"/>
        <v>0</v>
      </c>
      <c r="S200" s="197">
        <v>0</v>
      </c>
      <c r="T200" s="198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309</v>
      </c>
      <c r="AT200" s="199" t="s">
        <v>150</v>
      </c>
      <c r="AU200" s="199" t="s">
        <v>168</v>
      </c>
      <c r="AY200" s="17" t="s">
        <v>148</v>
      </c>
      <c r="BE200" s="200">
        <f t="shared" si="24"/>
        <v>0</v>
      </c>
      <c r="BF200" s="200">
        <f t="shared" si="25"/>
        <v>0</v>
      </c>
      <c r="BG200" s="200">
        <f t="shared" si="26"/>
        <v>0</v>
      </c>
      <c r="BH200" s="200">
        <f t="shared" si="27"/>
        <v>0</v>
      </c>
      <c r="BI200" s="200">
        <f t="shared" si="28"/>
        <v>0</v>
      </c>
      <c r="BJ200" s="17" t="s">
        <v>86</v>
      </c>
      <c r="BK200" s="200">
        <f t="shared" si="29"/>
        <v>0</v>
      </c>
      <c r="BL200" s="17" t="s">
        <v>309</v>
      </c>
      <c r="BM200" s="199" t="s">
        <v>963</v>
      </c>
    </row>
    <row r="201" spans="1:65" s="2" customFormat="1" ht="16.5" customHeight="1">
      <c r="A201" s="34"/>
      <c r="B201" s="35"/>
      <c r="C201" s="187" t="s">
        <v>334</v>
      </c>
      <c r="D201" s="187" t="s">
        <v>150</v>
      </c>
      <c r="E201" s="188" t="s">
        <v>964</v>
      </c>
      <c r="F201" s="189" t="s">
        <v>965</v>
      </c>
      <c r="G201" s="190" t="s">
        <v>192</v>
      </c>
      <c r="H201" s="191">
        <v>50.5</v>
      </c>
      <c r="I201" s="192"/>
      <c r="J201" s="193">
        <f t="shared" si="20"/>
        <v>0</v>
      </c>
      <c r="K201" s="194"/>
      <c r="L201" s="39"/>
      <c r="M201" s="195" t="s">
        <v>1</v>
      </c>
      <c r="N201" s="196" t="s">
        <v>43</v>
      </c>
      <c r="O201" s="71"/>
      <c r="P201" s="197">
        <f t="shared" si="21"/>
        <v>0</v>
      </c>
      <c r="Q201" s="197">
        <v>0</v>
      </c>
      <c r="R201" s="197">
        <f t="shared" si="22"/>
        <v>0</v>
      </c>
      <c r="S201" s="197">
        <v>0</v>
      </c>
      <c r="T201" s="198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309</v>
      </c>
      <c r="AT201" s="199" t="s">
        <v>150</v>
      </c>
      <c r="AU201" s="199" t="s">
        <v>168</v>
      </c>
      <c r="AY201" s="17" t="s">
        <v>148</v>
      </c>
      <c r="BE201" s="200">
        <f t="shared" si="24"/>
        <v>0</v>
      </c>
      <c r="BF201" s="200">
        <f t="shared" si="25"/>
        <v>0</v>
      </c>
      <c r="BG201" s="200">
        <f t="shared" si="26"/>
        <v>0</v>
      </c>
      <c r="BH201" s="200">
        <f t="shared" si="27"/>
        <v>0</v>
      </c>
      <c r="BI201" s="200">
        <f t="shared" si="28"/>
        <v>0</v>
      </c>
      <c r="BJ201" s="17" t="s">
        <v>86</v>
      </c>
      <c r="BK201" s="200">
        <f t="shared" si="29"/>
        <v>0</v>
      </c>
      <c r="BL201" s="17" t="s">
        <v>309</v>
      </c>
      <c r="BM201" s="199" t="s">
        <v>966</v>
      </c>
    </row>
    <row r="202" spans="1:65" s="2" customFormat="1" ht="24.2" customHeight="1">
      <c r="A202" s="34"/>
      <c r="B202" s="35"/>
      <c r="C202" s="187" t="s">
        <v>967</v>
      </c>
      <c r="D202" s="187" t="s">
        <v>150</v>
      </c>
      <c r="E202" s="188" t="s">
        <v>968</v>
      </c>
      <c r="F202" s="189" t="s">
        <v>969</v>
      </c>
      <c r="G202" s="190" t="s">
        <v>192</v>
      </c>
      <c r="H202" s="191">
        <v>252.5</v>
      </c>
      <c r="I202" s="192"/>
      <c r="J202" s="193">
        <f t="shared" si="20"/>
        <v>0</v>
      </c>
      <c r="K202" s="194"/>
      <c r="L202" s="39"/>
      <c r="M202" s="195" t="s">
        <v>1</v>
      </c>
      <c r="N202" s="196" t="s">
        <v>43</v>
      </c>
      <c r="O202" s="71"/>
      <c r="P202" s="197">
        <f t="shared" si="21"/>
        <v>0</v>
      </c>
      <c r="Q202" s="197">
        <v>0</v>
      </c>
      <c r="R202" s="197">
        <f t="shared" si="22"/>
        <v>0</v>
      </c>
      <c r="S202" s="197">
        <v>0</v>
      </c>
      <c r="T202" s="198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309</v>
      </c>
      <c r="AT202" s="199" t="s">
        <v>150</v>
      </c>
      <c r="AU202" s="199" t="s">
        <v>168</v>
      </c>
      <c r="AY202" s="17" t="s">
        <v>148</v>
      </c>
      <c r="BE202" s="200">
        <f t="shared" si="24"/>
        <v>0</v>
      </c>
      <c r="BF202" s="200">
        <f t="shared" si="25"/>
        <v>0</v>
      </c>
      <c r="BG202" s="200">
        <f t="shared" si="26"/>
        <v>0</v>
      </c>
      <c r="BH202" s="200">
        <f t="shared" si="27"/>
        <v>0</v>
      </c>
      <c r="BI202" s="200">
        <f t="shared" si="28"/>
        <v>0</v>
      </c>
      <c r="BJ202" s="17" t="s">
        <v>86</v>
      </c>
      <c r="BK202" s="200">
        <f t="shared" si="29"/>
        <v>0</v>
      </c>
      <c r="BL202" s="17" t="s">
        <v>309</v>
      </c>
      <c r="BM202" s="199" t="s">
        <v>970</v>
      </c>
    </row>
    <row r="203" spans="1:65" s="2" customFormat="1" ht="33" customHeight="1">
      <c r="A203" s="34"/>
      <c r="B203" s="35"/>
      <c r="C203" s="187" t="s">
        <v>341</v>
      </c>
      <c r="D203" s="187" t="s">
        <v>150</v>
      </c>
      <c r="E203" s="188" t="s">
        <v>490</v>
      </c>
      <c r="F203" s="189" t="s">
        <v>491</v>
      </c>
      <c r="G203" s="190" t="s">
        <v>192</v>
      </c>
      <c r="H203" s="191">
        <v>50.5</v>
      </c>
      <c r="I203" s="192"/>
      <c r="J203" s="193">
        <f t="shared" si="20"/>
        <v>0</v>
      </c>
      <c r="K203" s="194"/>
      <c r="L203" s="39"/>
      <c r="M203" s="195" t="s">
        <v>1</v>
      </c>
      <c r="N203" s="196" t="s">
        <v>43</v>
      </c>
      <c r="O203" s="71"/>
      <c r="P203" s="197">
        <f t="shared" si="21"/>
        <v>0</v>
      </c>
      <c r="Q203" s="197">
        <v>0</v>
      </c>
      <c r="R203" s="197">
        <f t="shared" si="22"/>
        <v>0</v>
      </c>
      <c r="S203" s="197">
        <v>0</v>
      </c>
      <c r="T203" s="198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154</v>
      </c>
      <c r="AT203" s="199" t="s">
        <v>150</v>
      </c>
      <c r="AU203" s="199" t="s">
        <v>168</v>
      </c>
      <c r="AY203" s="17" t="s">
        <v>148</v>
      </c>
      <c r="BE203" s="200">
        <f t="shared" si="24"/>
        <v>0</v>
      </c>
      <c r="BF203" s="200">
        <f t="shared" si="25"/>
        <v>0</v>
      </c>
      <c r="BG203" s="200">
        <f t="shared" si="26"/>
        <v>0</v>
      </c>
      <c r="BH203" s="200">
        <f t="shared" si="27"/>
        <v>0</v>
      </c>
      <c r="BI203" s="200">
        <f t="shared" si="28"/>
        <v>0</v>
      </c>
      <c r="BJ203" s="17" t="s">
        <v>86</v>
      </c>
      <c r="BK203" s="200">
        <f t="shared" si="29"/>
        <v>0</v>
      </c>
      <c r="BL203" s="17" t="s">
        <v>154</v>
      </c>
      <c r="BM203" s="199" t="s">
        <v>971</v>
      </c>
    </row>
    <row r="204" spans="1:65" s="13" customFormat="1" ht="11.25">
      <c r="B204" s="201"/>
      <c r="C204" s="202"/>
      <c r="D204" s="203" t="s">
        <v>159</v>
      </c>
      <c r="E204" s="204" t="s">
        <v>1</v>
      </c>
      <c r="F204" s="205" t="s">
        <v>972</v>
      </c>
      <c r="G204" s="202"/>
      <c r="H204" s="206">
        <v>50.5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159</v>
      </c>
      <c r="AU204" s="212" t="s">
        <v>168</v>
      </c>
      <c r="AV204" s="13" t="s">
        <v>88</v>
      </c>
      <c r="AW204" s="13" t="s">
        <v>33</v>
      </c>
      <c r="AX204" s="13" t="s">
        <v>86</v>
      </c>
      <c r="AY204" s="212" t="s">
        <v>148</v>
      </c>
    </row>
    <row r="205" spans="1:65" s="2" customFormat="1" ht="16.5" customHeight="1">
      <c r="A205" s="34"/>
      <c r="B205" s="35"/>
      <c r="C205" s="187" t="s">
        <v>973</v>
      </c>
      <c r="D205" s="187" t="s">
        <v>150</v>
      </c>
      <c r="E205" s="188" t="s">
        <v>974</v>
      </c>
      <c r="F205" s="189" t="s">
        <v>975</v>
      </c>
      <c r="G205" s="190" t="s">
        <v>399</v>
      </c>
      <c r="H205" s="191">
        <v>8</v>
      </c>
      <c r="I205" s="192"/>
      <c r="J205" s="193">
        <f>ROUND(I205*H205,2)</f>
        <v>0</v>
      </c>
      <c r="K205" s="194"/>
      <c r="L205" s="39"/>
      <c r="M205" s="195" t="s">
        <v>1</v>
      </c>
      <c r="N205" s="196" t="s">
        <v>43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309</v>
      </c>
      <c r="AT205" s="199" t="s">
        <v>150</v>
      </c>
      <c r="AU205" s="199" t="s">
        <v>168</v>
      </c>
      <c r="AY205" s="17" t="s">
        <v>148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7" t="s">
        <v>86</v>
      </c>
      <c r="BK205" s="200">
        <f>ROUND(I205*H205,2)</f>
        <v>0</v>
      </c>
      <c r="BL205" s="17" t="s">
        <v>309</v>
      </c>
      <c r="BM205" s="199" t="s">
        <v>976</v>
      </c>
    </row>
    <row r="206" spans="1:65" s="12" customFormat="1" ht="20.85" customHeight="1">
      <c r="B206" s="171"/>
      <c r="C206" s="172"/>
      <c r="D206" s="173" t="s">
        <v>77</v>
      </c>
      <c r="E206" s="185" t="s">
        <v>977</v>
      </c>
      <c r="F206" s="185" t="s">
        <v>978</v>
      </c>
      <c r="G206" s="172"/>
      <c r="H206" s="172"/>
      <c r="I206" s="175"/>
      <c r="J206" s="186">
        <f>BK206</f>
        <v>0</v>
      </c>
      <c r="K206" s="172"/>
      <c r="L206" s="177"/>
      <c r="M206" s="178"/>
      <c r="N206" s="179"/>
      <c r="O206" s="179"/>
      <c r="P206" s="180">
        <f>SUM(P207:P211)</f>
        <v>0</v>
      </c>
      <c r="Q206" s="179"/>
      <c r="R206" s="180">
        <f>SUM(R207:R211)</f>
        <v>0</v>
      </c>
      <c r="S206" s="179"/>
      <c r="T206" s="181">
        <f>SUM(T207:T211)</f>
        <v>0</v>
      </c>
      <c r="AR206" s="182" t="s">
        <v>154</v>
      </c>
      <c r="AT206" s="183" t="s">
        <v>77</v>
      </c>
      <c r="AU206" s="183" t="s">
        <v>88</v>
      </c>
      <c r="AY206" s="182" t="s">
        <v>148</v>
      </c>
      <c r="BK206" s="184">
        <f>SUM(BK207:BK211)</f>
        <v>0</v>
      </c>
    </row>
    <row r="207" spans="1:65" s="2" customFormat="1" ht="16.5" customHeight="1">
      <c r="A207" s="34"/>
      <c r="B207" s="35"/>
      <c r="C207" s="187" t="s">
        <v>344</v>
      </c>
      <c r="D207" s="187" t="s">
        <v>150</v>
      </c>
      <c r="E207" s="188" t="s">
        <v>979</v>
      </c>
      <c r="F207" s="189" t="s">
        <v>980</v>
      </c>
      <c r="G207" s="190" t="s">
        <v>981</v>
      </c>
      <c r="H207" s="191">
        <v>1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43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982</v>
      </c>
      <c r="AT207" s="199" t="s">
        <v>150</v>
      </c>
      <c r="AU207" s="199" t="s">
        <v>168</v>
      </c>
      <c r="AY207" s="17" t="s">
        <v>148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982</v>
      </c>
      <c r="BM207" s="199" t="s">
        <v>983</v>
      </c>
    </row>
    <row r="208" spans="1:65" s="2" customFormat="1" ht="16.5" customHeight="1">
      <c r="A208" s="34"/>
      <c r="B208" s="35"/>
      <c r="C208" s="187" t="s">
        <v>984</v>
      </c>
      <c r="D208" s="187" t="s">
        <v>150</v>
      </c>
      <c r="E208" s="188" t="s">
        <v>985</v>
      </c>
      <c r="F208" s="189" t="s">
        <v>986</v>
      </c>
      <c r="G208" s="190" t="s">
        <v>981</v>
      </c>
      <c r="H208" s="191">
        <v>1</v>
      </c>
      <c r="I208" s="192"/>
      <c r="J208" s="193">
        <f>ROUND(I208*H208,2)</f>
        <v>0</v>
      </c>
      <c r="K208" s="194"/>
      <c r="L208" s="39"/>
      <c r="M208" s="195" t="s">
        <v>1</v>
      </c>
      <c r="N208" s="196" t="s">
        <v>43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982</v>
      </c>
      <c r="AT208" s="199" t="s">
        <v>150</v>
      </c>
      <c r="AU208" s="199" t="s">
        <v>168</v>
      </c>
      <c r="AY208" s="17" t="s">
        <v>148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86</v>
      </c>
      <c r="BK208" s="200">
        <f>ROUND(I208*H208,2)</f>
        <v>0</v>
      </c>
      <c r="BL208" s="17" t="s">
        <v>982</v>
      </c>
      <c r="BM208" s="199" t="s">
        <v>987</v>
      </c>
    </row>
    <row r="209" spans="1:65" s="2" customFormat="1" ht="16.5" customHeight="1">
      <c r="A209" s="34"/>
      <c r="B209" s="35"/>
      <c r="C209" s="224" t="s">
        <v>738</v>
      </c>
      <c r="D209" s="224" t="s">
        <v>189</v>
      </c>
      <c r="E209" s="225" t="s">
        <v>988</v>
      </c>
      <c r="F209" s="226" t="s">
        <v>989</v>
      </c>
      <c r="G209" s="227" t="s">
        <v>399</v>
      </c>
      <c r="H209" s="228">
        <v>1</v>
      </c>
      <c r="I209" s="229"/>
      <c r="J209" s="230">
        <f>ROUND(I209*H209,2)</f>
        <v>0</v>
      </c>
      <c r="K209" s="231"/>
      <c r="L209" s="232"/>
      <c r="M209" s="233" t="s">
        <v>1</v>
      </c>
      <c r="N209" s="234" t="s">
        <v>43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982</v>
      </c>
      <c r="AT209" s="199" t="s">
        <v>189</v>
      </c>
      <c r="AU209" s="199" t="s">
        <v>168</v>
      </c>
      <c r="AY209" s="17" t="s">
        <v>148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86</v>
      </c>
      <c r="BK209" s="200">
        <f>ROUND(I209*H209,2)</f>
        <v>0</v>
      </c>
      <c r="BL209" s="17" t="s">
        <v>982</v>
      </c>
      <c r="BM209" s="199" t="s">
        <v>990</v>
      </c>
    </row>
    <row r="210" spans="1:65" s="2" customFormat="1" ht="33" customHeight="1">
      <c r="A210" s="34"/>
      <c r="B210" s="35"/>
      <c r="C210" s="187" t="s">
        <v>991</v>
      </c>
      <c r="D210" s="187" t="s">
        <v>150</v>
      </c>
      <c r="E210" s="188" t="s">
        <v>992</v>
      </c>
      <c r="F210" s="189" t="s">
        <v>993</v>
      </c>
      <c r="G210" s="190" t="s">
        <v>235</v>
      </c>
      <c r="H210" s="191">
        <v>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43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982</v>
      </c>
      <c r="AT210" s="199" t="s">
        <v>150</v>
      </c>
      <c r="AU210" s="199" t="s">
        <v>168</v>
      </c>
      <c r="AY210" s="17" t="s">
        <v>148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982</v>
      </c>
      <c r="BM210" s="199" t="s">
        <v>994</v>
      </c>
    </row>
    <row r="211" spans="1:65" s="2" customFormat="1" ht="16.5" customHeight="1">
      <c r="A211" s="34"/>
      <c r="B211" s="35"/>
      <c r="C211" s="187" t="s">
        <v>741</v>
      </c>
      <c r="D211" s="187" t="s">
        <v>150</v>
      </c>
      <c r="E211" s="188" t="s">
        <v>995</v>
      </c>
      <c r="F211" s="189" t="s">
        <v>996</v>
      </c>
      <c r="G211" s="190" t="s">
        <v>997</v>
      </c>
      <c r="H211" s="191">
        <v>16</v>
      </c>
      <c r="I211" s="192"/>
      <c r="J211" s="193">
        <f>ROUND(I211*H211,2)</f>
        <v>0</v>
      </c>
      <c r="K211" s="194"/>
      <c r="L211" s="39"/>
      <c r="M211" s="235" t="s">
        <v>1</v>
      </c>
      <c r="N211" s="236" t="s">
        <v>43</v>
      </c>
      <c r="O211" s="237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982</v>
      </c>
      <c r="AT211" s="199" t="s">
        <v>150</v>
      </c>
      <c r="AU211" s="199" t="s">
        <v>168</v>
      </c>
      <c r="AY211" s="17" t="s">
        <v>148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86</v>
      </c>
      <c r="BK211" s="200">
        <f>ROUND(I211*H211,2)</f>
        <v>0</v>
      </c>
      <c r="BL211" s="17" t="s">
        <v>982</v>
      </c>
      <c r="BM211" s="199" t="s">
        <v>998</v>
      </c>
    </row>
    <row r="212" spans="1:65" s="2" customFormat="1" ht="6.95" customHeight="1">
      <c r="A212" s="34"/>
      <c r="B212" s="54"/>
      <c r="C212" s="55"/>
      <c r="D212" s="55"/>
      <c r="E212" s="55"/>
      <c r="F212" s="55"/>
      <c r="G212" s="55"/>
      <c r="H212" s="55"/>
      <c r="I212" s="55"/>
      <c r="J212" s="55"/>
      <c r="K212" s="55"/>
      <c r="L212" s="39"/>
      <c r="M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</row>
  </sheetData>
  <sheetProtection algorithmName="SHA-512" hashValue="q0gWeqYN2zB+tBiMa4YL8PeNgAp/yunL9U54RKrw6mEJmLIJMDPQTQIBTURlyh34A1ce2ngC/ciIu2HB0hg7lA==" saltValue="UCj8wjxOd8+Nf3cf74b0liBht+825hfdr0UKoFeVLdgRe3LyBhd2J0f7JUgnjJmt7v71sVKUFoaHOomG7J231Q==" spinCount="100000" sheet="1" objects="1" scenarios="1" formatColumns="0" formatRows="0" autoFilter="0"/>
  <autoFilter ref="C120:K211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999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ROUND((SUM(BE121:BE166)),  2)</f>
        <v>0</v>
      </c>
      <c r="G33" s="34"/>
      <c r="H33" s="34"/>
      <c r="I33" s="124">
        <v>0.21</v>
      </c>
      <c r="J33" s="123">
        <f>ROUND(((SUM(BE121:BE166))*I33),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ROUND((SUM(BF121:BF166)),  2)</f>
        <v>0</v>
      </c>
      <c r="G34" s="34"/>
      <c r="H34" s="34"/>
      <c r="I34" s="124">
        <v>0.15</v>
      </c>
      <c r="J34" s="123">
        <f>ROUND(((SUM(BF121:BF166))*I34),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ROUND((SUM(BG121:BG166)),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ROUND((SUM(BH121:BH166)),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ROUND((SUM(BI121:BI166)),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IO-06 - Optická síť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475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789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4.85" customHeight="1">
      <c r="B99" s="153"/>
      <c r="C99" s="154"/>
      <c r="D99" s="155" t="s">
        <v>1000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4.85" customHeight="1">
      <c r="B100" s="153"/>
      <c r="C100" s="154"/>
      <c r="D100" s="155" t="s">
        <v>791</v>
      </c>
      <c r="E100" s="156"/>
      <c r="F100" s="156"/>
      <c r="G100" s="156"/>
      <c r="H100" s="156"/>
      <c r="I100" s="156"/>
      <c r="J100" s="157">
        <f>J143</f>
        <v>0</v>
      </c>
      <c r="K100" s="154"/>
      <c r="L100" s="158"/>
    </row>
    <row r="101" spans="1:31" s="10" customFormat="1" ht="14.85" customHeight="1">
      <c r="B101" s="153"/>
      <c r="C101" s="154"/>
      <c r="D101" s="155" t="s">
        <v>792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133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9" t="str">
        <f>E7</f>
        <v>Revitalizace veřejných ploch města Luby - Lokalita B, U Pily</v>
      </c>
      <c r="F111" s="300"/>
      <c r="G111" s="300"/>
      <c r="H111" s="300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5" t="str">
        <f>E9</f>
        <v>IO-06 - Optická síť</v>
      </c>
      <c r="F113" s="301"/>
      <c r="G113" s="301"/>
      <c r="H113" s="30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Vyplň údaj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Město Luby</v>
      </c>
      <c r="G117" s="36"/>
      <c r="H117" s="36"/>
      <c r="I117" s="29" t="s">
        <v>30</v>
      </c>
      <c r="J117" s="32" t="str">
        <f>E21</f>
        <v>A69-architekti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34</v>
      </c>
      <c r="J118" s="32" t="str">
        <f>E24</f>
        <v>Ing.Pavel Šturc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134</v>
      </c>
      <c r="D120" s="162" t="s">
        <v>63</v>
      </c>
      <c r="E120" s="162" t="s">
        <v>59</v>
      </c>
      <c r="F120" s="162" t="s">
        <v>60</v>
      </c>
      <c r="G120" s="162" t="s">
        <v>135</v>
      </c>
      <c r="H120" s="162" t="s">
        <v>136</v>
      </c>
      <c r="I120" s="162" t="s">
        <v>137</v>
      </c>
      <c r="J120" s="163" t="s">
        <v>121</v>
      </c>
      <c r="K120" s="164" t="s">
        <v>138</v>
      </c>
      <c r="L120" s="165"/>
      <c r="M120" s="75" t="s">
        <v>1</v>
      </c>
      <c r="N120" s="76" t="s">
        <v>42</v>
      </c>
      <c r="O120" s="76" t="s">
        <v>139</v>
      </c>
      <c r="P120" s="76" t="s">
        <v>140</v>
      </c>
      <c r="Q120" s="76" t="s">
        <v>141</v>
      </c>
      <c r="R120" s="76" t="s">
        <v>142</v>
      </c>
      <c r="S120" s="76" t="s">
        <v>143</v>
      </c>
      <c r="T120" s="77" t="s">
        <v>144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145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3.7588537799999999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77</v>
      </c>
      <c r="AU121" s="17" t="s">
        <v>123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77</v>
      </c>
      <c r="E122" s="174" t="s">
        <v>578</v>
      </c>
      <c r="F122" s="174" t="s">
        <v>579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3.7588537799999999</v>
      </c>
      <c r="S122" s="179"/>
      <c r="T122" s="181">
        <f>T123</f>
        <v>0</v>
      </c>
      <c r="AR122" s="182" t="s">
        <v>88</v>
      </c>
      <c r="AT122" s="183" t="s">
        <v>77</v>
      </c>
      <c r="AU122" s="183" t="s">
        <v>78</v>
      </c>
      <c r="AY122" s="182" t="s">
        <v>148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77</v>
      </c>
      <c r="E123" s="185" t="s">
        <v>189</v>
      </c>
      <c r="F123" s="185" t="s">
        <v>793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P124+P143+P161</f>
        <v>0</v>
      </c>
      <c r="Q123" s="179"/>
      <c r="R123" s="180">
        <f>R124+R143+R161</f>
        <v>3.7588537799999999</v>
      </c>
      <c r="S123" s="179"/>
      <c r="T123" s="181">
        <f>T124+T143+T161</f>
        <v>0</v>
      </c>
      <c r="AR123" s="182" t="s">
        <v>168</v>
      </c>
      <c r="AT123" s="183" t="s">
        <v>77</v>
      </c>
      <c r="AU123" s="183" t="s">
        <v>86</v>
      </c>
      <c r="AY123" s="182" t="s">
        <v>148</v>
      </c>
      <c r="BK123" s="184">
        <f>BK124+BK143+BK161</f>
        <v>0</v>
      </c>
    </row>
    <row r="124" spans="1:65" s="12" customFormat="1" ht="20.85" customHeight="1">
      <c r="B124" s="171"/>
      <c r="C124" s="172"/>
      <c r="D124" s="173" t="s">
        <v>77</v>
      </c>
      <c r="E124" s="185" t="s">
        <v>1001</v>
      </c>
      <c r="F124" s="185" t="s">
        <v>1002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SUM(P125:P142)</f>
        <v>0</v>
      </c>
      <c r="Q124" s="179"/>
      <c r="R124" s="180">
        <f>SUM(R125:R142)</f>
        <v>3.1320000000000001E-2</v>
      </c>
      <c r="S124" s="179"/>
      <c r="T124" s="181">
        <f>SUM(T125:T142)</f>
        <v>0</v>
      </c>
      <c r="AR124" s="182" t="s">
        <v>168</v>
      </c>
      <c r="AT124" s="183" t="s">
        <v>77</v>
      </c>
      <c r="AU124" s="183" t="s">
        <v>88</v>
      </c>
      <c r="AY124" s="182" t="s">
        <v>148</v>
      </c>
      <c r="BK124" s="184">
        <f>SUM(BK125:BK142)</f>
        <v>0</v>
      </c>
    </row>
    <row r="125" spans="1:65" s="2" customFormat="1" ht="24.2" customHeight="1">
      <c r="A125" s="34"/>
      <c r="B125" s="35"/>
      <c r="C125" s="187" t="s">
        <v>86</v>
      </c>
      <c r="D125" s="187" t="s">
        <v>150</v>
      </c>
      <c r="E125" s="188" t="s">
        <v>1003</v>
      </c>
      <c r="F125" s="189" t="s">
        <v>1004</v>
      </c>
      <c r="G125" s="190" t="s">
        <v>235</v>
      </c>
      <c r="H125" s="191">
        <v>1</v>
      </c>
      <c r="I125" s="192"/>
      <c r="J125" s="193">
        <f t="shared" ref="J125:J142" si="0">ROUND(I125*H125,2)</f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ref="P125:P142" si="1">O125*H125</f>
        <v>0</v>
      </c>
      <c r="Q125" s="197">
        <v>0</v>
      </c>
      <c r="R125" s="197">
        <f t="shared" ref="R125:R142" si="2">Q125*H125</f>
        <v>0</v>
      </c>
      <c r="S125" s="197">
        <v>0</v>
      </c>
      <c r="T125" s="198">
        <f t="shared" ref="T125:T142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309</v>
      </c>
      <c r="AT125" s="199" t="s">
        <v>150</v>
      </c>
      <c r="AU125" s="199" t="s">
        <v>168</v>
      </c>
      <c r="AY125" s="17" t="s">
        <v>148</v>
      </c>
      <c r="BE125" s="200">
        <f t="shared" ref="BE125:BE142" si="4">IF(N125="základní",J125,0)</f>
        <v>0</v>
      </c>
      <c r="BF125" s="200">
        <f t="shared" ref="BF125:BF142" si="5">IF(N125="snížená",J125,0)</f>
        <v>0</v>
      </c>
      <c r="BG125" s="200">
        <f t="shared" ref="BG125:BG142" si="6">IF(N125="zákl. přenesená",J125,0)</f>
        <v>0</v>
      </c>
      <c r="BH125" s="200">
        <f t="shared" ref="BH125:BH142" si="7">IF(N125="sníž. přenesená",J125,0)</f>
        <v>0</v>
      </c>
      <c r="BI125" s="200">
        <f t="shared" ref="BI125:BI142" si="8">IF(N125="nulová",J125,0)</f>
        <v>0</v>
      </c>
      <c r="BJ125" s="17" t="s">
        <v>86</v>
      </c>
      <c r="BK125" s="200">
        <f t="shared" ref="BK125:BK142" si="9">ROUND(I125*H125,2)</f>
        <v>0</v>
      </c>
      <c r="BL125" s="17" t="s">
        <v>309</v>
      </c>
      <c r="BM125" s="199" t="s">
        <v>88</v>
      </c>
    </row>
    <row r="126" spans="1:65" s="2" customFormat="1" ht="24.2" customHeight="1">
      <c r="A126" s="34"/>
      <c r="B126" s="35"/>
      <c r="C126" s="224" t="s">
        <v>88</v>
      </c>
      <c r="D126" s="224" t="s">
        <v>189</v>
      </c>
      <c r="E126" s="225" t="s">
        <v>1005</v>
      </c>
      <c r="F126" s="226" t="s">
        <v>1006</v>
      </c>
      <c r="G126" s="227" t="s">
        <v>399</v>
      </c>
      <c r="H126" s="228">
        <v>1</v>
      </c>
      <c r="I126" s="229"/>
      <c r="J126" s="230">
        <f t="shared" si="0"/>
        <v>0</v>
      </c>
      <c r="K126" s="231"/>
      <c r="L126" s="232"/>
      <c r="M126" s="233" t="s">
        <v>1</v>
      </c>
      <c r="N126" s="234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818</v>
      </c>
      <c r="AT126" s="199" t="s">
        <v>189</v>
      </c>
      <c r="AU126" s="199" t="s">
        <v>168</v>
      </c>
      <c r="AY126" s="17" t="s">
        <v>148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309</v>
      </c>
      <c r="BM126" s="199" t="s">
        <v>154</v>
      </c>
    </row>
    <row r="127" spans="1:65" s="2" customFormat="1" ht="24.2" customHeight="1">
      <c r="A127" s="34"/>
      <c r="B127" s="35"/>
      <c r="C127" s="187" t="s">
        <v>168</v>
      </c>
      <c r="D127" s="187" t="s">
        <v>150</v>
      </c>
      <c r="E127" s="188" t="s">
        <v>1007</v>
      </c>
      <c r="F127" s="189" t="s">
        <v>1008</v>
      </c>
      <c r="G127" s="190" t="s">
        <v>225</v>
      </c>
      <c r="H127" s="191">
        <v>180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309</v>
      </c>
      <c r="AT127" s="199" t="s">
        <v>150</v>
      </c>
      <c r="AU127" s="199" t="s">
        <v>168</v>
      </c>
      <c r="AY127" s="17" t="s">
        <v>148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309</v>
      </c>
      <c r="BM127" s="199" t="s">
        <v>182</v>
      </c>
    </row>
    <row r="128" spans="1:65" s="2" customFormat="1" ht="16.5" customHeight="1">
      <c r="A128" s="34"/>
      <c r="B128" s="35"/>
      <c r="C128" s="187" t="s">
        <v>154</v>
      </c>
      <c r="D128" s="187" t="s">
        <v>150</v>
      </c>
      <c r="E128" s="188" t="s">
        <v>1009</v>
      </c>
      <c r="F128" s="189" t="s">
        <v>1010</v>
      </c>
      <c r="G128" s="190" t="s">
        <v>225</v>
      </c>
      <c r="H128" s="191">
        <v>27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309</v>
      </c>
      <c r="AT128" s="199" t="s">
        <v>150</v>
      </c>
      <c r="AU128" s="199" t="s">
        <v>168</v>
      </c>
      <c r="AY128" s="17" t="s">
        <v>148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309</v>
      </c>
      <c r="BM128" s="199" t="s">
        <v>193</v>
      </c>
    </row>
    <row r="129" spans="1:65" s="2" customFormat="1" ht="21.75" customHeight="1">
      <c r="A129" s="34"/>
      <c r="B129" s="35"/>
      <c r="C129" s="187" t="s">
        <v>177</v>
      </c>
      <c r="D129" s="187" t="s">
        <v>150</v>
      </c>
      <c r="E129" s="188" t="s">
        <v>1011</v>
      </c>
      <c r="F129" s="189" t="s">
        <v>1012</v>
      </c>
      <c r="G129" s="190" t="s">
        <v>225</v>
      </c>
      <c r="H129" s="191">
        <v>1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43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309</v>
      </c>
      <c r="AT129" s="199" t="s">
        <v>150</v>
      </c>
      <c r="AU129" s="199" t="s">
        <v>168</v>
      </c>
      <c r="AY129" s="17" t="s">
        <v>148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309</v>
      </c>
      <c r="BM129" s="199" t="s">
        <v>203</v>
      </c>
    </row>
    <row r="130" spans="1:65" s="2" customFormat="1" ht="24.2" customHeight="1">
      <c r="A130" s="34"/>
      <c r="B130" s="35"/>
      <c r="C130" s="224" t="s">
        <v>182</v>
      </c>
      <c r="D130" s="224" t="s">
        <v>189</v>
      </c>
      <c r="E130" s="225" t="s">
        <v>883</v>
      </c>
      <c r="F130" s="226" t="s">
        <v>884</v>
      </c>
      <c r="G130" s="227" t="s">
        <v>225</v>
      </c>
      <c r="H130" s="228">
        <v>207</v>
      </c>
      <c r="I130" s="229"/>
      <c r="J130" s="230">
        <f t="shared" si="0"/>
        <v>0</v>
      </c>
      <c r="K130" s="231"/>
      <c r="L130" s="232"/>
      <c r="M130" s="233" t="s">
        <v>1</v>
      </c>
      <c r="N130" s="234" t="s">
        <v>43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818</v>
      </c>
      <c r="AT130" s="199" t="s">
        <v>189</v>
      </c>
      <c r="AU130" s="199" t="s">
        <v>168</v>
      </c>
      <c r="AY130" s="17" t="s">
        <v>148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86</v>
      </c>
      <c r="BK130" s="200">
        <f t="shared" si="9"/>
        <v>0</v>
      </c>
      <c r="BL130" s="17" t="s">
        <v>309</v>
      </c>
      <c r="BM130" s="199" t="s">
        <v>213</v>
      </c>
    </row>
    <row r="131" spans="1:65" s="2" customFormat="1" ht="24.2" customHeight="1">
      <c r="A131" s="34"/>
      <c r="B131" s="35"/>
      <c r="C131" s="187" t="s">
        <v>188</v>
      </c>
      <c r="D131" s="187" t="s">
        <v>150</v>
      </c>
      <c r="E131" s="188" t="s">
        <v>1013</v>
      </c>
      <c r="F131" s="189" t="s">
        <v>1014</v>
      </c>
      <c r="G131" s="190" t="s">
        <v>235</v>
      </c>
      <c r="H131" s="191">
        <v>3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43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309</v>
      </c>
      <c r="AT131" s="199" t="s">
        <v>150</v>
      </c>
      <c r="AU131" s="199" t="s">
        <v>168</v>
      </c>
      <c r="AY131" s="17" t="s">
        <v>148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86</v>
      </c>
      <c r="BK131" s="200">
        <f t="shared" si="9"/>
        <v>0</v>
      </c>
      <c r="BL131" s="17" t="s">
        <v>309</v>
      </c>
      <c r="BM131" s="199" t="s">
        <v>222</v>
      </c>
    </row>
    <row r="132" spans="1:65" s="2" customFormat="1" ht="16.5" customHeight="1">
      <c r="A132" s="34"/>
      <c r="B132" s="35"/>
      <c r="C132" s="224" t="s">
        <v>193</v>
      </c>
      <c r="D132" s="224" t="s">
        <v>189</v>
      </c>
      <c r="E132" s="225" t="s">
        <v>1015</v>
      </c>
      <c r="F132" s="226" t="s">
        <v>1016</v>
      </c>
      <c r="G132" s="227" t="s">
        <v>399</v>
      </c>
      <c r="H132" s="228">
        <v>3</v>
      </c>
      <c r="I132" s="229"/>
      <c r="J132" s="230">
        <f t="shared" si="0"/>
        <v>0</v>
      </c>
      <c r="K132" s="231"/>
      <c r="L132" s="232"/>
      <c r="M132" s="233" t="s">
        <v>1</v>
      </c>
      <c r="N132" s="234" t="s">
        <v>43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818</v>
      </c>
      <c r="AT132" s="199" t="s">
        <v>189</v>
      </c>
      <c r="AU132" s="199" t="s">
        <v>168</v>
      </c>
      <c r="AY132" s="17" t="s">
        <v>148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86</v>
      </c>
      <c r="BK132" s="200">
        <f t="shared" si="9"/>
        <v>0</v>
      </c>
      <c r="BL132" s="17" t="s">
        <v>309</v>
      </c>
      <c r="BM132" s="199" t="s">
        <v>232</v>
      </c>
    </row>
    <row r="133" spans="1:65" s="2" customFormat="1" ht="24.2" customHeight="1">
      <c r="A133" s="34"/>
      <c r="B133" s="35"/>
      <c r="C133" s="187" t="s">
        <v>199</v>
      </c>
      <c r="D133" s="187" t="s">
        <v>150</v>
      </c>
      <c r="E133" s="188" t="s">
        <v>1017</v>
      </c>
      <c r="F133" s="189" t="s">
        <v>1018</v>
      </c>
      <c r="G133" s="190" t="s">
        <v>235</v>
      </c>
      <c r="H133" s="191">
        <v>8</v>
      </c>
      <c r="I133" s="192"/>
      <c r="J133" s="193">
        <f t="shared" si="0"/>
        <v>0</v>
      </c>
      <c r="K133" s="194"/>
      <c r="L133" s="39"/>
      <c r="M133" s="195" t="s">
        <v>1</v>
      </c>
      <c r="N133" s="196" t="s">
        <v>43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309</v>
      </c>
      <c r="AT133" s="199" t="s">
        <v>150</v>
      </c>
      <c r="AU133" s="199" t="s">
        <v>168</v>
      </c>
      <c r="AY133" s="17" t="s">
        <v>148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86</v>
      </c>
      <c r="BK133" s="200">
        <f t="shared" si="9"/>
        <v>0</v>
      </c>
      <c r="BL133" s="17" t="s">
        <v>309</v>
      </c>
      <c r="BM133" s="199" t="s">
        <v>194</v>
      </c>
    </row>
    <row r="134" spans="1:65" s="2" customFormat="1" ht="16.5" customHeight="1">
      <c r="A134" s="34"/>
      <c r="B134" s="35"/>
      <c r="C134" s="224" t="s">
        <v>203</v>
      </c>
      <c r="D134" s="224" t="s">
        <v>189</v>
      </c>
      <c r="E134" s="225" t="s">
        <v>1019</v>
      </c>
      <c r="F134" s="226" t="s">
        <v>1020</v>
      </c>
      <c r="G134" s="227" t="s">
        <v>399</v>
      </c>
      <c r="H134" s="228">
        <v>4</v>
      </c>
      <c r="I134" s="229"/>
      <c r="J134" s="230">
        <f t="shared" si="0"/>
        <v>0</v>
      </c>
      <c r="K134" s="231"/>
      <c r="L134" s="232"/>
      <c r="M134" s="233" t="s">
        <v>1</v>
      </c>
      <c r="N134" s="234" t="s">
        <v>43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818</v>
      </c>
      <c r="AT134" s="199" t="s">
        <v>189</v>
      </c>
      <c r="AU134" s="199" t="s">
        <v>168</v>
      </c>
      <c r="AY134" s="17" t="s">
        <v>148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86</v>
      </c>
      <c r="BK134" s="200">
        <f t="shared" si="9"/>
        <v>0</v>
      </c>
      <c r="BL134" s="17" t="s">
        <v>309</v>
      </c>
      <c r="BM134" s="199" t="s">
        <v>198</v>
      </c>
    </row>
    <row r="135" spans="1:65" s="2" customFormat="1" ht="16.5" customHeight="1">
      <c r="A135" s="34"/>
      <c r="B135" s="35"/>
      <c r="C135" s="224" t="s">
        <v>208</v>
      </c>
      <c r="D135" s="224" t="s">
        <v>189</v>
      </c>
      <c r="E135" s="225" t="s">
        <v>1021</v>
      </c>
      <c r="F135" s="226" t="s">
        <v>1022</v>
      </c>
      <c r="G135" s="227" t="s">
        <v>399</v>
      </c>
      <c r="H135" s="228">
        <v>4</v>
      </c>
      <c r="I135" s="229"/>
      <c r="J135" s="230">
        <f t="shared" si="0"/>
        <v>0</v>
      </c>
      <c r="K135" s="231"/>
      <c r="L135" s="232"/>
      <c r="M135" s="233" t="s">
        <v>1</v>
      </c>
      <c r="N135" s="234" t="s">
        <v>43</v>
      </c>
      <c r="O135" s="71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818</v>
      </c>
      <c r="AT135" s="199" t="s">
        <v>189</v>
      </c>
      <c r="AU135" s="199" t="s">
        <v>168</v>
      </c>
      <c r="AY135" s="17" t="s">
        <v>148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86</v>
      </c>
      <c r="BK135" s="200">
        <f t="shared" si="9"/>
        <v>0</v>
      </c>
      <c r="BL135" s="17" t="s">
        <v>309</v>
      </c>
      <c r="BM135" s="199" t="s">
        <v>262</v>
      </c>
    </row>
    <row r="136" spans="1:65" s="2" customFormat="1" ht="21.75" customHeight="1">
      <c r="A136" s="34"/>
      <c r="B136" s="35"/>
      <c r="C136" s="187" t="s">
        <v>213</v>
      </c>
      <c r="D136" s="187" t="s">
        <v>150</v>
      </c>
      <c r="E136" s="188" t="s">
        <v>1023</v>
      </c>
      <c r="F136" s="189" t="s">
        <v>1024</v>
      </c>
      <c r="G136" s="190" t="s">
        <v>225</v>
      </c>
      <c r="H136" s="191">
        <v>52</v>
      </c>
      <c r="I136" s="192"/>
      <c r="J136" s="193">
        <f t="shared" si="0"/>
        <v>0</v>
      </c>
      <c r="K136" s="194"/>
      <c r="L136" s="39"/>
      <c r="M136" s="195" t="s">
        <v>1</v>
      </c>
      <c r="N136" s="196" t="s">
        <v>43</v>
      </c>
      <c r="O136" s="71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309</v>
      </c>
      <c r="AT136" s="199" t="s">
        <v>150</v>
      </c>
      <c r="AU136" s="199" t="s">
        <v>168</v>
      </c>
      <c r="AY136" s="17" t="s">
        <v>148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17" t="s">
        <v>86</v>
      </c>
      <c r="BK136" s="200">
        <f t="shared" si="9"/>
        <v>0</v>
      </c>
      <c r="BL136" s="17" t="s">
        <v>309</v>
      </c>
      <c r="BM136" s="199" t="s">
        <v>270</v>
      </c>
    </row>
    <row r="137" spans="1:65" s="2" customFormat="1" ht="24.2" customHeight="1">
      <c r="A137" s="34"/>
      <c r="B137" s="35"/>
      <c r="C137" s="187" t="s">
        <v>217</v>
      </c>
      <c r="D137" s="187" t="s">
        <v>150</v>
      </c>
      <c r="E137" s="188" t="s">
        <v>1025</v>
      </c>
      <c r="F137" s="189" t="s">
        <v>1026</v>
      </c>
      <c r="G137" s="190" t="s">
        <v>225</v>
      </c>
      <c r="H137" s="191">
        <v>19</v>
      </c>
      <c r="I137" s="192"/>
      <c r="J137" s="193">
        <f t="shared" si="0"/>
        <v>0</v>
      </c>
      <c r="K137" s="194"/>
      <c r="L137" s="39"/>
      <c r="M137" s="195" t="s">
        <v>1</v>
      </c>
      <c r="N137" s="196" t="s">
        <v>43</v>
      </c>
      <c r="O137" s="71"/>
      <c r="P137" s="197">
        <f t="shared" si="1"/>
        <v>0</v>
      </c>
      <c r="Q137" s="197">
        <v>0</v>
      </c>
      <c r="R137" s="197">
        <f t="shared" si="2"/>
        <v>0</v>
      </c>
      <c r="S137" s="197">
        <v>0</v>
      </c>
      <c r="T137" s="198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309</v>
      </c>
      <c r="AT137" s="199" t="s">
        <v>150</v>
      </c>
      <c r="AU137" s="199" t="s">
        <v>168</v>
      </c>
      <c r="AY137" s="17" t="s">
        <v>148</v>
      </c>
      <c r="BE137" s="200">
        <f t="shared" si="4"/>
        <v>0</v>
      </c>
      <c r="BF137" s="200">
        <f t="shared" si="5"/>
        <v>0</v>
      </c>
      <c r="BG137" s="200">
        <f t="shared" si="6"/>
        <v>0</v>
      </c>
      <c r="BH137" s="200">
        <f t="shared" si="7"/>
        <v>0</v>
      </c>
      <c r="BI137" s="200">
        <f t="shared" si="8"/>
        <v>0</v>
      </c>
      <c r="BJ137" s="17" t="s">
        <v>86</v>
      </c>
      <c r="BK137" s="200">
        <f t="shared" si="9"/>
        <v>0</v>
      </c>
      <c r="BL137" s="17" t="s">
        <v>309</v>
      </c>
      <c r="BM137" s="199" t="s">
        <v>211</v>
      </c>
    </row>
    <row r="138" spans="1:65" s="2" customFormat="1" ht="24.2" customHeight="1">
      <c r="A138" s="34"/>
      <c r="B138" s="35"/>
      <c r="C138" s="224" t="s">
        <v>222</v>
      </c>
      <c r="D138" s="224" t="s">
        <v>189</v>
      </c>
      <c r="E138" s="225" t="s">
        <v>1027</v>
      </c>
      <c r="F138" s="226" t="s">
        <v>1028</v>
      </c>
      <c r="G138" s="227" t="s">
        <v>225</v>
      </c>
      <c r="H138" s="228">
        <v>19</v>
      </c>
      <c r="I138" s="229"/>
      <c r="J138" s="230">
        <f t="shared" si="0"/>
        <v>0</v>
      </c>
      <c r="K138" s="231"/>
      <c r="L138" s="232"/>
      <c r="M138" s="233" t="s">
        <v>1</v>
      </c>
      <c r="N138" s="234" t="s">
        <v>43</v>
      </c>
      <c r="O138" s="71"/>
      <c r="P138" s="197">
        <f t="shared" si="1"/>
        <v>0</v>
      </c>
      <c r="Q138" s="197">
        <v>6.8999999999999997E-4</v>
      </c>
      <c r="R138" s="197">
        <f t="shared" si="2"/>
        <v>1.311E-2</v>
      </c>
      <c r="S138" s="197">
        <v>0</v>
      </c>
      <c r="T138" s="198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818</v>
      </c>
      <c r="AT138" s="199" t="s">
        <v>189</v>
      </c>
      <c r="AU138" s="199" t="s">
        <v>168</v>
      </c>
      <c r="AY138" s="17" t="s">
        <v>148</v>
      </c>
      <c r="BE138" s="200">
        <f t="shared" si="4"/>
        <v>0</v>
      </c>
      <c r="BF138" s="200">
        <f t="shared" si="5"/>
        <v>0</v>
      </c>
      <c r="BG138" s="200">
        <f t="shared" si="6"/>
        <v>0</v>
      </c>
      <c r="BH138" s="200">
        <f t="shared" si="7"/>
        <v>0</v>
      </c>
      <c r="BI138" s="200">
        <f t="shared" si="8"/>
        <v>0</v>
      </c>
      <c r="BJ138" s="17" t="s">
        <v>86</v>
      </c>
      <c r="BK138" s="200">
        <f t="shared" si="9"/>
        <v>0</v>
      </c>
      <c r="BL138" s="17" t="s">
        <v>309</v>
      </c>
      <c r="BM138" s="199" t="s">
        <v>216</v>
      </c>
    </row>
    <row r="139" spans="1:65" s="2" customFormat="1" ht="33" customHeight="1">
      <c r="A139" s="34"/>
      <c r="B139" s="35"/>
      <c r="C139" s="187" t="s">
        <v>8</v>
      </c>
      <c r="D139" s="187" t="s">
        <v>150</v>
      </c>
      <c r="E139" s="188" t="s">
        <v>1029</v>
      </c>
      <c r="F139" s="189" t="s">
        <v>1030</v>
      </c>
      <c r="G139" s="190" t="s">
        <v>225</v>
      </c>
      <c r="H139" s="191">
        <v>194</v>
      </c>
      <c r="I139" s="192"/>
      <c r="J139" s="193">
        <f t="shared" si="0"/>
        <v>0</v>
      </c>
      <c r="K139" s="194"/>
      <c r="L139" s="39"/>
      <c r="M139" s="195" t="s">
        <v>1</v>
      </c>
      <c r="N139" s="196" t="s">
        <v>43</v>
      </c>
      <c r="O139" s="71"/>
      <c r="P139" s="197">
        <f t="shared" si="1"/>
        <v>0</v>
      </c>
      <c r="Q139" s="197">
        <v>0</v>
      </c>
      <c r="R139" s="197">
        <f t="shared" si="2"/>
        <v>0</v>
      </c>
      <c r="S139" s="197">
        <v>0</v>
      </c>
      <c r="T139" s="198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309</v>
      </c>
      <c r="AT139" s="199" t="s">
        <v>150</v>
      </c>
      <c r="AU139" s="199" t="s">
        <v>168</v>
      </c>
      <c r="AY139" s="17" t="s">
        <v>148</v>
      </c>
      <c r="BE139" s="200">
        <f t="shared" si="4"/>
        <v>0</v>
      </c>
      <c r="BF139" s="200">
        <f t="shared" si="5"/>
        <v>0</v>
      </c>
      <c r="BG139" s="200">
        <f t="shared" si="6"/>
        <v>0</v>
      </c>
      <c r="BH139" s="200">
        <f t="shared" si="7"/>
        <v>0</v>
      </c>
      <c r="BI139" s="200">
        <f t="shared" si="8"/>
        <v>0</v>
      </c>
      <c r="BJ139" s="17" t="s">
        <v>86</v>
      </c>
      <c r="BK139" s="200">
        <f t="shared" si="9"/>
        <v>0</v>
      </c>
      <c r="BL139" s="17" t="s">
        <v>309</v>
      </c>
      <c r="BM139" s="199" t="s">
        <v>220</v>
      </c>
    </row>
    <row r="140" spans="1:65" s="2" customFormat="1" ht="16.5" customHeight="1">
      <c r="A140" s="34"/>
      <c r="B140" s="35"/>
      <c r="C140" s="224" t="s">
        <v>232</v>
      </c>
      <c r="D140" s="224" t="s">
        <v>189</v>
      </c>
      <c r="E140" s="225" t="s">
        <v>1031</v>
      </c>
      <c r="F140" s="226" t="s">
        <v>1032</v>
      </c>
      <c r="G140" s="227" t="s">
        <v>225</v>
      </c>
      <c r="H140" s="228">
        <v>194</v>
      </c>
      <c r="I140" s="229"/>
      <c r="J140" s="230">
        <f t="shared" si="0"/>
        <v>0</v>
      </c>
      <c r="K140" s="231"/>
      <c r="L140" s="232"/>
      <c r="M140" s="233" t="s">
        <v>1</v>
      </c>
      <c r="N140" s="234" t="s">
        <v>43</v>
      </c>
      <c r="O140" s="71"/>
      <c r="P140" s="197">
        <f t="shared" si="1"/>
        <v>0</v>
      </c>
      <c r="Q140" s="197">
        <v>4.0000000000000003E-5</v>
      </c>
      <c r="R140" s="197">
        <f t="shared" si="2"/>
        <v>7.7600000000000004E-3</v>
      </c>
      <c r="S140" s="197">
        <v>0</v>
      </c>
      <c r="T140" s="198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818</v>
      </c>
      <c r="AT140" s="199" t="s">
        <v>189</v>
      </c>
      <c r="AU140" s="199" t="s">
        <v>168</v>
      </c>
      <c r="AY140" s="17" t="s">
        <v>148</v>
      </c>
      <c r="BE140" s="200">
        <f t="shared" si="4"/>
        <v>0</v>
      </c>
      <c r="BF140" s="200">
        <f t="shared" si="5"/>
        <v>0</v>
      </c>
      <c r="BG140" s="200">
        <f t="shared" si="6"/>
        <v>0</v>
      </c>
      <c r="BH140" s="200">
        <f t="shared" si="7"/>
        <v>0</v>
      </c>
      <c r="BI140" s="200">
        <f t="shared" si="8"/>
        <v>0</v>
      </c>
      <c r="BJ140" s="17" t="s">
        <v>86</v>
      </c>
      <c r="BK140" s="200">
        <f t="shared" si="9"/>
        <v>0</v>
      </c>
      <c r="BL140" s="17" t="s">
        <v>309</v>
      </c>
      <c r="BM140" s="199" t="s">
        <v>226</v>
      </c>
    </row>
    <row r="141" spans="1:65" s="2" customFormat="1" ht="24.2" customHeight="1">
      <c r="A141" s="34"/>
      <c r="B141" s="35"/>
      <c r="C141" s="187" t="s">
        <v>237</v>
      </c>
      <c r="D141" s="187" t="s">
        <v>150</v>
      </c>
      <c r="E141" s="188" t="s">
        <v>877</v>
      </c>
      <c r="F141" s="189" t="s">
        <v>878</v>
      </c>
      <c r="G141" s="190" t="s">
        <v>225</v>
      </c>
      <c r="H141" s="191">
        <v>19</v>
      </c>
      <c r="I141" s="192"/>
      <c r="J141" s="193">
        <f t="shared" si="0"/>
        <v>0</v>
      </c>
      <c r="K141" s="194"/>
      <c r="L141" s="39"/>
      <c r="M141" s="195" t="s">
        <v>1</v>
      </c>
      <c r="N141" s="196" t="s">
        <v>43</v>
      </c>
      <c r="O141" s="71"/>
      <c r="P141" s="197">
        <f t="shared" si="1"/>
        <v>0</v>
      </c>
      <c r="Q141" s="197">
        <v>0</v>
      </c>
      <c r="R141" s="197">
        <f t="shared" si="2"/>
        <v>0</v>
      </c>
      <c r="S141" s="197">
        <v>0</v>
      </c>
      <c r="T141" s="198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309</v>
      </c>
      <c r="AT141" s="199" t="s">
        <v>150</v>
      </c>
      <c r="AU141" s="199" t="s">
        <v>168</v>
      </c>
      <c r="AY141" s="17" t="s">
        <v>148</v>
      </c>
      <c r="BE141" s="200">
        <f t="shared" si="4"/>
        <v>0</v>
      </c>
      <c r="BF141" s="200">
        <f t="shared" si="5"/>
        <v>0</v>
      </c>
      <c r="BG141" s="200">
        <f t="shared" si="6"/>
        <v>0</v>
      </c>
      <c r="BH141" s="200">
        <f t="shared" si="7"/>
        <v>0</v>
      </c>
      <c r="BI141" s="200">
        <f t="shared" si="8"/>
        <v>0</v>
      </c>
      <c r="BJ141" s="17" t="s">
        <v>86</v>
      </c>
      <c r="BK141" s="200">
        <f t="shared" si="9"/>
        <v>0</v>
      </c>
      <c r="BL141" s="17" t="s">
        <v>309</v>
      </c>
      <c r="BM141" s="199" t="s">
        <v>229</v>
      </c>
    </row>
    <row r="142" spans="1:65" s="2" customFormat="1" ht="24.2" customHeight="1">
      <c r="A142" s="34"/>
      <c r="B142" s="35"/>
      <c r="C142" s="224" t="s">
        <v>194</v>
      </c>
      <c r="D142" s="224" t="s">
        <v>189</v>
      </c>
      <c r="E142" s="225" t="s">
        <v>1033</v>
      </c>
      <c r="F142" s="226" t="s">
        <v>1034</v>
      </c>
      <c r="G142" s="227" t="s">
        <v>225</v>
      </c>
      <c r="H142" s="228">
        <v>19</v>
      </c>
      <c r="I142" s="229"/>
      <c r="J142" s="230">
        <f t="shared" si="0"/>
        <v>0</v>
      </c>
      <c r="K142" s="231"/>
      <c r="L142" s="232"/>
      <c r="M142" s="233" t="s">
        <v>1</v>
      </c>
      <c r="N142" s="234" t="s">
        <v>43</v>
      </c>
      <c r="O142" s="71"/>
      <c r="P142" s="197">
        <f t="shared" si="1"/>
        <v>0</v>
      </c>
      <c r="Q142" s="197">
        <v>5.5000000000000003E-4</v>
      </c>
      <c r="R142" s="197">
        <f t="shared" si="2"/>
        <v>1.0450000000000001E-2</v>
      </c>
      <c r="S142" s="197">
        <v>0</v>
      </c>
      <c r="T142" s="198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818</v>
      </c>
      <c r="AT142" s="199" t="s">
        <v>189</v>
      </c>
      <c r="AU142" s="199" t="s">
        <v>168</v>
      </c>
      <c r="AY142" s="17" t="s">
        <v>148</v>
      </c>
      <c r="BE142" s="200">
        <f t="shared" si="4"/>
        <v>0</v>
      </c>
      <c r="BF142" s="200">
        <f t="shared" si="5"/>
        <v>0</v>
      </c>
      <c r="BG142" s="200">
        <f t="shared" si="6"/>
        <v>0</v>
      </c>
      <c r="BH142" s="200">
        <f t="shared" si="7"/>
        <v>0</v>
      </c>
      <c r="BI142" s="200">
        <f t="shared" si="8"/>
        <v>0</v>
      </c>
      <c r="BJ142" s="17" t="s">
        <v>86</v>
      </c>
      <c r="BK142" s="200">
        <f t="shared" si="9"/>
        <v>0</v>
      </c>
      <c r="BL142" s="17" t="s">
        <v>309</v>
      </c>
      <c r="BM142" s="199" t="s">
        <v>236</v>
      </c>
    </row>
    <row r="143" spans="1:65" s="12" customFormat="1" ht="20.85" customHeight="1">
      <c r="B143" s="171"/>
      <c r="C143" s="172"/>
      <c r="D143" s="173" t="s">
        <v>77</v>
      </c>
      <c r="E143" s="185" t="s">
        <v>906</v>
      </c>
      <c r="F143" s="185" t="s">
        <v>907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SUM(P144:P160)</f>
        <v>0</v>
      </c>
      <c r="Q143" s="179"/>
      <c r="R143" s="180">
        <f>SUM(R144:R160)</f>
        <v>3.7275337799999999</v>
      </c>
      <c r="S143" s="179"/>
      <c r="T143" s="181">
        <f>SUM(T144:T160)</f>
        <v>0</v>
      </c>
      <c r="AR143" s="182" t="s">
        <v>168</v>
      </c>
      <c r="AT143" s="183" t="s">
        <v>77</v>
      </c>
      <c r="AU143" s="183" t="s">
        <v>88</v>
      </c>
      <c r="AY143" s="182" t="s">
        <v>148</v>
      </c>
      <c r="BK143" s="184">
        <f>SUM(BK144:BK160)</f>
        <v>0</v>
      </c>
    </row>
    <row r="144" spans="1:65" s="2" customFormat="1" ht="16.5" customHeight="1">
      <c r="A144" s="34"/>
      <c r="B144" s="35"/>
      <c r="C144" s="187" t="s">
        <v>246</v>
      </c>
      <c r="D144" s="187" t="s">
        <v>150</v>
      </c>
      <c r="E144" s="188" t="s">
        <v>1035</v>
      </c>
      <c r="F144" s="189" t="s">
        <v>1036</v>
      </c>
      <c r="G144" s="190" t="s">
        <v>399</v>
      </c>
      <c r="H144" s="191">
        <v>1</v>
      </c>
      <c r="I144" s="192"/>
      <c r="J144" s="193">
        <f t="shared" ref="J144:J160" si="10"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 t="shared" ref="P144:P160" si="11">O144*H144</f>
        <v>0</v>
      </c>
      <c r="Q144" s="197">
        <v>0</v>
      </c>
      <c r="R144" s="197">
        <f t="shared" ref="R144:R160" si="12">Q144*H144</f>
        <v>0</v>
      </c>
      <c r="S144" s="197">
        <v>0</v>
      </c>
      <c r="T144" s="198">
        <f t="shared" ref="T144:T160" si="13"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309</v>
      </c>
      <c r="AT144" s="199" t="s">
        <v>150</v>
      </c>
      <c r="AU144" s="199" t="s">
        <v>168</v>
      </c>
      <c r="AY144" s="17" t="s">
        <v>148</v>
      </c>
      <c r="BE144" s="200">
        <f t="shared" ref="BE144:BE160" si="14">IF(N144="základní",J144,0)</f>
        <v>0</v>
      </c>
      <c r="BF144" s="200">
        <f t="shared" ref="BF144:BF160" si="15">IF(N144="snížená",J144,0)</f>
        <v>0</v>
      </c>
      <c r="BG144" s="200">
        <f t="shared" ref="BG144:BG160" si="16">IF(N144="zákl. přenesená",J144,0)</f>
        <v>0</v>
      </c>
      <c r="BH144" s="200">
        <f t="shared" ref="BH144:BH160" si="17">IF(N144="sníž. přenesená",J144,0)</f>
        <v>0</v>
      </c>
      <c r="BI144" s="200">
        <f t="shared" ref="BI144:BI160" si="18">IF(N144="nulová",J144,0)</f>
        <v>0</v>
      </c>
      <c r="BJ144" s="17" t="s">
        <v>86</v>
      </c>
      <c r="BK144" s="200">
        <f t="shared" ref="BK144:BK160" si="19">ROUND(I144*H144,2)</f>
        <v>0</v>
      </c>
      <c r="BL144" s="17" t="s">
        <v>309</v>
      </c>
      <c r="BM144" s="199" t="s">
        <v>240</v>
      </c>
    </row>
    <row r="145" spans="1:65" s="2" customFormat="1" ht="24.2" customHeight="1">
      <c r="A145" s="34"/>
      <c r="B145" s="35"/>
      <c r="C145" s="187" t="s">
        <v>198</v>
      </c>
      <c r="D145" s="187" t="s">
        <v>150</v>
      </c>
      <c r="E145" s="188" t="s">
        <v>1037</v>
      </c>
      <c r="F145" s="189" t="s">
        <v>1038</v>
      </c>
      <c r="G145" s="190" t="s">
        <v>235</v>
      </c>
      <c r="H145" s="191">
        <v>1</v>
      </c>
      <c r="I145" s="192"/>
      <c r="J145" s="193">
        <f t="shared" si="10"/>
        <v>0</v>
      </c>
      <c r="K145" s="194"/>
      <c r="L145" s="39"/>
      <c r="M145" s="195" t="s">
        <v>1</v>
      </c>
      <c r="N145" s="196" t="s">
        <v>43</v>
      </c>
      <c r="O145" s="71"/>
      <c r="P145" s="197">
        <f t="shared" si="11"/>
        <v>0</v>
      </c>
      <c r="Q145" s="197">
        <v>0</v>
      </c>
      <c r="R145" s="197">
        <f t="shared" si="12"/>
        <v>0</v>
      </c>
      <c r="S145" s="197">
        <v>0</v>
      </c>
      <c r="T145" s="198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309</v>
      </c>
      <c r="AT145" s="199" t="s">
        <v>150</v>
      </c>
      <c r="AU145" s="199" t="s">
        <v>168</v>
      </c>
      <c r="AY145" s="17" t="s">
        <v>148</v>
      </c>
      <c r="BE145" s="200">
        <f t="shared" si="14"/>
        <v>0</v>
      </c>
      <c r="BF145" s="200">
        <f t="shared" si="15"/>
        <v>0</v>
      </c>
      <c r="BG145" s="200">
        <f t="shared" si="16"/>
        <v>0</v>
      </c>
      <c r="BH145" s="200">
        <f t="shared" si="17"/>
        <v>0</v>
      </c>
      <c r="BI145" s="200">
        <f t="shared" si="18"/>
        <v>0</v>
      </c>
      <c r="BJ145" s="17" t="s">
        <v>86</v>
      </c>
      <c r="BK145" s="200">
        <f t="shared" si="19"/>
        <v>0</v>
      </c>
      <c r="BL145" s="17" t="s">
        <v>309</v>
      </c>
      <c r="BM145" s="199" t="s">
        <v>244</v>
      </c>
    </row>
    <row r="146" spans="1:65" s="2" customFormat="1" ht="24.2" customHeight="1">
      <c r="A146" s="34"/>
      <c r="B146" s="35"/>
      <c r="C146" s="187" t="s">
        <v>7</v>
      </c>
      <c r="D146" s="187" t="s">
        <v>150</v>
      </c>
      <c r="E146" s="188" t="s">
        <v>916</v>
      </c>
      <c r="F146" s="189" t="s">
        <v>917</v>
      </c>
      <c r="G146" s="190" t="s">
        <v>157</v>
      </c>
      <c r="H146" s="191">
        <v>1.9E-2</v>
      </c>
      <c r="I146" s="192"/>
      <c r="J146" s="193">
        <f t="shared" si="10"/>
        <v>0</v>
      </c>
      <c r="K146" s="194"/>
      <c r="L146" s="39"/>
      <c r="M146" s="195" t="s">
        <v>1</v>
      </c>
      <c r="N146" s="196" t="s">
        <v>43</v>
      </c>
      <c r="O146" s="71"/>
      <c r="P146" s="197">
        <f t="shared" si="11"/>
        <v>0</v>
      </c>
      <c r="Q146" s="197">
        <v>2.3010199999999998</v>
      </c>
      <c r="R146" s="197">
        <f t="shared" si="12"/>
        <v>4.3719379999999995E-2</v>
      </c>
      <c r="S146" s="197">
        <v>0</v>
      </c>
      <c r="T146" s="198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309</v>
      </c>
      <c r="AT146" s="199" t="s">
        <v>150</v>
      </c>
      <c r="AU146" s="199" t="s">
        <v>168</v>
      </c>
      <c r="AY146" s="17" t="s">
        <v>148</v>
      </c>
      <c r="BE146" s="200">
        <f t="shared" si="14"/>
        <v>0</v>
      </c>
      <c r="BF146" s="200">
        <f t="shared" si="15"/>
        <v>0</v>
      </c>
      <c r="BG146" s="200">
        <f t="shared" si="16"/>
        <v>0</v>
      </c>
      <c r="BH146" s="200">
        <f t="shared" si="17"/>
        <v>0</v>
      </c>
      <c r="BI146" s="200">
        <f t="shared" si="18"/>
        <v>0</v>
      </c>
      <c r="BJ146" s="17" t="s">
        <v>86</v>
      </c>
      <c r="BK146" s="200">
        <f t="shared" si="19"/>
        <v>0</v>
      </c>
      <c r="BL146" s="17" t="s">
        <v>309</v>
      </c>
      <c r="BM146" s="199" t="s">
        <v>249</v>
      </c>
    </row>
    <row r="147" spans="1:65" s="2" customFormat="1" ht="16.5" customHeight="1">
      <c r="A147" s="34"/>
      <c r="B147" s="35"/>
      <c r="C147" s="187" t="s">
        <v>262</v>
      </c>
      <c r="D147" s="187" t="s">
        <v>150</v>
      </c>
      <c r="E147" s="188" t="s">
        <v>1039</v>
      </c>
      <c r="F147" s="189" t="s">
        <v>1040</v>
      </c>
      <c r="G147" s="190" t="s">
        <v>225</v>
      </c>
      <c r="H147" s="191">
        <v>27</v>
      </c>
      <c r="I147" s="192"/>
      <c r="J147" s="193">
        <f t="shared" si="10"/>
        <v>0</v>
      </c>
      <c r="K147" s="194"/>
      <c r="L147" s="39"/>
      <c r="M147" s="195" t="s">
        <v>1</v>
      </c>
      <c r="N147" s="196" t="s">
        <v>43</v>
      </c>
      <c r="O147" s="71"/>
      <c r="P147" s="197">
        <f t="shared" si="11"/>
        <v>0</v>
      </c>
      <c r="Q147" s="197">
        <v>0</v>
      </c>
      <c r="R147" s="197">
        <f t="shared" si="12"/>
        <v>0</v>
      </c>
      <c r="S147" s="197">
        <v>0</v>
      </c>
      <c r="T147" s="198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309</v>
      </c>
      <c r="AT147" s="199" t="s">
        <v>150</v>
      </c>
      <c r="AU147" s="199" t="s">
        <v>168</v>
      </c>
      <c r="AY147" s="17" t="s">
        <v>148</v>
      </c>
      <c r="BE147" s="200">
        <f t="shared" si="14"/>
        <v>0</v>
      </c>
      <c r="BF147" s="200">
        <f t="shared" si="15"/>
        <v>0</v>
      </c>
      <c r="BG147" s="200">
        <f t="shared" si="16"/>
        <v>0</v>
      </c>
      <c r="BH147" s="200">
        <f t="shared" si="17"/>
        <v>0</v>
      </c>
      <c r="BI147" s="200">
        <f t="shared" si="18"/>
        <v>0</v>
      </c>
      <c r="BJ147" s="17" t="s">
        <v>86</v>
      </c>
      <c r="BK147" s="200">
        <f t="shared" si="19"/>
        <v>0</v>
      </c>
      <c r="BL147" s="17" t="s">
        <v>309</v>
      </c>
      <c r="BM147" s="199" t="s">
        <v>252</v>
      </c>
    </row>
    <row r="148" spans="1:65" s="2" customFormat="1" ht="24.2" customHeight="1">
      <c r="A148" s="34"/>
      <c r="B148" s="35"/>
      <c r="C148" s="187" t="s">
        <v>266</v>
      </c>
      <c r="D148" s="187" t="s">
        <v>150</v>
      </c>
      <c r="E148" s="188" t="s">
        <v>924</v>
      </c>
      <c r="F148" s="189" t="s">
        <v>925</v>
      </c>
      <c r="G148" s="190" t="s">
        <v>225</v>
      </c>
      <c r="H148" s="191">
        <v>12</v>
      </c>
      <c r="I148" s="192"/>
      <c r="J148" s="193">
        <f t="shared" si="10"/>
        <v>0</v>
      </c>
      <c r="K148" s="194"/>
      <c r="L148" s="39"/>
      <c r="M148" s="195" t="s">
        <v>1</v>
      </c>
      <c r="N148" s="196" t="s">
        <v>43</v>
      </c>
      <c r="O148" s="71"/>
      <c r="P148" s="197">
        <f t="shared" si="11"/>
        <v>0</v>
      </c>
      <c r="Q148" s="197">
        <v>0</v>
      </c>
      <c r="R148" s="197">
        <f t="shared" si="12"/>
        <v>0</v>
      </c>
      <c r="S148" s="197">
        <v>0</v>
      </c>
      <c r="T148" s="198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309</v>
      </c>
      <c r="AT148" s="199" t="s">
        <v>150</v>
      </c>
      <c r="AU148" s="199" t="s">
        <v>168</v>
      </c>
      <c r="AY148" s="17" t="s">
        <v>148</v>
      </c>
      <c r="BE148" s="200">
        <f t="shared" si="14"/>
        <v>0</v>
      </c>
      <c r="BF148" s="200">
        <f t="shared" si="15"/>
        <v>0</v>
      </c>
      <c r="BG148" s="200">
        <f t="shared" si="16"/>
        <v>0</v>
      </c>
      <c r="BH148" s="200">
        <f t="shared" si="17"/>
        <v>0</v>
      </c>
      <c r="BI148" s="200">
        <f t="shared" si="18"/>
        <v>0</v>
      </c>
      <c r="BJ148" s="17" t="s">
        <v>86</v>
      </c>
      <c r="BK148" s="200">
        <f t="shared" si="19"/>
        <v>0</v>
      </c>
      <c r="BL148" s="17" t="s">
        <v>309</v>
      </c>
      <c r="BM148" s="199" t="s">
        <v>261</v>
      </c>
    </row>
    <row r="149" spans="1:65" s="2" customFormat="1" ht="24.2" customHeight="1">
      <c r="A149" s="34"/>
      <c r="B149" s="35"/>
      <c r="C149" s="187" t="s">
        <v>270</v>
      </c>
      <c r="D149" s="187" t="s">
        <v>150</v>
      </c>
      <c r="E149" s="188" t="s">
        <v>926</v>
      </c>
      <c r="F149" s="189" t="s">
        <v>927</v>
      </c>
      <c r="G149" s="190" t="s">
        <v>225</v>
      </c>
      <c r="H149" s="191">
        <v>12</v>
      </c>
      <c r="I149" s="192"/>
      <c r="J149" s="193">
        <f t="shared" si="10"/>
        <v>0</v>
      </c>
      <c r="K149" s="194"/>
      <c r="L149" s="39"/>
      <c r="M149" s="195" t="s">
        <v>1</v>
      </c>
      <c r="N149" s="196" t="s">
        <v>43</v>
      </c>
      <c r="O149" s="71"/>
      <c r="P149" s="197">
        <f t="shared" si="11"/>
        <v>0</v>
      </c>
      <c r="Q149" s="197">
        <v>0</v>
      </c>
      <c r="R149" s="197">
        <f t="shared" si="12"/>
        <v>0</v>
      </c>
      <c r="S149" s="197">
        <v>0</v>
      </c>
      <c r="T149" s="198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309</v>
      </c>
      <c r="AT149" s="199" t="s">
        <v>150</v>
      </c>
      <c r="AU149" s="199" t="s">
        <v>168</v>
      </c>
      <c r="AY149" s="17" t="s">
        <v>148</v>
      </c>
      <c r="BE149" s="200">
        <f t="shared" si="14"/>
        <v>0</v>
      </c>
      <c r="BF149" s="200">
        <f t="shared" si="15"/>
        <v>0</v>
      </c>
      <c r="BG149" s="200">
        <f t="shared" si="16"/>
        <v>0</v>
      </c>
      <c r="BH149" s="200">
        <f t="shared" si="17"/>
        <v>0</v>
      </c>
      <c r="BI149" s="200">
        <f t="shared" si="18"/>
        <v>0</v>
      </c>
      <c r="BJ149" s="17" t="s">
        <v>86</v>
      </c>
      <c r="BK149" s="200">
        <f t="shared" si="19"/>
        <v>0</v>
      </c>
      <c r="BL149" s="17" t="s">
        <v>309</v>
      </c>
      <c r="BM149" s="199" t="s">
        <v>265</v>
      </c>
    </row>
    <row r="150" spans="1:65" s="2" customFormat="1" ht="24.2" customHeight="1">
      <c r="A150" s="34"/>
      <c r="B150" s="35"/>
      <c r="C150" s="187" t="s">
        <v>274</v>
      </c>
      <c r="D150" s="187" t="s">
        <v>150</v>
      </c>
      <c r="E150" s="188" t="s">
        <v>928</v>
      </c>
      <c r="F150" s="189" t="s">
        <v>929</v>
      </c>
      <c r="G150" s="190" t="s">
        <v>225</v>
      </c>
      <c r="H150" s="191">
        <v>3</v>
      </c>
      <c r="I150" s="192"/>
      <c r="J150" s="193">
        <f t="shared" si="10"/>
        <v>0</v>
      </c>
      <c r="K150" s="194"/>
      <c r="L150" s="39"/>
      <c r="M150" s="195" t="s">
        <v>1</v>
      </c>
      <c r="N150" s="196" t="s">
        <v>43</v>
      </c>
      <c r="O150" s="71"/>
      <c r="P150" s="197">
        <f t="shared" si="11"/>
        <v>0</v>
      </c>
      <c r="Q150" s="197">
        <v>0</v>
      </c>
      <c r="R150" s="197">
        <f t="shared" si="12"/>
        <v>0</v>
      </c>
      <c r="S150" s="197">
        <v>0</v>
      </c>
      <c r="T150" s="198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309</v>
      </c>
      <c r="AT150" s="199" t="s">
        <v>150</v>
      </c>
      <c r="AU150" s="199" t="s">
        <v>168</v>
      </c>
      <c r="AY150" s="17" t="s">
        <v>148</v>
      </c>
      <c r="BE150" s="200">
        <f t="shared" si="14"/>
        <v>0</v>
      </c>
      <c r="BF150" s="200">
        <f t="shared" si="15"/>
        <v>0</v>
      </c>
      <c r="BG150" s="200">
        <f t="shared" si="16"/>
        <v>0</v>
      </c>
      <c r="BH150" s="200">
        <f t="shared" si="17"/>
        <v>0</v>
      </c>
      <c r="BI150" s="200">
        <f t="shared" si="18"/>
        <v>0</v>
      </c>
      <c r="BJ150" s="17" t="s">
        <v>86</v>
      </c>
      <c r="BK150" s="200">
        <f t="shared" si="19"/>
        <v>0</v>
      </c>
      <c r="BL150" s="17" t="s">
        <v>309</v>
      </c>
      <c r="BM150" s="199" t="s">
        <v>269</v>
      </c>
    </row>
    <row r="151" spans="1:65" s="2" customFormat="1" ht="24.2" customHeight="1">
      <c r="A151" s="34"/>
      <c r="B151" s="35"/>
      <c r="C151" s="187" t="s">
        <v>211</v>
      </c>
      <c r="D151" s="187" t="s">
        <v>150</v>
      </c>
      <c r="E151" s="188" t="s">
        <v>931</v>
      </c>
      <c r="F151" s="189" t="s">
        <v>932</v>
      </c>
      <c r="G151" s="190" t="s">
        <v>157</v>
      </c>
      <c r="H151" s="191">
        <v>0.72</v>
      </c>
      <c r="I151" s="192"/>
      <c r="J151" s="193">
        <f t="shared" si="10"/>
        <v>0</v>
      </c>
      <c r="K151" s="194"/>
      <c r="L151" s="39"/>
      <c r="M151" s="195" t="s">
        <v>1</v>
      </c>
      <c r="N151" s="196" t="s">
        <v>43</v>
      </c>
      <c r="O151" s="71"/>
      <c r="P151" s="197">
        <f t="shared" si="11"/>
        <v>0</v>
      </c>
      <c r="Q151" s="197">
        <v>2.3010199999999998</v>
      </c>
      <c r="R151" s="197">
        <f t="shared" si="12"/>
        <v>1.6567343999999997</v>
      </c>
      <c r="S151" s="197">
        <v>0</v>
      </c>
      <c r="T151" s="198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309</v>
      </c>
      <c r="AT151" s="199" t="s">
        <v>150</v>
      </c>
      <c r="AU151" s="199" t="s">
        <v>168</v>
      </c>
      <c r="AY151" s="17" t="s">
        <v>148</v>
      </c>
      <c r="BE151" s="200">
        <f t="shared" si="14"/>
        <v>0</v>
      </c>
      <c r="BF151" s="200">
        <f t="shared" si="15"/>
        <v>0</v>
      </c>
      <c r="BG151" s="200">
        <f t="shared" si="16"/>
        <v>0</v>
      </c>
      <c r="BH151" s="200">
        <f t="shared" si="17"/>
        <v>0</v>
      </c>
      <c r="BI151" s="200">
        <f t="shared" si="18"/>
        <v>0</v>
      </c>
      <c r="BJ151" s="17" t="s">
        <v>86</v>
      </c>
      <c r="BK151" s="200">
        <f t="shared" si="19"/>
        <v>0</v>
      </c>
      <c r="BL151" s="17" t="s">
        <v>309</v>
      </c>
      <c r="BM151" s="199" t="s">
        <v>273</v>
      </c>
    </row>
    <row r="152" spans="1:65" s="2" customFormat="1" ht="16.5" customHeight="1">
      <c r="A152" s="34"/>
      <c r="B152" s="35"/>
      <c r="C152" s="224" t="s">
        <v>291</v>
      </c>
      <c r="D152" s="224" t="s">
        <v>189</v>
      </c>
      <c r="E152" s="225" t="s">
        <v>1041</v>
      </c>
      <c r="F152" s="226" t="s">
        <v>1042</v>
      </c>
      <c r="G152" s="227" t="s">
        <v>225</v>
      </c>
      <c r="H152" s="228">
        <v>25</v>
      </c>
      <c r="I152" s="229"/>
      <c r="J152" s="230">
        <f t="shared" si="10"/>
        <v>0</v>
      </c>
      <c r="K152" s="231"/>
      <c r="L152" s="232"/>
      <c r="M152" s="233" t="s">
        <v>1</v>
      </c>
      <c r="N152" s="234" t="s">
        <v>43</v>
      </c>
      <c r="O152" s="71"/>
      <c r="P152" s="197">
        <f t="shared" si="11"/>
        <v>0</v>
      </c>
      <c r="Q152" s="197">
        <v>0</v>
      </c>
      <c r="R152" s="197">
        <f t="shared" si="12"/>
        <v>0</v>
      </c>
      <c r="S152" s="197">
        <v>0</v>
      </c>
      <c r="T152" s="198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818</v>
      </c>
      <c r="AT152" s="199" t="s">
        <v>189</v>
      </c>
      <c r="AU152" s="199" t="s">
        <v>168</v>
      </c>
      <c r="AY152" s="17" t="s">
        <v>148</v>
      </c>
      <c r="BE152" s="200">
        <f t="shared" si="14"/>
        <v>0</v>
      </c>
      <c r="BF152" s="200">
        <f t="shared" si="15"/>
        <v>0</v>
      </c>
      <c r="BG152" s="200">
        <f t="shared" si="16"/>
        <v>0</v>
      </c>
      <c r="BH152" s="200">
        <f t="shared" si="17"/>
        <v>0</v>
      </c>
      <c r="BI152" s="200">
        <f t="shared" si="18"/>
        <v>0</v>
      </c>
      <c r="BJ152" s="17" t="s">
        <v>86</v>
      </c>
      <c r="BK152" s="200">
        <f t="shared" si="19"/>
        <v>0</v>
      </c>
      <c r="BL152" s="17" t="s">
        <v>309</v>
      </c>
      <c r="BM152" s="199" t="s">
        <v>277</v>
      </c>
    </row>
    <row r="153" spans="1:65" s="2" customFormat="1" ht="33" customHeight="1">
      <c r="A153" s="34"/>
      <c r="B153" s="35"/>
      <c r="C153" s="187" t="s">
        <v>216</v>
      </c>
      <c r="D153" s="187" t="s">
        <v>150</v>
      </c>
      <c r="E153" s="188" t="s">
        <v>936</v>
      </c>
      <c r="F153" s="189" t="s">
        <v>937</v>
      </c>
      <c r="G153" s="190" t="s">
        <v>225</v>
      </c>
      <c r="H153" s="191">
        <v>15</v>
      </c>
      <c r="I153" s="192"/>
      <c r="J153" s="193">
        <f t="shared" si="10"/>
        <v>0</v>
      </c>
      <c r="K153" s="194"/>
      <c r="L153" s="39"/>
      <c r="M153" s="195" t="s">
        <v>1</v>
      </c>
      <c r="N153" s="196" t="s">
        <v>43</v>
      </c>
      <c r="O153" s="71"/>
      <c r="P153" s="197">
        <f t="shared" si="11"/>
        <v>0</v>
      </c>
      <c r="Q153" s="197">
        <v>0.13500000000000001</v>
      </c>
      <c r="R153" s="197">
        <f t="shared" si="12"/>
        <v>2.0250000000000004</v>
      </c>
      <c r="S153" s="197">
        <v>0</v>
      </c>
      <c r="T153" s="198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309</v>
      </c>
      <c r="AT153" s="199" t="s">
        <v>150</v>
      </c>
      <c r="AU153" s="199" t="s">
        <v>168</v>
      </c>
      <c r="AY153" s="17" t="s">
        <v>148</v>
      </c>
      <c r="BE153" s="200">
        <f t="shared" si="14"/>
        <v>0</v>
      </c>
      <c r="BF153" s="200">
        <f t="shared" si="15"/>
        <v>0</v>
      </c>
      <c r="BG153" s="200">
        <f t="shared" si="16"/>
        <v>0</v>
      </c>
      <c r="BH153" s="200">
        <f t="shared" si="17"/>
        <v>0</v>
      </c>
      <c r="BI153" s="200">
        <f t="shared" si="18"/>
        <v>0</v>
      </c>
      <c r="BJ153" s="17" t="s">
        <v>86</v>
      </c>
      <c r="BK153" s="200">
        <f t="shared" si="19"/>
        <v>0</v>
      </c>
      <c r="BL153" s="17" t="s">
        <v>309</v>
      </c>
      <c r="BM153" s="199" t="s">
        <v>286</v>
      </c>
    </row>
    <row r="154" spans="1:65" s="2" customFormat="1" ht="16.5" customHeight="1">
      <c r="A154" s="34"/>
      <c r="B154" s="35"/>
      <c r="C154" s="224" t="s">
        <v>301</v>
      </c>
      <c r="D154" s="224" t="s">
        <v>189</v>
      </c>
      <c r="E154" s="225" t="s">
        <v>943</v>
      </c>
      <c r="F154" s="226" t="s">
        <v>944</v>
      </c>
      <c r="G154" s="227" t="s">
        <v>225</v>
      </c>
      <c r="H154" s="228">
        <v>4</v>
      </c>
      <c r="I154" s="229"/>
      <c r="J154" s="230">
        <f t="shared" si="10"/>
        <v>0</v>
      </c>
      <c r="K154" s="231"/>
      <c r="L154" s="232"/>
      <c r="M154" s="233" t="s">
        <v>1</v>
      </c>
      <c r="N154" s="234" t="s">
        <v>43</v>
      </c>
      <c r="O154" s="71"/>
      <c r="P154" s="197">
        <f t="shared" si="11"/>
        <v>0</v>
      </c>
      <c r="Q154" s="197">
        <v>5.1999999999999995E-4</v>
      </c>
      <c r="R154" s="197">
        <f t="shared" si="12"/>
        <v>2.0799999999999998E-3</v>
      </c>
      <c r="S154" s="197">
        <v>0</v>
      </c>
      <c r="T154" s="198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818</v>
      </c>
      <c r="AT154" s="199" t="s">
        <v>189</v>
      </c>
      <c r="AU154" s="199" t="s">
        <v>168</v>
      </c>
      <c r="AY154" s="17" t="s">
        <v>148</v>
      </c>
      <c r="BE154" s="200">
        <f t="shared" si="14"/>
        <v>0</v>
      </c>
      <c r="BF154" s="200">
        <f t="shared" si="15"/>
        <v>0</v>
      </c>
      <c r="BG154" s="200">
        <f t="shared" si="16"/>
        <v>0</v>
      </c>
      <c r="BH154" s="200">
        <f t="shared" si="17"/>
        <v>0</v>
      </c>
      <c r="BI154" s="200">
        <f t="shared" si="18"/>
        <v>0</v>
      </c>
      <c r="BJ154" s="17" t="s">
        <v>86</v>
      </c>
      <c r="BK154" s="200">
        <f t="shared" si="19"/>
        <v>0</v>
      </c>
      <c r="BL154" s="17" t="s">
        <v>309</v>
      </c>
      <c r="BM154" s="199" t="s">
        <v>294</v>
      </c>
    </row>
    <row r="155" spans="1:65" s="2" customFormat="1" ht="24.2" customHeight="1">
      <c r="A155" s="34"/>
      <c r="B155" s="35"/>
      <c r="C155" s="187" t="s">
        <v>220</v>
      </c>
      <c r="D155" s="187" t="s">
        <v>150</v>
      </c>
      <c r="E155" s="188" t="s">
        <v>947</v>
      </c>
      <c r="F155" s="189" t="s">
        <v>948</v>
      </c>
      <c r="G155" s="190" t="s">
        <v>225</v>
      </c>
      <c r="H155" s="191">
        <v>12</v>
      </c>
      <c r="I155" s="192"/>
      <c r="J155" s="193">
        <f t="shared" si="10"/>
        <v>0</v>
      </c>
      <c r="K155" s="194"/>
      <c r="L155" s="39"/>
      <c r="M155" s="195" t="s">
        <v>1</v>
      </c>
      <c r="N155" s="196" t="s">
        <v>43</v>
      </c>
      <c r="O155" s="71"/>
      <c r="P155" s="197">
        <f t="shared" si="11"/>
        <v>0</v>
      </c>
      <c r="Q155" s="197">
        <v>0</v>
      </c>
      <c r="R155" s="197">
        <f t="shared" si="12"/>
        <v>0</v>
      </c>
      <c r="S155" s="197">
        <v>0</v>
      </c>
      <c r="T155" s="198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309</v>
      </c>
      <c r="AT155" s="199" t="s">
        <v>150</v>
      </c>
      <c r="AU155" s="199" t="s">
        <v>168</v>
      </c>
      <c r="AY155" s="17" t="s">
        <v>148</v>
      </c>
      <c r="BE155" s="200">
        <f t="shared" si="14"/>
        <v>0</v>
      </c>
      <c r="BF155" s="200">
        <f t="shared" si="15"/>
        <v>0</v>
      </c>
      <c r="BG155" s="200">
        <f t="shared" si="16"/>
        <v>0</v>
      </c>
      <c r="BH155" s="200">
        <f t="shared" si="17"/>
        <v>0</v>
      </c>
      <c r="BI155" s="200">
        <f t="shared" si="18"/>
        <v>0</v>
      </c>
      <c r="BJ155" s="17" t="s">
        <v>86</v>
      </c>
      <c r="BK155" s="200">
        <f t="shared" si="19"/>
        <v>0</v>
      </c>
      <c r="BL155" s="17" t="s">
        <v>309</v>
      </c>
      <c r="BM155" s="199" t="s">
        <v>297</v>
      </c>
    </row>
    <row r="156" spans="1:65" s="2" customFormat="1" ht="24.2" customHeight="1">
      <c r="A156" s="34"/>
      <c r="B156" s="35"/>
      <c r="C156" s="187" t="s">
        <v>312</v>
      </c>
      <c r="D156" s="187" t="s">
        <v>150</v>
      </c>
      <c r="E156" s="188" t="s">
        <v>950</v>
      </c>
      <c r="F156" s="189" t="s">
        <v>951</v>
      </c>
      <c r="G156" s="190" t="s">
        <v>225</v>
      </c>
      <c r="H156" s="191">
        <v>12</v>
      </c>
      <c r="I156" s="192"/>
      <c r="J156" s="193">
        <f t="shared" si="10"/>
        <v>0</v>
      </c>
      <c r="K156" s="194"/>
      <c r="L156" s="39"/>
      <c r="M156" s="195" t="s">
        <v>1</v>
      </c>
      <c r="N156" s="196" t="s">
        <v>43</v>
      </c>
      <c r="O156" s="71"/>
      <c r="P156" s="197">
        <f t="shared" si="11"/>
        <v>0</v>
      </c>
      <c r="Q156" s="197">
        <v>0</v>
      </c>
      <c r="R156" s="197">
        <f t="shared" si="12"/>
        <v>0</v>
      </c>
      <c r="S156" s="197">
        <v>0</v>
      </c>
      <c r="T156" s="198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309</v>
      </c>
      <c r="AT156" s="199" t="s">
        <v>150</v>
      </c>
      <c r="AU156" s="199" t="s">
        <v>168</v>
      </c>
      <c r="AY156" s="17" t="s">
        <v>148</v>
      </c>
      <c r="BE156" s="200">
        <f t="shared" si="14"/>
        <v>0</v>
      </c>
      <c r="BF156" s="200">
        <f t="shared" si="15"/>
        <v>0</v>
      </c>
      <c r="BG156" s="200">
        <f t="shared" si="16"/>
        <v>0</v>
      </c>
      <c r="BH156" s="200">
        <f t="shared" si="17"/>
        <v>0</v>
      </c>
      <c r="BI156" s="200">
        <f t="shared" si="18"/>
        <v>0</v>
      </c>
      <c r="BJ156" s="17" t="s">
        <v>86</v>
      </c>
      <c r="BK156" s="200">
        <f t="shared" si="19"/>
        <v>0</v>
      </c>
      <c r="BL156" s="17" t="s">
        <v>309</v>
      </c>
      <c r="BM156" s="199" t="s">
        <v>439</v>
      </c>
    </row>
    <row r="157" spans="1:65" s="2" customFormat="1" ht="24.2" customHeight="1">
      <c r="A157" s="34"/>
      <c r="B157" s="35"/>
      <c r="C157" s="187" t="s">
        <v>226</v>
      </c>
      <c r="D157" s="187" t="s">
        <v>150</v>
      </c>
      <c r="E157" s="188" t="s">
        <v>954</v>
      </c>
      <c r="F157" s="189" t="s">
        <v>955</v>
      </c>
      <c r="G157" s="190" t="s">
        <v>225</v>
      </c>
      <c r="H157" s="191">
        <v>3</v>
      </c>
      <c r="I157" s="192"/>
      <c r="J157" s="193">
        <f t="shared" si="10"/>
        <v>0</v>
      </c>
      <c r="K157" s="194"/>
      <c r="L157" s="39"/>
      <c r="M157" s="195" t="s">
        <v>1</v>
      </c>
      <c r="N157" s="196" t="s">
        <v>43</v>
      </c>
      <c r="O157" s="71"/>
      <c r="P157" s="197">
        <f t="shared" si="11"/>
        <v>0</v>
      </c>
      <c r="Q157" s="197">
        <v>0</v>
      </c>
      <c r="R157" s="197">
        <f t="shared" si="12"/>
        <v>0</v>
      </c>
      <c r="S157" s="197">
        <v>0</v>
      </c>
      <c r="T157" s="198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309</v>
      </c>
      <c r="AT157" s="199" t="s">
        <v>150</v>
      </c>
      <c r="AU157" s="199" t="s">
        <v>168</v>
      </c>
      <c r="AY157" s="17" t="s">
        <v>148</v>
      </c>
      <c r="BE157" s="200">
        <f t="shared" si="14"/>
        <v>0</v>
      </c>
      <c r="BF157" s="200">
        <f t="shared" si="15"/>
        <v>0</v>
      </c>
      <c r="BG157" s="200">
        <f t="shared" si="16"/>
        <v>0</v>
      </c>
      <c r="BH157" s="200">
        <f t="shared" si="17"/>
        <v>0</v>
      </c>
      <c r="BI157" s="200">
        <f t="shared" si="18"/>
        <v>0</v>
      </c>
      <c r="BJ157" s="17" t="s">
        <v>86</v>
      </c>
      <c r="BK157" s="200">
        <f t="shared" si="19"/>
        <v>0</v>
      </c>
      <c r="BL157" s="17" t="s">
        <v>309</v>
      </c>
      <c r="BM157" s="199" t="s">
        <v>309</v>
      </c>
    </row>
    <row r="158" spans="1:65" s="2" customFormat="1" ht="16.5" customHeight="1">
      <c r="A158" s="34"/>
      <c r="B158" s="35"/>
      <c r="C158" s="187" t="s">
        <v>321</v>
      </c>
      <c r="D158" s="187" t="s">
        <v>150</v>
      </c>
      <c r="E158" s="188" t="s">
        <v>964</v>
      </c>
      <c r="F158" s="189" t="s">
        <v>965</v>
      </c>
      <c r="G158" s="190" t="s">
        <v>192</v>
      </c>
      <c r="H158" s="191">
        <v>6.86</v>
      </c>
      <c r="I158" s="192"/>
      <c r="J158" s="193">
        <f t="shared" si="10"/>
        <v>0</v>
      </c>
      <c r="K158" s="194"/>
      <c r="L158" s="39"/>
      <c r="M158" s="195" t="s">
        <v>1</v>
      </c>
      <c r="N158" s="196" t="s">
        <v>43</v>
      </c>
      <c r="O158" s="71"/>
      <c r="P158" s="197">
        <f t="shared" si="11"/>
        <v>0</v>
      </c>
      <c r="Q158" s="197">
        <v>0</v>
      </c>
      <c r="R158" s="197">
        <f t="shared" si="12"/>
        <v>0</v>
      </c>
      <c r="S158" s="197">
        <v>0</v>
      </c>
      <c r="T158" s="198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309</v>
      </c>
      <c r="AT158" s="199" t="s">
        <v>150</v>
      </c>
      <c r="AU158" s="199" t="s">
        <v>168</v>
      </c>
      <c r="AY158" s="17" t="s">
        <v>148</v>
      </c>
      <c r="BE158" s="200">
        <f t="shared" si="14"/>
        <v>0</v>
      </c>
      <c r="BF158" s="200">
        <f t="shared" si="15"/>
        <v>0</v>
      </c>
      <c r="BG158" s="200">
        <f t="shared" si="16"/>
        <v>0</v>
      </c>
      <c r="BH158" s="200">
        <f t="shared" si="17"/>
        <v>0</v>
      </c>
      <c r="BI158" s="200">
        <f t="shared" si="18"/>
        <v>0</v>
      </c>
      <c r="BJ158" s="17" t="s">
        <v>86</v>
      </c>
      <c r="BK158" s="200">
        <f t="shared" si="19"/>
        <v>0</v>
      </c>
      <c r="BL158" s="17" t="s">
        <v>309</v>
      </c>
      <c r="BM158" s="199" t="s">
        <v>459</v>
      </c>
    </row>
    <row r="159" spans="1:65" s="2" customFormat="1" ht="24.2" customHeight="1">
      <c r="A159" s="34"/>
      <c r="B159" s="35"/>
      <c r="C159" s="187" t="s">
        <v>229</v>
      </c>
      <c r="D159" s="187" t="s">
        <v>150</v>
      </c>
      <c r="E159" s="188" t="s">
        <v>968</v>
      </c>
      <c r="F159" s="189" t="s">
        <v>969</v>
      </c>
      <c r="G159" s="190" t="s">
        <v>192</v>
      </c>
      <c r="H159" s="191">
        <v>34.299999999999997</v>
      </c>
      <c r="I159" s="192"/>
      <c r="J159" s="193">
        <f t="shared" si="10"/>
        <v>0</v>
      </c>
      <c r="K159" s="194"/>
      <c r="L159" s="39"/>
      <c r="M159" s="195" t="s">
        <v>1</v>
      </c>
      <c r="N159" s="196" t="s">
        <v>43</v>
      </c>
      <c r="O159" s="71"/>
      <c r="P159" s="197">
        <f t="shared" si="11"/>
        <v>0</v>
      </c>
      <c r="Q159" s="197">
        <v>0</v>
      </c>
      <c r="R159" s="197">
        <f t="shared" si="12"/>
        <v>0</v>
      </c>
      <c r="S159" s="197">
        <v>0</v>
      </c>
      <c r="T159" s="198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309</v>
      </c>
      <c r="AT159" s="199" t="s">
        <v>150</v>
      </c>
      <c r="AU159" s="199" t="s">
        <v>168</v>
      </c>
      <c r="AY159" s="17" t="s">
        <v>148</v>
      </c>
      <c r="BE159" s="200">
        <f t="shared" si="14"/>
        <v>0</v>
      </c>
      <c r="BF159" s="200">
        <f t="shared" si="15"/>
        <v>0</v>
      </c>
      <c r="BG159" s="200">
        <f t="shared" si="16"/>
        <v>0</v>
      </c>
      <c r="BH159" s="200">
        <f t="shared" si="17"/>
        <v>0</v>
      </c>
      <c r="BI159" s="200">
        <f t="shared" si="18"/>
        <v>0</v>
      </c>
      <c r="BJ159" s="17" t="s">
        <v>86</v>
      </c>
      <c r="BK159" s="200">
        <f t="shared" si="19"/>
        <v>0</v>
      </c>
      <c r="BL159" s="17" t="s">
        <v>309</v>
      </c>
      <c r="BM159" s="199" t="s">
        <v>320</v>
      </c>
    </row>
    <row r="160" spans="1:65" s="2" customFormat="1" ht="33" customHeight="1">
      <c r="A160" s="34"/>
      <c r="B160" s="35"/>
      <c r="C160" s="187" t="s">
        <v>328</v>
      </c>
      <c r="D160" s="187" t="s">
        <v>150</v>
      </c>
      <c r="E160" s="188" t="s">
        <v>490</v>
      </c>
      <c r="F160" s="189" t="s">
        <v>491</v>
      </c>
      <c r="G160" s="190" t="s">
        <v>192</v>
      </c>
      <c r="H160" s="191">
        <v>6.86</v>
      </c>
      <c r="I160" s="192"/>
      <c r="J160" s="193">
        <f t="shared" si="10"/>
        <v>0</v>
      </c>
      <c r="K160" s="194"/>
      <c r="L160" s="39"/>
      <c r="M160" s="195" t="s">
        <v>1</v>
      </c>
      <c r="N160" s="196" t="s">
        <v>43</v>
      </c>
      <c r="O160" s="71"/>
      <c r="P160" s="197">
        <f t="shared" si="11"/>
        <v>0</v>
      </c>
      <c r="Q160" s="197">
        <v>0</v>
      </c>
      <c r="R160" s="197">
        <f t="shared" si="12"/>
        <v>0</v>
      </c>
      <c r="S160" s="197">
        <v>0</v>
      </c>
      <c r="T160" s="198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154</v>
      </c>
      <c r="AT160" s="199" t="s">
        <v>150</v>
      </c>
      <c r="AU160" s="199" t="s">
        <v>168</v>
      </c>
      <c r="AY160" s="17" t="s">
        <v>148</v>
      </c>
      <c r="BE160" s="200">
        <f t="shared" si="14"/>
        <v>0</v>
      </c>
      <c r="BF160" s="200">
        <f t="shared" si="15"/>
        <v>0</v>
      </c>
      <c r="BG160" s="200">
        <f t="shared" si="16"/>
        <v>0</v>
      </c>
      <c r="BH160" s="200">
        <f t="shared" si="17"/>
        <v>0</v>
      </c>
      <c r="BI160" s="200">
        <f t="shared" si="18"/>
        <v>0</v>
      </c>
      <c r="BJ160" s="17" t="s">
        <v>86</v>
      </c>
      <c r="BK160" s="200">
        <f t="shared" si="19"/>
        <v>0</v>
      </c>
      <c r="BL160" s="17" t="s">
        <v>154</v>
      </c>
      <c r="BM160" s="199" t="s">
        <v>1043</v>
      </c>
    </row>
    <row r="161" spans="1:65" s="12" customFormat="1" ht="20.85" customHeight="1">
      <c r="B161" s="171"/>
      <c r="C161" s="172"/>
      <c r="D161" s="173" t="s">
        <v>77</v>
      </c>
      <c r="E161" s="185" t="s">
        <v>977</v>
      </c>
      <c r="F161" s="185" t="s">
        <v>978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SUM(P162:P166)</f>
        <v>0</v>
      </c>
      <c r="Q161" s="179"/>
      <c r="R161" s="180">
        <f>SUM(R162:R166)</f>
        <v>0</v>
      </c>
      <c r="S161" s="179"/>
      <c r="T161" s="181">
        <f>SUM(T162:T166)</f>
        <v>0</v>
      </c>
      <c r="AR161" s="182" t="s">
        <v>154</v>
      </c>
      <c r="AT161" s="183" t="s">
        <v>77</v>
      </c>
      <c r="AU161" s="183" t="s">
        <v>88</v>
      </c>
      <c r="AY161" s="182" t="s">
        <v>148</v>
      </c>
      <c r="BK161" s="184">
        <f>SUM(BK162:BK166)</f>
        <v>0</v>
      </c>
    </row>
    <row r="162" spans="1:65" s="2" customFormat="1" ht="16.5" customHeight="1">
      <c r="A162" s="34"/>
      <c r="B162" s="35"/>
      <c r="C162" s="187" t="s">
        <v>236</v>
      </c>
      <c r="D162" s="187" t="s">
        <v>150</v>
      </c>
      <c r="E162" s="188" t="s">
        <v>979</v>
      </c>
      <c r="F162" s="189" t="s">
        <v>980</v>
      </c>
      <c r="G162" s="190" t="s">
        <v>399</v>
      </c>
      <c r="H162" s="191">
        <v>1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43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982</v>
      </c>
      <c r="AT162" s="199" t="s">
        <v>150</v>
      </c>
      <c r="AU162" s="199" t="s">
        <v>168</v>
      </c>
      <c r="AY162" s="17" t="s">
        <v>148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982</v>
      </c>
      <c r="BM162" s="199" t="s">
        <v>327</v>
      </c>
    </row>
    <row r="163" spans="1:65" s="2" customFormat="1" ht="16.5" customHeight="1">
      <c r="A163" s="34"/>
      <c r="B163" s="35"/>
      <c r="C163" s="187" t="s">
        <v>338</v>
      </c>
      <c r="D163" s="187" t="s">
        <v>150</v>
      </c>
      <c r="E163" s="188" t="s">
        <v>985</v>
      </c>
      <c r="F163" s="189" t="s">
        <v>986</v>
      </c>
      <c r="G163" s="190" t="s">
        <v>399</v>
      </c>
      <c r="H163" s="191">
        <v>1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982</v>
      </c>
      <c r="AT163" s="199" t="s">
        <v>150</v>
      </c>
      <c r="AU163" s="199" t="s">
        <v>168</v>
      </c>
      <c r="AY163" s="17" t="s">
        <v>148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982</v>
      </c>
      <c r="BM163" s="199" t="s">
        <v>331</v>
      </c>
    </row>
    <row r="164" spans="1:65" s="2" customFormat="1" ht="16.5" customHeight="1">
      <c r="A164" s="34"/>
      <c r="B164" s="35"/>
      <c r="C164" s="224" t="s">
        <v>240</v>
      </c>
      <c r="D164" s="224" t="s">
        <v>189</v>
      </c>
      <c r="E164" s="225" t="s">
        <v>988</v>
      </c>
      <c r="F164" s="226" t="s">
        <v>989</v>
      </c>
      <c r="G164" s="227" t="s">
        <v>399</v>
      </c>
      <c r="H164" s="228">
        <v>1</v>
      </c>
      <c r="I164" s="229"/>
      <c r="J164" s="230">
        <f>ROUND(I164*H164,2)</f>
        <v>0</v>
      </c>
      <c r="K164" s="231"/>
      <c r="L164" s="232"/>
      <c r="M164" s="233" t="s">
        <v>1</v>
      </c>
      <c r="N164" s="234" t="s">
        <v>43</v>
      </c>
      <c r="O164" s="71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982</v>
      </c>
      <c r="AT164" s="199" t="s">
        <v>189</v>
      </c>
      <c r="AU164" s="199" t="s">
        <v>168</v>
      </c>
      <c r="AY164" s="17" t="s">
        <v>148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982</v>
      </c>
      <c r="BM164" s="199" t="s">
        <v>334</v>
      </c>
    </row>
    <row r="165" spans="1:65" s="2" customFormat="1" ht="21.75" customHeight="1">
      <c r="A165" s="34"/>
      <c r="B165" s="35"/>
      <c r="C165" s="187" t="s">
        <v>345</v>
      </c>
      <c r="D165" s="187" t="s">
        <v>150</v>
      </c>
      <c r="E165" s="188" t="s">
        <v>1044</v>
      </c>
      <c r="F165" s="189" t="s">
        <v>1045</v>
      </c>
      <c r="G165" s="190" t="s">
        <v>235</v>
      </c>
      <c r="H165" s="191">
        <v>4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43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982</v>
      </c>
      <c r="AT165" s="199" t="s">
        <v>150</v>
      </c>
      <c r="AU165" s="199" t="s">
        <v>168</v>
      </c>
      <c r="AY165" s="17" t="s">
        <v>148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982</v>
      </c>
      <c r="BM165" s="199" t="s">
        <v>341</v>
      </c>
    </row>
    <row r="166" spans="1:65" s="2" customFormat="1" ht="16.5" customHeight="1">
      <c r="A166" s="34"/>
      <c r="B166" s="35"/>
      <c r="C166" s="187" t="s">
        <v>244</v>
      </c>
      <c r="D166" s="187" t="s">
        <v>150</v>
      </c>
      <c r="E166" s="188" t="s">
        <v>995</v>
      </c>
      <c r="F166" s="189" t="s">
        <v>996</v>
      </c>
      <c r="G166" s="190" t="s">
        <v>997</v>
      </c>
      <c r="H166" s="191">
        <v>3</v>
      </c>
      <c r="I166" s="192"/>
      <c r="J166" s="193">
        <f>ROUND(I166*H166,2)</f>
        <v>0</v>
      </c>
      <c r="K166" s="194"/>
      <c r="L166" s="39"/>
      <c r="M166" s="235" t="s">
        <v>1</v>
      </c>
      <c r="N166" s="236" t="s">
        <v>43</v>
      </c>
      <c r="O166" s="237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982</v>
      </c>
      <c r="AT166" s="199" t="s">
        <v>150</v>
      </c>
      <c r="AU166" s="199" t="s">
        <v>168</v>
      </c>
      <c r="AY166" s="17" t="s">
        <v>148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982</v>
      </c>
      <c r="BM166" s="199" t="s">
        <v>344</v>
      </c>
    </row>
    <row r="167" spans="1:65" s="2" customFormat="1" ht="6.95" customHeight="1">
      <c r="A167" s="34"/>
      <c r="B167" s="54"/>
      <c r="C167" s="55"/>
      <c r="D167" s="55"/>
      <c r="E167" s="55"/>
      <c r="F167" s="55"/>
      <c r="G167" s="55"/>
      <c r="H167" s="55"/>
      <c r="I167" s="55"/>
      <c r="J167" s="55"/>
      <c r="K167" s="55"/>
      <c r="L167" s="39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algorithmName="SHA-512" hashValue="DGKrx8Np/VxczyssvxCKPCMIYcj2Zzme5FMEZ0wfPmwhn720BHBL15/lavQkZdLkZwdzi8QTTAGc86NWgXwCIQ==" saltValue="OoBny0FSgq1EuPiJZBB8WOkTXrwnWRaohLBdugWGWRjgrtuL6LqUPx4pMI3aKj/6Oy0cw5O7/l5de6+unCe42g==" spinCount="100000" sheet="1" objects="1" scenarios="1" formatColumns="0" formatRows="0" autoFilter="0"/>
  <autoFilter ref="C120:K166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1046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ROUND((SUM(BE118:BE123)),  2)</f>
        <v>0</v>
      </c>
      <c r="G33" s="34"/>
      <c r="H33" s="34"/>
      <c r="I33" s="124">
        <v>0.21</v>
      </c>
      <c r="J33" s="123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ROUND((SUM(BF118:BF123)),  2)</f>
        <v>0</v>
      </c>
      <c r="G34" s="34"/>
      <c r="H34" s="34"/>
      <c r="I34" s="124">
        <v>0.15</v>
      </c>
      <c r="J34" s="123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ROUND((SUM(BG118:BG123)),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ROUND((SUM(BH118:BH123)),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ROUND((SUM(BI118:BI123)),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SO-01 - Drobná architektura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475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1047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133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9" t="str">
        <f>E7</f>
        <v>Revitalizace veřejných ploch města Luby - Lokalita B, U Pily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5" t="str">
        <f>E9</f>
        <v>SO-01 - Drobná architektura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Vyplň údaj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Město Luby</v>
      </c>
      <c r="G114" s="36"/>
      <c r="H114" s="36"/>
      <c r="I114" s="29" t="s">
        <v>30</v>
      </c>
      <c r="J114" s="32" t="str">
        <f>E21</f>
        <v>A69-architekti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Ing.Pavel Šturc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134</v>
      </c>
      <c r="D117" s="162" t="s">
        <v>63</v>
      </c>
      <c r="E117" s="162" t="s">
        <v>59</v>
      </c>
      <c r="F117" s="162" t="s">
        <v>60</v>
      </c>
      <c r="G117" s="162" t="s">
        <v>135</v>
      </c>
      <c r="H117" s="162" t="s">
        <v>136</v>
      </c>
      <c r="I117" s="162" t="s">
        <v>137</v>
      </c>
      <c r="J117" s="163" t="s">
        <v>121</v>
      </c>
      <c r="K117" s="164" t="s">
        <v>138</v>
      </c>
      <c r="L117" s="165"/>
      <c r="M117" s="75" t="s">
        <v>1</v>
      </c>
      <c r="N117" s="76" t="s">
        <v>42</v>
      </c>
      <c r="O117" s="76" t="s">
        <v>139</v>
      </c>
      <c r="P117" s="76" t="s">
        <v>140</v>
      </c>
      <c r="Q117" s="76" t="s">
        <v>141</v>
      </c>
      <c r="R117" s="76" t="s">
        <v>142</v>
      </c>
      <c r="S117" s="76" t="s">
        <v>143</v>
      </c>
      <c r="T117" s="77" t="s">
        <v>144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145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77</v>
      </c>
      <c r="AU118" s="17" t="s">
        <v>123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77</v>
      </c>
      <c r="E119" s="174" t="s">
        <v>578</v>
      </c>
      <c r="F119" s="174" t="s">
        <v>579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88</v>
      </c>
      <c r="AT119" s="183" t="s">
        <v>77</v>
      </c>
      <c r="AU119" s="183" t="s">
        <v>78</v>
      </c>
      <c r="AY119" s="182" t="s">
        <v>148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77</v>
      </c>
      <c r="E120" s="185" t="s">
        <v>1048</v>
      </c>
      <c r="F120" s="185" t="s">
        <v>1049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SUM(P121:P123)</f>
        <v>0</v>
      </c>
      <c r="Q120" s="179"/>
      <c r="R120" s="180">
        <f>SUM(R121:R123)</f>
        <v>0</v>
      </c>
      <c r="S120" s="179"/>
      <c r="T120" s="181">
        <f>SUM(T121:T123)</f>
        <v>0</v>
      </c>
      <c r="AR120" s="182" t="s">
        <v>88</v>
      </c>
      <c r="AT120" s="183" t="s">
        <v>77</v>
      </c>
      <c r="AU120" s="183" t="s">
        <v>86</v>
      </c>
      <c r="AY120" s="182" t="s">
        <v>148</v>
      </c>
      <c r="BK120" s="184">
        <f>SUM(BK121:BK123)</f>
        <v>0</v>
      </c>
    </row>
    <row r="121" spans="1:65" s="2" customFormat="1" ht="16.5" customHeight="1">
      <c r="A121" s="34"/>
      <c r="B121" s="35"/>
      <c r="C121" s="187" t="s">
        <v>86</v>
      </c>
      <c r="D121" s="187" t="s">
        <v>150</v>
      </c>
      <c r="E121" s="188" t="s">
        <v>1050</v>
      </c>
      <c r="F121" s="189" t="s">
        <v>1051</v>
      </c>
      <c r="G121" s="190" t="s">
        <v>442</v>
      </c>
      <c r="H121" s="191">
        <v>1</v>
      </c>
      <c r="I121" s="192"/>
      <c r="J121" s="193">
        <f>ROUND(I121*H121,2)</f>
        <v>0</v>
      </c>
      <c r="K121" s="194"/>
      <c r="L121" s="39"/>
      <c r="M121" s="195" t="s">
        <v>1</v>
      </c>
      <c r="N121" s="196" t="s">
        <v>43</v>
      </c>
      <c r="O121" s="7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232</v>
      </c>
      <c r="AT121" s="199" t="s">
        <v>150</v>
      </c>
      <c r="AU121" s="199" t="s">
        <v>88</v>
      </c>
      <c r="AY121" s="17" t="s">
        <v>148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7" t="s">
        <v>86</v>
      </c>
      <c r="BK121" s="200">
        <f>ROUND(I121*H121,2)</f>
        <v>0</v>
      </c>
      <c r="BL121" s="17" t="s">
        <v>232</v>
      </c>
      <c r="BM121" s="199" t="s">
        <v>88</v>
      </c>
    </row>
    <row r="122" spans="1:65" s="2" customFormat="1" ht="16.5" customHeight="1">
      <c r="A122" s="34"/>
      <c r="B122" s="35"/>
      <c r="C122" s="187" t="s">
        <v>88</v>
      </c>
      <c r="D122" s="187" t="s">
        <v>150</v>
      </c>
      <c r="E122" s="188" t="s">
        <v>1052</v>
      </c>
      <c r="F122" s="189" t="s">
        <v>1053</v>
      </c>
      <c r="G122" s="190" t="s">
        <v>442</v>
      </c>
      <c r="H122" s="191">
        <v>1</v>
      </c>
      <c r="I122" s="192"/>
      <c r="J122" s="193">
        <f>ROUND(I122*H122,2)</f>
        <v>0</v>
      </c>
      <c r="K122" s="194"/>
      <c r="L122" s="39"/>
      <c r="M122" s="195" t="s">
        <v>1</v>
      </c>
      <c r="N122" s="196" t="s">
        <v>43</v>
      </c>
      <c r="O122" s="71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232</v>
      </c>
      <c r="AT122" s="199" t="s">
        <v>150</v>
      </c>
      <c r="AU122" s="199" t="s">
        <v>88</v>
      </c>
      <c r="AY122" s="17" t="s">
        <v>148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86</v>
      </c>
      <c r="BK122" s="200">
        <f>ROUND(I122*H122,2)</f>
        <v>0</v>
      </c>
      <c r="BL122" s="17" t="s">
        <v>232</v>
      </c>
      <c r="BM122" s="199" t="s">
        <v>154</v>
      </c>
    </row>
    <row r="123" spans="1:65" s="2" customFormat="1" ht="16.5" customHeight="1">
      <c r="A123" s="34"/>
      <c r="B123" s="35"/>
      <c r="C123" s="187" t="s">
        <v>168</v>
      </c>
      <c r="D123" s="187" t="s">
        <v>150</v>
      </c>
      <c r="E123" s="188" t="s">
        <v>1054</v>
      </c>
      <c r="F123" s="189" t="s">
        <v>1055</v>
      </c>
      <c r="G123" s="190" t="s">
        <v>442</v>
      </c>
      <c r="H123" s="191">
        <v>1</v>
      </c>
      <c r="I123" s="192"/>
      <c r="J123" s="193">
        <f>ROUND(I123*H123,2)</f>
        <v>0</v>
      </c>
      <c r="K123" s="194"/>
      <c r="L123" s="39"/>
      <c r="M123" s="235" t="s">
        <v>1</v>
      </c>
      <c r="N123" s="236" t="s">
        <v>43</v>
      </c>
      <c r="O123" s="237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232</v>
      </c>
      <c r="AT123" s="199" t="s">
        <v>150</v>
      </c>
      <c r="AU123" s="199" t="s">
        <v>88</v>
      </c>
      <c r="AY123" s="17" t="s">
        <v>148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86</v>
      </c>
      <c r="BK123" s="200">
        <f>ROUND(I123*H123,2)</f>
        <v>0</v>
      </c>
      <c r="BL123" s="17" t="s">
        <v>232</v>
      </c>
      <c r="BM123" s="199" t="s">
        <v>182</v>
      </c>
    </row>
    <row r="124" spans="1:65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qupq8i7eSKOIzC7sHGQmrmm5E33//7z/qiy8hrudq2s6LQVoSCo6ZSnSO2Uyt0NO8M/IP5jnm6znYYypfEryHw==" saltValue="iasqwAJi9I/MH58phMDoDkD8otgMhe55+2pRJ8rULZYv3Zk0JQ9DcBR/zZ+P4A+G4mTY749Nwib+OoAILOP3vw==" spinCount="100000" sheet="1" objects="1" scenarios="1" formatColumns="0" formatRows="0" autoFilter="0"/>
  <autoFilter ref="C117:K123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1056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ROUND((SUM(BE118:BE129)),  2)</f>
        <v>0</v>
      </c>
      <c r="G33" s="34"/>
      <c r="H33" s="34"/>
      <c r="I33" s="124">
        <v>0.21</v>
      </c>
      <c r="J33" s="123">
        <f>ROUND(((SUM(BE118:BE129))*I33),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ROUND((SUM(BF118:BF129)),  2)</f>
        <v>0</v>
      </c>
      <c r="G34" s="34"/>
      <c r="H34" s="34"/>
      <c r="I34" s="124">
        <v>0.15</v>
      </c>
      <c r="J34" s="123">
        <f>ROUND(((SUM(BF118:BF129))*I34),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ROUND((SUM(BG118:BG129)),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ROUND((SUM(BH118:BH129)),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ROUND((SUM(BI118:BI129)),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SO-02 - Sadové úpravy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125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133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9" t="str">
        <f>E7</f>
        <v>Revitalizace veřejných ploch města Luby - Lokalita B, U Pily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5" t="str">
        <f>E9</f>
        <v>SO-02 - Sadové úpravy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Vyplň údaj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Město Luby</v>
      </c>
      <c r="G114" s="36"/>
      <c r="H114" s="36"/>
      <c r="I114" s="29" t="s">
        <v>30</v>
      </c>
      <c r="J114" s="32" t="str">
        <f>E21</f>
        <v>A69-architekti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Ing.Pavel Šturc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134</v>
      </c>
      <c r="D117" s="162" t="s">
        <v>63</v>
      </c>
      <c r="E117" s="162" t="s">
        <v>59</v>
      </c>
      <c r="F117" s="162" t="s">
        <v>60</v>
      </c>
      <c r="G117" s="162" t="s">
        <v>135</v>
      </c>
      <c r="H117" s="162" t="s">
        <v>136</v>
      </c>
      <c r="I117" s="162" t="s">
        <v>137</v>
      </c>
      <c r="J117" s="163" t="s">
        <v>121</v>
      </c>
      <c r="K117" s="164" t="s">
        <v>138</v>
      </c>
      <c r="L117" s="165"/>
      <c r="M117" s="75" t="s">
        <v>1</v>
      </c>
      <c r="N117" s="76" t="s">
        <v>42</v>
      </c>
      <c r="O117" s="76" t="s">
        <v>139</v>
      </c>
      <c r="P117" s="76" t="s">
        <v>140</v>
      </c>
      <c r="Q117" s="76" t="s">
        <v>141</v>
      </c>
      <c r="R117" s="76" t="s">
        <v>142</v>
      </c>
      <c r="S117" s="76" t="s">
        <v>143</v>
      </c>
      <c r="T117" s="77" t="s">
        <v>144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145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77</v>
      </c>
      <c r="AU118" s="17" t="s">
        <v>123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77</v>
      </c>
      <c r="E119" s="174" t="s">
        <v>146</v>
      </c>
      <c r="F119" s="174" t="s">
        <v>147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86</v>
      </c>
      <c r="AT119" s="183" t="s">
        <v>77</v>
      </c>
      <c r="AU119" s="183" t="s">
        <v>78</v>
      </c>
      <c r="AY119" s="182" t="s">
        <v>148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77</v>
      </c>
      <c r="E120" s="185" t="s">
        <v>86</v>
      </c>
      <c r="F120" s="185" t="s">
        <v>149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SUM(P121:P129)</f>
        <v>0</v>
      </c>
      <c r="Q120" s="179"/>
      <c r="R120" s="180">
        <f>SUM(R121:R129)</f>
        <v>0</v>
      </c>
      <c r="S120" s="179"/>
      <c r="T120" s="181">
        <f>SUM(T121:T129)</f>
        <v>0</v>
      </c>
      <c r="AR120" s="182" t="s">
        <v>86</v>
      </c>
      <c r="AT120" s="183" t="s">
        <v>77</v>
      </c>
      <c r="AU120" s="183" t="s">
        <v>86</v>
      </c>
      <c r="AY120" s="182" t="s">
        <v>148</v>
      </c>
      <c r="BK120" s="184">
        <f>SUM(BK121:BK129)</f>
        <v>0</v>
      </c>
    </row>
    <row r="121" spans="1:65" s="2" customFormat="1" ht="16.5" customHeight="1">
      <c r="A121" s="34"/>
      <c r="B121" s="35"/>
      <c r="C121" s="187" t="s">
        <v>86</v>
      </c>
      <c r="D121" s="187" t="s">
        <v>150</v>
      </c>
      <c r="E121" s="188" t="s">
        <v>1057</v>
      </c>
      <c r="F121" s="189" t="s">
        <v>1058</v>
      </c>
      <c r="G121" s="190" t="s">
        <v>442</v>
      </c>
      <c r="H121" s="191">
        <v>5</v>
      </c>
      <c r="I121" s="192"/>
      <c r="J121" s="193">
        <f t="shared" ref="J121:J129" si="0">ROUND(I121*H121,2)</f>
        <v>0</v>
      </c>
      <c r="K121" s="194"/>
      <c r="L121" s="39"/>
      <c r="M121" s="195" t="s">
        <v>1</v>
      </c>
      <c r="N121" s="196" t="s">
        <v>43</v>
      </c>
      <c r="O121" s="71"/>
      <c r="P121" s="197">
        <f t="shared" ref="P121:P129" si="1">O121*H121</f>
        <v>0</v>
      </c>
      <c r="Q121" s="197">
        <v>0</v>
      </c>
      <c r="R121" s="197">
        <f t="shared" ref="R121:R129" si="2">Q121*H121</f>
        <v>0</v>
      </c>
      <c r="S121" s="197">
        <v>0</v>
      </c>
      <c r="T121" s="198">
        <f t="shared" ref="T121:T129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154</v>
      </c>
      <c r="AT121" s="199" t="s">
        <v>150</v>
      </c>
      <c r="AU121" s="199" t="s">
        <v>88</v>
      </c>
      <c r="AY121" s="17" t="s">
        <v>148</v>
      </c>
      <c r="BE121" s="200">
        <f t="shared" ref="BE121:BE129" si="4">IF(N121="základní",J121,0)</f>
        <v>0</v>
      </c>
      <c r="BF121" s="200">
        <f t="shared" ref="BF121:BF129" si="5">IF(N121="snížená",J121,0)</f>
        <v>0</v>
      </c>
      <c r="BG121" s="200">
        <f t="shared" ref="BG121:BG129" si="6">IF(N121="zákl. přenesená",J121,0)</f>
        <v>0</v>
      </c>
      <c r="BH121" s="200">
        <f t="shared" ref="BH121:BH129" si="7">IF(N121="sníž. přenesená",J121,0)</f>
        <v>0</v>
      </c>
      <c r="BI121" s="200">
        <f t="shared" ref="BI121:BI129" si="8">IF(N121="nulová",J121,0)</f>
        <v>0</v>
      </c>
      <c r="BJ121" s="17" t="s">
        <v>86</v>
      </c>
      <c r="BK121" s="200">
        <f t="shared" ref="BK121:BK129" si="9">ROUND(I121*H121,2)</f>
        <v>0</v>
      </c>
      <c r="BL121" s="17" t="s">
        <v>154</v>
      </c>
      <c r="BM121" s="199" t="s">
        <v>88</v>
      </c>
    </row>
    <row r="122" spans="1:65" s="2" customFormat="1" ht="16.5" customHeight="1">
      <c r="A122" s="34"/>
      <c r="B122" s="35"/>
      <c r="C122" s="187" t="s">
        <v>88</v>
      </c>
      <c r="D122" s="187" t="s">
        <v>150</v>
      </c>
      <c r="E122" s="188" t="s">
        <v>1059</v>
      </c>
      <c r="F122" s="189" t="s">
        <v>1060</v>
      </c>
      <c r="G122" s="190" t="s">
        <v>442</v>
      </c>
      <c r="H122" s="191">
        <v>3</v>
      </c>
      <c r="I122" s="192"/>
      <c r="J122" s="193">
        <f t="shared" si="0"/>
        <v>0</v>
      </c>
      <c r="K122" s="194"/>
      <c r="L122" s="39"/>
      <c r="M122" s="195" t="s">
        <v>1</v>
      </c>
      <c r="N122" s="196" t="s">
        <v>43</v>
      </c>
      <c r="O122" s="71"/>
      <c r="P122" s="197">
        <f t="shared" si="1"/>
        <v>0</v>
      </c>
      <c r="Q122" s="197">
        <v>0</v>
      </c>
      <c r="R122" s="197">
        <f t="shared" si="2"/>
        <v>0</v>
      </c>
      <c r="S122" s="197">
        <v>0</v>
      </c>
      <c r="T122" s="198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154</v>
      </c>
      <c r="AT122" s="199" t="s">
        <v>150</v>
      </c>
      <c r="AU122" s="199" t="s">
        <v>88</v>
      </c>
      <c r="AY122" s="17" t="s">
        <v>148</v>
      </c>
      <c r="BE122" s="200">
        <f t="shared" si="4"/>
        <v>0</v>
      </c>
      <c r="BF122" s="200">
        <f t="shared" si="5"/>
        <v>0</v>
      </c>
      <c r="BG122" s="200">
        <f t="shared" si="6"/>
        <v>0</v>
      </c>
      <c r="BH122" s="200">
        <f t="shared" si="7"/>
        <v>0</v>
      </c>
      <c r="BI122" s="200">
        <f t="shared" si="8"/>
        <v>0</v>
      </c>
      <c r="BJ122" s="17" t="s">
        <v>86</v>
      </c>
      <c r="BK122" s="200">
        <f t="shared" si="9"/>
        <v>0</v>
      </c>
      <c r="BL122" s="17" t="s">
        <v>154</v>
      </c>
      <c r="BM122" s="199" t="s">
        <v>154</v>
      </c>
    </row>
    <row r="123" spans="1:65" s="2" customFormat="1" ht="16.5" customHeight="1">
      <c r="A123" s="34"/>
      <c r="B123" s="35"/>
      <c r="C123" s="187" t="s">
        <v>168</v>
      </c>
      <c r="D123" s="187" t="s">
        <v>150</v>
      </c>
      <c r="E123" s="188" t="s">
        <v>1061</v>
      </c>
      <c r="F123" s="189" t="s">
        <v>1062</v>
      </c>
      <c r="G123" s="190" t="s">
        <v>442</v>
      </c>
      <c r="H123" s="191">
        <v>4</v>
      </c>
      <c r="I123" s="192"/>
      <c r="J123" s="193">
        <f t="shared" si="0"/>
        <v>0</v>
      </c>
      <c r="K123" s="194"/>
      <c r="L123" s="39"/>
      <c r="M123" s="195" t="s">
        <v>1</v>
      </c>
      <c r="N123" s="196" t="s">
        <v>43</v>
      </c>
      <c r="O123" s="71"/>
      <c r="P123" s="197">
        <f t="shared" si="1"/>
        <v>0</v>
      </c>
      <c r="Q123" s="197">
        <v>0</v>
      </c>
      <c r="R123" s="197">
        <f t="shared" si="2"/>
        <v>0</v>
      </c>
      <c r="S123" s="197">
        <v>0</v>
      </c>
      <c r="T123" s="198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154</v>
      </c>
      <c r="AT123" s="199" t="s">
        <v>150</v>
      </c>
      <c r="AU123" s="199" t="s">
        <v>88</v>
      </c>
      <c r="AY123" s="17" t="s">
        <v>148</v>
      </c>
      <c r="BE123" s="200">
        <f t="shared" si="4"/>
        <v>0</v>
      </c>
      <c r="BF123" s="200">
        <f t="shared" si="5"/>
        <v>0</v>
      </c>
      <c r="BG123" s="200">
        <f t="shared" si="6"/>
        <v>0</v>
      </c>
      <c r="BH123" s="200">
        <f t="shared" si="7"/>
        <v>0</v>
      </c>
      <c r="BI123" s="200">
        <f t="shared" si="8"/>
        <v>0</v>
      </c>
      <c r="BJ123" s="17" t="s">
        <v>86</v>
      </c>
      <c r="BK123" s="200">
        <f t="shared" si="9"/>
        <v>0</v>
      </c>
      <c r="BL123" s="17" t="s">
        <v>154</v>
      </c>
      <c r="BM123" s="199" t="s">
        <v>182</v>
      </c>
    </row>
    <row r="124" spans="1:65" s="2" customFormat="1" ht="16.5" customHeight="1">
      <c r="A124" s="34"/>
      <c r="B124" s="35"/>
      <c r="C124" s="187" t="s">
        <v>154</v>
      </c>
      <c r="D124" s="187" t="s">
        <v>150</v>
      </c>
      <c r="E124" s="188" t="s">
        <v>1063</v>
      </c>
      <c r="F124" s="189" t="s">
        <v>1064</v>
      </c>
      <c r="G124" s="190" t="s">
        <v>442</v>
      </c>
      <c r="H124" s="191">
        <v>4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43</v>
      </c>
      <c r="O124" s="7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154</v>
      </c>
      <c r="AT124" s="199" t="s">
        <v>150</v>
      </c>
      <c r="AU124" s="199" t="s">
        <v>88</v>
      </c>
      <c r="AY124" s="17" t="s">
        <v>148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86</v>
      </c>
      <c r="BK124" s="200">
        <f t="shared" si="9"/>
        <v>0</v>
      </c>
      <c r="BL124" s="17" t="s">
        <v>154</v>
      </c>
      <c r="BM124" s="199" t="s">
        <v>193</v>
      </c>
    </row>
    <row r="125" spans="1:65" s="2" customFormat="1" ht="16.5" customHeight="1">
      <c r="A125" s="34"/>
      <c r="B125" s="35"/>
      <c r="C125" s="187" t="s">
        <v>177</v>
      </c>
      <c r="D125" s="187" t="s">
        <v>150</v>
      </c>
      <c r="E125" s="188" t="s">
        <v>1065</v>
      </c>
      <c r="F125" s="189" t="s">
        <v>1066</v>
      </c>
      <c r="G125" s="190" t="s">
        <v>442</v>
      </c>
      <c r="H125" s="191">
        <v>16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154</v>
      </c>
      <c r="AT125" s="199" t="s">
        <v>150</v>
      </c>
      <c r="AU125" s="199" t="s">
        <v>88</v>
      </c>
      <c r="AY125" s="17" t="s">
        <v>148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86</v>
      </c>
      <c r="BK125" s="200">
        <f t="shared" si="9"/>
        <v>0</v>
      </c>
      <c r="BL125" s="17" t="s">
        <v>154</v>
      </c>
      <c r="BM125" s="199" t="s">
        <v>203</v>
      </c>
    </row>
    <row r="126" spans="1:65" s="2" customFormat="1" ht="21.75" customHeight="1">
      <c r="A126" s="34"/>
      <c r="B126" s="35"/>
      <c r="C126" s="187" t="s">
        <v>182</v>
      </c>
      <c r="D126" s="187" t="s">
        <v>150</v>
      </c>
      <c r="E126" s="188" t="s">
        <v>1067</v>
      </c>
      <c r="F126" s="189" t="s">
        <v>1068</v>
      </c>
      <c r="G126" s="190" t="s">
        <v>153</v>
      </c>
      <c r="H126" s="191">
        <v>350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154</v>
      </c>
      <c r="AT126" s="199" t="s">
        <v>150</v>
      </c>
      <c r="AU126" s="199" t="s">
        <v>88</v>
      </c>
      <c r="AY126" s="17" t="s">
        <v>148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154</v>
      </c>
      <c r="BM126" s="199" t="s">
        <v>213</v>
      </c>
    </row>
    <row r="127" spans="1:65" s="2" customFormat="1" ht="16.5" customHeight="1">
      <c r="A127" s="34"/>
      <c r="B127" s="35"/>
      <c r="C127" s="187" t="s">
        <v>188</v>
      </c>
      <c r="D127" s="187" t="s">
        <v>150</v>
      </c>
      <c r="E127" s="188" t="s">
        <v>1069</v>
      </c>
      <c r="F127" s="189" t="s">
        <v>1070</v>
      </c>
      <c r="G127" s="190" t="s">
        <v>442</v>
      </c>
      <c r="H127" s="191">
        <v>11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154</v>
      </c>
      <c r="AT127" s="199" t="s">
        <v>150</v>
      </c>
      <c r="AU127" s="199" t="s">
        <v>88</v>
      </c>
      <c r="AY127" s="17" t="s">
        <v>148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154</v>
      </c>
      <c r="BM127" s="199" t="s">
        <v>222</v>
      </c>
    </row>
    <row r="128" spans="1:65" s="2" customFormat="1" ht="16.5" customHeight="1">
      <c r="A128" s="34"/>
      <c r="B128" s="35"/>
      <c r="C128" s="187" t="s">
        <v>193</v>
      </c>
      <c r="D128" s="187" t="s">
        <v>150</v>
      </c>
      <c r="E128" s="188" t="s">
        <v>1071</v>
      </c>
      <c r="F128" s="189" t="s">
        <v>1072</v>
      </c>
      <c r="G128" s="190" t="s">
        <v>153</v>
      </c>
      <c r="H128" s="191">
        <v>146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154</v>
      </c>
      <c r="AT128" s="199" t="s">
        <v>150</v>
      </c>
      <c r="AU128" s="199" t="s">
        <v>88</v>
      </c>
      <c r="AY128" s="17" t="s">
        <v>148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154</v>
      </c>
      <c r="BM128" s="199" t="s">
        <v>232</v>
      </c>
    </row>
    <row r="129" spans="1:65" s="2" customFormat="1" ht="16.5" customHeight="1">
      <c r="A129" s="34"/>
      <c r="B129" s="35"/>
      <c r="C129" s="187" t="s">
        <v>199</v>
      </c>
      <c r="D129" s="187" t="s">
        <v>150</v>
      </c>
      <c r="E129" s="188" t="s">
        <v>1073</v>
      </c>
      <c r="F129" s="189" t="s">
        <v>1074</v>
      </c>
      <c r="G129" s="190" t="s">
        <v>442</v>
      </c>
      <c r="H129" s="191">
        <v>1</v>
      </c>
      <c r="I129" s="192"/>
      <c r="J129" s="193">
        <f t="shared" si="0"/>
        <v>0</v>
      </c>
      <c r="K129" s="194"/>
      <c r="L129" s="39"/>
      <c r="M129" s="235" t="s">
        <v>1</v>
      </c>
      <c r="N129" s="236" t="s">
        <v>43</v>
      </c>
      <c r="O129" s="237"/>
      <c r="P129" s="238">
        <f t="shared" si="1"/>
        <v>0</v>
      </c>
      <c r="Q129" s="238">
        <v>0</v>
      </c>
      <c r="R129" s="238">
        <f t="shared" si="2"/>
        <v>0</v>
      </c>
      <c r="S129" s="238">
        <v>0</v>
      </c>
      <c r="T129" s="239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154</v>
      </c>
      <c r="AT129" s="199" t="s">
        <v>150</v>
      </c>
      <c r="AU129" s="199" t="s">
        <v>88</v>
      </c>
      <c r="AY129" s="17" t="s">
        <v>148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154</v>
      </c>
      <c r="BM129" s="199" t="s">
        <v>194</v>
      </c>
    </row>
    <row r="130" spans="1:65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UaUxbpVGsmMKl5USvty9ifOiWv7Lag2+BTxyF1hPP600Bn+UZoW5hH5R8/W2dKsU3JdP49S/jqczvoG3t6vPeA==" saltValue="y5Y4PypBEtbS/Blw31OPKGTJA/sF2EfMHXjfmRPxIkTqUz9EKmJNw63Q71vf+AHaG9ipnYh1f0rqi9H0Q0p6kg==" spinCount="100000" sheet="1" objects="1" scenarios="1" formatColumns="0" formatRows="0" autoFilter="0"/>
  <autoFilter ref="C117:K129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7" t="s">
        <v>109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115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2" t="str">
        <f>'Rekapitulace stavby'!K6</f>
        <v>Revitalizace veřejných ploch města Luby - Lokalita B, U Pily</v>
      </c>
      <c r="F7" s="293"/>
      <c r="G7" s="293"/>
      <c r="H7" s="293"/>
      <c r="L7" s="20"/>
    </row>
    <row r="8" spans="1:46" s="2" customFormat="1" ht="12" customHeight="1">
      <c r="A8" s="34"/>
      <c r="B8" s="39"/>
      <c r="C8" s="34"/>
      <c r="D8" s="112" t="s">
        <v>116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4" t="s">
        <v>1075</v>
      </c>
      <c r="F9" s="295"/>
      <c r="G9" s="295"/>
      <c r="H9" s="29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118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>00254053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>Město Luby</v>
      </c>
      <c r="F15" s="34"/>
      <c r="G15" s="34"/>
      <c r="H15" s="34"/>
      <c r="I15" s="112" t="s">
        <v>27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6" t="str">
        <f>'Rekapitulace stavby'!E14</f>
        <v>Vyplň údaj</v>
      </c>
      <c r="F18" s="297"/>
      <c r="G18" s="297"/>
      <c r="H18" s="297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>26355981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A69-architekti s.r.o.</v>
      </c>
      <c r="F21" s="34"/>
      <c r="G21" s="34"/>
      <c r="H21" s="34"/>
      <c r="I21" s="112" t="s">
        <v>27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>14733099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Ing.Pavel Šturc</v>
      </c>
      <c r="F24" s="34"/>
      <c r="G24" s="34"/>
      <c r="H24" s="34"/>
      <c r="I24" s="112" t="s">
        <v>27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8" t="s">
        <v>1</v>
      </c>
      <c r="F27" s="298"/>
      <c r="G27" s="298"/>
      <c r="H27" s="29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ROUND((SUM(BE118:BE122)),  2)</f>
        <v>0</v>
      </c>
      <c r="G33" s="34"/>
      <c r="H33" s="34"/>
      <c r="I33" s="124">
        <v>0.21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ROUND((SUM(BF118:BF122)),  2)</f>
        <v>0</v>
      </c>
      <c r="G34" s="34"/>
      <c r="H34" s="34"/>
      <c r="I34" s="124">
        <v>0.15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ROUND((SUM(BG118:BG122)),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ROUND((SUM(BH118:BH122)),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119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9" t="str">
        <f>E7</f>
        <v>Revitalizace veřejných ploch města Luby - Lokalita B, U Pily</v>
      </c>
      <c r="F85" s="300"/>
      <c r="G85" s="300"/>
      <c r="H85" s="300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116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5" t="str">
        <f>E9</f>
        <v>SO-03 - Mobiliář</v>
      </c>
      <c r="F87" s="301"/>
      <c r="G87" s="301"/>
      <c r="H87" s="30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A69-architekti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120</v>
      </c>
      <c r="D94" s="144"/>
      <c r="E94" s="144"/>
      <c r="F94" s="144"/>
      <c r="G94" s="144"/>
      <c r="H94" s="144"/>
      <c r="I94" s="144"/>
      <c r="J94" s="145" t="s">
        <v>121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122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123</v>
      </c>
    </row>
    <row r="97" spans="1:31" s="9" customFormat="1" ht="24.95" customHeight="1">
      <c r="B97" s="147"/>
      <c r="C97" s="148"/>
      <c r="D97" s="149" t="s">
        <v>124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130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133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9" t="str">
        <f>E7</f>
        <v>Revitalizace veřejných ploch města Luby - Lokalita B, U Pily</v>
      </c>
      <c r="F108" s="300"/>
      <c r="G108" s="300"/>
      <c r="H108" s="300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55" t="str">
        <f>E9</f>
        <v>SO-03 - Mobiliář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Vyplň údaj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Město Luby</v>
      </c>
      <c r="G114" s="36"/>
      <c r="H114" s="36"/>
      <c r="I114" s="29" t="s">
        <v>30</v>
      </c>
      <c r="J114" s="32" t="str">
        <f>E21</f>
        <v>A69-architekti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Ing.Pavel Šturc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134</v>
      </c>
      <c r="D117" s="162" t="s">
        <v>63</v>
      </c>
      <c r="E117" s="162" t="s">
        <v>59</v>
      </c>
      <c r="F117" s="162" t="s">
        <v>60</v>
      </c>
      <c r="G117" s="162" t="s">
        <v>135</v>
      </c>
      <c r="H117" s="162" t="s">
        <v>136</v>
      </c>
      <c r="I117" s="162" t="s">
        <v>137</v>
      </c>
      <c r="J117" s="163" t="s">
        <v>121</v>
      </c>
      <c r="K117" s="164" t="s">
        <v>138</v>
      </c>
      <c r="L117" s="165"/>
      <c r="M117" s="75" t="s">
        <v>1</v>
      </c>
      <c r="N117" s="76" t="s">
        <v>42</v>
      </c>
      <c r="O117" s="76" t="s">
        <v>139</v>
      </c>
      <c r="P117" s="76" t="s">
        <v>140</v>
      </c>
      <c r="Q117" s="76" t="s">
        <v>141</v>
      </c>
      <c r="R117" s="76" t="s">
        <v>142</v>
      </c>
      <c r="S117" s="76" t="s">
        <v>143</v>
      </c>
      <c r="T117" s="77" t="s">
        <v>144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145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77</v>
      </c>
      <c r="AU118" s="17" t="s">
        <v>123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77</v>
      </c>
      <c r="E119" s="174" t="s">
        <v>146</v>
      </c>
      <c r="F119" s="174" t="s">
        <v>147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86</v>
      </c>
      <c r="AT119" s="183" t="s">
        <v>77</v>
      </c>
      <c r="AU119" s="183" t="s">
        <v>78</v>
      </c>
      <c r="AY119" s="182" t="s">
        <v>148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77</v>
      </c>
      <c r="E120" s="185" t="s">
        <v>199</v>
      </c>
      <c r="F120" s="185" t="s">
        <v>366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SUM(P121:P122)</f>
        <v>0</v>
      </c>
      <c r="Q120" s="179"/>
      <c r="R120" s="180">
        <f>SUM(R121:R122)</f>
        <v>0</v>
      </c>
      <c r="S120" s="179"/>
      <c r="T120" s="181">
        <f>SUM(T121:T122)</f>
        <v>0</v>
      </c>
      <c r="AR120" s="182" t="s">
        <v>86</v>
      </c>
      <c r="AT120" s="183" t="s">
        <v>77</v>
      </c>
      <c r="AU120" s="183" t="s">
        <v>86</v>
      </c>
      <c r="AY120" s="182" t="s">
        <v>148</v>
      </c>
      <c r="BK120" s="184">
        <f>SUM(BK121:BK122)</f>
        <v>0</v>
      </c>
    </row>
    <row r="121" spans="1:65" s="2" customFormat="1" ht="16.5" customHeight="1">
      <c r="A121" s="34"/>
      <c r="B121" s="35"/>
      <c r="C121" s="187" t="s">
        <v>86</v>
      </c>
      <c r="D121" s="187" t="s">
        <v>150</v>
      </c>
      <c r="E121" s="188" t="s">
        <v>1076</v>
      </c>
      <c r="F121" s="189" t="s">
        <v>1077</v>
      </c>
      <c r="G121" s="190" t="s">
        <v>442</v>
      </c>
      <c r="H121" s="191">
        <v>10</v>
      </c>
      <c r="I121" s="192"/>
      <c r="J121" s="193">
        <f>ROUND(I121*H121,2)</f>
        <v>0</v>
      </c>
      <c r="K121" s="194"/>
      <c r="L121" s="39"/>
      <c r="M121" s="195" t="s">
        <v>1</v>
      </c>
      <c r="N121" s="196" t="s">
        <v>43</v>
      </c>
      <c r="O121" s="7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154</v>
      </c>
      <c r="AT121" s="199" t="s">
        <v>150</v>
      </c>
      <c r="AU121" s="199" t="s">
        <v>88</v>
      </c>
      <c r="AY121" s="17" t="s">
        <v>148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7" t="s">
        <v>86</v>
      </c>
      <c r="BK121" s="200">
        <f>ROUND(I121*H121,2)</f>
        <v>0</v>
      </c>
      <c r="BL121" s="17" t="s">
        <v>154</v>
      </c>
      <c r="BM121" s="199" t="s">
        <v>88</v>
      </c>
    </row>
    <row r="122" spans="1:65" s="2" customFormat="1" ht="16.5" customHeight="1">
      <c r="A122" s="34"/>
      <c r="B122" s="35"/>
      <c r="C122" s="187" t="s">
        <v>88</v>
      </c>
      <c r="D122" s="187" t="s">
        <v>150</v>
      </c>
      <c r="E122" s="188" t="s">
        <v>1078</v>
      </c>
      <c r="F122" s="189" t="s">
        <v>1079</v>
      </c>
      <c r="G122" s="190" t="s">
        <v>442</v>
      </c>
      <c r="H122" s="191">
        <v>13</v>
      </c>
      <c r="I122" s="192"/>
      <c r="J122" s="193">
        <f>ROUND(I122*H122,2)</f>
        <v>0</v>
      </c>
      <c r="K122" s="194"/>
      <c r="L122" s="39"/>
      <c r="M122" s="235" t="s">
        <v>1</v>
      </c>
      <c r="N122" s="236" t="s">
        <v>43</v>
      </c>
      <c r="O122" s="237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154</v>
      </c>
      <c r="AT122" s="199" t="s">
        <v>150</v>
      </c>
      <c r="AU122" s="199" t="s">
        <v>88</v>
      </c>
      <c r="AY122" s="17" t="s">
        <v>148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86</v>
      </c>
      <c r="BK122" s="200">
        <f>ROUND(I122*H122,2)</f>
        <v>0</v>
      </c>
      <c r="BL122" s="17" t="s">
        <v>154</v>
      </c>
      <c r="BM122" s="199" t="s">
        <v>154</v>
      </c>
    </row>
    <row r="123" spans="1:65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algorithmName="SHA-512" hashValue="TeXtCPVfcHeM5gt6BKP2DokfMLLKg/hegSYJQdOtyEHJuQGgbKJejNWY9XSGdWVLTN4+v6S0GP2m7MdlI5ROvg==" saltValue="xn7CjJiLw5Q207+XOAjiWjahQRcS3j2YqOJAx3CyoEyXoRrkr/DDIlCrMfOy0UIRP/jFHsO21JwiASXewgQG8w==" spinCount="100000" sheet="1" objects="1" scenarios="1" formatColumns="0" formatRows="0" autoFilter="0"/>
  <autoFilter ref="C117:K122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IO-01 -  Dopravní řešení ...</vt:lpstr>
      <vt:lpstr>IO-02 - Opěrné zdi a scho...</vt:lpstr>
      <vt:lpstr>IO-03 - Dešťová kanalizace</vt:lpstr>
      <vt:lpstr>IO-04 - Veřejné osvětlení</vt:lpstr>
      <vt:lpstr>IO-06 - Optická síť</vt:lpstr>
      <vt:lpstr>SO-01 - Drobná architektura</vt:lpstr>
      <vt:lpstr>SO-02 - Sadové úpravy</vt:lpstr>
      <vt:lpstr>SO-03 - Mobiliář</vt:lpstr>
      <vt:lpstr>SO-04 - Demolice</vt:lpstr>
      <vt:lpstr>VRN - VRN</vt:lpstr>
      <vt:lpstr>'IO-01 -  Dopravní řešení ...'!Názvy_tisku</vt:lpstr>
      <vt:lpstr>'IO-02 - Opěrné zdi a scho...'!Názvy_tisku</vt:lpstr>
      <vt:lpstr>'IO-03 - Dešťová kanalizace'!Názvy_tisku</vt:lpstr>
      <vt:lpstr>'IO-04 - Veřejné osvětlení'!Názvy_tisku</vt:lpstr>
      <vt:lpstr>'IO-06 - Optická síť'!Názvy_tisku</vt:lpstr>
      <vt:lpstr>'Rekapitulace stavby'!Názvy_tisku</vt:lpstr>
      <vt:lpstr>'SO-01 - Drobná architektura'!Názvy_tisku</vt:lpstr>
      <vt:lpstr>'SO-02 - Sadové úpravy'!Názvy_tisku</vt:lpstr>
      <vt:lpstr>'SO-03 - Mobiliář'!Názvy_tisku</vt:lpstr>
      <vt:lpstr>'SO-04 - Demolice'!Názvy_tisku</vt:lpstr>
      <vt:lpstr>'VRN - VRN'!Názvy_tisku</vt:lpstr>
      <vt:lpstr>'IO-01 -  Dopravní řešení ...'!Oblast_tisku</vt:lpstr>
      <vt:lpstr>'IO-02 - Opěrné zdi a scho...'!Oblast_tisku</vt:lpstr>
      <vt:lpstr>'IO-03 - Dešťová kanalizace'!Oblast_tisku</vt:lpstr>
      <vt:lpstr>'IO-04 - Veřejné osvětlení'!Oblast_tisku</vt:lpstr>
      <vt:lpstr>'IO-06 - Optická síť'!Oblast_tisku</vt:lpstr>
      <vt:lpstr>'Rekapitulace stavby'!Oblast_tisku</vt:lpstr>
      <vt:lpstr>'SO-01 - Drobná architektura'!Oblast_tisku</vt:lpstr>
      <vt:lpstr>'SO-02 - Sadové úpravy'!Oblast_tisku</vt:lpstr>
      <vt:lpstr>'SO-03 - Mobiliář'!Oblast_tisku</vt:lpstr>
      <vt:lpstr>'SO-04 - Demolice'!Oblast_tisku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2022-01-16T16:45:40Z</dcterms:created>
  <dcterms:modified xsi:type="dcterms:W3CDTF">2022-11-07T15:16:20Z</dcterms:modified>
</cp:coreProperties>
</file>