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lkuch\Documents\LK\Luby\IROP\Sídliště\Luby Regenerace VŘ\1d. Př.4 – Soupis prací, dodávek a služeb s výkazem výměr\"/>
    </mc:Choice>
  </mc:AlternateContent>
  <xr:revisionPtr revIDLastSave="0" documentId="13_ncr:1_{307EE37A-64BE-4883-98BF-CF6CFB1CA6EB}" xr6:coauthVersionLast="47" xr6:coauthVersionMax="47" xr10:uidLastSave="{00000000-0000-0000-0000-000000000000}"/>
  <bookViews>
    <workbookView xWindow="25017" yWindow="-118" windowWidth="25370" windowHeight="13667" xr2:uid="{00000000-000D-0000-FFFF-FFFF00000000}"/>
  </bookViews>
  <sheets>
    <sheet name="Rekapitulace stavby" sheetId="1" r:id="rId1"/>
    <sheet name="IO 01 - Dopravní řešení a..." sheetId="2" r:id="rId2"/>
    <sheet name="IO 02 - Opěrné zdi a scho..." sheetId="3" r:id="rId3"/>
    <sheet name="IO 03 - Dešťová kanalizac..." sheetId="4" r:id="rId4"/>
    <sheet name="IO 04 - Veřejné osvětlení..." sheetId="5" r:id="rId5"/>
    <sheet name="IO 06 - Optická síť Etapa I" sheetId="6" r:id="rId6"/>
    <sheet name="SO 01-09 - Drobná archite..." sheetId="7" r:id="rId7"/>
    <sheet name="SO 01-10 - Drobná archite..." sheetId="8" r:id="rId8"/>
    <sheet name="SO 02 - Sadové úpravy Eta..." sheetId="9" r:id="rId9"/>
    <sheet name="SO 03 - Mobiliář Etapa I" sheetId="10" r:id="rId10"/>
    <sheet name="SO 04 - Demolice Etapa I" sheetId="11" r:id="rId11"/>
    <sheet name="VON - Vedlejší a ostatní ..." sheetId="12" r:id="rId12"/>
    <sheet name="SO 01-03 - Obklad fasád" sheetId="13" r:id="rId13"/>
  </sheets>
  <definedNames>
    <definedName name="_xlnm._FilterDatabase" localSheetId="1" hidden="1">'IO 01 - Dopravní řešení a...'!$C$129:$K$357</definedName>
    <definedName name="_xlnm._FilterDatabase" localSheetId="2" hidden="1">'IO 02 - Opěrné zdi a scho...'!$C$124:$K$197</definedName>
    <definedName name="_xlnm._FilterDatabase" localSheetId="3" hidden="1">'IO 03 - Dešťová kanalizac...'!$C$126:$K$264</definedName>
    <definedName name="_xlnm._FilterDatabase" localSheetId="4" hidden="1">'IO 04 - Veřejné osvětlení...'!$C$116:$K$228</definedName>
    <definedName name="_xlnm._FilterDatabase" localSheetId="5" hidden="1">'IO 06 - Optická síť Etapa I'!$C$121:$K$273</definedName>
    <definedName name="_xlnm._FilterDatabase" localSheetId="12" hidden="1">'SO 01-03 - Obklad fasád'!$C$123:$K$184</definedName>
    <definedName name="_xlnm._FilterDatabase" localSheetId="6" hidden="1">'SO 01-09 - Drobná archite...'!$C$123:$K$202</definedName>
    <definedName name="_xlnm._FilterDatabase" localSheetId="7" hidden="1">'SO 01-10 - Drobná archite...'!$C$121:$K$154</definedName>
    <definedName name="_xlnm._FilterDatabase" localSheetId="8" hidden="1">'SO 02 - Sadové úpravy Eta...'!$C$118:$K$135</definedName>
    <definedName name="_xlnm._FilterDatabase" localSheetId="9" hidden="1">'SO 03 - Mobiliář Etapa I'!$C$117:$K$123</definedName>
    <definedName name="_xlnm._FilterDatabase" localSheetId="10" hidden="1">'SO 04 - Demolice Etapa I'!$C$120:$K$185</definedName>
    <definedName name="_xlnm._FilterDatabase" localSheetId="11" hidden="1">'VON - Vedlejší a ostatní ...'!$C$119:$K$140</definedName>
    <definedName name="_xlnm.Print_Titles" localSheetId="1">'IO 01 - Dopravní řešení a...'!$129:$129</definedName>
    <definedName name="_xlnm.Print_Titles" localSheetId="2">'IO 02 - Opěrné zdi a scho...'!$124:$124</definedName>
    <definedName name="_xlnm.Print_Titles" localSheetId="3">'IO 03 - Dešťová kanalizac...'!$126:$126</definedName>
    <definedName name="_xlnm.Print_Titles" localSheetId="4">'IO 04 - Veřejné osvětlení...'!$116:$116</definedName>
    <definedName name="_xlnm.Print_Titles" localSheetId="5">'IO 06 - Optická síť Etapa I'!$121:$121</definedName>
    <definedName name="_xlnm.Print_Titles" localSheetId="0">'Rekapitulace stavby'!$92:$92</definedName>
    <definedName name="_xlnm.Print_Titles" localSheetId="12">'SO 01-03 - Obklad fasád'!$123:$123</definedName>
    <definedName name="_xlnm.Print_Titles" localSheetId="6">'SO 01-09 - Drobná archite...'!$123:$123</definedName>
    <definedName name="_xlnm.Print_Titles" localSheetId="7">'SO 01-10 - Drobná archite...'!$121:$121</definedName>
    <definedName name="_xlnm.Print_Titles" localSheetId="8">'SO 02 - Sadové úpravy Eta...'!$118:$118</definedName>
    <definedName name="_xlnm.Print_Titles" localSheetId="9">'SO 03 - Mobiliář Etapa I'!$117:$117</definedName>
    <definedName name="_xlnm.Print_Titles" localSheetId="10">'SO 04 - Demolice Etapa I'!$120:$120</definedName>
    <definedName name="_xlnm.Print_Titles" localSheetId="11">'VON - Vedlejší a ostatní ...'!$119:$119</definedName>
    <definedName name="_xlnm.Print_Area" localSheetId="1">'IO 01 - Dopravní řešení a...'!$C$4:$J$76,'IO 01 - Dopravní řešení a...'!$C$82:$J$111,'IO 01 - Dopravní řešení a...'!$C$117:$J$357</definedName>
    <definedName name="_xlnm.Print_Area" localSheetId="2">'IO 02 - Opěrné zdi a scho...'!$C$4:$J$76,'IO 02 - Opěrné zdi a scho...'!$C$82:$J$106,'IO 02 - Opěrné zdi a scho...'!$C$112:$J$197</definedName>
    <definedName name="_xlnm.Print_Area" localSheetId="3">'IO 03 - Dešťová kanalizac...'!$C$4:$J$76,'IO 03 - Dešťová kanalizac...'!$C$82:$J$108,'IO 03 - Dešťová kanalizac...'!$C$114:$J$264</definedName>
    <definedName name="_xlnm.Print_Area" localSheetId="4">'IO 04 - Veřejné osvětlení...'!$C$4:$J$76,'IO 04 - Veřejné osvětlení...'!$C$82:$J$98,'IO 04 - Veřejné osvětlení...'!$C$104:$J$228</definedName>
    <definedName name="_xlnm.Print_Area" localSheetId="5">'IO 06 - Optická síť Etapa I'!$C$4:$J$76,'IO 06 - Optická síť Etapa I'!$C$82:$J$103,'IO 06 - Optická síť Etapa I'!$C$109:$J$273</definedName>
    <definedName name="_xlnm.Print_Area" localSheetId="0">'Rekapitulace stavby'!$D$4:$AO$76,'Rekapitulace stavby'!$C$82:$AQ$107</definedName>
    <definedName name="_xlnm.Print_Area" localSheetId="12">'SO 01-03 - Obklad fasád'!$C$4:$J$76,'SO 01-03 - Obklad fasád'!$C$82:$J$105,'SO 01-03 - Obklad fasád'!$C$111:$J$184</definedName>
    <definedName name="_xlnm.Print_Area" localSheetId="6">'SO 01-09 - Drobná archite...'!$C$4:$J$76,'SO 01-09 - Drobná archite...'!$C$82:$J$105,'SO 01-09 - Drobná archite...'!$C$111:$J$202</definedName>
    <definedName name="_xlnm.Print_Area" localSheetId="7">'SO 01-10 - Drobná archite...'!$C$4:$J$76,'SO 01-10 - Drobná archite...'!$C$82:$J$103,'SO 01-10 - Drobná archite...'!$C$109:$J$154</definedName>
    <definedName name="_xlnm.Print_Area" localSheetId="8">'SO 02 - Sadové úpravy Eta...'!$C$4:$J$76,'SO 02 - Sadové úpravy Eta...'!$C$82:$J$100,'SO 02 - Sadové úpravy Eta...'!$C$106:$J$135</definedName>
    <definedName name="_xlnm.Print_Area" localSheetId="9">'SO 03 - Mobiliář Etapa I'!$C$4:$J$76,'SO 03 - Mobiliář Etapa I'!$C$82:$J$99,'SO 03 - Mobiliář Etapa I'!$C$105:$J$123</definedName>
    <definedName name="_xlnm.Print_Area" localSheetId="10">'SO 04 - Demolice Etapa I'!$C$4:$J$76,'SO 04 - Demolice Etapa I'!$C$82:$J$102,'SO 04 - Demolice Etapa I'!$C$108:$J$185</definedName>
    <definedName name="_xlnm.Print_Area" localSheetId="11">'VON - Vedlejší a ostatní ...'!$C$4:$J$76,'VON - Vedlejší a ostatní ...'!$C$82:$J$101,'VON - Vedlejší a ostatní ...'!$C$107:$J$140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13" l="1"/>
  <c r="J36" i="13"/>
  <c r="AY106" i="1" s="1"/>
  <c r="J35" i="13"/>
  <c r="AX106" i="1" s="1"/>
  <c r="BI184" i="13"/>
  <c r="BH184" i="13"/>
  <c r="BG184" i="13"/>
  <c r="BF184" i="13"/>
  <c r="T184" i="13"/>
  <c r="R184" i="13"/>
  <c r="P184" i="13"/>
  <c r="BI183" i="13"/>
  <c r="BH183" i="13"/>
  <c r="BG183" i="13"/>
  <c r="BF183" i="13"/>
  <c r="T183" i="13"/>
  <c r="R183" i="13"/>
  <c r="P183" i="13"/>
  <c r="BI181" i="13"/>
  <c r="BH181" i="13"/>
  <c r="BG181" i="13"/>
  <c r="BF181" i="13"/>
  <c r="T181" i="13"/>
  <c r="R181" i="13"/>
  <c r="P181" i="13"/>
  <c r="BI179" i="13"/>
  <c r="BH179" i="13"/>
  <c r="BG179" i="13"/>
  <c r="BF179" i="13"/>
  <c r="T179" i="13"/>
  <c r="R179" i="13"/>
  <c r="P179" i="13"/>
  <c r="BI177" i="13"/>
  <c r="BH177" i="13"/>
  <c r="BG177" i="13"/>
  <c r="BF177" i="13"/>
  <c r="T177" i="13"/>
  <c r="R177" i="13"/>
  <c r="P177" i="13"/>
  <c r="BI173" i="13"/>
  <c r="BH173" i="13"/>
  <c r="BG173" i="13"/>
  <c r="BF173" i="13"/>
  <c r="T173" i="13"/>
  <c r="R173" i="13"/>
  <c r="P173" i="13"/>
  <c r="BI170" i="13"/>
  <c r="BH170" i="13"/>
  <c r="BG170" i="13"/>
  <c r="BF170" i="13"/>
  <c r="T170" i="13"/>
  <c r="R170" i="13"/>
  <c r="P170" i="13"/>
  <c r="BI166" i="13"/>
  <c r="BH166" i="13"/>
  <c r="BG166" i="13"/>
  <c r="BF166" i="13"/>
  <c r="T166" i="13"/>
  <c r="R166" i="13"/>
  <c r="P166" i="13"/>
  <c r="BI163" i="13"/>
  <c r="BH163" i="13"/>
  <c r="BG163" i="13"/>
  <c r="BF163" i="13"/>
  <c r="T163" i="13"/>
  <c r="R163" i="13"/>
  <c r="P163" i="13"/>
  <c r="BI161" i="13"/>
  <c r="BH161" i="13"/>
  <c r="BG161" i="13"/>
  <c r="BF161" i="13"/>
  <c r="T161" i="13"/>
  <c r="R161" i="13"/>
  <c r="P161" i="13"/>
  <c r="BI156" i="13"/>
  <c r="BH156" i="13"/>
  <c r="BG156" i="13"/>
  <c r="BF156" i="13"/>
  <c r="T156" i="13"/>
  <c r="R156" i="13"/>
  <c r="P156" i="13"/>
  <c r="BI143" i="13"/>
  <c r="BH143" i="13"/>
  <c r="BG143" i="13"/>
  <c r="BF143" i="13"/>
  <c r="T143" i="13"/>
  <c r="R143" i="13"/>
  <c r="P143" i="13"/>
  <c r="BI138" i="13"/>
  <c r="BH138" i="13"/>
  <c r="BG138" i="13"/>
  <c r="BF138" i="13"/>
  <c r="T138" i="13"/>
  <c r="R138" i="13"/>
  <c r="P138" i="13"/>
  <c r="BI136" i="13"/>
  <c r="BH136" i="13"/>
  <c r="BG136" i="13"/>
  <c r="BF136" i="13"/>
  <c r="T136" i="13"/>
  <c r="T135" i="13" s="1"/>
  <c r="R136" i="13"/>
  <c r="R135" i="13" s="1"/>
  <c r="P136" i="13"/>
  <c r="P135" i="13"/>
  <c r="BI130" i="13"/>
  <c r="BH130" i="13"/>
  <c r="BG130" i="13"/>
  <c r="BF130" i="13"/>
  <c r="T130" i="13"/>
  <c r="T129" i="13"/>
  <c r="R130" i="13"/>
  <c r="R129" i="13" s="1"/>
  <c r="P130" i="13"/>
  <c r="P129" i="13" s="1"/>
  <c r="BI127" i="13"/>
  <c r="BH127" i="13"/>
  <c r="BG127" i="13"/>
  <c r="BF127" i="13"/>
  <c r="T127" i="13"/>
  <c r="T126" i="13" s="1"/>
  <c r="T125" i="13" s="1"/>
  <c r="R127" i="13"/>
  <c r="R126" i="13" s="1"/>
  <c r="P127" i="13"/>
  <c r="P126" i="13" s="1"/>
  <c r="P125" i="13" s="1"/>
  <c r="J121" i="13"/>
  <c r="J120" i="13"/>
  <c r="F120" i="13"/>
  <c r="F118" i="13"/>
  <c r="E116" i="13"/>
  <c r="J92" i="13"/>
  <c r="J91" i="13"/>
  <c r="F91" i="13"/>
  <c r="F89" i="13"/>
  <c r="E87" i="13"/>
  <c r="J18" i="13"/>
  <c r="E18" i="13"/>
  <c r="F121" i="13"/>
  <c r="J17" i="13"/>
  <c r="J12" i="13"/>
  <c r="J118" i="13" s="1"/>
  <c r="E7" i="13"/>
  <c r="E114" i="13" s="1"/>
  <c r="J37" i="12"/>
  <c r="J36" i="12"/>
  <c r="AY105" i="1" s="1"/>
  <c r="J35" i="12"/>
  <c r="AX105" i="1" s="1"/>
  <c r="BI140" i="12"/>
  <c r="BH140" i="12"/>
  <c r="BG140" i="12"/>
  <c r="BF140" i="12"/>
  <c r="T140" i="12"/>
  <c r="R140" i="12"/>
  <c r="P140" i="12"/>
  <c r="BI139" i="12"/>
  <c r="BH139" i="12"/>
  <c r="BG139" i="12"/>
  <c r="BF139" i="12"/>
  <c r="T139" i="12"/>
  <c r="R139" i="12"/>
  <c r="P139" i="12"/>
  <c r="BI137" i="12"/>
  <c r="BH137" i="12"/>
  <c r="BG137" i="12"/>
  <c r="BF137" i="12"/>
  <c r="T137" i="12"/>
  <c r="R137" i="12"/>
  <c r="P137" i="12"/>
  <c r="BI136" i="12"/>
  <c r="BH136" i="12"/>
  <c r="BG136" i="12"/>
  <c r="BF136" i="12"/>
  <c r="T136" i="12"/>
  <c r="R136" i="12"/>
  <c r="P136" i="12"/>
  <c r="BI135" i="12"/>
  <c r="BH135" i="12"/>
  <c r="BG135" i="12"/>
  <c r="BF135" i="12"/>
  <c r="T135" i="12"/>
  <c r="R135" i="12"/>
  <c r="P135" i="12"/>
  <c r="BI134" i="12"/>
  <c r="BH134" i="12"/>
  <c r="BG134" i="12"/>
  <c r="BF134" i="12"/>
  <c r="T134" i="12"/>
  <c r="R134" i="12"/>
  <c r="P134" i="12"/>
  <c r="BI133" i="12"/>
  <c r="BH133" i="12"/>
  <c r="BG133" i="12"/>
  <c r="BF133" i="12"/>
  <c r="T133" i="12"/>
  <c r="R133" i="12"/>
  <c r="P133" i="12"/>
  <c r="BI132" i="12"/>
  <c r="BH132" i="12"/>
  <c r="BG132" i="12"/>
  <c r="BF132" i="12"/>
  <c r="T132" i="12"/>
  <c r="R132" i="12"/>
  <c r="P132" i="12"/>
  <c r="BI131" i="12"/>
  <c r="BH131" i="12"/>
  <c r="BG131" i="12"/>
  <c r="BF131" i="12"/>
  <c r="T131" i="12"/>
  <c r="R131" i="12"/>
  <c r="P131" i="12"/>
  <c r="BI130" i="12"/>
  <c r="BH130" i="12"/>
  <c r="BG130" i="12"/>
  <c r="BF130" i="12"/>
  <c r="T130" i="12"/>
  <c r="R130" i="12"/>
  <c r="P130" i="12"/>
  <c r="BI129" i="12"/>
  <c r="BH129" i="12"/>
  <c r="BG129" i="12"/>
  <c r="BF129" i="12"/>
  <c r="T129" i="12"/>
  <c r="R129" i="12"/>
  <c r="P129" i="12"/>
  <c r="BI128" i="12"/>
  <c r="BH128" i="12"/>
  <c r="BG128" i="12"/>
  <c r="BF128" i="12"/>
  <c r="T128" i="12"/>
  <c r="R128" i="12"/>
  <c r="P128" i="12"/>
  <c r="BI126" i="12"/>
  <c r="BH126" i="12"/>
  <c r="BG126" i="12"/>
  <c r="BF126" i="12"/>
  <c r="T126" i="12"/>
  <c r="R126" i="12"/>
  <c r="P126" i="12"/>
  <c r="BI125" i="12"/>
  <c r="BH125" i="12"/>
  <c r="BG125" i="12"/>
  <c r="BF125" i="12"/>
  <c r="T125" i="12"/>
  <c r="R125" i="12"/>
  <c r="P125" i="12"/>
  <c r="BI124" i="12"/>
  <c r="BH124" i="12"/>
  <c r="BG124" i="12"/>
  <c r="BF124" i="12"/>
  <c r="T124" i="12"/>
  <c r="R124" i="12"/>
  <c r="P124" i="12"/>
  <c r="BI123" i="12"/>
  <c r="BH123" i="12"/>
  <c r="BG123" i="12"/>
  <c r="BF123" i="12"/>
  <c r="T123" i="12"/>
  <c r="R123" i="12"/>
  <c r="P123" i="12"/>
  <c r="J117" i="12"/>
  <c r="J116" i="12"/>
  <c r="F116" i="12"/>
  <c r="F114" i="12"/>
  <c r="E112" i="12"/>
  <c r="J92" i="12"/>
  <c r="J91" i="12"/>
  <c r="F91" i="12"/>
  <c r="F89" i="12"/>
  <c r="E87" i="12"/>
  <c r="J18" i="12"/>
  <c r="E18" i="12"/>
  <c r="F92" i="12"/>
  <c r="J17" i="12"/>
  <c r="J12" i="12"/>
  <c r="J114" i="12" s="1"/>
  <c r="E7" i="12"/>
  <c r="E85" i="12" s="1"/>
  <c r="J37" i="11"/>
  <c r="J36" i="11"/>
  <c r="AY104" i="1"/>
  <c r="J35" i="11"/>
  <c r="AX104" i="1" s="1"/>
  <c r="BI183" i="11"/>
  <c r="BH183" i="11"/>
  <c r="BG183" i="11"/>
  <c r="BF183" i="11"/>
  <c r="T183" i="11"/>
  <c r="R183" i="11"/>
  <c r="P183" i="11"/>
  <c r="BI180" i="11"/>
  <c r="BH180" i="11"/>
  <c r="BG180" i="11"/>
  <c r="BF180" i="11"/>
  <c r="T180" i="11"/>
  <c r="R180" i="11"/>
  <c r="P180" i="11"/>
  <c r="BI176" i="11"/>
  <c r="BH176" i="11"/>
  <c r="BG176" i="11"/>
  <c r="BF176" i="11"/>
  <c r="T176" i="11"/>
  <c r="R176" i="11"/>
  <c r="P176" i="11"/>
  <c r="BI169" i="11"/>
  <c r="BH169" i="11"/>
  <c r="BG169" i="11"/>
  <c r="BF169" i="11"/>
  <c r="T169" i="11"/>
  <c r="R169" i="11"/>
  <c r="P169" i="11"/>
  <c r="BI165" i="11"/>
  <c r="BH165" i="11"/>
  <c r="BG165" i="11"/>
  <c r="BF165" i="11"/>
  <c r="T165" i="11"/>
  <c r="R165" i="11"/>
  <c r="P165" i="11"/>
  <c r="BI164" i="11"/>
  <c r="BH164" i="11"/>
  <c r="BG164" i="11"/>
  <c r="BF164" i="11"/>
  <c r="T164" i="11"/>
  <c r="R164" i="11"/>
  <c r="P164" i="11"/>
  <c r="BI162" i="11"/>
  <c r="BH162" i="11"/>
  <c r="BG162" i="11"/>
  <c r="BF162" i="11"/>
  <c r="T162" i="11"/>
  <c r="R162" i="11"/>
  <c r="P162" i="11"/>
  <c r="BI161" i="11"/>
  <c r="BH161" i="11"/>
  <c r="BG161" i="11"/>
  <c r="BF161" i="11"/>
  <c r="T161" i="11"/>
  <c r="R161" i="11"/>
  <c r="P161" i="11"/>
  <c r="BI160" i="11"/>
  <c r="BH160" i="11"/>
  <c r="BG160" i="11"/>
  <c r="BF160" i="11"/>
  <c r="T160" i="11"/>
  <c r="R160" i="11"/>
  <c r="P160" i="11"/>
  <c r="BI156" i="11"/>
  <c r="BH156" i="11"/>
  <c r="BG156" i="11"/>
  <c r="BF156" i="11"/>
  <c r="T156" i="11"/>
  <c r="R156" i="11"/>
  <c r="P156" i="11"/>
  <c r="BI155" i="11"/>
  <c r="BH155" i="11"/>
  <c r="BG155" i="11"/>
  <c r="BF155" i="11"/>
  <c r="T155" i="11"/>
  <c r="R155" i="11"/>
  <c r="P155" i="11"/>
  <c r="BI152" i="11"/>
  <c r="BH152" i="11"/>
  <c r="BG152" i="11"/>
  <c r="BF152" i="11"/>
  <c r="T152" i="11"/>
  <c r="R152" i="11"/>
  <c r="P152" i="11"/>
  <c r="BI151" i="11"/>
  <c r="BH151" i="11"/>
  <c r="BG151" i="11"/>
  <c r="BF151" i="11"/>
  <c r="T151" i="11"/>
  <c r="R151" i="11"/>
  <c r="P151" i="11"/>
  <c r="BI150" i="11"/>
  <c r="BH150" i="11"/>
  <c r="BG150" i="11"/>
  <c r="BF150" i="11"/>
  <c r="T150" i="11"/>
  <c r="R150" i="11"/>
  <c r="P150" i="11"/>
  <c r="BI148" i="11"/>
  <c r="BH148" i="11"/>
  <c r="BG148" i="11"/>
  <c r="BF148" i="11"/>
  <c r="T148" i="11"/>
  <c r="T147" i="11"/>
  <c r="R148" i="11"/>
  <c r="R147" i="11" s="1"/>
  <c r="P148" i="11"/>
  <c r="P147" i="11" s="1"/>
  <c r="BI146" i="11"/>
  <c r="BH146" i="11"/>
  <c r="BG146" i="11"/>
  <c r="BF146" i="11"/>
  <c r="T146" i="11"/>
  <c r="R146" i="11"/>
  <c r="P146" i="11"/>
  <c r="BI145" i="11"/>
  <c r="BH145" i="11"/>
  <c r="BG145" i="11"/>
  <c r="BF145" i="11"/>
  <c r="T145" i="11"/>
  <c r="R145" i="11"/>
  <c r="P145" i="11"/>
  <c r="BI144" i="11"/>
  <c r="BH144" i="11"/>
  <c r="BG144" i="11"/>
  <c r="BF144" i="11"/>
  <c r="T144" i="11"/>
  <c r="R144" i="11"/>
  <c r="P144" i="11"/>
  <c r="BI143" i="11"/>
  <c r="BH143" i="11"/>
  <c r="BG143" i="11"/>
  <c r="BF143" i="11"/>
  <c r="T143" i="11"/>
  <c r="R143" i="11"/>
  <c r="P143" i="11"/>
  <c r="BI139" i="11"/>
  <c r="BH139" i="11"/>
  <c r="BG139" i="11"/>
  <c r="BF139" i="11"/>
  <c r="T139" i="11"/>
  <c r="R139" i="11"/>
  <c r="P139" i="11"/>
  <c r="BI138" i="11"/>
  <c r="BH138" i="11"/>
  <c r="BG138" i="11"/>
  <c r="BF138" i="11"/>
  <c r="T138" i="11"/>
  <c r="R138" i="11"/>
  <c r="P138" i="11"/>
  <c r="BI137" i="11"/>
  <c r="BH137" i="11"/>
  <c r="BG137" i="11"/>
  <c r="BF137" i="11"/>
  <c r="T137" i="11"/>
  <c r="R137" i="11"/>
  <c r="P137" i="11"/>
  <c r="BI136" i="11"/>
  <c r="BH136" i="11"/>
  <c r="BG136" i="11"/>
  <c r="BF136" i="11"/>
  <c r="T136" i="11"/>
  <c r="R136" i="11"/>
  <c r="P136" i="11"/>
  <c r="BI133" i="11"/>
  <c r="BH133" i="11"/>
  <c r="BG133" i="11"/>
  <c r="BF133" i="11"/>
  <c r="T133" i="11"/>
  <c r="R133" i="11"/>
  <c r="P133" i="11"/>
  <c r="BI130" i="11"/>
  <c r="BH130" i="11"/>
  <c r="BG130" i="11"/>
  <c r="BF130" i="11"/>
  <c r="T130" i="11"/>
  <c r="R130" i="11"/>
  <c r="P130" i="11"/>
  <c r="BI127" i="11"/>
  <c r="BH127" i="11"/>
  <c r="BG127" i="11"/>
  <c r="BF127" i="11"/>
  <c r="T127" i="11"/>
  <c r="R127" i="11"/>
  <c r="P127" i="11"/>
  <c r="BI124" i="11"/>
  <c r="BH124" i="11"/>
  <c r="BG124" i="11"/>
  <c r="BF124" i="11"/>
  <c r="T124" i="11"/>
  <c r="R124" i="11"/>
  <c r="P124" i="11"/>
  <c r="J118" i="11"/>
  <c r="J117" i="11"/>
  <c r="F117" i="11"/>
  <c r="F115" i="11"/>
  <c r="E113" i="11"/>
  <c r="J92" i="11"/>
  <c r="J91" i="11"/>
  <c r="F91" i="11"/>
  <c r="F89" i="11"/>
  <c r="E87" i="11"/>
  <c r="J18" i="11"/>
  <c r="E18" i="11"/>
  <c r="F118" i="11" s="1"/>
  <c r="J17" i="11"/>
  <c r="J12" i="11"/>
  <c r="J89" i="11" s="1"/>
  <c r="E7" i="11"/>
  <c r="E85" i="11" s="1"/>
  <c r="J37" i="10"/>
  <c r="J36" i="10"/>
  <c r="AY103" i="1" s="1"/>
  <c r="J35" i="10"/>
  <c r="AX103" i="1"/>
  <c r="BI123" i="10"/>
  <c r="BH123" i="10"/>
  <c r="BG123" i="10"/>
  <c r="BF123" i="10"/>
  <c r="T123" i="10"/>
  <c r="R123" i="10"/>
  <c r="P123" i="10"/>
  <c r="BI122" i="10"/>
  <c r="BH122" i="10"/>
  <c r="BG122" i="10"/>
  <c r="BF122" i="10"/>
  <c r="T122" i="10"/>
  <c r="R122" i="10"/>
  <c r="P122" i="10"/>
  <c r="BI121" i="10"/>
  <c r="BH121" i="10"/>
  <c r="BG121" i="10"/>
  <c r="BF121" i="10"/>
  <c r="T121" i="10"/>
  <c r="R121" i="10"/>
  <c r="P121" i="10"/>
  <c r="J115" i="10"/>
  <c r="J114" i="10"/>
  <c r="F114" i="10"/>
  <c r="F112" i="10"/>
  <c r="E110" i="10"/>
  <c r="J92" i="10"/>
  <c r="J91" i="10"/>
  <c r="F91" i="10"/>
  <c r="F89" i="10"/>
  <c r="E87" i="10"/>
  <c r="J18" i="10"/>
  <c r="E18" i="10"/>
  <c r="F115" i="10" s="1"/>
  <c r="J17" i="10"/>
  <c r="J12" i="10"/>
  <c r="J112" i="10" s="1"/>
  <c r="E7" i="10"/>
  <c r="E85" i="10"/>
  <c r="J37" i="9"/>
  <c r="J36" i="9"/>
  <c r="AY102" i="1"/>
  <c r="J35" i="9"/>
  <c r="AX102" i="1" s="1"/>
  <c r="BI135" i="9"/>
  <c r="BH135" i="9"/>
  <c r="BG135" i="9"/>
  <c r="BF135" i="9"/>
  <c r="T135" i="9"/>
  <c r="T134" i="9" s="1"/>
  <c r="R135" i="9"/>
  <c r="R134" i="9" s="1"/>
  <c r="P135" i="9"/>
  <c r="P134" i="9"/>
  <c r="BI133" i="9"/>
  <c r="BH133" i="9"/>
  <c r="BG133" i="9"/>
  <c r="BF133" i="9"/>
  <c r="T133" i="9"/>
  <c r="R133" i="9"/>
  <c r="P133" i="9"/>
  <c r="BI132" i="9"/>
  <c r="BH132" i="9"/>
  <c r="BG132" i="9"/>
  <c r="BF132" i="9"/>
  <c r="T132" i="9"/>
  <c r="R132" i="9"/>
  <c r="P132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BI129" i="9"/>
  <c r="BH129" i="9"/>
  <c r="BG129" i="9"/>
  <c r="BF129" i="9"/>
  <c r="T129" i="9"/>
  <c r="R129" i="9"/>
  <c r="P129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BI124" i="9"/>
  <c r="BH124" i="9"/>
  <c r="BG124" i="9"/>
  <c r="BF124" i="9"/>
  <c r="T124" i="9"/>
  <c r="R124" i="9"/>
  <c r="P124" i="9"/>
  <c r="BI123" i="9"/>
  <c r="BH123" i="9"/>
  <c r="BG123" i="9"/>
  <c r="BF123" i="9"/>
  <c r="T123" i="9"/>
  <c r="R123" i="9"/>
  <c r="P123" i="9"/>
  <c r="BI122" i="9"/>
  <c r="BH122" i="9"/>
  <c r="BG122" i="9"/>
  <c r="BF122" i="9"/>
  <c r="T122" i="9"/>
  <c r="R122" i="9"/>
  <c r="P122" i="9"/>
  <c r="J116" i="9"/>
  <c r="J115" i="9"/>
  <c r="F115" i="9"/>
  <c r="F113" i="9"/>
  <c r="E111" i="9"/>
  <c r="J92" i="9"/>
  <c r="J91" i="9"/>
  <c r="F91" i="9"/>
  <c r="F89" i="9"/>
  <c r="E87" i="9"/>
  <c r="J18" i="9"/>
  <c r="E18" i="9"/>
  <c r="F92" i="9"/>
  <c r="J17" i="9"/>
  <c r="J12" i="9"/>
  <c r="J113" i="9" s="1"/>
  <c r="E7" i="9"/>
  <c r="E85" i="9" s="1"/>
  <c r="J37" i="8"/>
  <c r="J36" i="8"/>
  <c r="AY101" i="1" s="1"/>
  <c r="J35" i="8"/>
  <c r="AX101" i="1"/>
  <c r="BI154" i="8"/>
  <c r="BH154" i="8"/>
  <c r="BG154" i="8"/>
  <c r="BF154" i="8"/>
  <c r="T154" i="8"/>
  <c r="R154" i="8"/>
  <c r="P154" i="8"/>
  <c r="BI153" i="8"/>
  <c r="BH153" i="8"/>
  <c r="BG153" i="8"/>
  <c r="BF153" i="8"/>
  <c r="T153" i="8"/>
  <c r="R153" i="8"/>
  <c r="P153" i="8"/>
  <c r="BI151" i="8"/>
  <c r="BH151" i="8"/>
  <c r="BG151" i="8"/>
  <c r="BF151" i="8"/>
  <c r="T151" i="8"/>
  <c r="R151" i="8"/>
  <c r="P151" i="8"/>
  <c r="BI149" i="8"/>
  <c r="BH149" i="8"/>
  <c r="BG149" i="8"/>
  <c r="BF149" i="8"/>
  <c r="T149" i="8"/>
  <c r="R149" i="8"/>
  <c r="P149" i="8"/>
  <c r="BI147" i="8"/>
  <c r="BH147" i="8"/>
  <c r="BG147" i="8"/>
  <c r="BF147" i="8"/>
  <c r="T147" i="8"/>
  <c r="R147" i="8"/>
  <c r="P147" i="8"/>
  <c r="BI142" i="8"/>
  <c r="BH142" i="8"/>
  <c r="BG142" i="8"/>
  <c r="BF142" i="8"/>
  <c r="T142" i="8"/>
  <c r="R142" i="8"/>
  <c r="P142" i="8"/>
  <c r="BI139" i="8"/>
  <c r="BH139" i="8"/>
  <c r="BG139" i="8"/>
  <c r="BF139" i="8"/>
  <c r="T139" i="8"/>
  <c r="R139" i="8"/>
  <c r="P139" i="8"/>
  <c r="BI137" i="8"/>
  <c r="BH137" i="8"/>
  <c r="BG137" i="8"/>
  <c r="BF137" i="8"/>
  <c r="T137" i="8"/>
  <c r="R137" i="8"/>
  <c r="P137" i="8"/>
  <c r="BI135" i="8"/>
  <c r="BH135" i="8"/>
  <c r="BG135" i="8"/>
  <c r="BF135" i="8"/>
  <c r="T135" i="8"/>
  <c r="R135" i="8"/>
  <c r="P135" i="8"/>
  <c r="BI132" i="8"/>
  <c r="BH132" i="8"/>
  <c r="BG132" i="8"/>
  <c r="BF132" i="8"/>
  <c r="T132" i="8"/>
  <c r="R132" i="8"/>
  <c r="P132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5" i="8"/>
  <c r="BH125" i="8"/>
  <c r="BG125" i="8"/>
  <c r="BF125" i="8"/>
  <c r="T125" i="8"/>
  <c r="T124" i="8"/>
  <c r="T123" i="8" s="1"/>
  <c r="R125" i="8"/>
  <c r="R124" i="8"/>
  <c r="R123" i="8" s="1"/>
  <c r="P125" i="8"/>
  <c r="P124" i="8"/>
  <c r="P123" i="8" s="1"/>
  <c r="J119" i="8"/>
  <c r="J118" i="8"/>
  <c r="F118" i="8"/>
  <c r="F116" i="8"/>
  <c r="E114" i="8"/>
  <c r="J92" i="8"/>
  <c r="J91" i="8"/>
  <c r="F91" i="8"/>
  <c r="F89" i="8"/>
  <c r="E87" i="8"/>
  <c r="J18" i="8"/>
  <c r="E18" i="8"/>
  <c r="F92" i="8"/>
  <c r="J17" i="8"/>
  <c r="J12" i="8"/>
  <c r="J89" i="8" s="1"/>
  <c r="E7" i="8"/>
  <c r="E112" i="8" s="1"/>
  <c r="J37" i="7"/>
  <c r="J36" i="7"/>
  <c r="AY100" i="1" s="1"/>
  <c r="J35" i="7"/>
  <c r="AX100" i="1"/>
  <c r="BI197" i="7"/>
  <c r="BH197" i="7"/>
  <c r="BG197" i="7"/>
  <c r="BF197" i="7"/>
  <c r="T197" i="7"/>
  <c r="T196" i="7"/>
  <c r="R197" i="7"/>
  <c r="R196" i="7"/>
  <c r="P197" i="7"/>
  <c r="P196" i="7" s="1"/>
  <c r="BI195" i="7"/>
  <c r="BH195" i="7"/>
  <c r="BG195" i="7"/>
  <c r="BF195" i="7"/>
  <c r="T195" i="7"/>
  <c r="R195" i="7"/>
  <c r="P195" i="7"/>
  <c r="BI188" i="7"/>
  <c r="BH188" i="7"/>
  <c r="BG188" i="7"/>
  <c r="BF188" i="7"/>
  <c r="T188" i="7"/>
  <c r="R188" i="7"/>
  <c r="P188" i="7"/>
  <c r="BI182" i="7"/>
  <c r="BH182" i="7"/>
  <c r="BG182" i="7"/>
  <c r="BF182" i="7"/>
  <c r="T182" i="7"/>
  <c r="R182" i="7"/>
  <c r="P182" i="7"/>
  <c r="BI180" i="7"/>
  <c r="BH180" i="7"/>
  <c r="BG180" i="7"/>
  <c r="BF180" i="7"/>
  <c r="T180" i="7"/>
  <c r="R180" i="7"/>
  <c r="P180" i="7"/>
  <c r="BI174" i="7"/>
  <c r="BH174" i="7"/>
  <c r="BG174" i="7"/>
  <c r="BF174" i="7"/>
  <c r="T174" i="7"/>
  <c r="R174" i="7"/>
  <c r="P174" i="7"/>
  <c r="BI173" i="7"/>
  <c r="BH173" i="7"/>
  <c r="BG173" i="7"/>
  <c r="BF173" i="7"/>
  <c r="T173" i="7"/>
  <c r="R173" i="7"/>
  <c r="P173" i="7"/>
  <c r="BI170" i="7"/>
  <c r="BH170" i="7"/>
  <c r="BG170" i="7"/>
  <c r="BF170" i="7"/>
  <c r="T170" i="7"/>
  <c r="R170" i="7"/>
  <c r="P170" i="7"/>
  <c r="BI166" i="7"/>
  <c r="BH166" i="7"/>
  <c r="BG166" i="7"/>
  <c r="BF166" i="7"/>
  <c r="T166" i="7"/>
  <c r="R166" i="7"/>
  <c r="P166" i="7"/>
  <c r="BI161" i="7"/>
  <c r="BH161" i="7"/>
  <c r="BG161" i="7"/>
  <c r="BF161" i="7"/>
  <c r="T161" i="7"/>
  <c r="R161" i="7"/>
  <c r="P161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1" i="7"/>
  <c r="BH151" i="7"/>
  <c r="BG151" i="7"/>
  <c r="BF151" i="7"/>
  <c r="T151" i="7"/>
  <c r="T150" i="7"/>
  <c r="R151" i="7"/>
  <c r="R150" i="7" s="1"/>
  <c r="P151" i="7"/>
  <c r="P150" i="7" s="1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4" i="7"/>
  <c r="BH144" i="7"/>
  <c r="BG144" i="7"/>
  <c r="BF144" i="7"/>
  <c r="T144" i="7"/>
  <c r="R144" i="7"/>
  <c r="P144" i="7"/>
  <c r="BI139" i="7"/>
  <c r="BH139" i="7"/>
  <c r="BG139" i="7"/>
  <c r="BF139" i="7"/>
  <c r="T139" i="7"/>
  <c r="R139" i="7"/>
  <c r="P139" i="7"/>
  <c r="BI135" i="7"/>
  <c r="BH135" i="7"/>
  <c r="BG135" i="7"/>
  <c r="BF135" i="7"/>
  <c r="T135" i="7"/>
  <c r="R135" i="7"/>
  <c r="P135" i="7"/>
  <c r="BI131" i="7"/>
  <c r="BH131" i="7"/>
  <c r="BG131" i="7"/>
  <c r="BF131" i="7"/>
  <c r="T131" i="7"/>
  <c r="R131" i="7"/>
  <c r="P131" i="7"/>
  <c r="BI127" i="7"/>
  <c r="BH127" i="7"/>
  <c r="BG127" i="7"/>
  <c r="BF127" i="7"/>
  <c r="T127" i="7"/>
  <c r="R127" i="7"/>
  <c r="P127" i="7"/>
  <c r="J121" i="7"/>
  <c r="J120" i="7"/>
  <c r="F120" i="7"/>
  <c r="F118" i="7"/>
  <c r="E116" i="7"/>
  <c r="J92" i="7"/>
  <c r="J91" i="7"/>
  <c r="F91" i="7"/>
  <c r="F89" i="7"/>
  <c r="E87" i="7"/>
  <c r="J18" i="7"/>
  <c r="E18" i="7"/>
  <c r="F121" i="7"/>
  <c r="J17" i="7"/>
  <c r="J12" i="7"/>
  <c r="J89" i="7" s="1"/>
  <c r="E7" i="7"/>
  <c r="E85" i="7" s="1"/>
  <c r="J125" i="6"/>
  <c r="J99" i="6" s="1"/>
  <c r="J124" i="6"/>
  <c r="J37" i="6"/>
  <c r="J36" i="6"/>
  <c r="AY99" i="1" s="1"/>
  <c r="J35" i="6"/>
  <c r="AX99" i="1"/>
  <c r="BI270" i="6"/>
  <c r="BH270" i="6"/>
  <c r="BG270" i="6"/>
  <c r="BF270" i="6"/>
  <c r="T270" i="6"/>
  <c r="R270" i="6"/>
  <c r="P270" i="6"/>
  <c r="BI266" i="6"/>
  <c r="BH266" i="6"/>
  <c r="BG266" i="6"/>
  <c r="BF266" i="6"/>
  <c r="T266" i="6"/>
  <c r="R266" i="6"/>
  <c r="P266" i="6"/>
  <c r="BI262" i="6"/>
  <c r="BH262" i="6"/>
  <c r="BG262" i="6"/>
  <c r="BF262" i="6"/>
  <c r="T262" i="6"/>
  <c r="R262" i="6"/>
  <c r="P262" i="6"/>
  <c r="BI261" i="6"/>
  <c r="BH261" i="6"/>
  <c r="BG261" i="6"/>
  <c r="BF261" i="6"/>
  <c r="T261" i="6"/>
  <c r="R261" i="6"/>
  <c r="P261" i="6"/>
  <c r="BI257" i="6"/>
  <c r="BH257" i="6"/>
  <c r="BG257" i="6"/>
  <c r="BF257" i="6"/>
  <c r="T257" i="6"/>
  <c r="R257" i="6"/>
  <c r="P257" i="6"/>
  <c r="BI255" i="6"/>
  <c r="BH255" i="6"/>
  <c r="BG255" i="6"/>
  <c r="BF255" i="6"/>
  <c r="T255" i="6"/>
  <c r="R255" i="6"/>
  <c r="P255" i="6"/>
  <c r="BI254" i="6"/>
  <c r="BH254" i="6"/>
  <c r="BG254" i="6"/>
  <c r="BF254" i="6"/>
  <c r="T254" i="6"/>
  <c r="R254" i="6"/>
  <c r="P254" i="6"/>
  <c r="BI250" i="6"/>
  <c r="BH250" i="6"/>
  <c r="BG250" i="6"/>
  <c r="BF250" i="6"/>
  <c r="T250" i="6"/>
  <c r="R250" i="6"/>
  <c r="P250" i="6"/>
  <c r="BI246" i="6"/>
  <c r="BH246" i="6"/>
  <c r="BG246" i="6"/>
  <c r="BF246" i="6"/>
  <c r="T246" i="6"/>
  <c r="R246" i="6"/>
  <c r="P246" i="6"/>
  <c r="BI242" i="6"/>
  <c r="BH242" i="6"/>
  <c r="BG242" i="6"/>
  <c r="BF242" i="6"/>
  <c r="T242" i="6"/>
  <c r="R242" i="6"/>
  <c r="P242" i="6"/>
  <c r="BI241" i="6"/>
  <c r="BH241" i="6"/>
  <c r="BG241" i="6"/>
  <c r="BF241" i="6"/>
  <c r="T241" i="6"/>
  <c r="R241" i="6"/>
  <c r="P241" i="6"/>
  <c r="BI237" i="6"/>
  <c r="BH237" i="6"/>
  <c r="BG237" i="6"/>
  <c r="BF237" i="6"/>
  <c r="T237" i="6"/>
  <c r="R237" i="6"/>
  <c r="P237" i="6"/>
  <c r="BI233" i="6"/>
  <c r="BH233" i="6"/>
  <c r="BG233" i="6"/>
  <c r="BF233" i="6"/>
  <c r="T233" i="6"/>
  <c r="R233" i="6"/>
  <c r="P233" i="6"/>
  <c r="BI229" i="6"/>
  <c r="BH229" i="6"/>
  <c r="BG229" i="6"/>
  <c r="BF229" i="6"/>
  <c r="T229" i="6"/>
  <c r="R229" i="6"/>
  <c r="P229" i="6"/>
  <c r="BI225" i="6"/>
  <c r="BH225" i="6"/>
  <c r="BG225" i="6"/>
  <c r="BF225" i="6"/>
  <c r="T225" i="6"/>
  <c r="R225" i="6"/>
  <c r="P225" i="6"/>
  <c r="BI221" i="6"/>
  <c r="BH221" i="6"/>
  <c r="BG221" i="6"/>
  <c r="BF221" i="6"/>
  <c r="T221" i="6"/>
  <c r="R221" i="6"/>
  <c r="P221" i="6"/>
  <c r="BI217" i="6"/>
  <c r="BH217" i="6"/>
  <c r="BG217" i="6"/>
  <c r="BF217" i="6"/>
  <c r="T217" i="6"/>
  <c r="R217" i="6"/>
  <c r="P217" i="6"/>
  <c r="BI213" i="6"/>
  <c r="BH213" i="6"/>
  <c r="BG213" i="6"/>
  <c r="BF213" i="6"/>
  <c r="T213" i="6"/>
  <c r="R213" i="6"/>
  <c r="P213" i="6"/>
  <c r="BI209" i="6"/>
  <c r="BH209" i="6"/>
  <c r="BG209" i="6"/>
  <c r="BF209" i="6"/>
  <c r="T209" i="6"/>
  <c r="R209" i="6"/>
  <c r="P209" i="6"/>
  <c r="BI205" i="6"/>
  <c r="BH205" i="6"/>
  <c r="BG205" i="6"/>
  <c r="BF205" i="6"/>
  <c r="T205" i="6"/>
  <c r="R205" i="6"/>
  <c r="P205" i="6"/>
  <c r="BI201" i="6"/>
  <c r="BH201" i="6"/>
  <c r="BG201" i="6"/>
  <c r="BF201" i="6"/>
  <c r="T201" i="6"/>
  <c r="R201" i="6"/>
  <c r="P201" i="6"/>
  <c r="BI197" i="6"/>
  <c r="BH197" i="6"/>
  <c r="BG197" i="6"/>
  <c r="BF197" i="6"/>
  <c r="T197" i="6"/>
  <c r="R197" i="6"/>
  <c r="P197" i="6"/>
  <c r="BI192" i="6"/>
  <c r="BH192" i="6"/>
  <c r="BG192" i="6"/>
  <c r="BF192" i="6"/>
  <c r="T192" i="6"/>
  <c r="R192" i="6"/>
  <c r="P192" i="6"/>
  <c r="BI188" i="6"/>
  <c r="BH188" i="6"/>
  <c r="BG188" i="6"/>
  <c r="BF188" i="6"/>
  <c r="T188" i="6"/>
  <c r="R188" i="6"/>
  <c r="P188" i="6"/>
  <c r="BI184" i="6"/>
  <c r="BH184" i="6"/>
  <c r="BG184" i="6"/>
  <c r="BF184" i="6"/>
  <c r="T184" i="6"/>
  <c r="R184" i="6"/>
  <c r="P184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5" i="6"/>
  <c r="BH175" i="6"/>
  <c r="BG175" i="6"/>
  <c r="BF175" i="6"/>
  <c r="T175" i="6"/>
  <c r="R175" i="6"/>
  <c r="P175" i="6"/>
  <c r="BI171" i="6"/>
  <c r="BH171" i="6"/>
  <c r="BG171" i="6"/>
  <c r="BF171" i="6"/>
  <c r="T171" i="6"/>
  <c r="R171" i="6"/>
  <c r="P171" i="6"/>
  <c r="BI167" i="6"/>
  <c r="BH167" i="6"/>
  <c r="BG167" i="6"/>
  <c r="BF167" i="6"/>
  <c r="T167" i="6"/>
  <c r="R167" i="6"/>
  <c r="P167" i="6"/>
  <c r="BI163" i="6"/>
  <c r="BH163" i="6"/>
  <c r="BG163" i="6"/>
  <c r="BF163" i="6"/>
  <c r="T163" i="6"/>
  <c r="R163" i="6"/>
  <c r="P163" i="6"/>
  <c r="BI159" i="6"/>
  <c r="BH159" i="6"/>
  <c r="BG159" i="6"/>
  <c r="BF159" i="6"/>
  <c r="T159" i="6"/>
  <c r="R159" i="6"/>
  <c r="P159" i="6"/>
  <c r="BI155" i="6"/>
  <c r="BH155" i="6"/>
  <c r="BG155" i="6"/>
  <c r="BF155" i="6"/>
  <c r="T155" i="6"/>
  <c r="R155" i="6"/>
  <c r="P155" i="6"/>
  <c r="BI151" i="6"/>
  <c r="BH151" i="6"/>
  <c r="BG151" i="6"/>
  <c r="BF151" i="6"/>
  <c r="T151" i="6"/>
  <c r="R151" i="6"/>
  <c r="P151" i="6"/>
  <c r="BI147" i="6"/>
  <c r="BH147" i="6"/>
  <c r="BG147" i="6"/>
  <c r="BF147" i="6"/>
  <c r="T147" i="6"/>
  <c r="R147" i="6"/>
  <c r="P147" i="6"/>
  <c r="BI143" i="6"/>
  <c r="BH143" i="6"/>
  <c r="BG143" i="6"/>
  <c r="BF143" i="6"/>
  <c r="T143" i="6"/>
  <c r="R143" i="6"/>
  <c r="P143" i="6"/>
  <c r="BI139" i="6"/>
  <c r="BH139" i="6"/>
  <c r="BG139" i="6"/>
  <c r="BF139" i="6"/>
  <c r="T139" i="6"/>
  <c r="R139" i="6"/>
  <c r="P139" i="6"/>
  <c r="BI135" i="6"/>
  <c r="BH135" i="6"/>
  <c r="BG135" i="6"/>
  <c r="BF135" i="6"/>
  <c r="T135" i="6"/>
  <c r="R135" i="6"/>
  <c r="P135" i="6"/>
  <c r="BI131" i="6"/>
  <c r="BH131" i="6"/>
  <c r="BG131" i="6"/>
  <c r="BF131" i="6"/>
  <c r="T131" i="6"/>
  <c r="R131" i="6"/>
  <c r="P131" i="6"/>
  <c r="BI127" i="6"/>
  <c r="BH127" i="6"/>
  <c r="BG127" i="6"/>
  <c r="BF127" i="6"/>
  <c r="T127" i="6"/>
  <c r="R127" i="6"/>
  <c r="P127" i="6"/>
  <c r="J98" i="6"/>
  <c r="J119" i="6"/>
  <c r="J118" i="6"/>
  <c r="F118" i="6"/>
  <c r="F116" i="6"/>
  <c r="E114" i="6"/>
  <c r="J92" i="6"/>
  <c r="J91" i="6"/>
  <c r="F91" i="6"/>
  <c r="F89" i="6"/>
  <c r="E87" i="6"/>
  <c r="J18" i="6"/>
  <c r="E18" i="6"/>
  <c r="F92" i="6" s="1"/>
  <c r="J17" i="6"/>
  <c r="J12" i="6"/>
  <c r="J116" i="6" s="1"/>
  <c r="E7" i="6"/>
  <c r="E85" i="6"/>
  <c r="J37" i="5"/>
  <c r="J36" i="5"/>
  <c r="AY98" i="1"/>
  <c r="J35" i="5"/>
  <c r="AX98" i="1"/>
  <c r="BI228" i="5"/>
  <c r="BH228" i="5"/>
  <c r="BG228" i="5"/>
  <c r="BF228" i="5"/>
  <c r="T228" i="5"/>
  <c r="R228" i="5"/>
  <c r="P228" i="5"/>
  <c r="BI227" i="5"/>
  <c r="BH227" i="5"/>
  <c r="BG227" i="5"/>
  <c r="BF227" i="5"/>
  <c r="T227" i="5"/>
  <c r="R227" i="5"/>
  <c r="P227" i="5"/>
  <c r="BI226" i="5"/>
  <c r="BH226" i="5"/>
  <c r="BG226" i="5"/>
  <c r="BF226" i="5"/>
  <c r="T226" i="5"/>
  <c r="R226" i="5"/>
  <c r="P226" i="5"/>
  <c r="BI225" i="5"/>
  <c r="BH225" i="5"/>
  <c r="BG225" i="5"/>
  <c r="BF225" i="5"/>
  <c r="T225" i="5"/>
  <c r="R225" i="5"/>
  <c r="P225" i="5"/>
  <c r="BI224" i="5"/>
  <c r="BH224" i="5"/>
  <c r="BG224" i="5"/>
  <c r="BF224" i="5"/>
  <c r="T224" i="5"/>
  <c r="R224" i="5"/>
  <c r="P224" i="5"/>
  <c r="BI223" i="5"/>
  <c r="BH223" i="5"/>
  <c r="BG223" i="5"/>
  <c r="BF223" i="5"/>
  <c r="T223" i="5"/>
  <c r="R223" i="5"/>
  <c r="P223" i="5"/>
  <c r="BI222" i="5"/>
  <c r="BH222" i="5"/>
  <c r="BG222" i="5"/>
  <c r="BF222" i="5"/>
  <c r="T222" i="5"/>
  <c r="R222" i="5"/>
  <c r="P222" i="5"/>
  <c r="BI221" i="5"/>
  <c r="BH221" i="5"/>
  <c r="BG221" i="5"/>
  <c r="BF221" i="5"/>
  <c r="T221" i="5"/>
  <c r="R221" i="5"/>
  <c r="P221" i="5"/>
  <c r="BI220" i="5"/>
  <c r="BH220" i="5"/>
  <c r="BG220" i="5"/>
  <c r="BF220" i="5"/>
  <c r="T220" i="5"/>
  <c r="R220" i="5"/>
  <c r="P220" i="5"/>
  <c r="BI219" i="5"/>
  <c r="BH219" i="5"/>
  <c r="BG219" i="5"/>
  <c r="BF219" i="5"/>
  <c r="T219" i="5"/>
  <c r="R219" i="5"/>
  <c r="P219" i="5"/>
  <c r="BI218" i="5"/>
  <c r="BH218" i="5"/>
  <c r="BG218" i="5"/>
  <c r="BF218" i="5"/>
  <c r="T218" i="5"/>
  <c r="R218" i="5"/>
  <c r="P218" i="5"/>
  <c r="BI217" i="5"/>
  <c r="BH217" i="5"/>
  <c r="BG217" i="5"/>
  <c r="BF217" i="5"/>
  <c r="T217" i="5"/>
  <c r="R217" i="5"/>
  <c r="P217" i="5"/>
  <c r="BI216" i="5"/>
  <c r="BH216" i="5"/>
  <c r="BG216" i="5"/>
  <c r="BF216" i="5"/>
  <c r="T216" i="5"/>
  <c r="R216" i="5"/>
  <c r="P216" i="5"/>
  <c r="BI215" i="5"/>
  <c r="BH215" i="5"/>
  <c r="BG215" i="5"/>
  <c r="BF215" i="5"/>
  <c r="T215" i="5"/>
  <c r="R215" i="5"/>
  <c r="P215" i="5"/>
  <c r="BI214" i="5"/>
  <c r="BH214" i="5"/>
  <c r="BG214" i="5"/>
  <c r="BF214" i="5"/>
  <c r="T214" i="5"/>
  <c r="R214" i="5"/>
  <c r="P214" i="5"/>
  <c r="BI213" i="5"/>
  <c r="BH213" i="5"/>
  <c r="BG213" i="5"/>
  <c r="BF213" i="5"/>
  <c r="T213" i="5"/>
  <c r="R213" i="5"/>
  <c r="P213" i="5"/>
  <c r="BI212" i="5"/>
  <c r="BH212" i="5"/>
  <c r="BG212" i="5"/>
  <c r="BF212" i="5"/>
  <c r="T212" i="5"/>
  <c r="R212" i="5"/>
  <c r="P212" i="5"/>
  <c r="BI211" i="5"/>
  <c r="BH211" i="5"/>
  <c r="BG211" i="5"/>
  <c r="BF211" i="5"/>
  <c r="T211" i="5"/>
  <c r="R211" i="5"/>
  <c r="P211" i="5"/>
  <c r="BI210" i="5"/>
  <c r="BH210" i="5"/>
  <c r="BG210" i="5"/>
  <c r="BF210" i="5"/>
  <c r="T210" i="5"/>
  <c r="R210" i="5"/>
  <c r="P210" i="5"/>
  <c r="BI209" i="5"/>
  <c r="BH209" i="5"/>
  <c r="BG209" i="5"/>
  <c r="BF209" i="5"/>
  <c r="T209" i="5"/>
  <c r="R209" i="5"/>
  <c r="P209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6" i="5"/>
  <c r="BH206" i="5"/>
  <c r="BG206" i="5"/>
  <c r="BF206" i="5"/>
  <c r="T206" i="5"/>
  <c r="R206" i="5"/>
  <c r="P206" i="5"/>
  <c r="BI205" i="5"/>
  <c r="BH205" i="5"/>
  <c r="BG205" i="5"/>
  <c r="BF205" i="5"/>
  <c r="T205" i="5"/>
  <c r="R205" i="5"/>
  <c r="P205" i="5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201" i="5"/>
  <c r="BH201" i="5"/>
  <c r="BG201" i="5"/>
  <c r="BF201" i="5"/>
  <c r="T201" i="5"/>
  <c r="R201" i="5"/>
  <c r="P201" i="5"/>
  <c r="BI200" i="5"/>
  <c r="BH200" i="5"/>
  <c r="BG200" i="5"/>
  <c r="BF200" i="5"/>
  <c r="T200" i="5"/>
  <c r="R200" i="5"/>
  <c r="P200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J114" i="5"/>
  <c r="J113" i="5"/>
  <c r="F113" i="5"/>
  <c r="F111" i="5"/>
  <c r="E109" i="5"/>
  <c r="J92" i="5"/>
  <c r="J91" i="5"/>
  <c r="F91" i="5"/>
  <c r="F89" i="5"/>
  <c r="E87" i="5"/>
  <c r="J18" i="5"/>
  <c r="E18" i="5"/>
  <c r="F92" i="5" s="1"/>
  <c r="J17" i="5"/>
  <c r="J12" i="5"/>
  <c r="J89" i="5" s="1"/>
  <c r="E7" i="5"/>
  <c r="E107" i="5" s="1"/>
  <c r="J37" i="4"/>
  <c r="J36" i="4"/>
  <c r="AY97" i="1" s="1"/>
  <c r="J35" i="4"/>
  <c r="AX97" i="1"/>
  <c r="BI263" i="4"/>
  <c r="BH263" i="4"/>
  <c r="BG263" i="4"/>
  <c r="BF263" i="4"/>
  <c r="T263" i="4"/>
  <c r="R263" i="4"/>
  <c r="P263" i="4"/>
  <c r="BI262" i="4"/>
  <c r="BH262" i="4"/>
  <c r="BG262" i="4"/>
  <c r="BF262" i="4"/>
  <c r="T262" i="4"/>
  <c r="R262" i="4"/>
  <c r="P262" i="4"/>
  <c r="BI260" i="4"/>
  <c r="BH260" i="4"/>
  <c r="BG260" i="4"/>
  <c r="BF260" i="4"/>
  <c r="T260" i="4"/>
  <c r="R260" i="4"/>
  <c r="P260" i="4"/>
  <c r="BI259" i="4"/>
  <c r="BH259" i="4"/>
  <c r="BG259" i="4"/>
  <c r="BF259" i="4"/>
  <c r="T259" i="4"/>
  <c r="R259" i="4"/>
  <c r="P259" i="4"/>
  <c r="BI257" i="4"/>
  <c r="BH257" i="4"/>
  <c r="BG257" i="4"/>
  <c r="BF257" i="4"/>
  <c r="T257" i="4"/>
  <c r="R257" i="4"/>
  <c r="P257" i="4"/>
  <c r="BI255" i="4"/>
  <c r="BH255" i="4"/>
  <c r="BG255" i="4"/>
  <c r="BF255" i="4"/>
  <c r="T255" i="4"/>
  <c r="R255" i="4"/>
  <c r="P255" i="4"/>
  <c r="BI252" i="4"/>
  <c r="BH252" i="4"/>
  <c r="BG252" i="4"/>
  <c r="BF252" i="4"/>
  <c r="T252" i="4"/>
  <c r="T251" i="4"/>
  <c r="R252" i="4"/>
  <c r="R251" i="4" s="1"/>
  <c r="P252" i="4"/>
  <c r="P251" i="4" s="1"/>
  <c r="BI249" i="4"/>
  <c r="BH249" i="4"/>
  <c r="BG249" i="4"/>
  <c r="BF249" i="4"/>
  <c r="T249" i="4"/>
  <c r="T248" i="4" s="1"/>
  <c r="R249" i="4"/>
  <c r="R248" i="4"/>
  <c r="P249" i="4"/>
  <c r="P248" i="4" s="1"/>
  <c r="BI244" i="4"/>
  <c r="BH244" i="4"/>
  <c r="BG244" i="4"/>
  <c r="BF244" i="4"/>
  <c r="T244" i="4"/>
  <c r="R244" i="4"/>
  <c r="P244" i="4"/>
  <c r="BI242" i="4"/>
  <c r="BH242" i="4"/>
  <c r="BG242" i="4"/>
  <c r="BF242" i="4"/>
  <c r="T242" i="4"/>
  <c r="R242" i="4"/>
  <c r="P242" i="4"/>
  <c r="BI240" i="4"/>
  <c r="BH240" i="4"/>
  <c r="BG240" i="4"/>
  <c r="BF240" i="4"/>
  <c r="T240" i="4"/>
  <c r="R240" i="4"/>
  <c r="P240" i="4"/>
  <c r="BI239" i="4"/>
  <c r="BH239" i="4"/>
  <c r="BG239" i="4"/>
  <c r="BF239" i="4"/>
  <c r="T239" i="4"/>
  <c r="R239" i="4"/>
  <c r="P239" i="4"/>
  <c r="BI237" i="4"/>
  <c r="BH237" i="4"/>
  <c r="BG237" i="4"/>
  <c r="BF237" i="4"/>
  <c r="T237" i="4"/>
  <c r="R237" i="4"/>
  <c r="P237" i="4"/>
  <c r="BI236" i="4"/>
  <c r="BH236" i="4"/>
  <c r="BG236" i="4"/>
  <c r="BF236" i="4"/>
  <c r="T236" i="4"/>
  <c r="R236" i="4"/>
  <c r="P236" i="4"/>
  <c r="BI235" i="4"/>
  <c r="BH235" i="4"/>
  <c r="BG235" i="4"/>
  <c r="BF235" i="4"/>
  <c r="T235" i="4"/>
  <c r="R235" i="4"/>
  <c r="P235" i="4"/>
  <c r="BI234" i="4"/>
  <c r="BH234" i="4"/>
  <c r="BG234" i="4"/>
  <c r="BF234" i="4"/>
  <c r="T234" i="4"/>
  <c r="R234" i="4"/>
  <c r="P234" i="4"/>
  <c r="BI233" i="4"/>
  <c r="BH233" i="4"/>
  <c r="BG233" i="4"/>
  <c r="BF233" i="4"/>
  <c r="T233" i="4"/>
  <c r="R233" i="4"/>
  <c r="P233" i="4"/>
  <c r="BI232" i="4"/>
  <c r="BH232" i="4"/>
  <c r="BG232" i="4"/>
  <c r="BF232" i="4"/>
  <c r="T232" i="4"/>
  <c r="R232" i="4"/>
  <c r="P232" i="4"/>
  <c r="BI231" i="4"/>
  <c r="BH231" i="4"/>
  <c r="BG231" i="4"/>
  <c r="BF231" i="4"/>
  <c r="T231" i="4"/>
  <c r="R231" i="4"/>
  <c r="P231" i="4"/>
  <c r="BI229" i="4"/>
  <c r="BH229" i="4"/>
  <c r="BG229" i="4"/>
  <c r="BF229" i="4"/>
  <c r="T229" i="4"/>
  <c r="R229" i="4"/>
  <c r="P229" i="4"/>
  <c r="BI228" i="4"/>
  <c r="BH228" i="4"/>
  <c r="BG228" i="4"/>
  <c r="BF228" i="4"/>
  <c r="T228" i="4"/>
  <c r="R228" i="4"/>
  <c r="P228" i="4"/>
  <c r="BI227" i="4"/>
  <c r="BH227" i="4"/>
  <c r="BG227" i="4"/>
  <c r="BF227" i="4"/>
  <c r="T227" i="4"/>
  <c r="R227" i="4"/>
  <c r="P227" i="4"/>
  <c r="BI226" i="4"/>
  <c r="BH226" i="4"/>
  <c r="BG226" i="4"/>
  <c r="BF226" i="4"/>
  <c r="T226" i="4"/>
  <c r="R226" i="4"/>
  <c r="P226" i="4"/>
  <c r="BI224" i="4"/>
  <c r="BH224" i="4"/>
  <c r="BG224" i="4"/>
  <c r="BF224" i="4"/>
  <c r="T224" i="4"/>
  <c r="R224" i="4"/>
  <c r="P224" i="4"/>
  <c r="BI223" i="4"/>
  <c r="BH223" i="4"/>
  <c r="BG223" i="4"/>
  <c r="BF223" i="4"/>
  <c r="T223" i="4"/>
  <c r="R223" i="4"/>
  <c r="P223" i="4"/>
  <c r="BI222" i="4"/>
  <c r="BH222" i="4"/>
  <c r="BG222" i="4"/>
  <c r="BF222" i="4"/>
  <c r="T222" i="4"/>
  <c r="R222" i="4"/>
  <c r="P222" i="4"/>
  <c r="BI221" i="4"/>
  <c r="BH221" i="4"/>
  <c r="BG221" i="4"/>
  <c r="BF221" i="4"/>
  <c r="T221" i="4"/>
  <c r="R221" i="4"/>
  <c r="P221" i="4"/>
  <c r="BI220" i="4"/>
  <c r="BH220" i="4"/>
  <c r="BG220" i="4"/>
  <c r="BF220" i="4"/>
  <c r="T220" i="4"/>
  <c r="R220" i="4"/>
  <c r="P220" i="4"/>
  <c r="BI219" i="4"/>
  <c r="BH219" i="4"/>
  <c r="BG219" i="4"/>
  <c r="BF219" i="4"/>
  <c r="T219" i="4"/>
  <c r="R219" i="4"/>
  <c r="P219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89" i="4"/>
  <c r="BH189" i="4"/>
  <c r="BG189" i="4"/>
  <c r="BF189" i="4"/>
  <c r="T189" i="4"/>
  <c r="T188" i="4" s="1"/>
  <c r="R189" i="4"/>
  <c r="R188" i="4"/>
  <c r="P189" i="4"/>
  <c r="P188" i="4" s="1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4" i="4"/>
  <c r="BH164" i="4"/>
  <c r="BG164" i="4"/>
  <c r="BF164" i="4"/>
  <c r="T164" i="4"/>
  <c r="R164" i="4"/>
  <c r="P164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J124" i="4"/>
  <c r="J123" i="4"/>
  <c r="F123" i="4"/>
  <c r="F121" i="4"/>
  <c r="E119" i="4"/>
  <c r="J92" i="4"/>
  <c r="J91" i="4"/>
  <c r="F91" i="4"/>
  <c r="F89" i="4"/>
  <c r="E87" i="4"/>
  <c r="J18" i="4"/>
  <c r="E18" i="4"/>
  <c r="F92" i="4" s="1"/>
  <c r="J17" i="4"/>
  <c r="J12" i="4"/>
  <c r="J89" i="4" s="1"/>
  <c r="E7" i="4"/>
  <c r="E117" i="4" s="1"/>
  <c r="J37" i="3"/>
  <c r="J36" i="3"/>
  <c r="AY96" i="1" s="1"/>
  <c r="J35" i="3"/>
  <c r="AX96" i="1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T186" i="3"/>
  <c r="R187" i="3"/>
  <c r="R186" i="3" s="1"/>
  <c r="P187" i="3"/>
  <c r="P186" i="3" s="1"/>
  <c r="BI182" i="3"/>
  <c r="BH182" i="3"/>
  <c r="BG182" i="3"/>
  <c r="BF182" i="3"/>
  <c r="T182" i="3"/>
  <c r="T181" i="3" s="1"/>
  <c r="R182" i="3"/>
  <c r="R181" i="3"/>
  <c r="P182" i="3"/>
  <c r="P181" i="3" s="1"/>
  <c r="BI179" i="3"/>
  <c r="BH179" i="3"/>
  <c r="BG179" i="3"/>
  <c r="BF179" i="3"/>
  <c r="T179" i="3"/>
  <c r="T178" i="3"/>
  <c r="R179" i="3"/>
  <c r="R178" i="3" s="1"/>
  <c r="P179" i="3"/>
  <c r="P178" i="3"/>
  <c r="BI176" i="3"/>
  <c r="BH176" i="3"/>
  <c r="BG176" i="3"/>
  <c r="BF176" i="3"/>
  <c r="T176" i="3"/>
  <c r="R176" i="3"/>
  <c r="P176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0" i="3"/>
  <c r="BH160" i="3"/>
  <c r="BG160" i="3"/>
  <c r="BF160" i="3"/>
  <c r="T160" i="3"/>
  <c r="R160" i="3"/>
  <c r="P160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28" i="3"/>
  <c r="BH128" i="3"/>
  <c r="BG128" i="3"/>
  <c r="BF128" i="3"/>
  <c r="T128" i="3"/>
  <c r="R128" i="3"/>
  <c r="P128" i="3"/>
  <c r="J122" i="3"/>
  <c r="J121" i="3"/>
  <c r="F121" i="3"/>
  <c r="F119" i="3"/>
  <c r="E117" i="3"/>
  <c r="J92" i="3"/>
  <c r="J91" i="3"/>
  <c r="F91" i="3"/>
  <c r="F89" i="3"/>
  <c r="E87" i="3"/>
  <c r="J18" i="3"/>
  <c r="E18" i="3"/>
  <c r="F92" i="3" s="1"/>
  <c r="J17" i="3"/>
  <c r="J12" i="3"/>
  <c r="J119" i="3" s="1"/>
  <c r="E7" i="3"/>
  <c r="E115" i="3" s="1"/>
  <c r="J355" i="2"/>
  <c r="J37" i="2"/>
  <c r="J36" i="2"/>
  <c r="AY95" i="1" s="1"/>
  <c r="J35" i="2"/>
  <c r="AX95" i="1" s="1"/>
  <c r="BI357" i="2"/>
  <c r="BH357" i="2"/>
  <c r="BG357" i="2"/>
  <c r="BF357" i="2"/>
  <c r="T357" i="2"/>
  <c r="T356" i="2" s="1"/>
  <c r="R357" i="2"/>
  <c r="R356" i="2"/>
  <c r="P357" i="2"/>
  <c r="P356" i="2" s="1"/>
  <c r="J109" i="2"/>
  <c r="BI351" i="2"/>
  <c r="BH351" i="2"/>
  <c r="BG351" i="2"/>
  <c r="BF351" i="2"/>
  <c r="T351" i="2"/>
  <c r="R351" i="2"/>
  <c r="P351" i="2"/>
  <c r="BI347" i="2"/>
  <c r="BH347" i="2"/>
  <c r="BG347" i="2"/>
  <c r="BF347" i="2"/>
  <c r="T347" i="2"/>
  <c r="R347" i="2"/>
  <c r="P347" i="2"/>
  <c r="BI343" i="2"/>
  <c r="BH343" i="2"/>
  <c r="BG343" i="2"/>
  <c r="BF343" i="2"/>
  <c r="T343" i="2"/>
  <c r="R343" i="2"/>
  <c r="P343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3" i="2"/>
  <c r="BH333" i="2"/>
  <c r="BG333" i="2"/>
  <c r="BF333" i="2"/>
  <c r="T333" i="2"/>
  <c r="R333" i="2"/>
  <c r="P333" i="2"/>
  <c r="BI327" i="2"/>
  <c r="BH327" i="2"/>
  <c r="BG327" i="2"/>
  <c r="BF327" i="2"/>
  <c r="T327" i="2"/>
  <c r="R327" i="2"/>
  <c r="P327" i="2"/>
  <c r="BI323" i="2"/>
  <c r="BH323" i="2"/>
  <c r="BG323" i="2"/>
  <c r="BF323" i="2"/>
  <c r="T323" i="2"/>
  <c r="R323" i="2"/>
  <c r="P323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57" i="2"/>
  <c r="BH257" i="2"/>
  <c r="BG257" i="2"/>
  <c r="BF257" i="2"/>
  <c r="T257" i="2"/>
  <c r="R257" i="2"/>
  <c r="P257" i="2"/>
  <c r="BI252" i="2"/>
  <c r="BH252" i="2"/>
  <c r="BG252" i="2"/>
  <c r="BF252" i="2"/>
  <c r="T252" i="2"/>
  <c r="R252" i="2"/>
  <c r="P252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39" i="2"/>
  <c r="BH239" i="2"/>
  <c r="BG239" i="2"/>
  <c r="BF239" i="2"/>
  <c r="T239" i="2"/>
  <c r="R239" i="2"/>
  <c r="P239" i="2"/>
  <c r="BI234" i="2"/>
  <c r="BH234" i="2"/>
  <c r="BG234" i="2"/>
  <c r="BF234" i="2"/>
  <c r="T234" i="2"/>
  <c r="R234" i="2"/>
  <c r="P234" i="2"/>
  <c r="BI226" i="2"/>
  <c r="BH226" i="2"/>
  <c r="BG226" i="2"/>
  <c r="BF226" i="2"/>
  <c r="T226" i="2"/>
  <c r="R226" i="2"/>
  <c r="P226" i="2"/>
  <c r="BI220" i="2"/>
  <c r="BH220" i="2"/>
  <c r="BG220" i="2"/>
  <c r="BF220" i="2"/>
  <c r="T220" i="2"/>
  <c r="R220" i="2"/>
  <c r="P220" i="2"/>
  <c r="BI213" i="2"/>
  <c r="BH213" i="2"/>
  <c r="BG213" i="2"/>
  <c r="BF213" i="2"/>
  <c r="T213" i="2"/>
  <c r="R213" i="2"/>
  <c r="P213" i="2"/>
  <c r="BI203" i="2"/>
  <c r="BH203" i="2"/>
  <c r="BG203" i="2"/>
  <c r="BF203" i="2"/>
  <c r="T203" i="2"/>
  <c r="R203" i="2"/>
  <c r="P203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J127" i="2"/>
  <c r="J126" i="2"/>
  <c r="F126" i="2"/>
  <c r="F124" i="2"/>
  <c r="E122" i="2"/>
  <c r="J92" i="2"/>
  <c r="J91" i="2"/>
  <c r="F91" i="2"/>
  <c r="F89" i="2"/>
  <c r="E87" i="2"/>
  <c r="J18" i="2"/>
  <c r="E18" i="2"/>
  <c r="F127" i="2"/>
  <c r="J17" i="2"/>
  <c r="J12" i="2"/>
  <c r="J124" i="2"/>
  <c r="E7" i="2"/>
  <c r="E85" i="2" s="1"/>
  <c r="L90" i="1"/>
  <c r="AM90" i="1"/>
  <c r="AM89" i="1"/>
  <c r="L89" i="1"/>
  <c r="AM87" i="1"/>
  <c r="L87" i="1"/>
  <c r="L85" i="1"/>
  <c r="L84" i="1"/>
  <c r="BK121" i="10"/>
  <c r="J156" i="11"/>
  <c r="J138" i="11"/>
  <c r="J155" i="11"/>
  <c r="J146" i="11"/>
  <c r="BK161" i="11"/>
  <c r="J139" i="11"/>
  <c r="BK156" i="11"/>
  <c r="BK146" i="11"/>
  <c r="J133" i="12"/>
  <c r="BK133" i="12"/>
  <c r="BK140" i="12"/>
  <c r="BK139" i="12"/>
  <c r="J128" i="12"/>
  <c r="J129" i="12"/>
  <c r="J184" i="13"/>
  <c r="J163" i="13"/>
  <c r="BK184" i="13"/>
  <c r="J136" i="13"/>
  <c r="BK283" i="2"/>
  <c r="BK339" i="2"/>
  <c r="BK266" i="2"/>
  <c r="J142" i="2"/>
  <c r="J281" i="2"/>
  <c r="J351" i="2"/>
  <c r="BK226" i="2"/>
  <c r="BK343" i="2"/>
  <c r="BK244" i="2"/>
  <c r="J343" i="2"/>
  <c r="BK168" i="2"/>
  <c r="BK286" i="2"/>
  <c r="BK169" i="2"/>
  <c r="J292" i="2"/>
  <c r="J150" i="2"/>
  <c r="J132" i="3"/>
  <c r="BK132" i="3"/>
  <c r="J176" i="3"/>
  <c r="J233" i="4"/>
  <c r="J143" i="4"/>
  <c r="J214" i="4"/>
  <c r="BK168" i="4"/>
  <c r="J168" i="4"/>
  <c r="J197" i="4"/>
  <c r="J237" i="4"/>
  <c r="J212" i="4"/>
  <c r="BK252" i="4"/>
  <c r="BK228" i="4"/>
  <c r="J232" i="4"/>
  <c r="BK200" i="4"/>
  <c r="J235" i="4"/>
  <c r="J206" i="5"/>
  <c r="BK134" i="5"/>
  <c r="J183" i="5"/>
  <c r="J145" i="5"/>
  <c r="BK224" i="5"/>
  <c r="J215" i="5"/>
  <c r="BK190" i="5"/>
  <c r="BK162" i="5"/>
  <c r="J142" i="5"/>
  <c r="J221" i="5"/>
  <c r="BK168" i="5"/>
  <c r="J138" i="5"/>
  <c r="J218" i="5"/>
  <c r="BK197" i="5"/>
  <c r="BK174" i="5"/>
  <c r="BK159" i="5"/>
  <c r="BK128" i="5"/>
  <c r="BK218" i="5"/>
  <c r="BK210" i="5"/>
  <c r="BK179" i="5"/>
  <c r="BK155" i="5"/>
  <c r="BK171" i="6"/>
  <c r="BK184" i="6"/>
  <c r="J131" i="6"/>
  <c r="J192" i="6"/>
  <c r="BK217" i="6"/>
  <c r="J254" i="6"/>
  <c r="BK237" i="6"/>
  <c r="J262" i="6"/>
  <c r="BK131" i="6"/>
  <c r="J173" i="7"/>
  <c r="BK158" i="7"/>
  <c r="J135" i="7"/>
  <c r="BK149" i="8"/>
  <c r="J153" i="8"/>
  <c r="J128" i="8"/>
  <c r="J123" i="9"/>
  <c r="J133" i="9"/>
  <c r="J176" i="11"/>
  <c r="J160" i="11"/>
  <c r="BK133" i="11"/>
  <c r="BK180" i="11"/>
  <c r="J165" i="11"/>
  <c r="J152" i="11"/>
  <c r="BK138" i="11"/>
  <c r="BK160" i="11"/>
  <c r="J162" i="11"/>
  <c r="BK144" i="11"/>
  <c r="J139" i="12"/>
  <c r="BK128" i="12"/>
  <c r="BK132" i="12"/>
  <c r="BK134" i="12"/>
  <c r="BK125" i="12"/>
  <c r="BK136" i="13"/>
  <c r="BK173" i="13"/>
  <c r="BK170" i="13"/>
  <c r="J173" i="13"/>
  <c r="BK333" i="2"/>
  <c r="BK220" i="2"/>
  <c r="J327" i="2"/>
  <c r="BK278" i="2"/>
  <c r="J178" i="2"/>
  <c r="BK323" i="2"/>
  <c r="BK239" i="2"/>
  <c r="BK134" i="2"/>
  <c r="BK288" i="2"/>
  <c r="BK273" i="2"/>
  <c r="BK161" i="2"/>
  <c r="J134" i="2"/>
  <c r="BK294" i="2"/>
  <c r="BK264" i="2"/>
  <c r="J185" i="2"/>
  <c r="BK148" i="2"/>
  <c r="BK292" i="2"/>
  <c r="BK257" i="2"/>
  <c r="J323" i="2"/>
  <c r="BK272" i="2"/>
  <c r="J176" i="2"/>
  <c r="BK357" i="2"/>
  <c r="BK280" i="2"/>
  <c r="BK183" i="2"/>
  <c r="J179" i="3"/>
  <c r="BK190" i="3"/>
  <c r="BK195" i="3"/>
  <c r="J182" i="3"/>
  <c r="J145" i="3"/>
  <c r="BK150" i="3"/>
  <c r="BK239" i="4"/>
  <c r="J181" i="4"/>
  <c r="J244" i="4"/>
  <c r="BK204" i="4"/>
  <c r="J170" i="4"/>
  <c r="BK217" i="4"/>
  <c r="J164" i="4"/>
  <c r="J231" i="4"/>
  <c r="J139" i="4"/>
  <c r="BK236" i="4"/>
  <c r="BK221" i="4"/>
  <c r="J176" i="4"/>
  <c r="J137" i="4"/>
  <c r="J236" i="4"/>
  <c r="BK211" i="4"/>
  <c r="BK184" i="4"/>
  <c r="J259" i="4"/>
  <c r="J222" i="4"/>
  <c r="J195" i="4"/>
  <c r="BK263" i="4"/>
  <c r="BK210" i="4"/>
  <c r="J133" i="4"/>
  <c r="BK169" i="5"/>
  <c r="BK215" i="5"/>
  <c r="BK187" i="5"/>
  <c r="J168" i="5"/>
  <c r="BK144" i="5"/>
  <c r="BK131" i="5"/>
  <c r="J220" i="5"/>
  <c r="J224" i="5"/>
  <c r="J201" i="5"/>
  <c r="J182" i="5"/>
  <c r="J175" i="5"/>
  <c r="BK156" i="5"/>
  <c r="J140" i="5"/>
  <c r="J121" i="5"/>
  <c r="J197" i="5"/>
  <c r="J178" i="5"/>
  <c r="BK151" i="5"/>
  <c r="J128" i="5"/>
  <c r="BK122" i="5"/>
  <c r="BK209" i="5"/>
  <c r="BK196" i="5"/>
  <c r="BK180" i="5"/>
  <c r="J169" i="5"/>
  <c r="BK138" i="5"/>
  <c r="J126" i="5"/>
  <c r="J120" i="5"/>
  <c r="BK214" i="5"/>
  <c r="BK222" i="5"/>
  <c r="J208" i="5"/>
  <c r="J185" i="5"/>
  <c r="J174" i="5"/>
  <c r="J152" i="5"/>
  <c r="J127" i="5"/>
  <c r="BK159" i="6"/>
  <c r="BK221" i="6"/>
  <c r="BK197" i="6"/>
  <c r="J261" i="6"/>
  <c r="BK241" i="6"/>
  <c r="BK135" i="6"/>
  <c r="BK192" i="6"/>
  <c r="J229" i="6"/>
  <c r="J255" i="6"/>
  <c r="BK179" i="6"/>
  <c r="J246" i="6"/>
  <c r="J151" i="7"/>
  <c r="J146" i="7"/>
  <c r="BK174" i="7"/>
  <c r="J144" i="7"/>
  <c r="BK195" i="7"/>
  <c r="BK161" i="7"/>
  <c r="J158" i="7"/>
  <c r="J125" i="8"/>
  <c r="J151" i="8"/>
  <c r="J147" i="8"/>
  <c r="BK123" i="9"/>
  <c r="BK126" i="9"/>
  <c r="J125" i="9"/>
  <c r="J129" i="9"/>
  <c r="BK127" i="11"/>
  <c r="BK145" i="11"/>
  <c r="BK183" i="11"/>
  <c r="J143" i="11"/>
  <c r="J183" i="11"/>
  <c r="BK162" i="11"/>
  <c r="BK150" i="11"/>
  <c r="J137" i="11"/>
  <c r="BK123" i="12"/>
  <c r="J135" i="12"/>
  <c r="BK130" i="12"/>
  <c r="J134" i="12"/>
  <c r="BK163" i="13"/>
  <c r="J179" i="13"/>
  <c r="J181" i="13"/>
  <c r="J161" i="13"/>
  <c r="J313" i="2"/>
  <c r="J266" i="2"/>
  <c r="BK133" i="2"/>
  <c r="BK275" i="2"/>
  <c r="J183" i="2"/>
  <c r="J333" i="2"/>
  <c r="BK291" i="2"/>
  <c r="J269" i="2"/>
  <c r="J160" i="2"/>
  <c r="J284" i="2"/>
  <c r="J175" i="2"/>
  <c r="BK144" i="2"/>
  <c r="J309" i="2"/>
  <c r="J273" i="2"/>
  <c r="J234" i="2"/>
  <c r="J154" i="2"/>
  <c r="J297" i="2"/>
  <c r="BK270" i="2"/>
  <c r="J133" i="2"/>
  <c r="BK297" i="2"/>
  <c r="J257" i="2"/>
  <c r="BK171" i="2"/>
  <c r="J357" i="2"/>
  <c r="J244" i="2"/>
  <c r="BK170" i="2"/>
  <c r="BK182" i="3"/>
  <c r="BK138" i="3"/>
  <c r="J141" i="3"/>
  <c r="BK136" i="3"/>
  <c r="J197" i="3"/>
  <c r="BK128" i="3"/>
  <c r="J138" i="3"/>
  <c r="BK224" i="4"/>
  <c r="J194" i="4"/>
  <c r="BK137" i="4"/>
  <c r="BK235" i="4"/>
  <c r="BK203" i="4"/>
  <c r="BK257" i="4"/>
  <c r="BK176" i="4"/>
  <c r="BK143" i="4"/>
  <c r="BK187" i="4"/>
  <c r="J257" i="4"/>
  <c r="BK232" i="4"/>
  <c r="BK223" i="4"/>
  <c r="BK179" i="4"/>
  <c r="J242" i="4"/>
  <c r="BK214" i="4"/>
  <c r="J173" i="4"/>
  <c r="BK240" i="4"/>
  <c r="J210" i="4"/>
  <c r="BK151" i="4"/>
  <c r="J221" i="4"/>
  <c r="J141" i="4"/>
  <c r="J173" i="5"/>
  <c r="BK216" i="5"/>
  <c r="J198" i="5"/>
  <c r="BK150" i="5"/>
  <c r="BK136" i="5"/>
  <c r="BK223" i="5"/>
  <c r="J225" i="5"/>
  <c r="J204" i="5"/>
  <c r="BK181" i="5"/>
  <c r="J166" i="5"/>
  <c r="J157" i="5"/>
  <c r="J148" i="5"/>
  <c r="J137" i="5"/>
  <c r="J222" i="5"/>
  <c r="J194" i="5"/>
  <c r="BK171" i="5"/>
  <c r="J154" i="5"/>
  <c r="BK129" i="5"/>
  <c r="BK226" i="5"/>
  <c r="BK203" i="5"/>
  <c r="J192" i="5"/>
  <c r="J179" i="5"/>
  <c r="J167" i="5"/>
  <c r="J155" i="5"/>
  <c r="J134" i="5"/>
  <c r="BK228" i="5"/>
  <c r="J209" i="5"/>
  <c r="BK213" i="5"/>
  <c r="BK199" i="5"/>
  <c r="BK184" i="5"/>
  <c r="BK170" i="5"/>
  <c r="J146" i="5"/>
  <c r="BK125" i="5"/>
  <c r="J163" i="6"/>
  <c r="BK213" i="6"/>
  <c r="J143" i="6"/>
  <c r="BK225" i="6"/>
  <c r="J139" i="6"/>
  <c r="J175" i="6"/>
  <c r="BK188" i="6"/>
  <c r="BK233" i="6"/>
  <c r="BK127" i="6"/>
  <c r="J205" i="6"/>
  <c r="J182" i="7"/>
  <c r="BK144" i="7"/>
  <c r="BK170" i="7"/>
  <c r="J166" i="7"/>
  <c r="J170" i="7"/>
  <c r="BK188" i="7"/>
  <c r="BK137" i="8"/>
  <c r="BK132" i="8"/>
  <c r="J132" i="8"/>
  <c r="J135" i="9"/>
  <c r="J124" i="9"/>
  <c r="BK124" i="9"/>
  <c r="BK125" i="9"/>
  <c r="J161" i="11"/>
  <c r="J148" i="11"/>
  <c r="J133" i="11"/>
  <c r="J169" i="11"/>
  <c r="BK124" i="11"/>
  <c r="BK151" i="11"/>
  <c r="BK136" i="11"/>
  <c r="BK130" i="11"/>
  <c r="J140" i="12"/>
  <c r="BK136" i="12"/>
  <c r="BK126" i="12"/>
  <c r="J136" i="12"/>
  <c r="J156" i="13"/>
  <c r="J183" i="13"/>
  <c r="BK179" i="13"/>
  <c r="BK177" i="13"/>
  <c r="J288" i="2"/>
  <c r="J146" i="2"/>
  <c r="J286" i="2"/>
  <c r="BK269" i="2"/>
  <c r="J171" i="2"/>
  <c r="J294" i="2"/>
  <c r="J270" i="2"/>
  <c r="J166" i="2"/>
  <c r="J290" i="2"/>
  <c r="BK176" i="2"/>
  <c r="BK150" i="2"/>
  <c r="J339" i="2"/>
  <c r="J280" i="2"/>
  <c r="J213" i="2"/>
  <c r="J152" i="2"/>
  <c r="J319" i="2"/>
  <c r="J272" i="2"/>
  <c r="BK152" i="2"/>
  <c r="J299" i="2"/>
  <c r="BK268" i="2"/>
  <c r="BK181" i="2"/>
  <c r="BK146" i="2"/>
  <c r="BK287" i="2"/>
  <c r="BK178" i="2"/>
  <c r="BK142" i="2"/>
  <c r="J134" i="3"/>
  <c r="J187" i="3"/>
  <c r="BK197" i="3"/>
  <c r="BK176" i="3"/>
  <c r="J172" i="3"/>
  <c r="BK259" i="4"/>
  <c r="J215" i="4"/>
  <c r="J149" i="4"/>
  <c r="J260" i="4"/>
  <c r="J228" i="4"/>
  <c r="J187" i="4"/>
  <c r="BK219" i="4"/>
  <c r="J184" i="4"/>
  <c r="BK244" i="4"/>
  <c r="BK194" i="4"/>
  <c r="BK242" i="4"/>
  <c r="BK198" i="4"/>
  <c r="BK173" i="4"/>
  <c r="J234" i="4"/>
  <c r="BK208" i="4"/>
  <c r="BK139" i="4"/>
  <c r="BK234" i="4"/>
  <c r="J206" i="4"/>
  <c r="J263" i="4"/>
  <c r="J217" i="4"/>
  <c r="BK197" i="4"/>
  <c r="BK189" i="5"/>
  <c r="J130" i="5"/>
  <c r="J200" i="5"/>
  <c r="J177" i="5"/>
  <c r="J151" i="5"/>
  <c r="J133" i="5"/>
  <c r="BK221" i="5"/>
  <c r="BK219" i="5"/>
  <c r="BK194" i="5"/>
  <c r="J180" i="5"/>
  <c r="BK164" i="5"/>
  <c r="J153" i="5"/>
  <c r="BK139" i="5"/>
  <c r="J212" i="5"/>
  <c r="BK185" i="5"/>
  <c r="BK160" i="5"/>
  <c r="BK137" i="5"/>
  <c r="J125" i="5"/>
  <c r="J217" i="5"/>
  <c r="BK200" i="5"/>
  <c r="BK188" i="5"/>
  <c r="J172" i="5"/>
  <c r="J164" i="5"/>
  <c r="J160" i="5"/>
  <c r="BK148" i="5"/>
  <c r="BK127" i="5"/>
  <c r="J219" i="5"/>
  <c r="J203" i="5"/>
  <c r="J214" i="5"/>
  <c r="BK201" i="5"/>
  <c r="BK177" i="5"/>
  <c r="BK161" i="5"/>
  <c r="J147" i="5"/>
  <c r="BK121" i="5"/>
  <c r="BK147" i="6"/>
  <c r="J217" i="6"/>
  <c r="J237" i="6"/>
  <c r="J127" i="6"/>
  <c r="BK255" i="6"/>
  <c r="J167" i="6"/>
  <c r="BK261" i="6"/>
  <c r="J135" i="6"/>
  <c r="J197" i="6"/>
  <c r="J151" i="6"/>
  <c r="BK229" i="6"/>
  <c r="J266" i="6"/>
  <c r="BK209" i="6"/>
  <c r="J159" i="7"/>
  <c r="J188" i="7"/>
  <c r="J195" i="7"/>
  <c r="BK166" i="7"/>
  <c r="J174" i="7"/>
  <c r="J180" i="7"/>
  <c r="BK127" i="7"/>
  <c r="BK151" i="7"/>
  <c r="J154" i="8"/>
  <c r="J137" i="8"/>
  <c r="BK125" i="8"/>
  <c r="BK132" i="9"/>
  <c r="BK135" i="9"/>
  <c r="J130" i="9"/>
  <c r="J121" i="10"/>
  <c r="J151" i="11"/>
  <c r="J124" i="11"/>
  <c r="J127" i="11"/>
  <c r="J136" i="11"/>
  <c r="BK148" i="11"/>
  <c r="J145" i="11"/>
  <c r="BK139" i="11"/>
  <c r="J125" i="12"/>
  <c r="J126" i="12"/>
  <c r="J123" i="12"/>
  <c r="BK129" i="12"/>
  <c r="BK124" i="12"/>
  <c r="BK166" i="13"/>
  <c r="BK156" i="13"/>
  <c r="BK161" i="13"/>
  <c r="BK130" i="13"/>
  <c r="BK127" i="13"/>
  <c r="BK295" i="2"/>
  <c r="BK175" i="2"/>
  <c r="BK311" i="2"/>
  <c r="J264" i="2"/>
  <c r="J158" i="2"/>
  <c r="J311" i="2"/>
  <c r="J289" i="2"/>
  <c r="J168" i="2"/>
  <c r="J298" i="2"/>
  <c r="J268" i="2"/>
  <c r="BK154" i="2"/>
  <c r="BK284" i="2"/>
  <c r="BK246" i="2"/>
  <c r="BK162" i="2"/>
  <c r="BK347" i="2"/>
  <c r="J287" i="2"/>
  <c r="J164" i="2"/>
  <c r="BK309" i="2"/>
  <c r="J279" i="2"/>
  <c r="BK185" i="2"/>
  <c r="BK337" i="2"/>
  <c r="J203" i="2"/>
  <c r="BK158" i="2"/>
  <c r="J150" i="3"/>
  <c r="BK147" i="3"/>
  <c r="J170" i="3"/>
  <c r="BK179" i="3"/>
  <c r="J147" i="3"/>
  <c r="J249" i="4"/>
  <c r="BK222" i="4"/>
  <c r="BK141" i="4"/>
  <c r="BK249" i="4"/>
  <c r="J219" i="4"/>
  <c r="J189" i="4"/>
  <c r="BK147" i="4"/>
  <c r="BK195" i="4"/>
  <c r="BK157" i="4"/>
  <c r="J220" i="4"/>
  <c r="J157" i="4"/>
  <c r="BK229" i="4"/>
  <c r="BK220" i="4"/>
  <c r="J185" i="4"/>
  <c r="BK155" i="4"/>
  <c r="BK237" i="4"/>
  <c r="BK216" i="4"/>
  <c r="BK149" i="4"/>
  <c r="J229" i="4"/>
  <c r="J179" i="4"/>
  <c r="BK255" i="4"/>
  <c r="J208" i="4"/>
  <c r="J190" i="5"/>
  <c r="J158" i="5"/>
  <c r="BK212" i="5"/>
  <c r="BK186" i="5"/>
  <c r="BK157" i="5"/>
  <c r="BK141" i="5"/>
  <c r="BK225" i="5"/>
  <c r="BK123" i="5"/>
  <c r="J211" i="5"/>
  <c r="J184" i="5"/>
  <c r="J165" i="5"/>
  <c r="J150" i="5"/>
  <c r="BK143" i="5"/>
  <c r="BK120" i="5"/>
  <c r="BK191" i="5"/>
  <c r="BK167" i="5"/>
  <c r="J139" i="5"/>
  <c r="BK126" i="5"/>
  <c r="J227" i="5"/>
  <c r="BK204" i="5"/>
  <c r="J193" i="5"/>
  <c r="BK178" i="5"/>
  <c r="J171" i="5"/>
  <c r="J161" i="5"/>
  <c r="BK135" i="5"/>
  <c r="J131" i="5"/>
  <c r="BK220" i="5"/>
  <c r="J202" i="5"/>
  <c r="BK202" i="5"/>
  <c r="BK182" i="5"/>
  <c r="J163" i="5"/>
  <c r="BK140" i="5"/>
  <c r="J270" i="6"/>
  <c r="J250" i="6"/>
  <c r="J209" i="6"/>
  <c r="J201" i="6"/>
  <c r="BK262" i="6"/>
  <c r="J180" i="6"/>
  <c r="BK270" i="6"/>
  <c r="J184" i="6"/>
  <c r="BK155" i="6"/>
  <c r="BK201" i="6"/>
  <c r="BK139" i="6"/>
  <c r="BK143" i="6"/>
  <c r="BK139" i="7"/>
  <c r="BK135" i="7"/>
  <c r="J147" i="7"/>
  <c r="BK182" i="7"/>
  <c r="J139" i="7"/>
  <c r="BK154" i="8"/>
  <c r="BK151" i="8"/>
  <c r="J142" i="8"/>
  <c r="J129" i="8"/>
  <c r="BK129" i="8"/>
  <c r="J131" i="9"/>
  <c r="J132" i="9"/>
  <c r="J122" i="10"/>
  <c r="BK123" i="10"/>
  <c r="BK122" i="10"/>
  <c r="J150" i="11"/>
  <c r="BK176" i="11"/>
  <c r="J130" i="11"/>
  <c r="BK135" i="12"/>
  <c r="J137" i="12"/>
  <c r="J124" i="12"/>
  <c r="J131" i="12"/>
  <c r="BK143" i="13"/>
  <c r="J177" i="13"/>
  <c r="J138" i="13"/>
  <c r="BK138" i="13"/>
  <c r="J166" i="13"/>
  <c r="BK319" i="2"/>
  <c r="BK252" i="2"/>
  <c r="BK317" i="2"/>
  <c r="BK279" i="2"/>
  <c r="BK213" i="2"/>
  <c r="J144" i="2"/>
  <c r="BK298" i="2"/>
  <c r="J173" i="2"/>
  <c r="BK299" i="2"/>
  <c r="J283" i="2"/>
  <c r="BK160" i="2"/>
  <c r="BK315" i="2"/>
  <c r="J275" i="2"/>
  <c r="J239" i="2"/>
  <c r="J181" i="2"/>
  <c r="BK351" i="2"/>
  <c r="BK289" i="2"/>
  <c r="J170" i="2"/>
  <c r="J317" i="2"/>
  <c r="BK281" i="2"/>
  <c r="J220" i="2"/>
  <c r="BK164" i="2"/>
  <c r="BK327" i="2"/>
  <c r="J246" i="2"/>
  <c r="BK173" i="2"/>
  <c r="J195" i="3"/>
  <c r="BK145" i="3"/>
  <c r="BK187" i="3"/>
  <c r="BK172" i="3"/>
  <c r="J128" i="3"/>
  <c r="J136" i="3"/>
  <c r="BK134" i="3"/>
  <c r="BK226" i="4"/>
  <c r="BK189" i="4"/>
  <c r="J130" i="4"/>
  <c r="J198" i="4"/>
  <c r="J159" i="4"/>
  <c r="BK201" i="4"/>
  <c r="J151" i="4"/>
  <c r="BK170" i="4"/>
  <c r="J255" i="4"/>
  <c r="J224" i="4"/>
  <c r="BK206" i="4"/>
  <c r="BK159" i="4"/>
  <c r="J240" i="4"/>
  <c r="BK231" i="4"/>
  <c r="J201" i="4"/>
  <c r="BK260" i="4"/>
  <c r="J226" i="4"/>
  <c r="J203" i="4"/>
  <c r="BK130" i="4"/>
  <c r="J216" i="4"/>
  <c r="BK164" i="4"/>
  <c r="J181" i="5"/>
  <c r="BK152" i="5"/>
  <c r="J207" i="5"/>
  <c r="BK175" i="5"/>
  <c r="BK147" i="5"/>
  <c r="J123" i="5"/>
  <c r="BK206" i="5"/>
  <c r="J210" i="5"/>
  <c r="BK193" i="5"/>
  <c r="BK173" i="5"/>
  <c r="BK158" i="5"/>
  <c r="J149" i="5"/>
  <c r="J136" i="5"/>
  <c r="BK217" i="5"/>
  <c r="J188" i="5"/>
  <c r="J162" i="5"/>
  <c r="BK145" i="5"/>
  <c r="J135" i="5"/>
  <c r="J228" i="5"/>
  <c r="J205" i="5"/>
  <c r="BK198" i="5"/>
  <c r="J186" i="5"/>
  <c r="BK166" i="5"/>
  <c r="BK149" i="5"/>
  <c r="BK146" i="5"/>
  <c r="J124" i="5"/>
  <c r="J119" i="5"/>
  <c r="BK211" i="5"/>
  <c r="J223" i="5"/>
  <c r="BK195" i="5"/>
  <c r="BK172" i="5"/>
  <c r="BK153" i="5"/>
  <c r="BK133" i="5"/>
  <c r="J225" i="6"/>
  <c r="BK246" i="6"/>
  <c r="BK163" i="6"/>
  <c r="BK167" i="6"/>
  <c r="BK242" i="6"/>
  <c r="J171" i="6"/>
  <c r="J242" i="6"/>
  <c r="J147" i="6"/>
  <c r="J213" i="6"/>
  <c r="J257" i="6"/>
  <c r="BK180" i="6"/>
  <c r="J241" i="6"/>
  <c r="BK131" i="7"/>
  <c r="BK180" i="7"/>
  <c r="BK159" i="7"/>
  <c r="J127" i="7"/>
  <c r="J161" i="7"/>
  <c r="BK128" i="8"/>
  <c r="BK139" i="8"/>
  <c r="J149" i="8"/>
  <c r="BK135" i="8"/>
  <c r="J135" i="8"/>
  <c r="BK122" i="9"/>
  <c r="BK130" i="9"/>
  <c r="BK131" i="9"/>
  <c r="J123" i="10"/>
  <c r="J164" i="11"/>
  <c r="BK143" i="11"/>
  <c r="BK137" i="11"/>
  <c r="BK164" i="11"/>
  <c r="J180" i="11"/>
  <c r="J144" i="11"/>
  <c r="BK169" i="11"/>
  <c r="BK165" i="11"/>
  <c r="BK152" i="11"/>
  <c r="BK155" i="11"/>
  <c r="J130" i="12"/>
  <c r="J132" i="12"/>
  <c r="BK131" i="12"/>
  <c r="BK137" i="12"/>
  <c r="BK183" i="13"/>
  <c r="J130" i="13"/>
  <c r="J170" i="13"/>
  <c r="BK181" i="13"/>
  <c r="J127" i="13"/>
  <c r="J143" i="13"/>
  <c r="J337" i="2"/>
  <c r="BK282" i="2"/>
  <c r="J295" i="2"/>
  <c r="J252" i="2"/>
  <c r="J162" i="2"/>
  <c r="BK313" i="2"/>
  <c r="J282" i="2"/>
  <c r="J161" i="2"/>
  <c r="J291" i="2"/>
  <c r="J278" i="2"/>
  <c r="J169" i="2"/>
  <c r="AS94" i="1"/>
  <c r="BK203" i="2"/>
  <c r="J347" i="2"/>
  <c r="BK290" i="2"/>
  <c r="BK234" i="2"/>
  <c r="J148" i="2"/>
  <c r="J315" i="2"/>
  <c r="J226" i="2"/>
  <c r="BK166" i="2"/>
  <c r="BK170" i="3"/>
  <c r="J160" i="3"/>
  <c r="J190" i="3"/>
  <c r="BK160" i="3"/>
  <c r="BK141" i="3"/>
  <c r="BK227" i="4"/>
  <c r="J155" i="4"/>
  <c r="J252" i="4"/>
  <c r="BK212" i="4"/>
  <c r="BK186" i="4"/>
  <c r="J262" i="4"/>
  <c r="J186" i="4"/>
  <c r="BK133" i="4"/>
  <c r="BK262" i="4"/>
  <c r="J227" i="4"/>
  <c r="BK215" i="4"/>
  <c r="BK181" i="4"/>
  <c r="J147" i="4"/>
  <c r="BK233" i="4"/>
  <c r="J200" i="4"/>
  <c r="J239" i="4"/>
  <c r="J211" i="4"/>
  <c r="BK185" i="4"/>
  <c r="J223" i="4"/>
  <c r="J204" i="4"/>
  <c r="J191" i="5"/>
  <c r="BK176" i="5"/>
  <c r="BK227" i="5"/>
  <c r="J196" i="5"/>
  <c r="J170" i="5"/>
  <c r="BK142" i="5"/>
  <c r="BK119" i="5"/>
  <c r="J213" i="5"/>
  <c r="BK208" i="5"/>
  <c r="BK192" i="5"/>
  <c r="J176" i="5"/>
  <c r="J159" i="5"/>
  <c r="BK154" i="5"/>
  <c r="J144" i="5"/>
  <c r="BK130" i="5"/>
  <c r="J199" i="5"/>
  <c r="J187" i="5"/>
  <c r="J156" i="5"/>
  <c r="J143" i="5"/>
  <c r="J132" i="5"/>
  <c r="BK124" i="5"/>
  <c r="J216" i="5"/>
  <c r="J195" i="5"/>
  <c r="BK183" i="5"/>
  <c r="BK163" i="5"/>
  <c r="J141" i="5"/>
  <c r="BK132" i="5"/>
  <c r="J122" i="5"/>
  <c r="J226" i="5"/>
  <c r="BK205" i="5"/>
  <c r="BK207" i="5"/>
  <c r="J189" i="5"/>
  <c r="BK165" i="5"/>
  <c r="J129" i="5"/>
  <c r="J179" i="6"/>
  <c r="J233" i="6"/>
  <c r="BK250" i="6"/>
  <c r="BK151" i="6"/>
  <c r="BK257" i="6"/>
  <c r="J221" i="6"/>
  <c r="J155" i="6"/>
  <c r="BK205" i="6"/>
  <c r="BK266" i="6"/>
  <c r="BK175" i="6"/>
  <c r="J188" i="6"/>
  <c r="BK254" i="6"/>
  <c r="J159" i="6"/>
  <c r="BK147" i="7"/>
  <c r="BK197" i="7"/>
  <c r="BK146" i="7"/>
  <c r="J131" i="7"/>
  <c r="BK173" i="7"/>
  <c r="J197" i="7"/>
  <c r="BK153" i="8"/>
  <c r="BK147" i="8"/>
  <c r="J139" i="8"/>
  <c r="BK142" i="8"/>
  <c r="BK133" i="9"/>
  <c r="J122" i="9"/>
  <c r="BK129" i="9"/>
  <c r="J126" i="9"/>
  <c r="R125" i="13" l="1"/>
  <c r="R124" i="13" s="1"/>
  <c r="R180" i="2"/>
  <c r="P277" i="2"/>
  <c r="T277" i="2"/>
  <c r="T312" i="2"/>
  <c r="R322" i="2"/>
  <c r="P338" i="2"/>
  <c r="P127" i="3"/>
  <c r="T149" i="3"/>
  <c r="BK189" i="3"/>
  <c r="J189" i="3"/>
  <c r="J105" i="3"/>
  <c r="T129" i="4"/>
  <c r="R175" i="4"/>
  <c r="T193" i="4"/>
  <c r="BK126" i="6"/>
  <c r="BK256" i="6"/>
  <c r="J256" i="6"/>
  <c r="J102" i="6"/>
  <c r="P181" i="7"/>
  <c r="T138" i="8"/>
  <c r="P121" i="9"/>
  <c r="P120" i="9" s="1"/>
  <c r="P119" i="9" s="1"/>
  <c r="AU102" i="1" s="1"/>
  <c r="BK120" i="10"/>
  <c r="J120" i="10"/>
  <c r="J98" i="10" s="1"/>
  <c r="P123" i="11"/>
  <c r="P149" i="11"/>
  <c r="T127" i="12"/>
  <c r="P180" i="2"/>
  <c r="BK285" i="2"/>
  <c r="J285" i="2" s="1"/>
  <c r="J103" i="2" s="1"/>
  <c r="BK312" i="2"/>
  <c r="J312" i="2"/>
  <c r="J104" i="2" s="1"/>
  <c r="BK322" i="2"/>
  <c r="P332" i="2"/>
  <c r="T332" i="2"/>
  <c r="T127" i="3"/>
  <c r="T126" i="3"/>
  <c r="P140" i="3"/>
  <c r="T140" i="3"/>
  <c r="P189" i="3"/>
  <c r="P188" i="3" s="1"/>
  <c r="P175" i="4"/>
  <c r="BK193" i="4"/>
  <c r="J193" i="4" s="1"/>
  <c r="J102" i="4" s="1"/>
  <c r="T238" i="4"/>
  <c r="T254" i="4"/>
  <c r="T253" i="4"/>
  <c r="R118" i="5"/>
  <c r="R117" i="5" s="1"/>
  <c r="T196" i="6"/>
  <c r="P165" i="7"/>
  <c r="P160" i="7"/>
  <c r="BK127" i="8"/>
  <c r="J127" i="8" s="1"/>
  <c r="J100" i="8" s="1"/>
  <c r="BK148" i="8"/>
  <c r="J148" i="8" s="1"/>
  <c r="J102" i="8" s="1"/>
  <c r="R121" i="9"/>
  <c r="R120" i="9" s="1"/>
  <c r="R119" i="9" s="1"/>
  <c r="R120" i="10"/>
  <c r="R119" i="10" s="1"/>
  <c r="R118" i="10" s="1"/>
  <c r="R123" i="11"/>
  <c r="P163" i="11"/>
  <c r="P122" i="12"/>
  <c r="R138" i="12"/>
  <c r="P132" i="2"/>
  <c r="BK180" i="2"/>
  <c r="J180" i="2" s="1"/>
  <c r="J101" i="2" s="1"/>
  <c r="BK277" i="2"/>
  <c r="J277" i="2"/>
  <c r="J102" i="2" s="1"/>
  <c r="R277" i="2"/>
  <c r="R312" i="2"/>
  <c r="BK332" i="2"/>
  <c r="J332" i="2"/>
  <c r="J107" i="2"/>
  <c r="T338" i="2"/>
  <c r="BK127" i="3"/>
  <c r="J127" i="3" s="1"/>
  <c r="J98" i="3" s="1"/>
  <c r="BK149" i="3"/>
  <c r="BK126" i="3" s="1"/>
  <c r="BK125" i="3" s="1"/>
  <c r="J125" i="3" s="1"/>
  <c r="J96" i="3" s="1"/>
  <c r="J149" i="3"/>
  <c r="J100" i="3" s="1"/>
  <c r="T189" i="3"/>
  <c r="T188" i="3" s="1"/>
  <c r="BK129" i="4"/>
  <c r="J129" i="4"/>
  <c r="J98" i="4"/>
  <c r="T175" i="4"/>
  <c r="P193" i="4"/>
  <c r="R238" i="4"/>
  <c r="R254" i="4"/>
  <c r="R253" i="4"/>
  <c r="P118" i="5"/>
  <c r="P117" i="5" s="1"/>
  <c r="AU98" i="1" s="1"/>
  <c r="P196" i="6"/>
  <c r="BK165" i="7"/>
  <c r="J165" i="7"/>
  <c r="J102" i="7"/>
  <c r="P127" i="8"/>
  <c r="P148" i="8"/>
  <c r="T123" i="11"/>
  <c r="R163" i="11"/>
  <c r="T122" i="12"/>
  <c r="P162" i="13"/>
  <c r="P134" i="13" s="1"/>
  <c r="P124" i="13" s="1"/>
  <c r="AU106" i="1" s="1"/>
  <c r="BK132" i="2"/>
  <c r="J132" i="2"/>
  <c r="J98" i="2" s="1"/>
  <c r="T180" i="2"/>
  <c r="P285" i="2"/>
  <c r="P312" i="2"/>
  <c r="T322" i="2"/>
  <c r="T321" i="2"/>
  <c r="R338" i="2"/>
  <c r="R127" i="3"/>
  <c r="R149" i="3"/>
  <c r="R189" i="3"/>
  <c r="R188" i="3" s="1"/>
  <c r="BK175" i="4"/>
  <c r="J175" i="4" s="1"/>
  <c r="J99" i="4" s="1"/>
  <c r="BK183" i="4"/>
  <c r="J183" i="4"/>
  <c r="J100" i="4" s="1"/>
  <c r="R183" i="4"/>
  <c r="BK238" i="4"/>
  <c r="J238" i="4"/>
  <c r="J103" i="4"/>
  <c r="BK196" i="6"/>
  <c r="J196" i="6" s="1"/>
  <c r="J101" i="6" s="1"/>
  <c r="P126" i="7"/>
  <c r="R157" i="7"/>
  <c r="T181" i="7"/>
  <c r="T160" i="7" s="1"/>
  <c r="R127" i="8"/>
  <c r="R148" i="8"/>
  <c r="T120" i="10"/>
  <c r="T119" i="10" s="1"/>
  <c r="T118" i="10" s="1"/>
  <c r="BK123" i="11"/>
  <c r="T149" i="11"/>
  <c r="BK122" i="12"/>
  <c r="J122" i="12"/>
  <c r="J98" i="12" s="1"/>
  <c r="BK138" i="12"/>
  <c r="J138" i="12"/>
  <c r="J100" i="12"/>
  <c r="T137" i="13"/>
  <c r="BK178" i="13"/>
  <c r="J178" i="13"/>
  <c r="J104" i="13"/>
  <c r="BK118" i="5"/>
  <c r="BK117" i="5" s="1"/>
  <c r="J117" i="5" s="1"/>
  <c r="R126" i="6"/>
  <c r="T256" i="6"/>
  <c r="R126" i="7"/>
  <c r="R125" i="7" s="1"/>
  <c r="T157" i="7"/>
  <c r="BK181" i="7"/>
  <c r="J181" i="7"/>
  <c r="J103" i="7"/>
  <c r="T127" i="8"/>
  <c r="T126" i="8" s="1"/>
  <c r="T122" i="8" s="1"/>
  <c r="T148" i="8"/>
  <c r="T121" i="9"/>
  <c r="T120" i="9"/>
  <c r="T119" i="9"/>
  <c r="T163" i="11"/>
  <c r="R127" i="12"/>
  <c r="BK162" i="13"/>
  <c r="J162" i="13"/>
  <c r="J103" i="13"/>
  <c r="P178" i="13"/>
  <c r="T132" i="2"/>
  <c r="P165" i="2"/>
  <c r="T165" i="2"/>
  <c r="P172" i="2"/>
  <c r="T172" i="2"/>
  <c r="R285" i="2"/>
  <c r="P322" i="2"/>
  <c r="P321" i="2" s="1"/>
  <c r="R332" i="2"/>
  <c r="BK140" i="3"/>
  <c r="J140" i="3"/>
  <c r="J99" i="3"/>
  <c r="R140" i="3"/>
  <c r="P129" i="4"/>
  <c r="P128" i="4" s="1"/>
  <c r="P127" i="4" s="1"/>
  <c r="AU97" i="1" s="1"/>
  <c r="P183" i="4"/>
  <c r="T183" i="4"/>
  <c r="P238" i="4"/>
  <c r="P254" i="4"/>
  <c r="P253" i="4"/>
  <c r="T126" i="6"/>
  <c r="T123" i="6"/>
  <c r="T122" i="6" s="1"/>
  <c r="R256" i="6"/>
  <c r="T126" i="7"/>
  <c r="T125" i="7"/>
  <c r="P157" i="7"/>
  <c r="R181" i="7"/>
  <c r="R160" i="7" s="1"/>
  <c r="BK138" i="8"/>
  <c r="J138" i="8"/>
  <c r="J101" i="8" s="1"/>
  <c r="R149" i="11"/>
  <c r="BK127" i="12"/>
  <c r="BK121" i="12" s="1"/>
  <c r="BK120" i="12" s="1"/>
  <c r="J120" i="12" s="1"/>
  <c r="J30" i="12" s="1"/>
  <c r="J127" i="12"/>
  <c r="J99" i="12" s="1"/>
  <c r="T138" i="12"/>
  <c r="P137" i="13"/>
  <c r="T162" i="13"/>
  <c r="T134" i="13" s="1"/>
  <c r="T124" i="13" s="1"/>
  <c r="R132" i="2"/>
  <c r="BK165" i="2"/>
  <c r="J165" i="2"/>
  <c r="J99" i="2"/>
  <c r="R165" i="2"/>
  <c r="BK172" i="2"/>
  <c r="J172" i="2"/>
  <c r="J100" i="2" s="1"/>
  <c r="R172" i="2"/>
  <c r="T285" i="2"/>
  <c r="BK338" i="2"/>
  <c r="J338" i="2" s="1"/>
  <c r="J108" i="2" s="1"/>
  <c r="P149" i="3"/>
  <c r="R129" i="4"/>
  <c r="R193" i="4"/>
  <c r="BK254" i="4"/>
  <c r="J254" i="4" s="1"/>
  <c r="J107" i="4" s="1"/>
  <c r="T118" i="5"/>
  <c r="T117" i="5" s="1"/>
  <c r="R196" i="6"/>
  <c r="T165" i="7"/>
  <c r="R138" i="8"/>
  <c r="BK121" i="9"/>
  <c r="BK149" i="11"/>
  <c r="J149" i="11"/>
  <c r="J100" i="11"/>
  <c r="R122" i="12"/>
  <c r="R121" i="12" s="1"/>
  <c r="R120" i="12" s="1"/>
  <c r="P138" i="12"/>
  <c r="BK137" i="13"/>
  <c r="J137" i="13"/>
  <c r="J102" i="13" s="1"/>
  <c r="R162" i="13"/>
  <c r="R178" i="13"/>
  <c r="P126" i="6"/>
  <c r="P123" i="6"/>
  <c r="P122" i="6"/>
  <c r="AU99" i="1" s="1"/>
  <c r="P256" i="6"/>
  <c r="BK126" i="7"/>
  <c r="J126" i="7" s="1"/>
  <c r="J98" i="7" s="1"/>
  <c r="BK157" i="7"/>
  <c r="J157" i="7" s="1"/>
  <c r="J100" i="7" s="1"/>
  <c r="R165" i="7"/>
  <c r="P138" i="8"/>
  <c r="P120" i="10"/>
  <c r="P119" i="10" s="1"/>
  <c r="P118" i="10" s="1"/>
  <c r="AU103" i="1" s="1"/>
  <c r="BK163" i="11"/>
  <c r="J163" i="11"/>
  <c r="J101" i="11"/>
  <c r="P127" i="12"/>
  <c r="R137" i="13"/>
  <c r="R134" i="13"/>
  <c r="T178" i="13"/>
  <c r="BK356" i="2"/>
  <c r="J356" i="2" s="1"/>
  <c r="J110" i="2" s="1"/>
  <c r="BK196" i="7"/>
  <c r="J196" i="7" s="1"/>
  <c r="J104" i="7" s="1"/>
  <c r="BK178" i="3"/>
  <c r="J178" i="3" s="1"/>
  <c r="J101" i="3" s="1"/>
  <c r="BK150" i="7"/>
  <c r="J150" i="7" s="1"/>
  <c r="J99" i="7" s="1"/>
  <c r="BK126" i="13"/>
  <c r="J126" i="13" s="1"/>
  <c r="J98" i="13" s="1"/>
  <c r="BK188" i="4"/>
  <c r="J188" i="4" s="1"/>
  <c r="J101" i="4" s="1"/>
  <c r="BK248" i="4"/>
  <c r="J248" i="4" s="1"/>
  <c r="J104" i="4" s="1"/>
  <c r="BK251" i="4"/>
  <c r="J251" i="4" s="1"/>
  <c r="J105" i="4" s="1"/>
  <c r="BK135" i="13"/>
  <c r="J135" i="13" s="1"/>
  <c r="J101" i="13" s="1"/>
  <c r="BK147" i="11"/>
  <c r="J147" i="11" s="1"/>
  <c r="J99" i="11" s="1"/>
  <c r="BK129" i="13"/>
  <c r="J129" i="13" s="1"/>
  <c r="J99" i="13" s="1"/>
  <c r="BK181" i="3"/>
  <c r="J181" i="3" s="1"/>
  <c r="J102" i="3" s="1"/>
  <c r="BK186" i="3"/>
  <c r="J186" i="3" s="1"/>
  <c r="J103" i="3" s="1"/>
  <c r="BK124" i="8"/>
  <c r="J124" i="8" s="1"/>
  <c r="J98" i="8" s="1"/>
  <c r="BK134" i="9"/>
  <c r="J134" i="9" s="1"/>
  <c r="J99" i="9" s="1"/>
  <c r="BE179" i="13"/>
  <c r="BE183" i="13"/>
  <c r="BE143" i="13"/>
  <c r="BE161" i="13"/>
  <c r="BE166" i="13"/>
  <c r="BE181" i="13"/>
  <c r="F92" i="13"/>
  <c r="J89" i="13"/>
  <c r="BE163" i="13"/>
  <c r="BE170" i="13"/>
  <c r="BE177" i="13"/>
  <c r="E85" i="13"/>
  <c r="BE130" i="13"/>
  <c r="BE127" i="13"/>
  <c r="BE136" i="13"/>
  <c r="BE156" i="13"/>
  <c r="BE173" i="13"/>
  <c r="BE138" i="13"/>
  <c r="BE184" i="13"/>
  <c r="BE123" i="12"/>
  <c r="J123" i="11"/>
  <c r="J98" i="11"/>
  <c r="BE125" i="12"/>
  <c r="BE129" i="12"/>
  <c r="BE130" i="12"/>
  <c r="BE131" i="12"/>
  <c r="E110" i="12"/>
  <c r="F117" i="12"/>
  <c r="BE137" i="12"/>
  <c r="BE126" i="12"/>
  <c r="BE133" i="12"/>
  <c r="BE132" i="12"/>
  <c r="BE139" i="12"/>
  <c r="J89" i="12"/>
  <c r="BE124" i="12"/>
  <c r="BE134" i="12"/>
  <c r="BE140" i="12"/>
  <c r="BE128" i="12"/>
  <c r="BE135" i="12"/>
  <c r="BE136" i="12"/>
  <c r="BE124" i="11"/>
  <c r="BK119" i="10"/>
  <c r="J119" i="10"/>
  <c r="J97" i="10" s="1"/>
  <c r="E111" i="11"/>
  <c r="BE139" i="11"/>
  <c r="BE133" i="11"/>
  <c r="BE145" i="11"/>
  <c r="BE155" i="11"/>
  <c r="BE127" i="11"/>
  <c r="BE156" i="11"/>
  <c r="BE160" i="11"/>
  <c r="BE130" i="11"/>
  <c r="BE148" i="11"/>
  <c r="BE151" i="11"/>
  <c r="BE152" i="11"/>
  <c r="BE162" i="11"/>
  <c r="F92" i="11"/>
  <c r="J115" i="11"/>
  <c r="BE136" i="11"/>
  <c r="BE164" i="11"/>
  <c r="BE137" i="11"/>
  <c r="BE144" i="11"/>
  <c r="BE146" i="11"/>
  <c r="BE161" i="11"/>
  <c r="BE165" i="11"/>
  <c r="BE169" i="11"/>
  <c r="BE176" i="11"/>
  <c r="BE183" i="11"/>
  <c r="BE138" i="11"/>
  <c r="BE143" i="11"/>
  <c r="BE150" i="11"/>
  <c r="BE180" i="11"/>
  <c r="J121" i="9"/>
  <c r="J98" i="9"/>
  <c r="F92" i="10"/>
  <c r="BE121" i="10"/>
  <c r="J89" i="10"/>
  <c r="BE122" i="10"/>
  <c r="BE123" i="10"/>
  <c r="E108" i="10"/>
  <c r="BE126" i="9"/>
  <c r="BE129" i="9"/>
  <c r="BE131" i="9"/>
  <c r="E109" i="9"/>
  <c r="F116" i="9"/>
  <c r="BE122" i="9"/>
  <c r="BE124" i="9"/>
  <c r="J89" i="9"/>
  <c r="BE132" i="9"/>
  <c r="BE135" i="9"/>
  <c r="BE133" i="9"/>
  <c r="BE123" i="9"/>
  <c r="BE125" i="9"/>
  <c r="BE130" i="9"/>
  <c r="J116" i="8"/>
  <c r="BE139" i="8"/>
  <c r="BE142" i="8"/>
  <c r="BE147" i="8"/>
  <c r="BE149" i="8"/>
  <c r="BE128" i="8"/>
  <c r="BE132" i="8"/>
  <c r="BE135" i="8"/>
  <c r="BE151" i="8"/>
  <c r="F119" i="8"/>
  <c r="BE125" i="8"/>
  <c r="BE129" i="8"/>
  <c r="E85" i="8"/>
  <c r="BE137" i="8"/>
  <c r="BE154" i="8"/>
  <c r="BE153" i="8"/>
  <c r="E114" i="7"/>
  <c r="BE144" i="7"/>
  <c r="BE159" i="7"/>
  <c r="BE180" i="7"/>
  <c r="BE182" i="7"/>
  <c r="BE195" i="7"/>
  <c r="J126" i="6"/>
  <c r="J100" i="6" s="1"/>
  <c r="F92" i="7"/>
  <c r="J118" i="7"/>
  <c r="BE131" i="7"/>
  <c r="BE174" i="7"/>
  <c r="BE147" i="7"/>
  <c r="BE151" i="7"/>
  <c r="BE135" i="7"/>
  <c r="BE139" i="7"/>
  <c r="BE161" i="7"/>
  <c r="BE188" i="7"/>
  <c r="BE158" i="7"/>
  <c r="BE197" i="7"/>
  <c r="BE127" i="7"/>
  <c r="BE146" i="7"/>
  <c r="BE166" i="7"/>
  <c r="BE170" i="7"/>
  <c r="BE173" i="7"/>
  <c r="F119" i="6"/>
  <c r="BE179" i="6"/>
  <c r="BE192" i="6"/>
  <c r="BE217" i="6"/>
  <c r="BE225" i="6"/>
  <c r="BE250" i="6"/>
  <c r="BE270" i="6"/>
  <c r="J118" i="5"/>
  <c r="J97" i="5"/>
  <c r="J89" i="6"/>
  <c r="BE135" i="6"/>
  <c r="BE151" i="6"/>
  <c r="BE155" i="6"/>
  <c r="BE175" i="6"/>
  <c r="BE242" i="6"/>
  <c r="BE246" i="6"/>
  <c r="BE159" i="6"/>
  <c r="BE171" i="6"/>
  <c r="BE261" i="6"/>
  <c r="E112" i="6"/>
  <c r="BE127" i="6"/>
  <c r="BE163" i="6"/>
  <c r="BE237" i="6"/>
  <c r="BE143" i="6"/>
  <c r="BE147" i="6"/>
  <c r="BE209" i="6"/>
  <c r="BE233" i="6"/>
  <c r="BE188" i="6"/>
  <c r="BE205" i="6"/>
  <c r="BE221" i="6"/>
  <c r="BE229" i="6"/>
  <c r="BE254" i="6"/>
  <c r="BE255" i="6"/>
  <c r="BE266" i="6"/>
  <c r="BE131" i="6"/>
  <c r="BE197" i="6"/>
  <c r="BE201" i="6"/>
  <c r="BE257" i="6"/>
  <c r="BE262" i="6"/>
  <c r="BE139" i="6"/>
  <c r="BE167" i="6"/>
  <c r="BE180" i="6"/>
  <c r="BE184" i="6"/>
  <c r="BE213" i="6"/>
  <c r="BE241" i="6"/>
  <c r="F114" i="5"/>
  <c r="BE120" i="5"/>
  <c r="BE122" i="5"/>
  <c r="BE123" i="5"/>
  <c r="BE124" i="5"/>
  <c r="BE128" i="5"/>
  <c r="BE130" i="5"/>
  <c r="BE132" i="5"/>
  <c r="BE139" i="5"/>
  <c r="BE142" i="5"/>
  <c r="BE148" i="5"/>
  <c r="BE149" i="5"/>
  <c r="BE151" i="5"/>
  <c r="BE162" i="5"/>
  <c r="BE164" i="5"/>
  <c r="BE169" i="5"/>
  <c r="BE171" i="5"/>
  <c r="BE173" i="5"/>
  <c r="BE176" i="5"/>
  <c r="BE178" i="5"/>
  <c r="BE183" i="5"/>
  <c r="BE188" i="5"/>
  <c r="BE194" i="5"/>
  <c r="BE198" i="5"/>
  <c r="BE204" i="5"/>
  <c r="BE205" i="5"/>
  <c r="BE212" i="5"/>
  <c r="BE220" i="5"/>
  <c r="BE228" i="5"/>
  <c r="BE206" i="5"/>
  <c r="BE216" i="5"/>
  <c r="BE221" i="5"/>
  <c r="BE222" i="5"/>
  <c r="BE225" i="5"/>
  <c r="BK253" i="4"/>
  <c r="J253" i="4" s="1"/>
  <c r="J106" i="4" s="1"/>
  <c r="E85" i="5"/>
  <c r="BE133" i="5"/>
  <c r="BE137" i="5"/>
  <c r="BE140" i="5"/>
  <c r="BE145" i="5"/>
  <c r="BE147" i="5"/>
  <c r="BE154" i="5"/>
  <c r="BE158" i="5"/>
  <c r="BE165" i="5"/>
  <c r="BE168" i="5"/>
  <c r="BE177" i="5"/>
  <c r="BE182" i="5"/>
  <c r="BE185" i="5"/>
  <c r="BE191" i="5"/>
  <c r="BE197" i="5"/>
  <c r="BE201" i="5"/>
  <c r="BE207" i="5"/>
  <c r="J111" i="5"/>
  <c r="BE121" i="5"/>
  <c r="BE131" i="5"/>
  <c r="BE134" i="5"/>
  <c r="BE136" i="5"/>
  <c r="BE144" i="5"/>
  <c r="BE150" i="5"/>
  <c r="BE153" i="5"/>
  <c r="BE155" i="5"/>
  <c r="BE159" i="5"/>
  <c r="BE166" i="5"/>
  <c r="BE170" i="5"/>
  <c r="BE175" i="5"/>
  <c r="BE179" i="5"/>
  <c r="BE180" i="5"/>
  <c r="BE184" i="5"/>
  <c r="BE186" i="5"/>
  <c r="BE190" i="5"/>
  <c r="BE193" i="5"/>
  <c r="BE195" i="5"/>
  <c r="BE196" i="5"/>
  <c r="BE200" i="5"/>
  <c r="BE203" i="5"/>
  <c r="BE208" i="5"/>
  <c r="BE219" i="5"/>
  <c r="BE119" i="5"/>
  <c r="BE129" i="5"/>
  <c r="BE135" i="5"/>
  <c r="BE138" i="5"/>
  <c r="BE141" i="5"/>
  <c r="BE146" i="5"/>
  <c r="BE152" i="5"/>
  <c r="BE157" i="5"/>
  <c r="BE160" i="5"/>
  <c r="BE172" i="5"/>
  <c r="BE174" i="5"/>
  <c r="BE187" i="5"/>
  <c r="BE189" i="5"/>
  <c r="BE199" i="5"/>
  <c r="BE217" i="5"/>
  <c r="BE223" i="5"/>
  <c r="BE224" i="5"/>
  <c r="BE227" i="5"/>
  <c r="BE127" i="5"/>
  <c r="BE218" i="5"/>
  <c r="BE125" i="5"/>
  <c r="BE126" i="5"/>
  <c r="BE143" i="5"/>
  <c r="BE156" i="5"/>
  <c r="BE161" i="5"/>
  <c r="BE163" i="5"/>
  <c r="BE181" i="5"/>
  <c r="BE209" i="5"/>
  <c r="BE211" i="5"/>
  <c r="BE213" i="5"/>
  <c r="BE226" i="5"/>
  <c r="BE167" i="5"/>
  <c r="BE192" i="5"/>
  <c r="BE202" i="5"/>
  <c r="BE210" i="5"/>
  <c r="BE214" i="5"/>
  <c r="BE215" i="5"/>
  <c r="E85" i="4"/>
  <c r="BE155" i="4"/>
  <c r="BE173" i="4"/>
  <c r="BE176" i="4"/>
  <c r="BE179" i="4"/>
  <c r="BE185" i="4"/>
  <c r="BE228" i="4"/>
  <c r="BE231" i="4"/>
  <c r="BE232" i="4"/>
  <c r="BE239" i="4"/>
  <c r="BE259" i="4"/>
  <c r="BE262" i="4"/>
  <c r="BE263" i="4"/>
  <c r="BK188" i="3"/>
  <c r="J188" i="3"/>
  <c r="J104" i="3" s="1"/>
  <c r="J121" i="4"/>
  <c r="BE141" i="4"/>
  <c r="BE143" i="4"/>
  <c r="BE149" i="4"/>
  <c r="BE157" i="4"/>
  <c r="BE164" i="4"/>
  <c r="BE181" i="4"/>
  <c r="BE184" i="4"/>
  <c r="BE197" i="4"/>
  <c r="BE198" i="4"/>
  <c r="BE216" i="4"/>
  <c r="BE220" i="4"/>
  <c r="BE133" i="4"/>
  <c r="BE194" i="4"/>
  <c r="BE206" i="4"/>
  <c r="BE224" i="4"/>
  <c r="BE257" i="4"/>
  <c r="F124" i="4"/>
  <c r="BE170" i="4"/>
  <c r="BE200" i="4"/>
  <c r="BE201" i="4"/>
  <c r="BE234" i="4"/>
  <c r="BE244" i="4"/>
  <c r="BE252" i="4"/>
  <c r="BE147" i="4"/>
  <c r="BE151" i="4"/>
  <c r="BE189" i="4"/>
  <c r="BE210" i="4"/>
  <c r="BE214" i="4"/>
  <c r="BE227" i="4"/>
  <c r="BE236" i="4"/>
  <c r="BE240" i="4"/>
  <c r="BE249" i="4"/>
  <c r="BE260" i="4"/>
  <c r="BE130" i="4"/>
  <c r="BE139" i="4"/>
  <c r="BE159" i="4"/>
  <c r="BE212" i="4"/>
  <c r="BE215" i="4"/>
  <c r="BE222" i="4"/>
  <c r="BE226" i="4"/>
  <c r="BE233" i="4"/>
  <c r="BE255" i="4"/>
  <c r="BE137" i="4"/>
  <c r="BE208" i="4"/>
  <c r="BE211" i="4"/>
  <c r="BE221" i="4"/>
  <c r="BE223" i="4"/>
  <c r="BE229" i="4"/>
  <c r="BE168" i="4"/>
  <c r="BE186" i="4"/>
  <c r="BE187" i="4"/>
  <c r="BE195" i="4"/>
  <c r="BE203" i="4"/>
  <c r="BE204" i="4"/>
  <c r="BE217" i="4"/>
  <c r="BE219" i="4"/>
  <c r="BE235" i="4"/>
  <c r="BE237" i="4"/>
  <c r="BE242" i="4"/>
  <c r="BK131" i="2"/>
  <c r="J131" i="2" s="1"/>
  <c r="J97" i="2" s="1"/>
  <c r="J322" i="2"/>
  <c r="J106" i="2" s="1"/>
  <c r="J89" i="3"/>
  <c r="BE128" i="3"/>
  <c r="BE160" i="3"/>
  <c r="BE179" i="3"/>
  <c r="E85" i="3"/>
  <c r="BE170" i="3"/>
  <c r="BE190" i="3"/>
  <c r="BE195" i="3"/>
  <c r="F122" i="3"/>
  <c r="BE138" i="3"/>
  <c r="BE136" i="3"/>
  <c r="BE145" i="3"/>
  <c r="BE147" i="3"/>
  <c r="BE150" i="3"/>
  <c r="BE172" i="3"/>
  <c r="BE132" i="3"/>
  <c r="BE134" i="3"/>
  <c r="BE182" i="3"/>
  <c r="BE187" i="3"/>
  <c r="BE197" i="3"/>
  <c r="BE141" i="3"/>
  <c r="BE176" i="3"/>
  <c r="E120" i="2"/>
  <c r="BE134" i="2"/>
  <c r="BE160" i="2"/>
  <c r="BE161" i="2"/>
  <c r="BE164" i="2"/>
  <c r="BE168" i="2"/>
  <c r="BE264" i="2"/>
  <c r="BE266" i="2"/>
  <c r="BE282" i="2"/>
  <c r="BE283" i="2"/>
  <c r="BE289" i="2"/>
  <c r="BE290" i="2"/>
  <c r="BE294" i="2"/>
  <c r="BE295" i="2"/>
  <c r="BE297" i="2"/>
  <c r="BE309" i="2"/>
  <c r="BE347" i="2"/>
  <c r="BE357" i="2"/>
  <c r="BE144" i="2"/>
  <c r="BE275" i="2"/>
  <c r="BE288" i="2"/>
  <c r="BE291" i="2"/>
  <c r="BE292" i="2"/>
  <c r="BE313" i="2"/>
  <c r="F92" i="2"/>
  <c r="BE162" i="2"/>
  <c r="BE175" i="2"/>
  <c r="BE234" i="2"/>
  <c r="BE239" i="2"/>
  <c r="BE246" i="2"/>
  <c r="BE279" i="2"/>
  <c r="BE280" i="2"/>
  <c r="BE298" i="2"/>
  <c r="BE311" i="2"/>
  <c r="BE337" i="2"/>
  <c r="J89" i="2"/>
  <c r="BE171" i="2"/>
  <c r="BE268" i="2"/>
  <c r="BE317" i="2"/>
  <c r="BE323" i="2"/>
  <c r="BE150" i="2"/>
  <c r="BE166" i="2"/>
  <c r="BE170" i="2"/>
  <c r="BE183" i="2"/>
  <c r="BE203" i="2"/>
  <c r="BE252" i="2"/>
  <c r="BE257" i="2"/>
  <c r="BE333" i="2"/>
  <c r="BE142" i="2"/>
  <c r="BE146" i="2"/>
  <c r="BE148" i="2"/>
  <c r="BE154" i="2"/>
  <c r="BE176" i="2"/>
  <c r="BE178" i="2"/>
  <c r="BE181" i="2"/>
  <c r="BE213" i="2"/>
  <c r="BE220" i="2"/>
  <c r="BE272" i="2"/>
  <c r="BE133" i="2"/>
  <c r="BE173" i="2"/>
  <c r="BE185" i="2"/>
  <c r="BE226" i="2"/>
  <c r="BE273" i="2"/>
  <c r="BE281" i="2"/>
  <c r="BE284" i="2"/>
  <c r="BE287" i="2"/>
  <c r="BE299" i="2"/>
  <c r="BE319" i="2"/>
  <c r="BE152" i="2"/>
  <c r="BE158" i="2"/>
  <c r="BE169" i="2"/>
  <c r="BE244" i="2"/>
  <c r="BE269" i="2"/>
  <c r="BE270" i="2"/>
  <c r="BE278" i="2"/>
  <c r="BE286" i="2"/>
  <c r="BE315" i="2"/>
  <c r="BE327" i="2"/>
  <c r="BE339" i="2"/>
  <c r="BE343" i="2"/>
  <c r="BE351" i="2"/>
  <c r="J34" i="2"/>
  <c r="AW95" i="1" s="1"/>
  <c r="F34" i="5"/>
  <c r="BA98" i="1" s="1"/>
  <c r="F34" i="6"/>
  <c r="BA99" i="1"/>
  <c r="F35" i="7"/>
  <c r="BB100" i="1" s="1"/>
  <c r="J34" i="9"/>
  <c r="AW102" i="1" s="1"/>
  <c r="J34" i="10"/>
  <c r="AW103" i="1"/>
  <c r="J34" i="11"/>
  <c r="AW104" i="1" s="1"/>
  <c r="F35" i="3"/>
  <c r="BB96" i="1"/>
  <c r="F37" i="3"/>
  <c r="BD96" i="1" s="1"/>
  <c r="F37" i="4"/>
  <c r="BD97" i="1"/>
  <c r="F37" i="5"/>
  <c r="BD98" i="1"/>
  <c r="F36" i="7"/>
  <c r="BC100" i="1" s="1"/>
  <c r="F35" i="8"/>
  <c r="BB101" i="1"/>
  <c r="F37" i="10"/>
  <c r="BD103" i="1"/>
  <c r="F35" i="11"/>
  <c r="BB104" i="1" s="1"/>
  <c r="F35" i="13"/>
  <c r="BB106" i="1" s="1"/>
  <c r="F36" i="2"/>
  <c r="BC95" i="1"/>
  <c r="F35" i="5"/>
  <c r="BB98" i="1" s="1"/>
  <c r="F37" i="6"/>
  <c r="BD99" i="1" s="1"/>
  <c r="F35" i="9"/>
  <c r="BB102" i="1"/>
  <c r="F36" i="11"/>
  <c r="BC104" i="1" s="1"/>
  <c r="J34" i="13"/>
  <c r="AW106" i="1" s="1"/>
  <c r="F36" i="3"/>
  <c r="BC96" i="1"/>
  <c r="F34" i="3"/>
  <c r="BA96" i="1" s="1"/>
  <c r="F34" i="4"/>
  <c r="BA97" i="1" s="1"/>
  <c r="F35" i="4"/>
  <c r="BB97" i="1"/>
  <c r="F36" i="6"/>
  <c r="BC99" i="1" s="1"/>
  <c r="F37" i="8"/>
  <c r="BD101" i="1" s="1"/>
  <c r="F36" i="10"/>
  <c r="BC103" i="1"/>
  <c r="F35" i="10"/>
  <c r="BB103" i="1" s="1"/>
  <c r="F37" i="12"/>
  <c r="BD105" i="1" s="1"/>
  <c r="F36" i="13"/>
  <c r="BC106" i="1"/>
  <c r="F37" i="2"/>
  <c r="BD95" i="1" s="1"/>
  <c r="J34" i="6"/>
  <c r="AW99" i="1" s="1"/>
  <c r="J34" i="7"/>
  <c r="AW100" i="1"/>
  <c r="F34" i="8"/>
  <c r="BA101" i="1" s="1"/>
  <c r="F34" i="10"/>
  <c r="BA103" i="1" s="1"/>
  <c r="F37" i="11"/>
  <c r="BD104" i="1"/>
  <c r="F37" i="13"/>
  <c r="BD106" i="1" s="1"/>
  <c r="J34" i="3"/>
  <c r="AW96" i="1" s="1"/>
  <c r="J34" i="4"/>
  <c r="AW97" i="1"/>
  <c r="F36" i="5"/>
  <c r="BC98" i="1" s="1"/>
  <c r="F34" i="7"/>
  <c r="BA100" i="1" s="1"/>
  <c r="J34" i="8"/>
  <c r="AW101" i="1"/>
  <c r="F36" i="9"/>
  <c r="BC102" i="1" s="1"/>
  <c r="F34" i="12"/>
  <c r="BA105" i="1" s="1"/>
  <c r="J34" i="12"/>
  <c r="AW105" i="1"/>
  <c r="F34" i="13"/>
  <c r="BA106" i="1" s="1"/>
  <c r="F35" i="2"/>
  <c r="BB95" i="1" s="1"/>
  <c r="F36" i="4"/>
  <c r="BC97" i="1"/>
  <c r="F35" i="6"/>
  <c r="BB99" i="1" s="1"/>
  <c r="F37" i="9"/>
  <c r="BD102" i="1" s="1"/>
  <c r="F35" i="12"/>
  <c r="BB105" i="1"/>
  <c r="F36" i="12"/>
  <c r="BC105" i="1" s="1"/>
  <c r="F34" i="2"/>
  <c r="BA95" i="1" s="1"/>
  <c r="J34" i="5"/>
  <c r="AW98" i="1"/>
  <c r="F37" i="7"/>
  <c r="BD100" i="1" s="1"/>
  <c r="F36" i="8"/>
  <c r="BC101" i="1" s="1"/>
  <c r="F34" i="9"/>
  <c r="BA102" i="1"/>
  <c r="F34" i="11"/>
  <c r="BA104" i="1" s="1"/>
  <c r="J96" i="5" l="1"/>
  <c r="J30" i="5"/>
  <c r="BK125" i="7"/>
  <c r="BK124" i="7" s="1"/>
  <c r="J124" i="7" s="1"/>
  <c r="J96" i="7" s="1"/>
  <c r="BK128" i="4"/>
  <c r="J128" i="4" s="1"/>
  <c r="J97" i="4" s="1"/>
  <c r="BK160" i="7"/>
  <c r="J160" i="7" s="1"/>
  <c r="J101" i="7" s="1"/>
  <c r="R124" i="7"/>
  <c r="R122" i="11"/>
  <c r="R121" i="11" s="1"/>
  <c r="P122" i="11"/>
  <c r="P121" i="11" s="1"/>
  <c r="AU104" i="1" s="1"/>
  <c r="T124" i="7"/>
  <c r="BK122" i="11"/>
  <c r="J122" i="11" s="1"/>
  <c r="J97" i="11" s="1"/>
  <c r="T131" i="2"/>
  <c r="T130" i="2"/>
  <c r="P126" i="8"/>
  <c r="P122" i="8"/>
  <c r="AU101" i="1" s="1"/>
  <c r="P121" i="12"/>
  <c r="P120" i="12" s="1"/>
  <c r="AU105" i="1" s="1"/>
  <c r="P131" i="2"/>
  <c r="P130" i="2"/>
  <c r="AU95" i="1" s="1"/>
  <c r="R128" i="4"/>
  <c r="R127" i="4" s="1"/>
  <c r="R123" i="6"/>
  <c r="R122" i="6"/>
  <c r="BK321" i="2"/>
  <c r="J321" i="2" s="1"/>
  <c r="J105" i="2" s="1"/>
  <c r="T128" i="4"/>
  <c r="T127" i="4"/>
  <c r="BK120" i="9"/>
  <c r="J120" i="9"/>
  <c r="J97" i="9" s="1"/>
  <c r="T125" i="3"/>
  <c r="R131" i="2"/>
  <c r="P125" i="7"/>
  <c r="P124" i="7"/>
  <c r="AU100" i="1"/>
  <c r="R126" i="3"/>
  <c r="R125" i="3"/>
  <c r="T122" i="11"/>
  <c r="T121" i="11"/>
  <c r="BK123" i="6"/>
  <c r="J123" i="6"/>
  <c r="J97" i="6" s="1"/>
  <c r="P126" i="3"/>
  <c r="P125" i="3" s="1"/>
  <c r="AU96" i="1" s="1"/>
  <c r="R126" i="8"/>
  <c r="R122" i="8"/>
  <c r="BK126" i="8"/>
  <c r="T121" i="12"/>
  <c r="T120" i="12" s="1"/>
  <c r="R321" i="2"/>
  <c r="AG98" i="1"/>
  <c r="BK125" i="13"/>
  <c r="J125" i="13" s="1"/>
  <c r="J97" i="13" s="1"/>
  <c r="BK134" i="13"/>
  <c r="J134" i="13"/>
  <c r="J100" i="13"/>
  <c r="BK123" i="8"/>
  <c r="J123" i="8" s="1"/>
  <c r="J97" i="8" s="1"/>
  <c r="AG105" i="1"/>
  <c r="J121" i="12"/>
  <c r="J97" i="12"/>
  <c r="J96" i="12"/>
  <c r="BK118" i="10"/>
  <c r="J118" i="10"/>
  <c r="J96" i="10" s="1"/>
  <c r="J125" i="7"/>
  <c r="J97" i="7"/>
  <c r="BK127" i="4"/>
  <c r="J127" i="4" s="1"/>
  <c r="J30" i="4" s="1"/>
  <c r="AG97" i="1" s="1"/>
  <c r="J126" i="3"/>
  <c r="J97" i="3" s="1"/>
  <c r="F33" i="2"/>
  <c r="AZ95" i="1"/>
  <c r="J30" i="7"/>
  <c r="AG100" i="1"/>
  <c r="J33" i="8"/>
  <c r="AV101" i="1"/>
  <c r="AT101" i="1" s="1"/>
  <c r="F33" i="13"/>
  <c r="AZ106" i="1" s="1"/>
  <c r="J30" i="3"/>
  <c r="AG96" i="1"/>
  <c r="J33" i="5"/>
  <c r="AV98" i="1" s="1"/>
  <c r="AT98" i="1" s="1"/>
  <c r="AN98" i="1" s="1"/>
  <c r="J33" i="10"/>
  <c r="AV103" i="1" s="1"/>
  <c r="AT103" i="1" s="1"/>
  <c r="J33" i="11"/>
  <c r="AV104" i="1"/>
  <c r="AT104" i="1"/>
  <c r="J33" i="3"/>
  <c r="AV96" i="1" s="1"/>
  <c r="AT96" i="1" s="1"/>
  <c r="J33" i="6"/>
  <c r="AV99" i="1" s="1"/>
  <c r="AT99" i="1" s="1"/>
  <c r="F33" i="10"/>
  <c r="AZ103" i="1" s="1"/>
  <c r="F33" i="11"/>
  <c r="AZ104" i="1" s="1"/>
  <c r="J33" i="4"/>
  <c r="AV97" i="1"/>
  <c r="AT97" i="1"/>
  <c r="J33" i="7"/>
  <c r="AV100" i="1"/>
  <c r="AT100" i="1" s="1"/>
  <c r="BB94" i="1"/>
  <c r="W31" i="1"/>
  <c r="F33" i="4"/>
  <c r="AZ97" i="1" s="1"/>
  <c r="F33" i="7"/>
  <c r="AZ100" i="1" s="1"/>
  <c r="BD94" i="1"/>
  <c r="W33" i="1"/>
  <c r="J33" i="2"/>
  <c r="AV95" i="1" s="1"/>
  <c r="AT95" i="1" s="1"/>
  <c r="F33" i="8"/>
  <c r="AZ101" i="1"/>
  <c r="J33" i="12"/>
  <c r="AV105" i="1"/>
  <c r="AT105" i="1" s="1"/>
  <c r="AN105" i="1" s="1"/>
  <c r="BA94" i="1"/>
  <c r="W30" i="1"/>
  <c r="F33" i="5"/>
  <c r="AZ98" i="1"/>
  <c r="F33" i="9"/>
  <c r="AZ102" i="1"/>
  <c r="F33" i="12"/>
  <c r="AZ105" i="1"/>
  <c r="BC94" i="1"/>
  <c r="AY94" i="1"/>
  <c r="F33" i="3"/>
  <c r="AZ96" i="1"/>
  <c r="F33" i="6"/>
  <c r="AZ99" i="1" s="1"/>
  <c r="J33" i="9"/>
  <c r="AV102" i="1"/>
  <c r="AT102" i="1" s="1"/>
  <c r="J33" i="13"/>
  <c r="AV106" i="1"/>
  <c r="AT106" i="1"/>
  <c r="BK130" i="2" l="1"/>
  <c r="J130" i="2" s="1"/>
  <c r="J96" i="2" s="1"/>
  <c r="BK122" i="8"/>
  <c r="J122" i="8"/>
  <c r="J96" i="8" s="1"/>
  <c r="R130" i="2"/>
  <c r="BK121" i="11"/>
  <c r="J121" i="11"/>
  <c r="J30" i="11" s="1"/>
  <c r="AG104" i="1" s="1"/>
  <c r="BK119" i="9"/>
  <c r="J119" i="9"/>
  <c r="J126" i="8"/>
  <c r="J99" i="8"/>
  <c r="BK122" i="6"/>
  <c r="J122" i="6"/>
  <c r="J96" i="6" s="1"/>
  <c r="BK124" i="13"/>
  <c r="J124" i="13" s="1"/>
  <c r="J30" i="13" s="1"/>
  <c r="AG106" i="1" s="1"/>
  <c r="J39" i="12"/>
  <c r="AN100" i="1"/>
  <c r="J39" i="7"/>
  <c r="AN97" i="1"/>
  <c r="J96" i="4"/>
  <c r="J39" i="5"/>
  <c r="AN96" i="1"/>
  <c r="J39" i="4"/>
  <c r="J39" i="3"/>
  <c r="AU94" i="1"/>
  <c r="W32" i="1"/>
  <c r="J30" i="9"/>
  <c r="AG102" i="1"/>
  <c r="AW94" i="1"/>
  <c r="AK30" i="1"/>
  <c r="AZ94" i="1"/>
  <c r="AV94" i="1"/>
  <c r="AK29" i="1" s="1"/>
  <c r="J30" i="10"/>
  <c r="AG103" i="1"/>
  <c r="AN103" i="1"/>
  <c r="AX94" i="1"/>
  <c r="J30" i="2" l="1"/>
  <c r="AG95" i="1" s="1"/>
  <c r="AN95" i="1" s="1"/>
  <c r="J39" i="9"/>
  <c r="J39" i="11"/>
  <c r="J39" i="13"/>
  <c r="J96" i="13"/>
  <c r="J96" i="11"/>
  <c r="J96" i="9"/>
  <c r="J39" i="10"/>
  <c r="AN104" i="1"/>
  <c r="AN102" i="1"/>
  <c r="AN106" i="1"/>
  <c r="J30" i="6"/>
  <c r="AG99" i="1"/>
  <c r="AN99" i="1"/>
  <c r="AT94" i="1"/>
  <c r="J30" i="8"/>
  <c r="AG101" i="1"/>
  <c r="W29" i="1"/>
  <c r="J39" i="2" l="1"/>
  <c r="J39" i="6"/>
  <c r="J39" i="8"/>
  <c r="AN101" i="1"/>
  <c r="AG94" i="1"/>
  <c r="AK26" i="1"/>
  <c r="AK35" i="1" s="1"/>
  <c r="AN94" i="1" l="1"/>
</calcChain>
</file>

<file path=xl/sharedStrings.xml><?xml version="1.0" encoding="utf-8"?>
<sst xmlns="http://schemas.openxmlformats.org/spreadsheetml/2006/main" count="12345" uniqueCount="1854">
  <si>
    <t>Export Komplet</t>
  </si>
  <si>
    <t/>
  </si>
  <si>
    <t>2.0</t>
  </si>
  <si>
    <t>ZAMOK</t>
  </si>
  <si>
    <t>False</t>
  </si>
  <si>
    <t>{dac9d490-cc40-4acc-a7ed-fa76b40aba80}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</si>
  <si>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</si>
  <si>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</si>
  <si>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</si>
  <si>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</si>
  <si>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</si>
  <si>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</si>
  <si>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</si>
  <si>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</si>
  <si>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28092020-011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</si>
  <si>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</si>
  <si>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</si>
  <si>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veřejných ploch města Luby - ETAPA I</t>
  </si>
  <si>
    <t>KSO:</t>
  </si>
  <si>
    <t>822</t>
  </si>
  <si>
    <t>CC-CZ:</t>
  </si>
  <si>
    <t>2112</t>
  </si>
  <si>
    <t>Místo:</t>
  </si>
  <si>
    <t>Luby u Chebu</t>
  </si>
  <si>
    <t>Datum:</t>
  </si>
  <si>
    <t>CZ-CPV:</t>
  </si>
  <si>
    <t>45000000-7</t>
  </si>
  <si>
    <t>CZ-CPA:</t>
  </si>
  <si>
    <t>42</t>
  </si>
  <si>
    <t>Zadavatel:</t>
  </si>
  <si>
    <t>IČ:</t>
  </si>
  <si>
    <t>00254053</t>
  </si>
  <si>
    <t>Město Luby</t>
  </si>
  <si>
    <t>DIČ:</t>
  </si>
  <si>
    <t>Uchazeč:</t>
  </si>
  <si>
    <t>Vyplň údaj</t>
  </si>
  <si>
    <t>Projektant:</t>
  </si>
  <si>
    <t>26355981</t>
  </si>
  <si>
    <t>A69 - Architekti s.r.o.</t>
  </si>
  <si>
    <t>True</t>
  </si>
  <si>
    <t>Zpracovatel:</t>
  </si>
  <si>
    <t>14733099</t>
  </si>
  <si>
    <t>Ing. Pavel Šturc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</si>
  <si>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</si>
  <si>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</si>
  <si>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</si>
  <si>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</si>
  <si>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</si>
  <si>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</si>
  <si>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</si>
  <si>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</si>
  <si>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</si>
  <si>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</si>
  <si>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</si>
  <si>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</si>
  <si>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</si>
  <si>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</si>
  <si>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</si>
  <si>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</si>
  <si>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</si>
  <si>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</si>
  <si>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</si>
  <si>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</si>
  <si>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</si>
  <si>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</si>
  <si>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</si>
  <si>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</si>
  <si>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</si>
  <si>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</si>
  <si>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</si>
  <si>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</si>
  <si>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</si>
  <si>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</si>
  <si>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</si>
  <si>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</si>
  <si>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</si>
  <si>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</si>
  <si>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</si>
  <si>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</si>
  <si>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</si>
  <si>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</si>
  <si>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</si>
  <si>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</si>
  <si>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</si>
  <si>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</si>
  <si>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</si>
  <si>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</si>
  <si>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</si>
  <si>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</si>
  <si>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IO 01</t>
  </si>
  <si>
    <t>Dopravní řešení a komunikace Etapa I</t>
  </si>
  <si>
    <t>STA</t>
  </si>
  <si>
    <t>1</t>
  </si>
  <si>
    <t>{841c8ae4-1019-4a0d-8d89-6df11d222b81}</t>
  </si>
  <si>
    <t>2</t>
  </si>
  <si>
    <t>IO 02</t>
  </si>
  <si>
    <t>Opěrné zdi a schodiště Etapa I</t>
  </si>
  <si>
    <t>{d6f6c25a-a49d-446c-bc22-a03a641c710d}</t>
  </si>
  <si>
    <t>IO 03</t>
  </si>
  <si>
    <t>Dešťová kanalizace Etapa I</t>
  </si>
  <si>
    <t>{3ced40be-d462-4861-94df-b64fdc197baa}</t>
  </si>
  <si>
    <t>IO 04</t>
  </si>
  <si>
    <t>Veřejné osvětlení Etapa I</t>
  </si>
  <si>
    <t>{5c6b9b79-737d-48de-a8c3-76ce479c3c63}</t>
  </si>
  <si>
    <t>IO 06</t>
  </si>
  <si>
    <t>Optická síť Etapa I</t>
  </si>
  <si>
    <t>{6a238ad2-41c4-4212-b3b4-8e622791cc5f}</t>
  </si>
  <si>
    <t>SO 01-09</t>
  </si>
  <si>
    <t>Drobná architektura - Hlediště - Etapa I</t>
  </si>
  <si>
    <t>{bbfba7ef-0a3b-4747-bbe0-1d6bf8a186db}</t>
  </si>
  <si>
    <t>SO 01-10</t>
  </si>
  <si>
    <t>Drobná architektura - Oplocení kontejnerů - Etapa I</t>
  </si>
  <si>
    <t>{98afa375-c636-4b97-b10b-a1812a98b3dc}</t>
  </si>
  <si>
    <t>SO 02</t>
  </si>
  <si>
    <t>Sadové úpravy Etapa I</t>
  </si>
  <si>
    <t>{de2e0339-014d-4731-8146-f5b0d4d648e9}</t>
  </si>
  <si>
    <t>SO 03</t>
  </si>
  <si>
    <t>Mobiliář Etapa I</t>
  </si>
  <si>
    <t>{c7d280ce-985a-4178-a135-9f3e6a98edc7}</t>
  </si>
  <si>
    <t>SO 04</t>
  </si>
  <si>
    <t>Demolice Etapa I</t>
  </si>
  <si>
    <t>{fb677d2e-5e9e-4837-a660-77782b9e0ce2}</t>
  </si>
  <si>
    <t>VON</t>
  </si>
  <si>
    <t>Vedlejší a ostatní náklady Etapa I</t>
  </si>
  <si>
    <t>{839fb4f1-c349-4fdc-a4b1-6d7a47877063}</t>
  </si>
  <si>
    <t>SO 01-03</t>
  </si>
  <si>
    <t>Obklad fasád</t>
  </si>
  <si>
    <t>{4d241469-9645-410c-bc13-16fd18478516}</t>
  </si>
  <si>
    <t>KRYCÍ LIST SOUPISU PRACÍ</t>
  </si>
  <si>
    <t>Objekt:</t>
  </si>
  <si>
    <t>IO 01 - Dopravní řešení a komunikace Etapa 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</si>
  <si>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</si>
  <si>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</si>
  <si>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</si>
  <si>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</si>
  <si>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</si>
  <si>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</si>
  <si>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</si>
  <si>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</si>
  <si>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</si>
  <si>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</si>
  <si>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</si>
  <si>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</si>
  <si>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</si>
  <si>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</si>
  <si>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</si>
  <si>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</si>
  <si>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783 - Dokončovací práce - nátěry</t>
  </si>
  <si>
    <t>VRN - Vedlejší rozpočtové náklady</t>
  </si>
  <si>
    <t>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</si>
  <si>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</si>
  <si>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</si>
  <si>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</si>
  <si>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</si>
  <si>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</si>
  <si>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</si>
  <si>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</si>
  <si>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</si>
  <si>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</si>
  <si>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</si>
  <si>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</si>
  <si>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</si>
  <si>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</si>
  <si>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</si>
  <si>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</si>
  <si>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</si>
  <si>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</si>
  <si>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</si>
  <si>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113154253</t>
  </si>
  <si>
    <t>Frézování živičného krytu tl 30 mm pruh š 1 m pl do 1000 m2 s překážkami v trase</t>
  </si>
  <si>
    <t>m2</t>
  </si>
  <si>
    <t>4</t>
  </si>
  <si>
    <t>-1050821618</t>
  </si>
  <si>
    <t>122251106</t>
  </si>
  <si>
    <t>Odkopávky a prokopávky nezapažené v hornině třídy těžitelnosti I, skupiny 3 objem do 5000 m3 strojně</t>
  </si>
  <si>
    <t>m3</t>
  </si>
  <si>
    <t>-1552135054</t>
  </si>
  <si>
    <t>VV</t>
  </si>
  <si>
    <t>851"profil 1 Tovární ulice</t>
  </si>
  <si>
    <t>189"profil 5 sjezd ke školce</t>
  </si>
  <si>
    <t>19"profil 3 včetně připojení k profilu 1</t>
  </si>
  <si>
    <t>124"chodníky a IO 02-59</t>
  </si>
  <si>
    <t>200"ostatní</t>
  </si>
  <si>
    <t>319*0,3*0,3"rýha pro drenáže</t>
  </si>
  <si>
    <t>Součet</t>
  </si>
  <si>
    <t>3</t>
  </si>
  <si>
    <t>122351104</t>
  </si>
  <si>
    <t>Odkopávky a prokopávky nezapažené v hornině třídy těžitelnosti II, skupiny 4 objem do 500 m3 strojně</t>
  </si>
  <si>
    <t>-1693440564</t>
  </si>
  <si>
    <t>200"pro možný výskyt hornin třídy těžitelnosti II, skupiny 4</t>
  </si>
  <si>
    <t>162306111</t>
  </si>
  <si>
    <t>Vodorovné přemístění do 500 m bez naložení výkopku ze zemin schopných zúrodnění</t>
  </si>
  <si>
    <t>580554572</t>
  </si>
  <si>
    <t>512*0,15</t>
  </si>
  <si>
    <t>5</t>
  </si>
  <si>
    <t>162751117</t>
  </si>
  <si>
    <t>Vodorovné přemístění do 10000 m výkopku/sypaniny z horniny třídy těžitelnosti I, skupiny 1 až 3</t>
  </si>
  <si>
    <t>-1252121075</t>
  </si>
  <si>
    <t>1411,71-76,8</t>
  </si>
  <si>
    <t>6</t>
  </si>
  <si>
    <t>162751119</t>
  </si>
  <si>
    <t>Příplatek k vodorovnému přemístění výkopku/sypaniny z horniny třídy těžitelnosti I, skupiny 1 až 3 ZKD 1000 m přes 10000 m</t>
  </si>
  <si>
    <t>1337186491</t>
  </si>
  <si>
    <t>1334,91*12</t>
  </si>
  <si>
    <t>7</t>
  </si>
  <si>
    <t>162751137</t>
  </si>
  <si>
    <t>Vodorovné přemístění do 10000 m výkopku/sypaniny z horniny třídy těžitelnosti II, skupiny 4 a 5</t>
  </si>
  <si>
    <t>824501973</t>
  </si>
  <si>
    <t>200</t>
  </si>
  <si>
    <t>8</t>
  </si>
  <si>
    <t>162751139</t>
  </si>
  <si>
    <t>Příplatek k vodorovnému přemístění výkopku/sypaniny z horniny třídy těžitelnosti II, skupiny 4 a 5 ZKD 1000 m přes 10000 m</t>
  </si>
  <si>
    <t>185253266</t>
  </si>
  <si>
    <t>200*12</t>
  </si>
  <si>
    <t>9</t>
  </si>
  <si>
    <t>171151103</t>
  </si>
  <si>
    <t>Uložení sypaniny z hornin soudržných do násypů zhutněných</t>
  </si>
  <si>
    <t>-561774073</t>
  </si>
  <si>
    <t>15"stáv. výkopek pro profil 5, násyp</t>
  </si>
  <si>
    <t>125"štěrkopísek za obrubami</t>
  </si>
  <si>
    <t>10</t>
  </si>
  <si>
    <t>M</t>
  </si>
  <si>
    <t>58337344</t>
  </si>
  <si>
    <t>štěrkopísek frakce 0/32</t>
  </si>
  <si>
    <t>t</t>
  </si>
  <si>
    <t>1540542113</t>
  </si>
  <si>
    <t>500*0,5*0,5*2,2</t>
  </si>
  <si>
    <t>11</t>
  </si>
  <si>
    <t>181351103</t>
  </si>
  <si>
    <t>Rozprostření ornice tl vrstvy do 200 mm pl přes 100 do 500 m2 v rovině nebo ve svahu do 1:5 strojně</t>
  </si>
  <si>
    <t>1397962093</t>
  </si>
  <si>
    <t>12</t>
  </si>
  <si>
    <t>181411131</t>
  </si>
  <si>
    <t>Založení parkového trávníku výsevem plochy do 1000 m2 v rovině a ve svahu do 1:5</t>
  </si>
  <si>
    <t>661884657</t>
  </si>
  <si>
    <t>13</t>
  </si>
  <si>
    <t>00572410</t>
  </si>
  <si>
    <t>osivo směs travní parková</t>
  </si>
  <si>
    <t>kg</t>
  </si>
  <si>
    <t>-1379274573</t>
  </si>
  <si>
    <t>512*0,03 "Přepočtené koeficientem množství</t>
  </si>
  <si>
    <t>14</t>
  </si>
  <si>
    <t>181951112</t>
  </si>
  <si>
    <t>Úprava pláně v hornině třídy těžitelnosti I, skupiny 1 až 3 se zhutněním</t>
  </si>
  <si>
    <t>1759736605</t>
  </si>
  <si>
    <t>Zakládání</t>
  </si>
  <si>
    <t>211971110</t>
  </si>
  <si>
    <t>Zřízení opláštění žeber nebo trativodů geotextilií v rýze nebo zářezu sklonu do 1:2</t>
  </si>
  <si>
    <t>1154939047</t>
  </si>
  <si>
    <t>(0,3+0,3+0,3+0,3)*319</t>
  </si>
  <si>
    <t>16</t>
  </si>
  <si>
    <t>69311060</t>
  </si>
  <si>
    <t>geotextilie netkaná separační, ochranná, filtrační, drenážní PP 200g/m2</t>
  </si>
  <si>
    <t>-9703147</t>
  </si>
  <si>
    <t>17</t>
  </si>
  <si>
    <t>212752101</t>
  </si>
  <si>
    <t>Trativod z drenážních trubek korugovaných PE-HD SN 4 perforace 360° včetně lože otevřený výkop DN 100 pro liniové stavby</t>
  </si>
  <si>
    <t>m</t>
  </si>
  <si>
    <t>1271574964</t>
  </si>
  <si>
    <t>18</t>
  </si>
  <si>
    <t>274311128</t>
  </si>
  <si>
    <t>Základové pasy, prahy, věnce a ostruhy z betonu prostého C 30/37</t>
  </si>
  <si>
    <t>-879212595</t>
  </si>
  <si>
    <t>19</t>
  </si>
  <si>
    <t>59373772</t>
  </si>
  <si>
    <t>Protiskluzový prefa schodišťový stupeň 140/35/15cm</t>
  </si>
  <si>
    <t>kus</t>
  </si>
  <si>
    <t>-1980925731</t>
  </si>
  <si>
    <t>Svislé a kompletní konstrukce</t>
  </si>
  <si>
    <t>20</t>
  </si>
  <si>
    <t>339921113</t>
  </si>
  <si>
    <t>Osazování betonových palisád do betonového základu jednotlivě výšky prvku přes 1 do 1,5 m</t>
  </si>
  <si>
    <t>1289132567</t>
  </si>
  <si>
    <t>19*6</t>
  </si>
  <si>
    <t>59228416</t>
  </si>
  <si>
    <t>palisáda tyčová půlkulatá armovaná 175x200x1500mm</t>
  </si>
  <si>
    <t>-1202038190</t>
  </si>
  <si>
    <t>22</t>
  </si>
  <si>
    <t>434351141</t>
  </si>
  <si>
    <t>Zřízení bednění stupňů přímočarých schodišť</t>
  </si>
  <si>
    <t>-1062931830</t>
  </si>
  <si>
    <t>4*0,15*1,4*3</t>
  </si>
  <si>
    <t>23</t>
  </si>
  <si>
    <t>434351142</t>
  </si>
  <si>
    <t>Odstranění bednění stupňů přímočarých schodišť</t>
  </si>
  <si>
    <t>-501115217</t>
  </si>
  <si>
    <t>Komunikace pozemní</t>
  </si>
  <si>
    <t>24</t>
  </si>
  <si>
    <t>564211111</t>
  </si>
  <si>
    <t>Podklad nebo podsyp ze štěrkopísku ŠP tl 50 mm</t>
  </si>
  <si>
    <t>-813363184</t>
  </si>
  <si>
    <t>87*2</t>
  </si>
  <si>
    <t>25</t>
  </si>
  <si>
    <t>564731111</t>
  </si>
  <si>
    <t>Podklad z kameniva hrubého drceného vel. 32-63 mm tl 100 mm</t>
  </si>
  <si>
    <t>751466174</t>
  </si>
  <si>
    <t>745*1,2"vozovka Tovární, 3. vrstva</t>
  </si>
  <si>
    <t>26</t>
  </si>
  <si>
    <t>564751111</t>
  </si>
  <si>
    <t>Podklad z kameniva hrubého drceného vel. 32-63 mm tl 150 mm</t>
  </si>
  <si>
    <t>-1049035059</t>
  </si>
  <si>
    <t>120*1,25"parkovací stání Tovární, 1. vrstva</t>
  </si>
  <si>
    <t>745*1,25"vozovka Tovární, 1. vrstva</t>
  </si>
  <si>
    <t>87*1,25"parkovací stání u školky, 1. vrstva</t>
  </si>
  <si>
    <t>283*1,25"vozovka ke školce, 1. vrstva</t>
  </si>
  <si>
    <t>25*1,25"vozovka hmatová dlažba, 1. vrstva</t>
  </si>
  <si>
    <t>20*1,25"vozovka lem hmatové dlažby, 1. vrstva</t>
  </si>
  <si>
    <t>369*1,25"chodník kamenná dlažba, 1. vrstva</t>
  </si>
  <si>
    <t>3*1,25"chodník mezi garážemi a panelákem, 1. vrstva</t>
  </si>
  <si>
    <t>120*1,2"parkovací stání Tovární, 2. vrstva</t>
  </si>
  <si>
    <t>745*1,2"vozovka Tovární, 2. vrstva</t>
  </si>
  <si>
    <t>87*1,2"parkovací stání u školky, 2. vrstva</t>
  </si>
  <si>
    <t>283*1,2"vozovka ke školce, 2. vrstva</t>
  </si>
  <si>
    <t>25*1,2"vozovka hmatová dlažba, 2. vrstva</t>
  </si>
  <si>
    <t>20*1,2"vozovka lem hmatové dlažby, 2. vrstva</t>
  </si>
  <si>
    <t>369*1,2"chodník kamenná dlažba, 2. vrstva</t>
  </si>
  <si>
    <t>3*1,2"chodník mezi garážemi a panelákem, 2. vrstva</t>
  </si>
  <si>
    <t>27</t>
  </si>
  <si>
    <t>564841111</t>
  </si>
  <si>
    <t>Podklad ze štěrkodrtě ŠD tl 120 mm</t>
  </si>
  <si>
    <t>1285945245</t>
  </si>
  <si>
    <t>120*1,16"parkovací stání Tovární</t>
  </si>
  <si>
    <t>745*1,16"vozovka Tovární</t>
  </si>
  <si>
    <t>87*1,16"parkovací stání u školky</t>
  </si>
  <si>
    <t>283*1,16"vozovka ke školce</t>
  </si>
  <si>
    <t>25*1,16"vozovka hmatová dlažba</t>
  </si>
  <si>
    <t>20*1,16"vozovka lem hmatové dlažby</t>
  </si>
  <si>
    <t>369*1,16"chodník kamenná dlažba</t>
  </si>
  <si>
    <t>3*1,16"chodník mezi garážemi a panelákem</t>
  </si>
  <si>
    <t>28</t>
  </si>
  <si>
    <t>564851111</t>
  </si>
  <si>
    <t>Podklad ze štěrkodrtě ŠD tl 150 mm</t>
  </si>
  <si>
    <t>769005151</t>
  </si>
  <si>
    <t>120*1,12</t>
  </si>
  <si>
    <t>87*1,12</t>
  </si>
  <si>
    <t>369*1,12</t>
  </si>
  <si>
    <t>23*1,12</t>
  </si>
  <si>
    <t>3*1,12</t>
  </si>
  <si>
    <t>29</t>
  </si>
  <si>
    <t>564861111</t>
  </si>
  <si>
    <t>Podklad ze štěrkodrtě ŠD tl 200 mm</t>
  </si>
  <si>
    <t>-946141467</t>
  </si>
  <si>
    <t>745*1,12"vozovka Tovární</t>
  </si>
  <si>
    <t>283*1,12"vozovka ke školce</t>
  </si>
  <si>
    <t>25*1,12"vozovka hmatová dlažba</t>
  </si>
  <si>
    <t>20*1,12"vozovka lem hmatové dlažby</t>
  </si>
  <si>
    <t>30</t>
  </si>
  <si>
    <t>564952111</t>
  </si>
  <si>
    <t>Podklad z mechanicky zpevněného kameniva MZK tl 150 mm</t>
  </si>
  <si>
    <t>-118802018</t>
  </si>
  <si>
    <t>(110+10)*1,1"parkovací stání Tovární</t>
  </si>
  <si>
    <t>745*1,1"vozovka Tovární</t>
  </si>
  <si>
    <t>87*1,1"parkovací stání u školky</t>
  </si>
  <si>
    <t>(273+10)*1,1"vozovka ke školce</t>
  </si>
  <si>
    <t>25*1,1"vozovka hmatová dlažba</t>
  </si>
  <si>
    <t>20*1,1"vozovka lem hmatové dlažby</t>
  </si>
  <si>
    <t>31</t>
  </si>
  <si>
    <t>565155111</t>
  </si>
  <si>
    <t>Asfaltový beton vrstva podkladní ACP 16 (obalované kamenivo OKS) tl 70 mm š do 3 m</t>
  </si>
  <si>
    <t>325252916</t>
  </si>
  <si>
    <t>745*1,05"vozovka Tovární</t>
  </si>
  <si>
    <t>283*1,05"vozovka ke školce</t>
  </si>
  <si>
    <t>14*1,05"vozovka do OZ</t>
  </si>
  <si>
    <t>32</t>
  </si>
  <si>
    <t>573111112</t>
  </si>
  <si>
    <t>Postřik živičný infiltrační s posypem z asfaltu množství 1 kg/m2</t>
  </si>
  <si>
    <t>-1755944838</t>
  </si>
  <si>
    <t>33</t>
  </si>
  <si>
    <t>573211107</t>
  </si>
  <si>
    <t>Postřik živičný spojovací z asfaltu v množství 0,30 kg/m2</t>
  </si>
  <si>
    <t>304546002</t>
  </si>
  <si>
    <t>745+14*2"včetně postřiku pro obnovu krytu po poškození výstavbou ostatních etap</t>
  </si>
  <si>
    <t>34</t>
  </si>
  <si>
    <t>577134111</t>
  </si>
  <si>
    <t>Asfaltový beton vrstva obrusná ACO 11 (ABS) tř. I tl 40 mm š do 3 m z nemodifikovaného asfaltu</t>
  </si>
  <si>
    <t>1038141649</t>
  </si>
  <si>
    <t>735"vozovka Tovární</t>
  </si>
  <si>
    <t>735"vozovka Tovární - obnova krytu po poškození výstavbou ostatních etap</t>
  </si>
  <si>
    <t>283"vozovka ke školce</t>
  </si>
  <si>
    <t>14"vozovka do OZ</t>
  </si>
  <si>
    <t>35</t>
  </si>
  <si>
    <t>591211111</t>
  </si>
  <si>
    <t>Kladení dlažby z kostek drobných z kamene do lože z kameniva těženého tl 50 mm</t>
  </si>
  <si>
    <t>-715365235</t>
  </si>
  <si>
    <t>110"parkovací stání Tovární, kostka tmavá</t>
  </si>
  <si>
    <t>87"parkovací stání u školky, kostka tmavá</t>
  </si>
  <si>
    <t>(7+15)*0,1"kladení bílých žulových kostek jako VDZ V10a a V10b</t>
  </si>
  <si>
    <t>36</t>
  </si>
  <si>
    <t>58381007</t>
  </si>
  <si>
    <t>kostka dlažební žula drobná 8/10</t>
  </si>
  <si>
    <t>-1345656331</t>
  </si>
  <si>
    <t>110"parkovací stání Tovární - kostka tmavá</t>
  </si>
  <si>
    <t>87"parkovací stání u školky - kostka tmavá</t>
  </si>
  <si>
    <t>317*0,1"přídlažba jednolinka, tmavá kostka</t>
  </si>
  <si>
    <t>(7+15)*0,1"V10a a V10b - kostka bílá</t>
  </si>
  <si>
    <t>230,9*1,02 "Přepočtené koeficientem množství</t>
  </si>
  <si>
    <t>37</t>
  </si>
  <si>
    <t>591412111</t>
  </si>
  <si>
    <t>Kladení dlažby z mozaiky dvou a vícebarevné komunikací pro pěší lože z kameniva</t>
  </si>
  <si>
    <t>-1659323218</t>
  </si>
  <si>
    <t>369+4"včetně chodníku původně mlatového</t>
  </si>
  <si>
    <t>38</t>
  </si>
  <si>
    <t>58381004</t>
  </si>
  <si>
    <t>kostka dlažební mozaika žula 4/6 tř 1</t>
  </si>
  <si>
    <t>1652535442</t>
  </si>
  <si>
    <t>373*1,02 "Přepočtené koeficientem množství</t>
  </si>
  <si>
    <t>39</t>
  </si>
  <si>
    <t>596212210</t>
  </si>
  <si>
    <t>Kladení zámkové dlažby pozemních komunikací tl 80 mm skupiny A pl do 50 m2</t>
  </si>
  <si>
    <t>1599502838</t>
  </si>
  <si>
    <t>40</t>
  </si>
  <si>
    <t>59245019</t>
  </si>
  <si>
    <t>dlažba tvar obdélník betonová pro nevidomé 200x100x60mm přírodní</t>
  </si>
  <si>
    <t>-1926800590</t>
  </si>
  <si>
    <t>41</t>
  </si>
  <si>
    <t>596841120</t>
  </si>
  <si>
    <t>Kladení betonové dlažby komunikací pro pěší do lože z cement malty vel do 0,09 m2 plochy do 50 m2</t>
  </si>
  <si>
    <t>-1920348308</t>
  </si>
  <si>
    <t>20+23</t>
  </si>
  <si>
    <t>58381154</t>
  </si>
  <si>
    <t>deska dlažební tryskaná žula 300x300mm tl 50mm</t>
  </si>
  <si>
    <t>-1613083504</t>
  </si>
  <si>
    <t>43</t>
  </si>
  <si>
    <t>59246005</t>
  </si>
  <si>
    <t>dlažba plošná betonová terasová reliéfní 400x400x40mm</t>
  </si>
  <si>
    <t>-1446128142</t>
  </si>
  <si>
    <t>23"betonová dlaždice se vzorem kamenné mozaiky</t>
  </si>
  <si>
    <t>44</t>
  </si>
  <si>
    <t>599141111</t>
  </si>
  <si>
    <t>Vyplnění spár mezi silničními dílci živičnou zálivkou</t>
  </si>
  <si>
    <t>209434799</t>
  </si>
  <si>
    <t>Trubní vedení</t>
  </si>
  <si>
    <t>45</t>
  </si>
  <si>
    <t>877265251</t>
  </si>
  <si>
    <t>Montáž samostatného nalepovacího hrdla z tvrdého PVC-systém KG DN 110</t>
  </si>
  <si>
    <t>99264535</t>
  </si>
  <si>
    <t>46</t>
  </si>
  <si>
    <t>28611706</t>
  </si>
  <si>
    <t>nalepovací hrdlo samostatné kanalizace plastové KG DN 110</t>
  </si>
  <si>
    <t>-272563540</t>
  </si>
  <si>
    <t>47</t>
  </si>
  <si>
    <t>895270102</t>
  </si>
  <si>
    <t>Proplachovací a kontrolní šachta z PE-HD pro drenáže liniových staveb šachtové dno DN 400/250 odbočné</t>
  </si>
  <si>
    <t>156950930</t>
  </si>
  <si>
    <t>48</t>
  </si>
  <si>
    <t>895270221</t>
  </si>
  <si>
    <t>Proplachovací a kontrolní šachta z PE-HD DN 400 pro drenáže liniových staveb poklop litinový pro třídu zatížení A 15</t>
  </si>
  <si>
    <t>-1733974093</t>
  </si>
  <si>
    <t>49</t>
  </si>
  <si>
    <t>895270224</t>
  </si>
  <si>
    <t>Proplachovací a kontrolní šachta z PE-HD DN 400 pro drenáže liniových staveb poklop litinový pro třídu zatížení D 400</t>
  </si>
  <si>
    <t>-1260784857</t>
  </si>
  <si>
    <t>50</t>
  </si>
  <si>
    <t>899331111</t>
  </si>
  <si>
    <t>Výšková úprava uličního vstupu nebo vpusti do 200 mm zvýšením poklopu</t>
  </si>
  <si>
    <t>9184714</t>
  </si>
  <si>
    <t>51</t>
  </si>
  <si>
    <t>899431111</t>
  </si>
  <si>
    <t>Výšková úprava uličního vstupu nebo vpusti do 200 mm zvýšením krycího hrnce, šoupěte nebo hydrantu</t>
  </si>
  <si>
    <t>1894312753</t>
  </si>
  <si>
    <t>Ostatní konstrukce a práce, bourání</t>
  </si>
  <si>
    <t>52</t>
  </si>
  <si>
    <t>914111121</t>
  </si>
  <si>
    <t>Montáž svislé dopravní značky do velikosti 2 m2 objímkami na sloupek nebo konzolu</t>
  </si>
  <si>
    <t>-1574548788</t>
  </si>
  <si>
    <t>53</t>
  </si>
  <si>
    <t>40445625</t>
  </si>
  <si>
    <t>informativní značky provozní IP8, IP9, IP11-IP13 500x700mm</t>
  </si>
  <si>
    <t>1288331463</t>
  </si>
  <si>
    <t>54</t>
  </si>
  <si>
    <t>40445646</t>
  </si>
  <si>
    <t>zónové značky IZ5a IZ5b</t>
  </si>
  <si>
    <t>-581067266</t>
  </si>
  <si>
    <t>55</t>
  </si>
  <si>
    <t>914511111</t>
  </si>
  <si>
    <t>Montáž sloupku dopravních značek délky do 3,5 m s betonovým základem</t>
  </si>
  <si>
    <t>1293426602</t>
  </si>
  <si>
    <t>56</t>
  </si>
  <si>
    <t>40445225</t>
  </si>
  <si>
    <t>sloupek pro dopravní značku Zn D 60mm v 3,5m</t>
  </si>
  <si>
    <t>1871170555</t>
  </si>
  <si>
    <t>57</t>
  </si>
  <si>
    <t>916111123</t>
  </si>
  <si>
    <t>Osazení obruby z drobných kostek s boční opěrou do lože z betonu prostého</t>
  </si>
  <si>
    <t>-1693144881</t>
  </si>
  <si>
    <t>58</t>
  </si>
  <si>
    <t>916241213</t>
  </si>
  <si>
    <t>Osazení obrubníku kamenného stojatého s boční opěrou do lože z betonu prostého</t>
  </si>
  <si>
    <t>-76967878</t>
  </si>
  <si>
    <t>268+6+453,5+2+3</t>
  </si>
  <si>
    <t>59</t>
  </si>
  <si>
    <t>58380007</t>
  </si>
  <si>
    <t>obrubník kamenný žulový přímý 150x250mm</t>
  </si>
  <si>
    <t>1673000422</t>
  </si>
  <si>
    <t>60</t>
  </si>
  <si>
    <t>58380416</t>
  </si>
  <si>
    <t>obrubník kamenný žulový obloukový R 0,5-1m 200x250mm</t>
  </si>
  <si>
    <t>1865544137</t>
  </si>
  <si>
    <t>6+2</t>
  </si>
  <si>
    <t>61</t>
  </si>
  <si>
    <t>58380374</t>
  </si>
  <si>
    <t>obrubník kamenný žulový přímý 120x250mm</t>
  </si>
  <si>
    <t>709989311</t>
  </si>
  <si>
    <t>62</t>
  </si>
  <si>
    <t>58380428</t>
  </si>
  <si>
    <t>obrubník kamenný žulový obloukový R 1-3m 200x200mm</t>
  </si>
  <si>
    <t>1585455642</t>
  </si>
  <si>
    <t>63</t>
  </si>
  <si>
    <t>919726122</t>
  </si>
  <si>
    <t>Geotextilie pro ochranu, separaci a filtraci netkaná měrná hmotnost do 300 g/m2</t>
  </si>
  <si>
    <t>-1073281893</t>
  </si>
  <si>
    <t>120*1,4"parkovací stání Tovární</t>
  </si>
  <si>
    <t>745*1,4"vozovka Tovární</t>
  </si>
  <si>
    <t>87*1,4"parkovací stání u školky</t>
  </si>
  <si>
    <t>283*1,4"vozovka ke školce</t>
  </si>
  <si>
    <t>25*1,4"vozovka hmatová dlažba</t>
  </si>
  <si>
    <t>20*1,4"vozovka lem hmatové dlažby</t>
  </si>
  <si>
    <t>369*1,4"chodník kamenná dlažba</t>
  </si>
  <si>
    <t>3*1,4"chodník mezi garážemi a panelákem</t>
  </si>
  <si>
    <t>64</t>
  </si>
  <si>
    <t>919726203</t>
  </si>
  <si>
    <t>Izolační vana - 950 kg/m3 HDPE</t>
  </si>
  <si>
    <t>2072430606</t>
  </si>
  <si>
    <t>87*1,5"včetně přesahů a zatáhnutí až k obrubě</t>
  </si>
  <si>
    <t>65</t>
  </si>
  <si>
    <t>919735125</t>
  </si>
  <si>
    <t>Řezání kamenné obruby</t>
  </si>
  <si>
    <t>-125155553</t>
  </si>
  <si>
    <t>997</t>
  </si>
  <si>
    <t>Přesun sutě</t>
  </si>
  <si>
    <t>66</t>
  </si>
  <si>
    <t>997002511</t>
  </si>
  <si>
    <t>Vodorovné přemístění suti a vybouraných hmot bez naložení ale se složením a urovnáním do 1 km</t>
  </si>
  <si>
    <t>1757227838</t>
  </si>
  <si>
    <t>85,675</t>
  </si>
  <si>
    <t>67</t>
  </si>
  <si>
    <t>997002519</t>
  </si>
  <si>
    <t>Příplatek ZKD 1 km přemístění suti a vybouraných hmot</t>
  </si>
  <si>
    <t>667737195</t>
  </si>
  <si>
    <t>85,675*20</t>
  </si>
  <si>
    <t>68</t>
  </si>
  <si>
    <t>997221873</t>
  </si>
  <si>
    <t>Poplatek za uložení stavebního odpadu na recyklační skládce (skládkovné) zeminy a kamení zatříděného do Katalogu odpadů pod kódem 17 05 04</t>
  </si>
  <si>
    <t>-870310065</t>
  </si>
  <si>
    <t>(1334,91+200)*1,9</t>
  </si>
  <si>
    <t>69</t>
  </si>
  <si>
    <t>997221875</t>
  </si>
  <si>
    <t>Poplatek za uložení stavebního odpadu na recyklační skládce (skládkovné) asfaltového bez obsahu dehtu zatříděného do Katalogu odpadů pod kódem 17 03 02</t>
  </si>
  <si>
    <t>-1162528959</t>
  </si>
  <si>
    <t>PSV</t>
  </si>
  <si>
    <t>Práce a dodávky PSV</t>
  </si>
  <si>
    <t>711</t>
  </si>
  <si>
    <t>Izolace proti vodě, vlhkosti a plynům</t>
  </si>
  <si>
    <t>70</t>
  </si>
  <si>
    <t>711161273</t>
  </si>
  <si>
    <t>Provedení izolace proti zemní vlhkosti svislé z nopové fólie</t>
  </si>
  <si>
    <t>-1080864861</t>
  </si>
  <si>
    <t>58*2</t>
  </si>
  <si>
    <t>20"podél opěrek</t>
  </si>
  <si>
    <t>71</t>
  </si>
  <si>
    <t>28323010</t>
  </si>
  <si>
    <t>fólie profilovaná (nopová) drenážní HDPE s výškou nopů 20mm</t>
  </si>
  <si>
    <t>-1113255787</t>
  </si>
  <si>
    <t>136*1,1 'Přepočtené koeficientem množství</t>
  </si>
  <si>
    <t>767</t>
  </si>
  <si>
    <t>Konstrukce zámečnické</t>
  </si>
  <si>
    <t>72</t>
  </si>
  <si>
    <t>767163121</t>
  </si>
  <si>
    <t>Montáž přímého kovového zábradlí z dílců do betonu v rovině</t>
  </si>
  <si>
    <t>-1945691970</t>
  </si>
  <si>
    <t>21"zábradlí před plochou FPTechnik</t>
  </si>
  <si>
    <t>1,2"Objekt schodiště IO 02-59</t>
  </si>
  <si>
    <t>73</t>
  </si>
  <si>
    <t>63126079R</t>
  </si>
  <si>
    <t>zábradlí kompozitní - madlo, výška 1,1m, madlo z trubek 42,4x4mm, krajní sloupky trubka 42,4x4mm, vni.sloupky 32mm, vše PZN, nátěr</t>
  </si>
  <si>
    <t>2069851857</t>
  </si>
  <si>
    <t>783</t>
  </si>
  <si>
    <t>Dokončovací práce - nátěry</t>
  </si>
  <si>
    <t>74</t>
  </si>
  <si>
    <t>783301311</t>
  </si>
  <si>
    <t>Odmaštění zámečnických konstrukcí vodou ředitelným odmašťovačem</t>
  </si>
  <si>
    <t>899552197</t>
  </si>
  <si>
    <t>3,146*0,05*40*2"podélné trubky</t>
  </si>
  <si>
    <t>3,146*0,05*1,1*22"sloupky</t>
  </si>
  <si>
    <t>75</t>
  </si>
  <si>
    <t>783301401</t>
  </si>
  <si>
    <t>Ometení zámečnických konstrukcí</t>
  </si>
  <si>
    <t>-1539000241</t>
  </si>
  <si>
    <t>76</t>
  </si>
  <si>
    <t>783324201</t>
  </si>
  <si>
    <t>Základní antikorozní jednonásobný akrylátový nátěr zámečnických konstrukcí</t>
  </si>
  <si>
    <t>-644345525</t>
  </si>
  <si>
    <t>77</t>
  </si>
  <si>
    <t>783327101</t>
  </si>
  <si>
    <t>Krycí jednonásobný akrylátový nátěr zámečnických konstrukcí</t>
  </si>
  <si>
    <t>-947529370</t>
  </si>
  <si>
    <t>VRN</t>
  </si>
  <si>
    <t>Vedlejší rozpočtové náklady</t>
  </si>
  <si>
    <t>VRN4</t>
  </si>
  <si>
    <t>Inženýrská činnost</t>
  </si>
  <si>
    <t>78</t>
  </si>
  <si>
    <t>043154000</t>
  </si>
  <si>
    <t>Zkoušky hutnicí</t>
  </si>
  <si>
    <t>sou</t>
  </si>
  <si>
    <t>1024</t>
  </si>
  <si>
    <t>2120726194</t>
  </si>
  <si>
    <t>IO 02 - Opěrné zdi a schodiště Etapa I</t>
  </si>
  <si>
    <t xml:space="preserve">    6 - Úpravy povrchů, podlahy a osazování výplní</t>
  </si>
  <si>
    <t xml:space="preserve">    998 - Přesun hmot</t>
  </si>
  <si>
    <t>132251101</t>
  </si>
  <si>
    <t>Hloubení rýh nezapažených  š do 800 mm v hornině třídy těžitelnosti I, skupiny 3 objem do 20 m3 strojně</t>
  </si>
  <si>
    <t>-2100812860</t>
  </si>
  <si>
    <t>0,4*1,75*0,8*2</t>
  </si>
  <si>
    <t>10,94*0,4*0,8</t>
  </si>
  <si>
    <t>167151101</t>
  </si>
  <si>
    <t>Nakládání výkopku z hornin třídy těžitelnosti I, skupiny 1 až 3 do 100 m3</t>
  </si>
  <si>
    <t>143956773</t>
  </si>
  <si>
    <t>4,621</t>
  </si>
  <si>
    <t>162351104</t>
  </si>
  <si>
    <t>Vodorovné přemístění do 1000 m výkopku/sypaniny z horniny třídy těžitelnosti I, skupiny 1 až 3</t>
  </si>
  <si>
    <t>841644494</t>
  </si>
  <si>
    <t>-1209287751</t>
  </si>
  <si>
    <t>4,621*21</t>
  </si>
  <si>
    <t>171201231</t>
  </si>
  <si>
    <t>Poplatek za uložení zeminy a kamení na recyklační skládce (skládkovné) kód odpadu 17 05 04</t>
  </si>
  <si>
    <t>1586724715</t>
  </si>
  <si>
    <t>4,621*1,7</t>
  </si>
  <si>
    <t>274322611</t>
  </si>
  <si>
    <t>Základové pasy ze ŽB se zvýšenými nároky na prostředí tř. C 30/37</t>
  </si>
  <si>
    <t>-2105649619</t>
  </si>
  <si>
    <t>0,4*0,8*7,21</t>
  </si>
  <si>
    <t>274361821</t>
  </si>
  <si>
    <t>Výztuž základových pásů betonářskou ocelí 10 505 (R)</t>
  </si>
  <si>
    <t>644456762</t>
  </si>
  <si>
    <t>0,138+0,138</t>
  </si>
  <si>
    <t>212750101</t>
  </si>
  <si>
    <t>Trativod z drenážních trubek PVC-U SN 4 perforace 360° včetně lože otevřený výkop DN 100 pro budovy plocha pro vtékání vody min. 80 cm2/m</t>
  </si>
  <si>
    <t>-1611788318</t>
  </si>
  <si>
    <t>(1,75+11,74+1,75)*1,2</t>
  </si>
  <si>
    <t>311351311</t>
  </si>
  <si>
    <t>Zřízení jednostranného bednění nosných nadzákladových zdí</t>
  </si>
  <si>
    <t>-1170621808</t>
  </si>
  <si>
    <t>1,55*1,125</t>
  </si>
  <si>
    <t>5,76*1,125</t>
  </si>
  <si>
    <t>1,35*1,125</t>
  </si>
  <si>
    <t>5,56*1,125</t>
  </si>
  <si>
    <t>1,55*1,21</t>
  </si>
  <si>
    <t>5,76*1,21</t>
  </si>
  <si>
    <t>1,35*1,21</t>
  </si>
  <si>
    <t>5,56*1,21</t>
  </si>
  <si>
    <t>311351312</t>
  </si>
  <si>
    <t>Odstranění jednostranného bednění nosných nadzákladových zdí</t>
  </si>
  <si>
    <t>-1183984438</t>
  </si>
  <si>
    <t>311351911</t>
  </si>
  <si>
    <t>Příplatek k cenám bednění nosných nadzákladových zdí za pohledový beton</t>
  </si>
  <si>
    <t>-446908711</t>
  </si>
  <si>
    <t>33,206</t>
  </si>
  <si>
    <t>311322611</t>
  </si>
  <si>
    <t>Nosná zeď ze ŽB odolného proti agresivnímu prostředí tř. C 30/37 bez výztuže</t>
  </si>
  <si>
    <t>1060372047</t>
  </si>
  <si>
    <t>0,2*1,25*7,11</t>
  </si>
  <si>
    <t>0,2*1,21*7,211</t>
  </si>
  <si>
    <t>311361821</t>
  </si>
  <si>
    <t>Výztuž nosných zdí betonářskou ocelí 10 505</t>
  </si>
  <si>
    <t>723258963</t>
  </si>
  <si>
    <t>0,184+0,188</t>
  </si>
  <si>
    <t>Úpravy povrchů, podlahy a osazování výplní</t>
  </si>
  <si>
    <t>624631212</t>
  </si>
  <si>
    <t>Tmelení akrylátovým tmelem spár prefabrikovaných dílců š do 20 mm včetně penetrace</t>
  </si>
  <si>
    <t>-1408002217</t>
  </si>
  <si>
    <t>(0,885+1,125)*2</t>
  </si>
  <si>
    <t>953312112</t>
  </si>
  <si>
    <t>Vložky do svislých dilatačních spár z fasádních polystyrénových desek tl 20 mm</t>
  </si>
  <si>
    <t>908116111</t>
  </si>
  <si>
    <t>0,885*0,4</t>
  </si>
  <si>
    <t>1,125*0,2</t>
  </si>
  <si>
    <t>998</t>
  </si>
  <si>
    <t>Přesun hmot</t>
  </si>
  <si>
    <t>998152111</t>
  </si>
  <si>
    <t>Přesun hmot pro montované zdi a valy v do 12 m</t>
  </si>
  <si>
    <t>-1220785713</t>
  </si>
  <si>
    <t>711491273</t>
  </si>
  <si>
    <t>Provedení izolace proti tlakové vodě svislé z nopové folie</t>
  </si>
  <si>
    <t>-1742081834</t>
  </si>
  <si>
    <t>1,75*1,2</t>
  </si>
  <si>
    <t>11,74*1,2</t>
  </si>
  <si>
    <t>1,75*1,25</t>
  </si>
  <si>
    <t>28323005</t>
  </si>
  <si>
    <t>fólie drenážní nopová v 8mm tl 0,5mm š 2,0m</t>
  </si>
  <si>
    <t>-205431973</t>
  </si>
  <si>
    <t>18,376*1,2</t>
  </si>
  <si>
    <t>998711201</t>
  </si>
  <si>
    <t>Přesun hmot procentní pro izolace proti vodě, vlhkosti a plynům v objektech v do 6 m</t>
  </si>
  <si>
    <t>%</t>
  </si>
  <si>
    <t>-84532220</t>
  </si>
  <si>
    <t>IO 03 - Dešťová kanalizace Etapa I</t>
  </si>
  <si>
    <t xml:space="preserve">    4 - Vodorovné konstrukce</t>
  </si>
  <si>
    <t>131251104</t>
  </si>
  <si>
    <t>Hloubení jam nezapažených v hornině třídy těžitelnosti I skupiny 3 objem do 500 m3 strojně</t>
  </si>
  <si>
    <t>-610281837</t>
  </si>
  <si>
    <t>pro retenci</t>
  </si>
  <si>
    <t>(5,6*17,44*3,2*2)</t>
  </si>
  <si>
    <t>132254204</t>
  </si>
  <si>
    <t>Hloubení zapažených rýh š do 2000 mm v hornině třídy těžitelnosti I, skupiny 3 objem do 500 m3</t>
  </si>
  <si>
    <t>-812200928</t>
  </si>
  <si>
    <t>(60,25*1,4+37,16*1,51+6,48*1,24+95,31*1,45)*1</t>
  </si>
  <si>
    <t>-67,2</t>
  </si>
  <si>
    <t>131251021</t>
  </si>
  <si>
    <t>Hloubení jam do 15 m3 zapažených v hornině třídy těžitelnosti I, skupiny 3 při překopech inženýrských sítí strojně</t>
  </si>
  <si>
    <t>-1356034005</t>
  </si>
  <si>
    <t>12*2*2*1,4</t>
  </si>
  <si>
    <t>151102101</t>
  </si>
  <si>
    <t>Zřízení příložného pažení a rozepření stěn rýh do 20 m2 hl do 2 m při překopech inženýrských sítí</t>
  </si>
  <si>
    <t>1379874014</t>
  </si>
  <si>
    <t>(60,25*1,4+37,16*1,51+6,48*1,24+95,31*1,45)*2</t>
  </si>
  <si>
    <t>151102111</t>
  </si>
  <si>
    <t>Odstranění příložného pažení a rozepření stěn rýh do 20 m2 hl do 2 m při překopech inženýrských sítí</t>
  </si>
  <si>
    <t>766744436</t>
  </si>
  <si>
    <t>162451105</t>
  </si>
  <si>
    <t>Vodorovné přemístění přes 1 000 do 1500 m výkopku/sypaniny z horniny třídy těžitelnosti I skupiny 1 až 3</t>
  </si>
  <si>
    <t>-448486044</t>
  </si>
  <si>
    <t>zpětné zásypy - na deponii a zpět</t>
  </si>
  <si>
    <t>381,962*2</t>
  </si>
  <si>
    <t>763,924*0,6 'Přepočtené koeficientem množství</t>
  </si>
  <si>
    <t>-30112429</t>
  </si>
  <si>
    <t>625,05+219,496+67,2-381,962</t>
  </si>
  <si>
    <t>1601444837</t>
  </si>
  <si>
    <t>529,784*12</t>
  </si>
  <si>
    <t>167151111</t>
  </si>
  <si>
    <t>Nakládání výkopku z hornin třídy těžitelnosti I skupiny 1 až 3 přes 100 m3</t>
  </si>
  <si>
    <t>-185629817</t>
  </si>
  <si>
    <t>zpětné zásypy - nakládka na deponii</t>
  </si>
  <si>
    <t>381,962</t>
  </si>
  <si>
    <t>381,962*0,6 'Přepočtené koeficientem množství</t>
  </si>
  <si>
    <t>175151101</t>
  </si>
  <si>
    <t>Obsypání potrubí strojně sypaninou bez prohození, uloženou do 3 m</t>
  </si>
  <si>
    <t>-1414026455</t>
  </si>
  <si>
    <t>(60,25+37,16+6,48+95,31)*0,55*1</t>
  </si>
  <si>
    <t>58331200</t>
  </si>
  <si>
    <t>štěrkopísek netříděný zásypový materiál</t>
  </si>
  <si>
    <t>1755119964</t>
  </si>
  <si>
    <t>109,56*2 "Přepočtené koeficientem množství</t>
  </si>
  <si>
    <t>174102101</t>
  </si>
  <si>
    <t>Zásyp jam, šachet a rýh do 30 m3 sypaninou se zhutněním při překopech inženýrských sítí</t>
  </si>
  <si>
    <t>151378735</t>
  </si>
  <si>
    <t>-(109,56+29,568)</t>
  </si>
  <si>
    <t>(5,6*17,44*1,2*2)</t>
  </si>
  <si>
    <t>175151201</t>
  </si>
  <si>
    <t>Obsypání objektu nad přilehlým původním terénem sypaninou bez prohození, uloženou do 3 m strojně</t>
  </si>
  <si>
    <t>495959235</t>
  </si>
  <si>
    <t>(3,6*19,2*0,2+3,6*1,2*0,2+19,2*1,2*0,2)*2</t>
  </si>
  <si>
    <t>(2,4*8,4*0,2+2,4*1,2*0,2+8,4*1,2*0,2)*2</t>
  </si>
  <si>
    <t>58333651</t>
  </si>
  <si>
    <t>kamenivo těžené hrubé frakce 8/16</t>
  </si>
  <si>
    <t>1080792072</t>
  </si>
  <si>
    <t>51,84*2 "Přepočtené koeficientem množství</t>
  </si>
  <si>
    <t>180405111</t>
  </si>
  <si>
    <t>Založení trávníku ve vegetačních prefabrikátech výsevem semene v rovině a ve svahu do 1:5</t>
  </si>
  <si>
    <t>1032941477</t>
  </si>
  <si>
    <t>nad vsakovacími zařízeními</t>
  </si>
  <si>
    <t>107</t>
  </si>
  <si>
    <t>1570685556</t>
  </si>
  <si>
    <t>107*0,02 'Přepočtené koeficientem množství</t>
  </si>
  <si>
    <t>213141111</t>
  </si>
  <si>
    <t>Zřízení vrstvy z geotextilie v rovině nebo ve sklonu do 1:5 š do 3 m</t>
  </si>
  <si>
    <t>-110178888</t>
  </si>
  <si>
    <t>překrytí vsaku</t>
  </si>
  <si>
    <t>3,6*15,6*2</t>
  </si>
  <si>
    <t>69311081</t>
  </si>
  <si>
    <t>geotextilie netkaná separační, ochranná, filtrační, drenážní PES 300g/m2</t>
  </si>
  <si>
    <t>1962090146</t>
  </si>
  <si>
    <t>112,32*1,1845 'Přepočtené koeficientem množství</t>
  </si>
  <si>
    <t>271572211</t>
  </si>
  <si>
    <t>Podsyp pod základové konstrukce se zhutněním z netříděného štěrkopísku</t>
  </si>
  <si>
    <t>42534746</t>
  </si>
  <si>
    <t>17,6*5,6*0,3</t>
  </si>
  <si>
    <t>K3001</t>
  </si>
  <si>
    <t>Montáž uliční sorpční vpusti vč. mříže a poklopu</t>
  </si>
  <si>
    <t>300655211</t>
  </si>
  <si>
    <t>M3001</t>
  </si>
  <si>
    <t>uliční sorpční vpusť 800x1600x1600mm, 4,0l/s, plast-beton</t>
  </si>
  <si>
    <t>-1293855529</t>
  </si>
  <si>
    <t>55242328</t>
  </si>
  <si>
    <t>mříž D 400 -  plochá, 600x600 4-stranný rám</t>
  </si>
  <si>
    <t>379740189</t>
  </si>
  <si>
    <t>63126058</t>
  </si>
  <si>
    <t>poklop kompozitní zátěžový hranatý včetně rámů a příslušenství 600/600mm D400</t>
  </si>
  <si>
    <t>1611990221</t>
  </si>
  <si>
    <t>Vodorovné konstrukce</t>
  </si>
  <si>
    <t>451573111</t>
  </si>
  <si>
    <t>Lože pod potrubí otevřený výkop ze štěrkopísku</t>
  </si>
  <si>
    <t>1393129629</t>
  </si>
  <si>
    <t>(68,2+61,7+6,5+92,35)*0,8*0,1</t>
  </si>
  <si>
    <t>17,6*5,6*0,1</t>
  </si>
  <si>
    <t>871313121</t>
  </si>
  <si>
    <t>Montáž kanalizačního potrubí z PVC těsněné gumovým kroužkem otevřený výkop sklon do 20 % DN 160</t>
  </si>
  <si>
    <t>-965487805</t>
  </si>
  <si>
    <t>28611166</t>
  </si>
  <si>
    <t>trubka kanalizační PVC DN 160x5000 mm SN 8</t>
  </si>
  <si>
    <t>1987721450</t>
  </si>
  <si>
    <t>60,25*1,1</t>
  </si>
  <si>
    <t>871353121</t>
  </si>
  <si>
    <t>Montáž kanalizačního potrubí z PVC těsněné gumovým kroužkem otevřený výkop sklon do 20 % DN 200</t>
  </si>
  <si>
    <t>-1073378838</t>
  </si>
  <si>
    <t>28611169</t>
  </si>
  <si>
    <t>trubka kanalizační PVC DN 200x5000 mm SN 8</t>
  </si>
  <si>
    <t>744434583</t>
  </si>
  <si>
    <t>37,16*1,1</t>
  </si>
  <si>
    <t>871363121</t>
  </si>
  <si>
    <t>Montáž kanalizačního potrubí z PVC těsněné gumovým kroužkem otevřený výkop sklon do 20 % DN 250</t>
  </si>
  <si>
    <t>1683032704</t>
  </si>
  <si>
    <t>28611154</t>
  </si>
  <si>
    <t>trubka kanalizační PVC DN 250x5000 mm SN8</t>
  </si>
  <si>
    <t>-59320878</t>
  </si>
  <si>
    <t>6,48*1,1</t>
  </si>
  <si>
    <t>871373121</t>
  </si>
  <si>
    <t>Montáž kanalizačního potrubí z PVC těsněné gumovým kroužkem otevřený výkop sklon do 20 % DN 315</t>
  </si>
  <si>
    <t>-701561335</t>
  </si>
  <si>
    <t>28611156</t>
  </si>
  <si>
    <t>trubka kanalizační PVC DN 315x2000 mm SN8</t>
  </si>
  <si>
    <t>1062590866</t>
  </si>
  <si>
    <t>95,31*1,1</t>
  </si>
  <si>
    <t>892351111</t>
  </si>
  <si>
    <t>Tlaková zkouška vodou potrubí DN 150 nebo 200</t>
  </si>
  <si>
    <t>706490163</t>
  </si>
  <si>
    <t>60,25+37,16</t>
  </si>
  <si>
    <t>892381111</t>
  </si>
  <si>
    <t>Tlaková zkouška vodou potrubí DN 250, DN 300 nebo 350</t>
  </si>
  <si>
    <t>620226987</t>
  </si>
  <si>
    <t>7,18</t>
  </si>
  <si>
    <t>894414111</t>
  </si>
  <si>
    <t>Osazení železobetonových dílců pro šachty skruží základových (dno)</t>
  </si>
  <si>
    <t>-250879266</t>
  </si>
  <si>
    <t>59224337</t>
  </si>
  <si>
    <t>dno betonové šachty kanalizační přímé 100x60x40 cm</t>
  </si>
  <si>
    <t>-9009899</t>
  </si>
  <si>
    <t>894411311</t>
  </si>
  <si>
    <t>Osazení železobetonových dílců pro šachty skruží rovných</t>
  </si>
  <si>
    <t>1268441024</t>
  </si>
  <si>
    <t>3+5+1</t>
  </si>
  <si>
    <t>59224051</t>
  </si>
  <si>
    <t>skruž pro kanalizační šachty se zabudovanými stupadly 100 x 50 x 12 cm</t>
  </si>
  <si>
    <t>-541655255</t>
  </si>
  <si>
    <t>59224050</t>
  </si>
  <si>
    <t>skruž pro kanalizační šachty se zabudovanými stupadly 100x25x12cm</t>
  </si>
  <si>
    <t>-2086231310</t>
  </si>
  <si>
    <t>59224052</t>
  </si>
  <si>
    <t>skruž pro kanalizační šachty se zabudovanými stupadly 100x100x12cm</t>
  </si>
  <si>
    <t>-1967383679</t>
  </si>
  <si>
    <t>894412411</t>
  </si>
  <si>
    <t>Osazení železobetonových dílců pro šachty skruží přechodových</t>
  </si>
  <si>
    <t>-813826555</t>
  </si>
  <si>
    <t>12+3+3+6+5</t>
  </si>
  <si>
    <t>59224120</t>
  </si>
  <si>
    <t>skruž betonová přechodová 62,5/100x60x9 cm, stupadla poplastovaná</t>
  </si>
  <si>
    <t>-1358621200</t>
  </si>
  <si>
    <t>59224011</t>
  </si>
  <si>
    <t>prstenec šachtový vyrovnávací betonový 625x100x60mm</t>
  </si>
  <si>
    <t>1052932465</t>
  </si>
  <si>
    <t>59224010</t>
  </si>
  <si>
    <t>prstenec šachtový vyrovnávací betonový 625x100x40mm</t>
  </si>
  <si>
    <t>996012589</t>
  </si>
  <si>
    <t>59224012</t>
  </si>
  <si>
    <t>prstenec šachtový vyrovnávací betonový 625x100x80mm</t>
  </si>
  <si>
    <t>-323966997</t>
  </si>
  <si>
    <t>59224013</t>
  </si>
  <si>
    <t>prstenec šachtový vyrovnávací betonový 625x100x100mm</t>
  </si>
  <si>
    <t>-1818224856</t>
  </si>
  <si>
    <t>897171124</t>
  </si>
  <si>
    <t>Akumulační boxy z PP pro vsakování dešťových vod  objemu přes 60 do 250 m3</t>
  </si>
  <si>
    <t>235503861</t>
  </si>
  <si>
    <t>(0,6*0,6*1,2*156)*2</t>
  </si>
  <si>
    <t>897173124</t>
  </si>
  <si>
    <t>Kontrolní šachta integrovaná do akumulačních boxů v přes 1050 do 1400 mm</t>
  </si>
  <si>
    <t>356104317</t>
  </si>
  <si>
    <t>899104112</t>
  </si>
  <si>
    <t>Osazení poklopů litinových nebo ocelových včetně rámů pro třídu zatížení D400, E600</t>
  </si>
  <si>
    <t>1231411717</t>
  </si>
  <si>
    <t>28661935</t>
  </si>
  <si>
    <t>poklop šachtový litinový dno DN 600 pro třídu zatížení D400</t>
  </si>
  <si>
    <t>1458290712</t>
  </si>
  <si>
    <t>894811155</t>
  </si>
  <si>
    <t>Revizní šachta z PVC typ přímý, DN 600/200 tlak 12,5 t hl od 1910 do 2280 mm</t>
  </si>
  <si>
    <t>1988076166</t>
  </si>
  <si>
    <t>1+4</t>
  </si>
  <si>
    <t>895941111</t>
  </si>
  <si>
    <t>Zřízení vpusti kanalizační uliční z betonových dílců typ UV-50 normální</t>
  </si>
  <si>
    <t>-604646133</t>
  </si>
  <si>
    <t>59223852</t>
  </si>
  <si>
    <t>dno betonové pro uliční vpusť s kalovou prohlubní 45x30x5 cm</t>
  </si>
  <si>
    <t>-1915100008</t>
  </si>
  <si>
    <t>59223854</t>
  </si>
  <si>
    <t>skruž betonová pro uliční vpusť s výtokovým otvorem PVC, 45x35x5 cm</t>
  </si>
  <si>
    <t>-42178124</t>
  </si>
  <si>
    <t>59223864</t>
  </si>
  <si>
    <t>prstenec betonový pro uliční vpusť vyrovnávací 39 x 6 x 13 cm</t>
  </si>
  <si>
    <t>-1840827948</t>
  </si>
  <si>
    <t>59223857</t>
  </si>
  <si>
    <t>skruž betonová pro uliční vpusť horní 45 x 29,5 x 5 cm</t>
  </si>
  <si>
    <t>853041493</t>
  </si>
  <si>
    <t>59223862</t>
  </si>
  <si>
    <t>skruž betonová pro uliční vpusť středová 45 x 29,5 x 5 cm</t>
  </si>
  <si>
    <t>2067562414</t>
  </si>
  <si>
    <t>55242330</t>
  </si>
  <si>
    <t>mříž D 400 -  konkávní 600x600 4-stranný rám</t>
  </si>
  <si>
    <t>302111293</t>
  </si>
  <si>
    <t>935113111</t>
  </si>
  <si>
    <t>Osazení odvodňovacího polymerbetonového žlabu s krycím roštem šířky do 200 mm</t>
  </si>
  <si>
    <t>136024319</t>
  </si>
  <si>
    <t>56241027</t>
  </si>
  <si>
    <t>žlab PE vyztužený skelnými vlákny zátěž A15-D400 kN světlá š 200mm</t>
  </si>
  <si>
    <t>-479263680</t>
  </si>
  <si>
    <t>56241034</t>
  </si>
  <si>
    <t>rošt mřížkový D400 Pz dl 1m oka 30/20 pro žlab PE š 200mm</t>
  </si>
  <si>
    <t>-1398956641</t>
  </si>
  <si>
    <t>919726123</t>
  </si>
  <si>
    <t>Geotextilie pro ochranu, separaci a filtraci netkaná měrná hmotnost do 500 g/m2</t>
  </si>
  <si>
    <t>-281217599</t>
  </si>
  <si>
    <t>(3,6*19,2*2+3,6*1,2*2+19,2*1,2*2)*1,1</t>
  </si>
  <si>
    <t>(3,6*8,4*2+3,6*1,2*2+8,4*1,2*2)*1,1</t>
  </si>
  <si>
    <t>1757537115</t>
  </si>
  <si>
    <t>529,784*1,9</t>
  </si>
  <si>
    <t>998271201</t>
  </si>
  <si>
    <t>Přesun hmot pro kanalizace hloubené zděné otevřený výkop</t>
  </si>
  <si>
    <t>-687843071</t>
  </si>
  <si>
    <t>711471301</t>
  </si>
  <si>
    <t>Provedení dvojitého hydroizolačního systému spodní stavby na ploše vodorovné fólií PVC volně s horkovzdušným navařením segmentů</t>
  </si>
  <si>
    <t>-216013298</t>
  </si>
  <si>
    <t>FTR.31106303</t>
  </si>
  <si>
    <t>fólie hydroizolační nevyztužená FATRAFOL 803/V/2, tl. 1,5mm, šířka 2000mm, RAL 8025</t>
  </si>
  <si>
    <t>74073882</t>
  </si>
  <si>
    <t>112,32*1,1655 'Přepočtené koeficientem množství</t>
  </si>
  <si>
    <t>711491171</t>
  </si>
  <si>
    <t>Provedení doplňků izolace proti vodě na vodorovné ploše z textilií vrstva podkladní</t>
  </si>
  <si>
    <t>33759192</t>
  </si>
  <si>
    <t>989167585</t>
  </si>
  <si>
    <t>112,32*1,05 'Přepočtené koeficientem množství</t>
  </si>
  <si>
    <t>711491172</t>
  </si>
  <si>
    <t>Provedení doplňků izolace proti vodě na vodorovné ploše z textilií vrstva ochranná</t>
  </si>
  <si>
    <t>428436424</t>
  </si>
  <si>
    <t>69311035</t>
  </si>
  <si>
    <t>geotextilie tkaná separační, filtrační, výztužná PP pevnost v tahu 30kN/m</t>
  </si>
  <si>
    <t>1819886148</t>
  </si>
  <si>
    <t>IO 04 - Veřejné osvětlení Etapa I</t>
  </si>
  <si>
    <t>21-M - Elektromontáže</t>
  </si>
  <si>
    <t>21-M</t>
  </si>
  <si>
    <t>Elektromontáže</t>
  </si>
  <si>
    <t>Pol1</t>
  </si>
  <si>
    <t>zápustná rozvodnice RVO S1/NVP7P/S006</t>
  </si>
  <si>
    <t>ks</t>
  </si>
  <si>
    <t>1713119939</t>
  </si>
  <si>
    <t>Pol2</t>
  </si>
  <si>
    <t>stožár ocelový bezpaticový DOS 80-V, ŽZn, manžeta</t>
  </si>
  <si>
    <t>-17631140</t>
  </si>
  <si>
    <t>Pol3</t>
  </si>
  <si>
    <t>stožár ocelový bezpaticový DOS 60, ŽZn, manžeta</t>
  </si>
  <si>
    <t>-1269175997</t>
  </si>
  <si>
    <t>Pol4</t>
  </si>
  <si>
    <t>stožár ocelový bezpaticový JOS 45, ŽZn, manžeta</t>
  </si>
  <si>
    <t>1642873113</t>
  </si>
  <si>
    <t>Pol5</t>
  </si>
  <si>
    <t>výložník V89 200060-1-0°, ŽZn</t>
  </si>
  <si>
    <t>1725716274</t>
  </si>
  <si>
    <t>Pol6</t>
  </si>
  <si>
    <t>výložník V89 75060-1-0°, ŽZn</t>
  </si>
  <si>
    <t>-1944939069</t>
  </si>
  <si>
    <t>Pol7</t>
  </si>
  <si>
    <t>výložník V89 150060-2-0°/75°, ŽZn</t>
  </si>
  <si>
    <t>-1238511612</t>
  </si>
  <si>
    <t>Pol8</t>
  </si>
  <si>
    <t>stožárová výzbroj SV6.16.4, průběžná s pojistkou 4A</t>
  </si>
  <si>
    <t>-347148454</t>
  </si>
  <si>
    <t>Pol9</t>
  </si>
  <si>
    <t>stožárová výzbroj SV9.16.4, odbočná s pojistkou 4A</t>
  </si>
  <si>
    <t>-1787645786</t>
  </si>
  <si>
    <t>Pol10</t>
  </si>
  <si>
    <t>stožárová výzbroj SV9.16.4, odbočná se 2 pojistkami 4A</t>
  </si>
  <si>
    <t>-1130000710</t>
  </si>
  <si>
    <t>Pol11</t>
  </si>
  <si>
    <t>pojistka E14 6A (komplet spodek,dotek,vložka,hlavice)</t>
  </si>
  <si>
    <t>-190629908</t>
  </si>
  <si>
    <t>Pol12</t>
  </si>
  <si>
    <t>stožárová zemní svorka</t>
  </si>
  <si>
    <t>-1059982352</t>
  </si>
  <si>
    <t>Pol13</t>
  </si>
  <si>
    <t>svítidlo BGP761 DM12-727/5950lm/42,5W</t>
  </si>
  <si>
    <t>1921157951</t>
  </si>
  <si>
    <t>Pol14</t>
  </si>
  <si>
    <t>svítidlo BGP760 DW52-727/3000lm/22,5W</t>
  </si>
  <si>
    <t>608869676</t>
  </si>
  <si>
    <t>Pol15</t>
  </si>
  <si>
    <t>svítidlo BGP760 DW52-727/3400lm/25,5W</t>
  </si>
  <si>
    <t>-2139758394</t>
  </si>
  <si>
    <t>Pol16</t>
  </si>
  <si>
    <t>svítidlo BGP760 DM50-727/2850lm/21W</t>
  </si>
  <si>
    <t>151289567</t>
  </si>
  <si>
    <t>Pol17</t>
  </si>
  <si>
    <t>svítidlo Mushroom Luminaire PL1.2s 830/1680/16,1W</t>
  </si>
  <si>
    <t>1337228898</t>
  </si>
  <si>
    <t>Pol18</t>
  </si>
  <si>
    <t>světelný sloupek City-Light PL1.2s 830/1355lm/13W</t>
  </si>
  <si>
    <t>-1371338127</t>
  </si>
  <si>
    <t>Pol19</t>
  </si>
  <si>
    <t>kabel CYKY-J 4x16</t>
  </si>
  <si>
    <t>1165284625</t>
  </si>
  <si>
    <t>Pol20</t>
  </si>
  <si>
    <t>kabel CYKY-J 5x2,5</t>
  </si>
  <si>
    <t>-1715008839</t>
  </si>
  <si>
    <t>Pol21</t>
  </si>
  <si>
    <t>kabel CYKY 3Cx1,5</t>
  </si>
  <si>
    <t>1658478134</t>
  </si>
  <si>
    <t>Pol22</t>
  </si>
  <si>
    <t>chránička KF 09063</t>
  </si>
  <si>
    <t>1474899590</t>
  </si>
  <si>
    <t>Pol23</t>
  </si>
  <si>
    <t>chránička KF 09040</t>
  </si>
  <si>
    <t>292100875</t>
  </si>
  <si>
    <t>Pol24</t>
  </si>
  <si>
    <t>zemnící pásek FeZn 30x4 mm</t>
  </si>
  <si>
    <t>815280904</t>
  </si>
  <si>
    <t>Pol25</t>
  </si>
  <si>
    <t>svorka pro zemnící pásek</t>
  </si>
  <si>
    <t>-1941509200</t>
  </si>
  <si>
    <t>Pol26</t>
  </si>
  <si>
    <t>krycí deska KAD 20</t>
  </si>
  <si>
    <t>159792170</t>
  </si>
  <si>
    <t>Pol27</t>
  </si>
  <si>
    <t>krycí deska KAD 15</t>
  </si>
  <si>
    <t>895338015</t>
  </si>
  <si>
    <t>Pol28</t>
  </si>
  <si>
    <t>výstražná folie s bleskem</t>
  </si>
  <si>
    <t>217275904</t>
  </si>
  <si>
    <t>Pol29</t>
  </si>
  <si>
    <t>trubka plastová prům. 250 mm/1,5m</t>
  </si>
  <si>
    <t>1367755054</t>
  </si>
  <si>
    <t>Pol30</t>
  </si>
  <si>
    <t>trubka plastová prům. 200 mm/1m</t>
  </si>
  <si>
    <t>-755126794</t>
  </si>
  <si>
    <t>Pol31</t>
  </si>
  <si>
    <t>beton pro základ ocelového stožáru 8 (0,64)</t>
  </si>
  <si>
    <t>-102999263</t>
  </si>
  <si>
    <t>Pol32</t>
  </si>
  <si>
    <t>beton pro základ ocelového stožáru 6 (0,41)</t>
  </si>
  <si>
    <t>-795239828</t>
  </si>
  <si>
    <t>Pol33</t>
  </si>
  <si>
    <t>beton pro základ parkového ocelového stožáru 4,5 (0,3)</t>
  </si>
  <si>
    <t>1554700565</t>
  </si>
  <si>
    <t>Pol34</t>
  </si>
  <si>
    <t>beton pro obetonování chrániček (0,06)</t>
  </si>
  <si>
    <t>1388978901</t>
  </si>
  <si>
    <t>Pol35</t>
  </si>
  <si>
    <t>písek jemnozrnný</t>
  </si>
  <si>
    <t>-582628963</t>
  </si>
  <si>
    <t>Pol36</t>
  </si>
  <si>
    <t>drobný a pomocný materiál</t>
  </si>
  <si>
    <t>716642221</t>
  </si>
  <si>
    <t>Pol37</t>
  </si>
  <si>
    <t>odpojení vodičů napájecího kabelu z rozvodnice do 16 (žíly)</t>
  </si>
  <si>
    <t>1121253316</t>
  </si>
  <si>
    <t>Pol38</t>
  </si>
  <si>
    <t>domontáž rozvaděče RVO z niky</t>
  </si>
  <si>
    <t>2066712089</t>
  </si>
  <si>
    <t>Pol39</t>
  </si>
  <si>
    <t>vytažení kabelu z přístavku RVO</t>
  </si>
  <si>
    <t>-145192592</t>
  </si>
  <si>
    <t>Pol40</t>
  </si>
  <si>
    <t>odpojení kabelu 16 od venkovního vedení (žíly)</t>
  </si>
  <si>
    <t>-1565209011</t>
  </si>
  <si>
    <t>Pol41</t>
  </si>
  <si>
    <t>odpojení vodičů připoj. kabelu svítidla (bet.sloup) 1,5 (žíly)</t>
  </si>
  <si>
    <t>2087827737</t>
  </si>
  <si>
    <t>Pol42</t>
  </si>
  <si>
    <t>demontáž připojovacího kabelu svítidla (bet. sloup) 1,5 (2m)</t>
  </si>
  <si>
    <t>-1145321400</t>
  </si>
  <si>
    <t>Pol43</t>
  </si>
  <si>
    <t>demontáž svítidla z podpěrného bodu -bet. sloup/konzole 6m</t>
  </si>
  <si>
    <t>773736261</t>
  </si>
  <si>
    <t>Pol44</t>
  </si>
  <si>
    <t>demontáž výložníku, příruby svítidla z betonového stožáru</t>
  </si>
  <si>
    <t>382965737</t>
  </si>
  <si>
    <t>Pol45</t>
  </si>
  <si>
    <t>demontáž pole vzdušného vedení elektro</t>
  </si>
  <si>
    <t>1394447339</t>
  </si>
  <si>
    <t>Pol46</t>
  </si>
  <si>
    <t>demontáž konzole venkovního vedení z betonového stožáru</t>
  </si>
  <si>
    <t>1196215794</t>
  </si>
  <si>
    <t>Pol47</t>
  </si>
  <si>
    <t>demontáž betonového stožáru</t>
  </si>
  <si>
    <t>-1542053707</t>
  </si>
  <si>
    <t>Pol48</t>
  </si>
  <si>
    <t>vybourání patky betonového sloupu 9 (0,38)</t>
  </si>
  <si>
    <t>1630212238</t>
  </si>
  <si>
    <t>Pol49</t>
  </si>
  <si>
    <t>zahození a zhutnění vybourané patky bet. sloupu (1,1)</t>
  </si>
  <si>
    <t>853435651</t>
  </si>
  <si>
    <t>Pol50</t>
  </si>
  <si>
    <t>odpojení vodičů připoj. kabelu svítidla 1,5 (žíly)</t>
  </si>
  <si>
    <t>1858627718</t>
  </si>
  <si>
    <t>Pol51</t>
  </si>
  <si>
    <t>demontáž vývodu ke svítidlu, kabel pr. 1,5</t>
  </si>
  <si>
    <t>-50965214</t>
  </si>
  <si>
    <t>Pol52</t>
  </si>
  <si>
    <t>odpojení vodičů napáj. kabelu ze svorkovnice do AY25 žíly</t>
  </si>
  <si>
    <t>1822426259</t>
  </si>
  <si>
    <t>Pol53</t>
  </si>
  <si>
    <t>demontáž svorkovnice z ocel. stožáru</t>
  </si>
  <si>
    <t>-285786795</t>
  </si>
  <si>
    <t>Pol54</t>
  </si>
  <si>
    <t>vytažení kabelu ze stožáru (1,5m)</t>
  </si>
  <si>
    <t>-1426236443</t>
  </si>
  <si>
    <t>Pol55</t>
  </si>
  <si>
    <t>demontáž svítidla z parkového světelného bodu (4,5)</t>
  </si>
  <si>
    <t>1710867619</t>
  </si>
  <si>
    <t>Pol56</t>
  </si>
  <si>
    <t>demontáž ocelového stožáru 4,5m</t>
  </si>
  <si>
    <t>332391465</t>
  </si>
  <si>
    <t>Pol57</t>
  </si>
  <si>
    <t>vybourání patky parkového světelného bodu 4,5 (0,3)</t>
  </si>
  <si>
    <t>1685193022</t>
  </si>
  <si>
    <t>Pol58</t>
  </si>
  <si>
    <t>zahození a zhutnění vybourané patky stožáru 4,5 (0,3)</t>
  </si>
  <si>
    <t>-1450952659</t>
  </si>
  <si>
    <t>Pol59</t>
  </si>
  <si>
    <t>odkopání kabelu pro přeložku</t>
  </si>
  <si>
    <t>-1752039307</t>
  </si>
  <si>
    <t>Pol60</t>
  </si>
  <si>
    <t>demontáž podzemního vedení bez výkopu</t>
  </si>
  <si>
    <t>-329472372</t>
  </si>
  <si>
    <t>Pol61</t>
  </si>
  <si>
    <t>instalace nového rozvaděče RVON do niky včetně připojení</t>
  </si>
  <si>
    <t>1527636915</t>
  </si>
  <si>
    <t>Pol62</t>
  </si>
  <si>
    <t>připojení kabelu 16 do RVO (žíly)</t>
  </si>
  <si>
    <t>1865795740</t>
  </si>
  <si>
    <t>Pol63</t>
  </si>
  <si>
    <t>vytýčení nových světelných bodů</t>
  </si>
  <si>
    <t>163680804</t>
  </si>
  <si>
    <t>Pol64</t>
  </si>
  <si>
    <t>výkop základu pro silniční ocelový stožár 8 (0,7)</t>
  </si>
  <si>
    <t>1864493333</t>
  </si>
  <si>
    <t>Pol65</t>
  </si>
  <si>
    <t>stavba patky pro stožár 8</t>
  </si>
  <si>
    <t>-853635737</t>
  </si>
  <si>
    <t>Pol66</t>
  </si>
  <si>
    <t>instalace sloupu silničního světelného bodu (8)</t>
  </si>
  <si>
    <t>-1117038197</t>
  </si>
  <si>
    <t>Pol67</t>
  </si>
  <si>
    <t>instalace výložníku silničního světelného bodu (8)</t>
  </si>
  <si>
    <t>1014033290</t>
  </si>
  <si>
    <t>Pol68</t>
  </si>
  <si>
    <t>instalace svítidla silničního světelného bodu (8)</t>
  </si>
  <si>
    <t>2115892675</t>
  </si>
  <si>
    <t>Pol69</t>
  </si>
  <si>
    <t>výkop základu pro ocelový stožár 6 (0,46)</t>
  </si>
  <si>
    <t>870966641</t>
  </si>
  <si>
    <t>Pol70</t>
  </si>
  <si>
    <t>stavba patky pro stožár 6</t>
  </si>
  <si>
    <t>1942748793</t>
  </si>
  <si>
    <t>Pol71</t>
  </si>
  <si>
    <t>instalace sloupu světelného bodu (6)</t>
  </si>
  <si>
    <t>1199220768</t>
  </si>
  <si>
    <t>Pol72</t>
  </si>
  <si>
    <t>instalace svítidla světelného bodu (6)</t>
  </si>
  <si>
    <t>-1110532381</t>
  </si>
  <si>
    <t>Pol73</t>
  </si>
  <si>
    <t>výkop základu pro parkový ocelový stožár 4,5 (0,3)</t>
  </si>
  <si>
    <t>-591875165</t>
  </si>
  <si>
    <t>Pol74</t>
  </si>
  <si>
    <t>stavba patky pro stožár 4,5</t>
  </si>
  <si>
    <t>-66679</t>
  </si>
  <si>
    <t>Pol75</t>
  </si>
  <si>
    <t>instalace sloupu sadového světelného bodu 4,5</t>
  </si>
  <si>
    <t>47890817</t>
  </si>
  <si>
    <t>Pol76</t>
  </si>
  <si>
    <t>instalace svítidla sadového světelného bodu 4,5</t>
  </si>
  <si>
    <t>-55481619</t>
  </si>
  <si>
    <t>Pol77</t>
  </si>
  <si>
    <t>instalace svorkovnice</t>
  </si>
  <si>
    <t>669126625</t>
  </si>
  <si>
    <t>Pol78</t>
  </si>
  <si>
    <t>instalace pojistky E14</t>
  </si>
  <si>
    <t>132240469</t>
  </si>
  <si>
    <t>79</t>
  </si>
  <si>
    <t>Pol79</t>
  </si>
  <si>
    <t>výkop základu pro světelný sloupek 1,2 (0,22)</t>
  </si>
  <si>
    <t>2052593084</t>
  </si>
  <si>
    <t>80</t>
  </si>
  <si>
    <t>Pol80</t>
  </si>
  <si>
    <t>stavba patky pro sloupek 1,2</t>
  </si>
  <si>
    <t>-768408585</t>
  </si>
  <si>
    <t>81</t>
  </si>
  <si>
    <t>Pol81</t>
  </si>
  <si>
    <t>instalace světelného sloupku 1,2</t>
  </si>
  <si>
    <t>-1988988167</t>
  </si>
  <si>
    <t>82</t>
  </si>
  <si>
    <t>Pol82</t>
  </si>
  <si>
    <t>zatažení kabelu pr. 1,5 do sloupu</t>
  </si>
  <si>
    <t>-1686103110</t>
  </si>
  <si>
    <t>83</t>
  </si>
  <si>
    <t>Pol83</t>
  </si>
  <si>
    <t>připojení kabelu do svorkovnice a svítidla 1,5 (žíly)</t>
  </si>
  <si>
    <t>-1190507228</t>
  </si>
  <si>
    <t>84</t>
  </si>
  <si>
    <t>Pol84</t>
  </si>
  <si>
    <t>zavedení kabelu do pr. 2,5 do sloupu (2m)</t>
  </si>
  <si>
    <t>-2117959597</t>
  </si>
  <si>
    <t>85</t>
  </si>
  <si>
    <t>Pol85</t>
  </si>
  <si>
    <t>připojení kabelu do pr. 2,5 do svorkovnice (žíly)</t>
  </si>
  <si>
    <t>124077523</t>
  </si>
  <si>
    <t>86</t>
  </si>
  <si>
    <t>Pol86</t>
  </si>
  <si>
    <t>zavedení kabelu do pr. 16 do sloupu (2m)</t>
  </si>
  <si>
    <t>506940196</t>
  </si>
  <si>
    <t>87</t>
  </si>
  <si>
    <t>Pol87</t>
  </si>
  <si>
    <t>připojení kabelu do pr. 16 do svorkovnice (žíly)</t>
  </si>
  <si>
    <t>-942423879</t>
  </si>
  <si>
    <t>88</t>
  </si>
  <si>
    <t>Pol88</t>
  </si>
  <si>
    <t>vytýčení trasy kabelového vedení</t>
  </si>
  <si>
    <t>1505982199</t>
  </si>
  <si>
    <t>89</t>
  </si>
  <si>
    <t>Pol89</t>
  </si>
  <si>
    <t>výkop v komunikaci (0,5x0,8)</t>
  </si>
  <si>
    <t>1699803851</t>
  </si>
  <si>
    <t>90</t>
  </si>
  <si>
    <t>Pol90</t>
  </si>
  <si>
    <t>výkop v zeleném pásu (0,3x0,7)</t>
  </si>
  <si>
    <t>78535348</t>
  </si>
  <si>
    <t>91</t>
  </si>
  <si>
    <t>Pol91</t>
  </si>
  <si>
    <t>výkop v chodníku (0,3x0,35)</t>
  </si>
  <si>
    <t>496757763</t>
  </si>
  <si>
    <t>92</t>
  </si>
  <si>
    <t>Pol92</t>
  </si>
  <si>
    <t>pokládka zemnícího drátu</t>
  </si>
  <si>
    <t>-915546921</t>
  </si>
  <si>
    <t>93</t>
  </si>
  <si>
    <t>Pol93</t>
  </si>
  <si>
    <t>pokládka kabelů do pr. 16</t>
  </si>
  <si>
    <t>-556813755</t>
  </si>
  <si>
    <t>94</t>
  </si>
  <si>
    <t>Pol94</t>
  </si>
  <si>
    <t>pokládka chrániček</t>
  </si>
  <si>
    <t>-1269556376</t>
  </si>
  <si>
    <t>95</t>
  </si>
  <si>
    <t>Pol95</t>
  </si>
  <si>
    <t>příplatek za zatažení kabelu do r. 16 do chráničky</t>
  </si>
  <si>
    <t>820249334</t>
  </si>
  <si>
    <t>96</t>
  </si>
  <si>
    <t>Pol96</t>
  </si>
  <si>
    <t>obetonování chrániček</t>
  </si>
  <si>
    <t>433035930</t>
  </si>
  <si>
    <t>97</t>
  </si>
  <si>
    <t>Pol97</t>
  </si>
  <si>
    <t>násyp pískového lože (0,3x0,2)</t>
  </si>
  <si>
    <t>-772890834</t>
  </si>
  <si>
    <t>98</t>
  </si>
  <si>
    <t>Pol98</t>
  </si>
  <si>
    <t>pokládka krycích desek CAD</t>
  </si>
  <si>
    <t>853013388</t>
  </si>
  <si>
    <t>99</t>
  </si>
  <si>
    <t>Pol99</t>
  </si>
  <si>
    <t>zahození a zhutnění výkopů (0,5x0,65)</t>
  </si>
  <si>
    <t>-69741216</t>
  </si>
  <si>
    <t>100</t>
  </si>
  <si>
    <t>Pol100</t>
  </si>
  <si>
    <t>zahození a zhutnění výkopů (0,3x0,5)</t>
  </si>
  <si>
    <t>-1647311422</t>
  </si>
  <si>
    <t>101</t>
  </si>
  <si>
    <t>Pol101</t>
  </si>
  <si>
    <t>zahození a zhutnění výkopů (0,3x0,15)</t>
  </si>
  <si>
    <t>652494876</t>
  </si>
  <si>
    <t>102</t>
  </si>
  <si>
    <t>Pol102</t>
  </si>
  <si>
    <t>odkop kabelu v zeleném pásu  vč. záhozu (0,3x0,7)</t>
  </si>
  <si>
    <t>-836248235</t>
  </si>
  <si>
    <t>103</t>
  </si>
  <si>
    <t>Pol103</t>
  </si>
  <si>
    <t>odkop kabelu v chodníku  vč. záhozu (0,3x0,15)</t>
  </si>
  <si>
    <t>-779492940</t>
  </si>
  <si>
    <t>104</t>
  </si>
  <si>
    <t>Pol104</t>
  </si>
  <si>
    <t>stavební práce - dozdění+začiš. otvoru u RVON+nátěr</t>
  </si>
  <si>
    <t>499190210</t>
  </si>
  <si>
    <t>105</t>
  </si>
  <si>
    <t>Pol105</t>
  </si>
  <si>
    <t>ostatní montážní a pomocné práce</t>
  </si>
  <si>
    <t>1283800021</t>
  </si>
  <si>
    <t>106</t>
  </si>
  <si>
    <t>Pol106</t>
  </si>
  <si>
    <t>odvoz výkopku do 5 km a uložení na skládku vč. poplatku</t>
  </si>
  <si>
    <t>812124890</t>
  </si>
  <si>
    <t>Pol107</t>
  </si>
  <si>
    <t>ekologická likvidace svítidel</t>
  </si>
  <si>
    <t>-615368303</t>
  </si>
  <si>
    <t>108</t>
  </si>
  <si>
    <t>Pol108</t>
  </si>
  <si>
    <t>revize</t>
  </si>
  <si>
    <t>-1523031665</t>
  </si>
  <si>
    <t>109</t>
  </si>
  <si>
    <t>Pol109</t>
  </si>
  <si>
    <t>doprava</t>
  </si>
  <si>
    <t>-567553923</t>
  </si>
  <si>
    <t>110</t>
  </si>
  <si>
    <t>Pol110</t>
  </si>
  <si>
    <t>zákres dle skutečného stavu</t>
  </si>
  <si>
    <t>-958080961</t>
  </si>
  <si>
    <t>IO 06 - Optická síť Etapa I</t>
  </si>
  <si>
    <t xml:space="preserve">    742 - Elektroinstalace - slaboproud</t>
  </si>
  <si>
    <t xml:space="preserve">    M - Práce a dodávky M</t>
  </si>
  <si>
    <t xml:space="preserve">    22-M - Montáže technologických zařízení pro dopravní stavby</t>
  </si>
  <si>
    <t xml:space="preserve">    46-M - Zemní práce při extr.mont.pracích</t>
  </si>
  <si>
    <t xml:space="preserve">    OST - Ostatní</t>
  </si>
  <si>
    <t>742</t>
  </si>
  <si>
    <t>Elektroinstalace - slaboproud</t>
  </si>
  <si>
    <t>Práce a dodávky M</t>
  </si>
  <si>
    <t>22-M</t>
  </si>
  <si>
    <t>Montáže technologických zařízení pro dopravní stavby</t>
  </si>
  <si>
    <t>220182029</t>
  </si>
  <si>
    <t>Montáž plastové komory na spojkování optického kabelu</t>
  </si>
  <si>
    <t>-1876234639</t>
  </si>
  <si>
    <t>Struktura výpočtu: počet kusů</t>
  </si>
  <si>
    <t>IP-13.2.1</t>
  </si>
  <si>
    <t>kabelová komora SGLB 1230 s víkem; (a=845; b=425; v=610)</t>
  </si>
  <si>
    <t>256</t>
  </si>
  <si>
    <t>-1180249732</t>
  </si>
  <si>
    <t>220182022</t>
  </si>
  <si>
    <t>Uložení HDPE trubky pro optický kabel do výkopu bez zřízení lože a bez krytí</t>
  </si>
  <si>
    <t>1226281861</t>
  </si>
  <si>
    <t>Struktura výpočtu: změřeno v digitální verzi PD funkcí na měření délek</t>
  </si>
  <si>
    <t>187,5</t>
  </si>
  <si>
    <t>220182021</t>
  </si>
  <si>
    <t>Uložení HDPE trubky do výkopu včetně fixace</t>
  </si>
  <si>
    <t>1212778926</t>
  </si>
  <si>
    <t>220182001</t>
  </si>
  <si>
    <t>Zatažení 1 až 3 trubky HDPE do otvoru kabelovodu</t>
  </si>
  <si>
    <t>-1192421773</t>
  </si>
  <si>
    <t>3,5</t>
  </si>
  <si>
    <t>34571350</t>
  </si>
  <si>
    <t>trubka elektroinstalační ohebná dvouplášťová korugovaná (chránička) D 32/40mm, HDPE+LDPE</t>
  </si>
  <si>
    <t>276719031</t>
  </si>
  <si>
    <t>225</t>
  </si>
  <si>
    <t>220182026</t>
  </si>
  <si>
    <t>Montáž spojky bez svařování na HDPE trubce rovné nebo redukční</t>
  </si>
  <si>
    <t>1071612204</t>
  </si>
  <si>
    <t>IP-13.2.2</t>
  </si>
  <si>
    <t>spojka HDPE 05040</t>
  </si>
  <si>
    <t>-1359239604</t>
  </si>
  <si>
    <t>220182027</t>
  </si>
  <si>
    <t>Montáž koncovky nebo záslepky bez svařování na HDPE trubku</t>
  </si>
  <si>
    <t>2093219920</t>
  </si>
  <si>
    <t>IP-13.2.3</t>
  </si>
  <si>
    <t>koncovka HDPE 05041 bez ventilku</t>
  </si>
  <si>
    <t>1035414668</t>
  </si>
  <si>
    <t>IP-13.2.4</t>
  </si>
  <si>
    <t>koncovka HDPE 05042 s ventilkem</t>
  </si>
  <si>
    <t>-1100902630</t>
  </si>
  <si>
    <t>220182002</t>
  </si>
  <si>
    <t>Zatažení ochranné trubky HDPE do chráničky 110 mm</t>
  </si>
  <si>
    <t>-403261485</t>
  </si>
  <si>
    <t>741120201</t>
  </si>
  <si>
    <t>Montáž vodič Cu izolovaný plný a laněný s PVC pláštěm žíla 1,5-16 mm2 volně (CY, CHAH-R(V))</t>
  </si>
  <si>
    <t>-1463356299</t>
  </si>
  <si>
    <t>232</t>
  </si>
  <si>
    <t>34140840</t>
  </si>
  <si>
    <t>vodič izolovaný s Cu jádrem 1,50mm2</t>
  </si>
  <si>
    <t>-39915802</t>
  </si>
  <si>
    <t>460520174</t>
  </si>
  <si>
    <t>Montáž trubek ochranných plastových ohebných do 110 mm uložených do rýhy</t>
  </si>
  <si>
    <t>-796598880</t>
  </si>
  <si>
    <t>34571355</t>
  </si>
  <si>
    <t>trubka elektroinstalační ohebná dvouplášťová korugovaná D 94/110 mm, HDPE+LDPE</t>
  </si>
  <si>
    <t>2055526865</t>
  </si>
  <si>
    <t>460520173</t>
  </si>
  <si>
    <t>Montáž trubek ochranných plastových ohebných do 90 mm uložených do rýhy</t>
  </si>
  <si>
    <t>-1393259045</t>
  </si>
  <si>
    <t>42,5</t>
  </si>
  <si>
    <t>34571354</t>
  </si>
  <si>
    <t>trubka elektroinstalační ohebná dvouplášťová korugovaná D 75/90 mm, HDPE+LDPE</t>
  </si>
  <si>
    <t>-1503434183</t>
  </si>
  <si>
    <t>46-M</t>
  </si>
  <si>
    <t>Zemní práce při extr.mont.pracích</t>
  </si>
  <si>
    <t>IP-013</t>
  </si>
  <si>
    <t>Vytýčení pozice nové kabelové skříně</t>
  </si>
  <si>
    <t>1976772760</t>
  </si>
  <si>
    <t>460070203</t>
  </si>
  <si>
    <t>Hloubení nezapažených jam pro základy telefonních objektů ručně v hornině tř 3</t>
  </si>
  <si>
    <t>-343474751</t>
  </si>
  <si>
    <t>460080013</t>
  </si>
  <si>
    <t>Základové konstrukce z monolitického betonu C 12/15 bez bednění</t>
  </si>
  <si>
    <t>-1819549201</t>
  </si>
  <si>
    <t>Struktura výpočtu: dno kabel. komory *0,05*počet komor</t>
  </si>
  <si>
    <t>0,85*0,45*0,05*3</t>
  </si>
  <si>
    <t>IP-014</t>
  </si>
  <si>
    <t>Vytýčení trasy optického vedení</t>
  </si>
  <si>
    <t>127906412</t>
  </si>
  <si>
    <t>460150263</t>
  </si>
  <si>
    <t>Hloubení kabelových zapažených i nezapažených rýh ručně š 50 cm, hl 80 cm, v hornině tř 3</t>
  </si>
  <si>
    <t>-76647239</t>
  </si>
  <si>
    <t>Struktura výpočtu: změřeno v digitální verzi PD funkcí na měření délek (výkop silnice)</t>
  </si>
  <si>
    <t>460150153</t>
  </si>
  <si>
    <t>Hloubení kabelových zapažených i nezapažených rýh ručně š 35 cm, hl 70 cm, v hornině tř 3</t>
  </si>
  <si>
    <t>-56364244</t>
  </si>
  <si>
    <t>Struktura výpočtu: změřeno v digitální verzi PD funkcí na měření délek (výkop zel. pás)</t>
  </si>
  <si>
    <t>7,5</t>
  </si>
  <si>
    <t>460150123</t>
  </si>
  <si>
    <t>Hloubení kabelových zapažených i nezapažených rýh ručně š 35 cm, hl 40 cm, v hornině tř 3</t>
  </si>
  <si>
    <t>-1515283022</t>
  </si>
  <si>
    <t>Struktura výpočtu: změřeno v digitální verzi PD funkcí na měření délek (výkop chodník)</t>
  </si>
  <si>
    <t>5,5</t>
  </si>
  <si>
    <t>460080012</t>
  </si>
  <si>
    <t>Základové konstrukce z monolitického betonu C 8/10 bez bednění</t>
  </si>
  <si>
    <t>1635759300</t>
  </si>
  <si>
    <t>Struktura výpočtu: změřeno v digitální verzi PD funkcí na měření délek (výkop silnice * objem obetonování)</t>
  </si>
  <si>
    <t>21*0,06</t>
  </si>
  <si>
    <t>IP-010</t>
  </si>
  <si>
    <t>výstražná fólie do výkopu oranžová</t>
  </si>
  <si>
    <t>-949807952</t>
  </si>
  <si>
    <t>Struktura výpočtu: výkop v zeleném pásu + silnice</t>
  </si>
  <si>
    <t>460421171</t>
  </si>
  <si>
    <t>Lože kabelů z písku nebo štěrkopísku tl 10 cm nad kabel, kryté plastovou deskou, š lože do 25 cm</t>
  </si>
  <si>
    <t>1332971522</t>
  </si>
  <si>
    <t>Struktura výpočtu: výkop v chodníku</t>
  </si>
  <si>
    <t>34575103</t>
  </si>
  <si>
    <t>deska kabelová krycí PVC červená, 200x7x2 mm</t>
  </si>
  <si>
    <t>-1648054521</t>
  </si>
  <si>
    <t>460560253</t>
  </si>
  <si>
    <t>Zásyp rýh ručně šířky 50 cm, hloubky 70 cm, z horniny třídy 3</t>
  </si>
  <si>
    <t>-6690775</t>
  </si>
  <si>
    <t>460560133</t>
  </si>
  <si>
    <t>Zásyp rýh ručně šířky 35 cm, hloubky 50 cm, z horniny třídy 3</t>
  </si>
  <si>
    <t>-1510117253</t>
  </si>
  <si>
    <t>Struktura výpočtu: výkop zelený pás</t>
  </si>
  <si>
    <t>460560103</t>
  </si>
  <si>
    <t>Zásyp rýh ručně šířky 35 cm, hloubky 20 cm, z horniny třídy 3</t>
  </si>
  <si>
    <t>-1309751634</t>
  </si>
  <si>
    <t>460600061</t>
  </si>
  <si>
    <t>Odvoz suti a vybouraných hmot do 1 km</t>
  </si>
  <si>
    <t>561053105</t>
  </si>
  <si>
    <t>Struktura výpočtu: přebytek výkopku (pískové lože, betony pro chráničky a patky a ostatní mat. uložený v zemi)</t>
  </si>
  <si>
    <t>3,84</t>
  </si>
  <si>
    <t>460600071</t>
  </si>
  <si>
    <t>Příplatek k odvozu suti a vybouraných hmot za každý další 1 km</t>
  </si>
  <si>
    <t>606709647</t>
  </si>
  <si>
    <t>IP-023</t>
  </si>
  <si>
    <t>Poplatek za uložení stavebního odpadu ze sypaniny na skládce (skládkovné)</t>
  </si>
  <si>
    <t>1399784285</t>
  </si>
  <si>
    <t>OST</t>
  </si>
  <si>
    <t>Ostatní</t>
  </si>
  <si>
    <t>013254000</t>
  </si>
  <si>
    <t>Dokumentace skutečného provedení stavby</t>
  </si>
  <si>
    <t>262144</t>
  </si>
  <si>
    <t>955577798</t>
  </si>
  <si>
    <t>Dokumentace</t>
  </si>
  <si>
    <t>065002000</t>
  </si>
  <si>
    <t>Mimostaveništní doprava materiálů</t>
  </si>
  <si>
    <t>1026590581</t>
  </si>
  <si>
    <t>IP-020.2</t>
  </si>
  <si>
    <t>Drobný materiál</t>
  </si>
  <si>
    <t>1549578427</t>
  </si>
  <si>
    <t>Drobný materiál 3% z ceny materiálu</t>
  </si>
  <si>
    <t>220182023</t>
  </si>
  <si>
    <t>Kontrola tlakutěsnosti HDPE trubky od 1m do 2000 m</t>
  </si>
  <si>
    <t>2141042988</t>
  </si>
  <si>
    <t>HZS2222</t>
  </si>
  <si>
    <t>Hodinová zúčtovací sazba elektrikář odborný</t>
  </si>
  <si>
    <t>hod</t>
  </si>
  <si>
    <t>1879685465</t>
  </si>
  <si>
    <t>Ostatní montážní práce nezahrnuté v položkách</t>
  </si>
  <si>
    <t>SO 01-09 - Drobná architektura - Hlediště - Etapa I</t>
  </si>
  <si>
    <t xml:space="preserve">    762 - Konstrukce tesařské</t>
  </si>
  <si>
    <t>121101102</t>
  </si>
  <si>
    <t>Sejmutí ornice s přemístěním na vzdálenost do 100 m</t>
  </si>
  <si>
    <t>1260225071</t>
  </si>
  <si>
    <t>0,10*0,50*(5,20+4,70+4,70+4,20)</t>
  </si>
  <si>
    <t>0,10*4,25*5,20</t>
  </si>
  <si>
    <t>122251101</t>
  </si>
  <si>
    <t>Odkopávky a prokopávky nezapažené v hornině třídy těžitelnosti I skupiny 3 objem do 20 m3 strojně</t>
  </si>
  <si>
    <t>-1643017740</t>
  </si>
  <si>
    <t>131251100</t>
  </si>
  <si>
    <t>Hloubení jam nezapažených v hornině třídy těžitelnosti I skupiny 3 objem do 20 m3 strojně</t>
  </si>
  <si>
    <t>1747753169</t>
  </si>
  <si>
    <t>0,30*0,40*0,50*8</t>
  </si>
  <si>
    <t>0,30*0,40*4,25*2</t>
  </si>
  <si>
    <t>Vodorovné přemístění přes 9 000 do 10000 m výkopku/sypaniny z horniny třídy těžitelnosti I skupiny 1 až 3</t>
  </si>
  <si>
    <t>-639256710</t>
  </si>
  <si>
    <t>"ornice" 3,150</t>
  </si>
  <si>
    <t>"odkopávky" 3,150</t>
  </si>
  <si>
    <t>"jámy" 1,500</t>
  </si>
  <si>
    <t>Příplatek k vodorovnému přemístění výkopku/sypaniny z horniny třídy těžitelnosti I skupiny 1 až 3 ZKD 1000 m přes 10000 m</t>
  </si>
  <si>
    <t>-1468992767</t>
  </si>
  <si>
    <t>7,8*11 'Přepočtené koeficientem množství</t>
  </si>
  <si>
    <t>171201201</t>
  </si>
  <si>
    <t>Uložení sypaniny na skládky</t>
  </si>
  <si>
    <t>1594047815</t>
  </si>
  <si>
    <t>-1292442105</t>
  </si>
  <si>
    <t>7,8*1,7 "Přepočtené koeficientem množství</t>
  </si>
  <si>
    <t>271532212</t>
  </si>
  <si>
    <t>Podsyp pod základové konstrukce se zhutněním a urovnáním povrchu z kameniva hrubého, frakce 16 - 32 mm</t>
  </si>
  <si>
    <t>476961688</t>
  </si>
  <si>
    <t>0,10*0,40*0,50*8</t>
  </si>
  <si>
    <t>0,10*0,40*4,25*2</t>
  </si>
  <si>
    <t>0,20*0,40*(5,20+4,70+4,70+4,20-8*0,50)</t>
  </si>
  <si>
    <t>0,20*4,25*(5,20-2*0,50)</t>
  </si>
  <si>
    <t>953961215</t>
  </si>
  <si>
    <t>Kotvy chemickou patronou M 20 hl 170 mm do betonu, ŽB nebo kamene s vyvrtáním otvoru</t>
  </si>
  <si>
    <t>-297159901</t>
  </si>
  <si>
    <t>953965145</t>
  </si>
  <si>
    <t>Kotevní šroub pro chemické kotvy M 20 dl 400 mm</t>
  </si>
  <si>
    <t>-1326841595</t>
  </si>
  <si>
    <t>279113135</t>
  </si>
  <si>
    <t>Základové zdi z tvárnic ztraceného bednění včetně výplně z betonu bez zvláštních nároků na vliv prostředí třídy C 16/20, tloušťky zdiva přes 300 do 400 mm</t>
  </si>
  <si>
    <t>2014083734</t>
  </si>
  <si>
    <t>0,50*0,50*8</t>
  </si>
  <si>
    <t>0,50*4,25*2</t>
  </si>
  <si>
    <t>711111001</t>
  </si>
  <si>
    <t>Provedení izolace proti zemní vlhkosti natěradly a tmely za studena na ploše vodorovné V nátěrem penetračním</t>
  </si>
  <si>
    <t>623850796</t>
  </si>
  <si>
    <t>0,40*0,50*8</t>
  </si>
  <si>
    <t>0,40*4,25*2</t>
  </si>
  <si>
    <t>11163150</t>
  </si>
  <si>
    <t>lak penetrační asfaltový</t>
  </si>
  <si>
    <t>-1892800143</t>
  </si>
  <si>
    <t>5*0,00035 "Přepočtené koeficientem množství</t>
  </si>
  <si>
    <t>711141559</t>
  </si>
  <si>
    <t>Provedení izolace proti zemní vlhkosti pásy přitavením NAIP na ploše vodorovné V</t>
  </si>
  <si>
    <t>-1719766446</t>
  </si>
  <si>
    <t>62832001</t>
  </si>
  <si>
    <t>pás asfaltový natavitelný oxidovaný tl. 3,5mm typu V60 S35 s vložkou ze skleněné rohože, s jemnozrnným minerálním posypem</t>
  </si>
  <si>
    <t>1444713025</t>
  </si>
  <si>
    <t>5*1,1 "Přepočtené koeficientem množství</t>
  </si>
  <si>
    <t>998711202</t>
  </si>
  <si>
    <t>Přesun hmot pro izolace proti vodě, vlhkosti a plynům stanovený procentní sazbou z ceny vodorovná dopravní vzdálenost do 50 m v objektech výšky přes 6 do 12 m</t>
  </si>
  <si>
    <t>1837158560</t>
  </si>
  <si>
    <t>762</t>
  </si>
  <si>
    <t>Konstrukce tesařské</t>
  </si>
  <si>
    <t>762751140</t>
  </si>
  <si>
    <t>Montáž prostorových konstrukcí vázaných na hladko (bez zářezů) z řeziva hraněného nebo polohraněného, průřezové plochy přes 288 do 450 cm2</t>
  </si>
  <si>
    <t>-1250503735</t>
  </si>
  <si>
    <t>2*5,20</t>
  </si>
  <si>
    <t>4*4,70</t>
  </si>
  <si>
    <t>2*4,20</t>
  </si>
  <si>
    <t>17*5,20</t>
  </si>
  <si>
    <t>60512140</t>
  </si>
  <si>
    <t>hranol stavební řezivo průřezu do 450cm2 do dl 6m</t>
  </si>
  <si>
    <t>1085127188</t>
  </si>
  <si>
    <t>dubové hranoly, hoblované</t>
  </si>
  <si>
    <t>2*5,20*0,15*0,25*1,05</t>
  </si>
  <si>
    <t>4*4,70*0,15*0,25*1,05</t>
  </si>
  <si>
    <t>2*4,20*0,15*0,25*1,05</t>
  </si>
  <si>
    <t>17*5,20*0,15*0,25*1,05</t>
  </si>
  <si>
    <t>998762201</t>
  </si>
  <si>
    <t>Přesun hmot pro konstrukce tesařské stanovený procentní sazbou (%) z ceny vodorovná dopravní vzdálenost do 50 m v objektech výšky do 6 m</t>
  </si>
  <si>
    <t>128105055</t>
  </si>
  <si>
    <t>762083122</t>
  </si>
  <si>
    <t>Práce společné pro tesařské konstrukce impregnace řeziva máčením proti dřevokaznému hmyzu, houbám a plísním, třída ohrožení 3 a 4 (dřevo v exteriéru)</t>
  </si>
  <si>
    <t>-559006366</t>
  </si>
  <si>
    <t>SO 01-10 - Drobná architektura - Oplocení kontejnerů - Etapa I</t>
  </si>
  <si>
    <t>628613611</t>
  </si>
  <si>
    <t>Žárové zinkování ponorem dílů ocelových konstrukcí hmotnosti do 100 kg</t>
  </si>
  <si>
    <t>-648893691</t>
  </si>
  <si>
    <t>-647375477</t>
  </si>
  <si>
    <t>762136115R</t>
  </si>
  <si>
    <t>Montáž bednění stěn a střech z hoblovaných latí s mezerami do 100 mm na kovovou kci</t>
  </si>
  <si>
    <t>-1968017670</t>
  </si>
  <si>
    <t>1,65*(1,12+11,88+1,12)</t>
  </si>
  <si>
    <t>762495000</t>
  </si>
  <si>
    <t>Spojovací prostředky olištování spár, obložení stropů, střešních podhledů a stěn hřebíky, vruty</t>
  </si>
  <si>
    <t>-310547419</t>
  </si>
  <si>
    <t>60514108R</t>
  </si>
  <si>
    <t>řezivo jehličnaté lať hoblovaná pevnostní třída S10-13 průřez 40x60mm</t>
  </si>
  <si>
    <t>-693669734</t>
  </si>
  <si>
    <t>1,65*(2*6+7*8)" ks "*0,04*0,06*1,1</t>
  </si>
  <si>
    <t>998762101</t>
  </si>
  <si>
    <t>Přesun hmot tonážní pro kce tesařské v objektech v do 6 m</t>
  </si>
  <si>
    <t>1129162834</t>
  </si>
  <si>
    <t>767995113</t>
  </si>
  <si>
    <t>Montáž ostatních atypických zámečnických konstrukcí hmotnosti přes 10 do 20 kg</t>
  </si>
  <si>
    <t>-1443978390</t>
  </si>
  <si>
    <t>0,225*1000 "Přepočtené koeficientem množství</t>
  </si>
  <si>
    <t>14550154</t>
  </si>
  <si>
    <t>profil ocelový obdélníkový svařovaný 60x40x3mm</t>
  </si>
  <si>
    <t>-194636137</t>
  </si>
  <si>
    <t>4,25" kg/bm"*(12*1,65)/1000*1,10</t>
  </si>
  <si>
    <t>4,25" kg/bm"*(2*11,88)/1000*1,10</t>
  </si>
  <si>
    <t>4,25" kg/bm"*(4*1,12)/1000*1,10</t>
  </si>
  <si>
    <t>998767201</t>
  </si>
  <si>
    <t>Přesun hmot pro zámečnické konstrukce stanovený procentní sazbou (%) z ceny vodorovná dopravní vzdálenost do 50 m v objektech výšky do 6 m</t>
  </si>
  <si>
    <t>973512602</t>
  </si>
  <si>
    <t>783218111</t>
  </si>
  <si>
    <t>Lazurovací dvojnásobný syntetický nátěr tesařských konstrukcí</t>
  </si>
  <si>
    <t>-1340424314</t>
  </si>
  <si>
    <t>(1,65*(2*6+7*8))*((0,04+0,06)*2)</t>
  </si>
  <si>
    <t>783314101</t>
  </si>
  <si>
    <t>Základní jednonásobný syntetický nátěr zámečnických konstrukcí</t>
  </si>
  <si>
    <t>1222869205</t>
  </si>
  <si>
    <t>((12*1,65)+(2*11,88)+(4*1,12))*((0,04+0,06)*2)</t>
  </si>
  <si>
    <t>783315101</t>
  </si>
  <si>
    <t>Mezinátěr jednonásobný syntetický standardní zámečnických konstrukcí</t>
  </si>
  <si>
    <t>272276232</t>
  </si>
  <si>
    <t>783317101</t>
  </si>
  <si>
    <t>Krycí jednonásobný syntetický standardní nátěr zámečnických konstrukcí</t>
  </si>
  <si>
    <t>-1846716450</t>
  </si>
  <si>
    <t>SO 02 - Sadové úpravy Etapa I</t>
  </si>
  <si>
    <t>112151314</t>
  </si>
  <si>
    <t>Pokácení stromu postupné bez spouštění částí kmene a koruny o průměru na řezné ploše pařezu přes 400 do 500 mm</t>
  </si>
  <si>
    <t>618437610</t>
  </si>
  <si>
    <t>112251221</t>
  </si>
  <si>
    <t>Odstranění pařezu odfrézováním nebo odvrtáním hloubky přes 200 do 500 mm v rovině nebo na svahu do 1:5</t>
  </si>
  <si>
    <t>332958133</t>
  </si>
  <si>
    <t>184851523</t>
  </si>
  <si>
    <t>Řez stromů tvarovací hlavový s opakovaným intervalem řezu přes 2 do 5 let výšky nasazení hlavy přes 6 m</t>
  </si>
  <si>
    <t>-2058524423</t>
  </si>
  <si>
    <t>183101322</t>
  </si>
  <si>
    <t>Hloubení jamek pro vysazování rostlin v zemině tř.1 až 4 s výměnou půdy z 100% v rovině nebo na svahu do 1:5, objemu přes 1,00 do 2,00 m3</t>
  </si>
  <si>
    <t>810372342</t>
  </si>
  <si>
    <t>10321100</t>
  </si>
  <si>
    <t>zahradní substrát pro výsadbu VL</t>
  </si>
  <si>
    <t>1037455105</t>
  </si>
  <si>
    <t>2*1,8 "Přepočtené koeficientem množství</t>
  </si>
  <si>
    <t>184102119</t>
  </si>
  <si>
    <t>Výsadba dřeviny s balem do předem vyhloubené jamky se zalitím v rovině nebo na svahu do 1:5, při průměru balu přes 1200 do 1400 mm</t>
  </si>
  <si>
    <t>-1312848576</t>
  </si>
  <si>
    <t>026504R1</t>
  </si>
  <si>
    <t>Malus "Evereste" (okrasná jabloň) 16/18 ZB</t>
  </si>
  <si>
    <t>1524062638</t>
  </si>
  <si>
    <t>02650388R</t>
  </si>
  <si>
    <t>Malus "Mokum" (okrasná jabloň) 16/18 ZB</t>
  </si>
  <si>
    <t>-1011397972</t>
  </si>
  <si>
    <t>183211211R</t>
  </si>
  <si>
    <t>Založení štěrkového záhonu pro výsadbu trvalek v zemině tř. 1 až 4 v rovině nebo na svahu do 1:5 včetně sazenic</t>
  </si>
  <si>
    <t>-1952120284</t>
  </si>
  <si>
    <t>5647600R1</t>
  </si>
  <si>
    <t>Podklad a kryt mlatové komunikace pro pěší</t>
  </si>
  <si>
    <t>188326518</t>
  </si>
  <si>
    <t>998231411</t>
  </si>
  <si>
    <t>Přesun hmot pro sadovnické a krajinářské úpravy - ručně bez užití mechanizace vodorovná dopravní vzdálenost do 100 m</t>
  </si>
  <si>
    <t>650272570</t>
  </si>
  <si>
    <t>SO 03 - Mobiliář Etapa I</t>
  </si>
  <si>
    <t>SO 03 - 01</t>
  </si>
  <si>
    <t>Odpadkový koš - Nanuk NNK 160</t>
  </si>
  <si>
    <t>kpl</t>
  </si>
  <si>
    <t>-2112814875</t>
  </si>
  <si>
    <t>SO 03 - 02</t>
  </si>
  <si>
    <t>Lavička , Preva urbana LPU 151</t>
  </si>
  <si>
    <t>198361671</t>
  </si>
  <si>
    <t>SO 03 - 03</t>
  </si>
  <si>
    <t>Lavička , Preva urbana LPU 152</t>
  </si>
  <si>
    <t>1530295172</t>
  </si>
  <si>
    <t>SO 04 - Demolice Etapa I</t>
  </si>
  <si>
    <t>113106123</t>
  </si>
  <si>
    <t>Rozebrání dlažeb ze zámkových dlaždic komunikací pro pěší ručně</t>
  </si>
  <si>
    <t>1717991034</t>
  </si>
  <si>
    <t>345*0,6</t>
  </si>
  <si>
    <t>113106144</t>
  </si>
  <si>
    <t>Rozebrání dlažeb ze zámkových dlaždic komunikací pro pěší strojně pl přes 50 m2</t>
  </si>
  <si>
    <t>-502949945</t>
  </si>
  <si>
    <t>345*0,4</t>
  </si>
  <si>
    <t>113106171</t>
  </si>
  <si>
    <t>Rozebrání dlažeb vozovek ze zámkové dlažby s ložem z kameniva ručně</t>
  </si>
  <si>
    <t>-484580963</t>
  </si>
  <si>
    <t>92*0,6</t>
  </si>
  <si>
    <t>113106187</t>
  </si>
  <si>
    <t>Rozebrání dlažeb vozovek ze zámkové dlažby s ložem z kameniva strojně pl do 50 m2</t>
  </si>
  <si>
    <t>-707908282</t>
  </si>
  <si>
    <t>92*0,4</t>
  </si>
  <si>
    <t>113107223</t>
  </si>
  <si>
    <t>Odstranění podkladu z kameniva drceného tl 300 mm strojně pl přes 200 m2</t>
  </si>
  <si>
    <t>1835749327</t>
  </si>
  <si>
    <t>113107224</t>
  </si>
  <si>
    <t>Odstranění podkladu z kameniva drceného tl 400 mm strojně pl přes 200 m2</t>
  </si>
  <si>
    <t>-1298816521</t>
  </si>
  <si>
    <t>113107241</t>
  </si>
  <si>
    <t>Odstranění podkladu živičného tl 50 mm strojně pl přes 200 m2</t>
  </si>
  <si>
    <t>-343331780</t>
  </si>
  <si>
    <t>113107242</t>
  </si>
  <si>
    <t>Odstranění podkladu živičného tl 100 mm strojně pl přes 200 m2</t>
  </si>
  <si>
    <t>-464746642</t>
  </si>
  <si>
    <t>300"živičný podklad</t>
  </si>
  <si>
    <t>980"penetr. makadam</t>
  </si>
  <si>
    <t>113154263</t>
  </si>
  <si>
    <t>Frézování živičného krytu tl 50 mm pruh š 2 m pl do 1000 m2 s překážkami v trase</t>
  </si>
  <si>
    <t>-1210423648</t>
  </si>
  <si>
    <t>113201112</t>
  </si>
  <si>
    <t>Vytrhání obrub silničních ležatých</t>
  </si>
  <si>
    <t>-1203661469</t>
  </si>
  <si>
    <t>113204111</t>
  </si>
  <si>
    <t>Vytrhání obrub záhonových</t>
  </si>
  <si>
    <t>274460616</t>
  </si>
  <si>
    <t>121151113</t>
  </si>
  <si>
    <t>Sejmutí ornice plochy do 500 m2 tl vrstvy do 200 mm strojně</t>
  </si>
  <si>
    <t>-1987956041</t>
  </si>
  <si>
    <t>358325114</t>
  </si>
  <si>
    <t>Bourání stoky kompletní nebo vybourání otvorů z železobetonu plochy do 4 m2</t>
  </si>
  <si>
    <t>1093530219</t>
  </si>
  <si>
    <t>919735113</t>
  </si>
  <si>
    <t>Řezání stávajícího živičného krytu hl do 150 mm</t>
  </si>
  <si>
    <t>-1545787723</t>
  </si>
  <si>
    <t>Řezání stávajícího betonového krytu hl do 250 mm</t>
  </si>
  <si>
    <t>-477350347</t>
  </si>
  <si>
    <t>962041211</t>
  </si>
  <si>
    <t>Bourání zdí a pilířů z betonu prostého</t>
  </si>
  <si>
    <t>995865893</t>
  </si>
  <si>
    <t>962051111</t>
  </si>
  <si>
    <t>Bourání zdí a pilířů z ŽB</t>
  </si>
  <si>
    <t>-379073275</t>
  </si>
  <si>
    <t>966005111</t>
  </si>
  <si>
    <t>Rozebrání a odstranění silničního zábradlí se sloupky osazenými s betonovými patkami</t>
  </si>
  <si>
    <t>938684422</t>
  </si>
  <si>
    <t>28"zábradlí</t>
  </si>
  <si>
    <t>21"sušáky na prádlo</t>
  </si>
  <si>
    <t>966006132</t>
  </si>
  <si>
    <t>Odstranění značek dopravních nebo orientačních se sloupky s betonovými patkami</t>
  </si>
  <si>
    <t>1263717696</t>
  </si>
  <si>
    <t>966006211</t>
  </si>
  <si>
    <t>Odstranění svislých dopravních značek ze sloupů, sloupků nebo konzol</t>
  </si>
  <si>
    <t>-25612452</t>
  </si>
  <si>
    <t>966008211</t>
  </si>
  <si>
    <t>Bourání odvodňovacího žlabu z betonových příkopových tvárnic š do 500 mm</t>
  </si>
  <si>
    <t>-1940457135</t>
  </si>
  <si>
    <t>1568438092</t>
  </si>
  <si>
    <t>-1012206583</t>
  </si>
  <si>
    <t>(89,7+27,14)*4"odvoz do skladu investora</t>
  </si>
  <si>
    <t>1364,651*21"odvoz skládka Chocovice</t>
  </si>
  <si>
    <t>997221861</t>
  </si>
  <si>
    <t>Poplatek za uložení stavebního odpadu na recyklační skládce (skládkovné) z prostého betonu pod kódem 17 01 01</t>
  </si>
  <si>
    <t>1685159107</t>
  </si>
  <si>
    <t>89,7+27,14"dlažby</t>
  </si>
  <si>
    <t>91,35+14,92"obruby</t>
  </si>
  <si>
    <t>13,2"bet. kce</t>
  </si>
  <si>
    <t>1,715+0,266"patky zábradlí, značek</t>
  </si>
  <si>
    <t>12,5"příkop. tvárnice</t>
  </si>
  <si>
    <t>997221862</t>
  </si>
  <si>
    <t>Poplatek za uložení stavebního odpadu na recyklační skládce (skládkovné) z armovaného betonu pod kódem 17 01 01</t>
  </si>
  <si>
    <t>1876793651</t>
  </si>
  <si>
    <t>4,8"vpusti</t>
  </si>
  <si>
    <t>7,2"ŽB kce</t>
  </si>
  <si>
    <t>-83125768</t>
  </si>
  <si>
    <t>151,8+631,62</t>
  </si>
  <si>
    <t>-13267627</t>
  </si>
  <si>
    <t>66,64+281,6+87,04</t>
  </si>
  <si>
    <t>VON - Vedlejší a ostatní náklady Etapa I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</si>
  <si>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</si>
  <si>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</si>
  <si>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</si>
  <si>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</si>
  <si>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</si>
  <si>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012103000</t>
  </si>
  <si>
    <t>Geodetické práce před výstavbou</t>
  </si>
  <si>
    <t>1119335775</t>
  </si>
  <si>
    <t>012203000</t>
  </si>
  <si>
    <t>Geodetické práce při provádění stavby</t>
  </si>
  <si>
    <t>1498074923</t>
  </si>
  <si>
    <t>012303000</t>
  </si>
  <si>
    <t>Geodetické práce po výstavbě</t>
  </si>
  <si>
    <t>-24905253</t>
  </si>
  <si>
    <t>589034753</t>
  </si>
  <si>
    <t>VRN3</t>
  </si>
  <si>
    <t>Zařízení staveniště</t>
  </si>
  <si>
    <t>032803000</t>
  </si>
  <si>
    <t>1525122782</t>
  </si>
  <si>
    <t>032903000</t>
  </si>
  <si>
    <t>Náklady na provoz a údržbu vybavení staveniště</t>
  </si>
  <si>
    <t>315861174</t>
  </si>
  <si>
    <t>033103000</t>
  </si>
  <si>
    <t>Připojení energií</t>
  </si>
  <si>
    <t>-982059502</t>
  </si>
  <si>
    <t>034103000</t>
  </si>
  <si>
    <t>Oplocení staveniště</t>
  </si>
  <si>
    <t>-1771098686</t>
  </si>
  <si>
    <t>034203000</t>
  </si>
  <si>
    <t>Opatření na ochranu pozemků sousedních se staveništěm</t>
  </si>
  <si>
    <t>1641328890</t>
  </si>
  <si>
    <t>034303000</t>
  </si>
  <si>
    <t>Dopravní značení na staveništi</t>
  </si>
  <si>
    <t>711168490</t>
  </si>
  <si>
    <t>034403000</t>
  </si>
  <si>
    <t>Osvětlení staveniště</t>
  </si>
  <si>
    <t>-1016675768</t>
  </si>
  <si>
    <t>034503000</t>
  </si>
  <si>
    <t>Informační tabule na staveništi</t>
  </si>
  <si>
    <t>1027441001</t>
  </si>
  <si>
    <t>039103000</t>
  </si>
  <si>
    <t>Rozebrání, bourání a odvoz zařízení staveniště</t>
  </si>
  <si>
    <t>966348151</t>
  </si>
  <si>
    <t>039203000</t>
  </si>
  <si>
    <t>Úprava terénu po zrušení zařízení staveniště</t>
  </si>
  <si>
    <t>1175164881</t>
  </si>
  <si>
    <t>042503000</t>
  </si>
  <si>
    <t>Plán BOZP na staveništi</t>
  </si>
  <si>
    <t>-1516616223</t>
  </si>
  <si>
    <t>045303000</t>
  </si>
  <si>
    <t>Koordinační činnost</t>
  </si>
  <si>
    <t>-832130455</t>
  </si>
  <si>
    <t>SO 01-03 - Obklad fasád</t>
  </si>
  <si>
    <t xml:space="preserve">    766 - Konstrukce truhlářské</t>
  </si>
  <si>
    <t>1158513389</t>
  </si>
  <si>
    <t>511+440</t>
  </si>
  <si>
    <t>949101111</t>
  </si>
  <si>
    <t>Lešení pomocné pro objekty pozemních staveb s lešeňovou podlahou v do 1,9 m zatížení do 150 kg/m2</t>
  </si>
  <si>
    <t>1334535374</t>
  </si>
  <si>
    <t>1,9*(11,10+4,94+3,12+6,72+1,02)</t>
  </si>
  <si>
    <t>1,9*(8,72+8,58)</t>
  </si>
  <si>
    <t>987743904</t>
  </si>
  <si>
    <t>766</t>
  </si>
  <si>
    <t>Konstrukce truhlářské</t>
  </si>
  <si>
    <t>766416211</t>
  </si>
  <si>
    <t>Montáž obložení stěn plochy přes 5 m2 panely obkladovými z měkkého dřeva, plochy do 0,60 m2</t>
  </si>
  <si>
    <t>-213011375</t>
  </si>
  <si>
    <t>3,80*(11,10+4,94+3,12+6,72+1,02)</t>
  </si>
  <si>
    <t>((3,80+1,60)/2)*(8,72+8,58)</t>
  </si>
  <si>
    <t>"oplocení" 1,00*16,98</t>
  </si>
  <si>
    <t>1117579132</t>
  </si>
  <si>
    <t>hoblovaná povrchová úprava</t>
  </si>
  <si>
    <t>"cca 17ks/bm" 17*(11,10+4,94+3,12+6,72+1,02)</t>
  </si>
  <si>
    <t>"cca 17ks/bm" 17*(8,72+8,58)</t>
  </si>
  <si>
    <t>"cca 17ks/bm" 17*(16,98)</t>
  </si>
  <si>
    <t>"obklad" 3,80*458" ks "*0,04*0,06*1,05</t>
  </si>
  <si>
    <t>"obklad" ((3,80+1,60)/2)*295" ks "*0,04*0,06*1,05</t>
  </si>
  <si>
    <t>"kontralatě" (11,10+4,94+3,12+6,72+1,02+8,72+8,58)*3" ks "*0,04*0,06*1,05</t>
  </si>
  <si>
    <t>oplocení</t>
  </si>
  <si>
    <t>"obklad" 1,00*290" ks "*0,04*0,06*1,05</t>
  </si>
  <si>
    <t>"kontralatě" (16,98)*2" ks "*0,04*0,06*1,05</t>
  </si>
  <si>
    <t>2090849298</t>
  </si>
  <si>
    <t>998766101</t>
  </si>
  <si>
    <t>Přesun hmot tonážní pro kce truhlářské v objektech v do 6 m</t>
  </si>
  <si>
    <t>1979766181</t>
  </si>
  <si>
    <t>-649540021</t>
  </si>
  <si>
    <t>0,511*1000 "Přepočtené koeficientem množství</t>
  </si>
  <si>
    <t>14550246</t>
  </si>
  <si>
    <t>profil ocelový čtvercový svařovaný 50x50x3mm</t>
  </si>
  <si>
    <t>-1160055586</t>
  </si>
  <si>
    <t>3,30" kg/bm"*3,60*28" ks "/1000*1,10</t>
  </si>
  <si>
    <t>3,30" kg/bm"*((3,60+1,40)/2)*16" ks "/1000*1,10</t>
  </si>
  <si>
    <t>767995114</t>
  </si>
  <si>
    <t>Montáž ostatních atypických zámečnických konstrukcí hmotnosti přes 20 do 50 kg</t>
  </si>
  <si>
    <t>-1019120852</t>
  </si>
  <si>
    <t>0,44*1000 "Přepočtené koeficientem množství</t>
  </si>
  <si>
    <t>1455032R</t>
  </si>
  <si>
    <t>ocelová patka svařená včetně kotvení</t>
  </si>
  <si>
    <t>906960702</t>
  </si>
  <si>
    <t>včetně povrchové úpravy: žárové zinkování</t>
  </si>
  <si>
    <t>50" kg/kus"*8/1000*1,10</t>
  </si>
  <si>
    <t>998767101</t>
  </si>
  <si>
    <t>Přesun hmot tonážní pro zámečnické konstrukce v objektech v do 6 m</t>
  </si>
  <si>
    <t>-1803591823</t>
  </si>
  <si>
    <t>-1841536100</t>
  </si>
  <si>
    <t>2993,65*((0,04+0,06)*2)</t>
  </si>
  <si>
    <t>-1319734285</t>
  </si>
  <si>
    <t>(((3,6*28)+((36,+1,4)/2)*16))*(0,05*4)</t>
  </si>
  <si>
    <t>2123049921</t>
  </si>
  <si>
    <t>963016653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</si>
</sst>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center" vertical="center" wrapText="1"/>
    </xf>
    <xf numFmtId="167" fontId="35" fillId="0" borderId="22" xfId="0" applyNumberFormat="1" applyFont="1" applyBorder="1" applyAlignment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22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2" fillId="4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4" borderId="8" xfId="0" applyFont="1" applyFill="1" applyBorder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8"/>
  <sheetViews>
    <sheetView showGridLines="0" tabSelected="1" workbookViewId="0">
      <selection activeCell="AN9" sqref="AN9"/>
    </sheetView>
  </sheetViews>
  <sheetFormatPr defaultRowHeight="15.05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7" customHeight="1">
      <c r="AR2" s="202"/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S2" s="16" t="s">
        <v>6</v>
      </c>
      <c r="BT2" s="16" t="s">
        <v>7</v>
      </c>
    </row>
    <row r="3" spans="1:74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1.95" customHeight="1">
      <c r="B5" s="19"/>
      <c r="D5" s="23" t="s">
        <v>13</v>
      </c>
      <c r="K5" s="201" t="s">
        <v>14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R5" s="19"/>
      <c r="BE5" s="198" t="s">
        <v>15</v>
      </c>
      <c r="BS5" s="16" t="s">
        <v>6</v>
      </c>
    </row>
    <row r="6" spans="1:74" ht="37" customHeight="1">
      <c r="B6" s="19"/>
      <c r="D6" s="25" t="s">
        <v>16</v>
      </c>
      <c r="K6" s="203" t="s">
        <v>17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R6" s="19"/>
      <c r="BE6" s="199"/>
      <c r="BS6" s="16" t="s">
        <v>6</v>
      </c>
    </row>
    <row r="7" spans="1:74" ht="11.95" customHeight="1">
      <c r="B7" s="19"/>
      <c r="D7" s="26" t="s">
        <v>18</v>
      </c>
      <c r="K7" s="24" t="s">
        <v>19</v>
      </c>
      <c r="AK7" s="26" t="s">
        <v>20</v>
      </c>
      <c r="AN7" s="24" t="s">
        <v>21</v>
      </c>
      <c r="AR7" s="19"/>
      <c r="BE7" s="199"/>
      <c r="BS7" s="16" t="s">
        <v>6</v>
      </c>
    </row>
    <row r="8" spans="1:74" ht="11.95" customHeight="1">
      <c r="B8" s="19"/>
      <c r="D8" s="26" t="s">
        <v>22</v>
      </c>
      <c r="K8" s="24" t="s">
        <v>23</v>
      </c>
      <c r="AK8" s="26" t="s">
        <v>24</v>
      </c>
      <c r="AN8" s="27" t="s">
        <v>35</v>
      </c>
      <c r="AR8" s="19"/>
      <c r="BE8" s="199"/>
      <c r="BS8" s="16" t="s">
        <v>6</v>
      </c>
    </row>
    <row r="9" spans="1:74" ht="29.3" customHeight="1">
      <c r="B9" s="19"/>
      <c r="D9" s="23" t="s">
        <v>25</v>
      </c>
      <c r="K9" s="28" t="s">
        <v>26</v>
      </c>
      <c r="AK9" s="23" t="s">
        <v>27</v>
      </c>
      <c r="AN9" s="28" t="s">
        <v>28</v>
      </c>
      <c r="AR9" s="19"/>
      <c r="BE9" s="199"/>
      <c r="BS9" s="16" t="s">
        <v>6</v>
      </c>
    </row>
    <row r="10" spans="1:74" ht="11.95" customHeight="1">
      <c r="B10" s="19"/>
      <c r="D10" s="26" t="s">
        <v>29</v>
      </c>
      <c r="AK10" s="26" t="s">
        <v>30</v>
      </c>
      <c r="AN10" s="24" t="s">
        <v>31</v>
      </c>
      <c r="AR10" s="19"/>
      <c r="BE10" s="199"/>
      <c r="BS10" s="16" t="s">
        <v>6</v>
      </c>
    </row>
    <row r="11" spans="1:74" ht="18.5" customHeight="1">
      <c r="B11" s="19"/>
      <c r="E11" s="24" t="s">
        <v>32</v>
      </c>
      <c r="AK11" s="26" t="s">
        <v>33</v>
      </c>
      <c r="AN11" s="24" t="s">
        <v>1</v>
      </c>
      <c r="AR11" s="19"/>
      <c r="BE11" s="199"/>
      <c r="BS11" s="16" t="s">
        <v>6</v>
      </c>
    </row>
    <row r="12" spans="1:74" ht="6.9" customHeight="1">
      <c r="B12" s="19"/>
      <c r="AR12" s="19"/>
      <c r="BE12" s="199"/>
      <c r="BS12" s="16" t="s">
        <v>6</v>
      </c>
    </row>
    <row r="13" spans="1:74" ht="11.95" customHeight="1">
      <c r="B13" s="19"/>
      <c r="D13" s="26" t="s">
        <v>34</v>
      </c>
      <c r="AK13" s="26" t="s">
        <v>30</v>
      </c>
      <c r="AN13" s="29" t="s">
        <v>35</v>
      </c>
      <c r="AR13" s="19"/>
      <c r="BE13" s="199"/>
      <c r="BS13" s="16" t="s">
        <v>6</v>
      </c>
    </row>
    <row r="14" spans="1:74" ht="12.45">
      <c r="B14" s="19"/>
      <c r="E14" s="204" t="s">
        <v>35</v>
      </c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I14" s="205"/>
      <c r="AJ14" s="205"/>
      <c r="AK14" s="26" t="s">
        <v>33</v>
      </c>
      <c r="AN14" s="29" t="s">
        <v>35</v>
      </c>
      <c r="AR14" s="19"/>
      <c r="BE14" s="199"/>
      <c r="BS14" s="16" t="s">
        <v>6</v>
      </c>
    </row>
    <row r="15" spans="1:74" ht="6.9" customHeight="1">
      <c r="B15" s="19"/>
      <c r="AR15" s="19"/>
      <c r="BE15" s="199"/>
      <c r="BS15" s="16" t="s">
        <v>4</v>
      </c>
    </row>
    <row r="16" spans="1:74" ht="11.95" customHeight="1">
      <c r="B16" s="19"/>
      <c r="D16" s="26" t="s">
        <v>36</v>
      </c>
      <c r="AK16" s="26" t="s">
        <v>30</v>
      </c>
      <c r="AN16" s="24" t="s">
        <v>37</v>
      </c>
      <c r="AR16" s="19"/>
      <c r="BE16" s="199"/>
      <c r="BS16" s="16" t="s">
        <v>4</v>
      </c>
    </row>
    <row r="17" spans="2:71" ht="18.5" customHeight="1">
      <c r="B17" s="19"/>
      <c r="E17" s="24" t="s">
        <v>38</v>
      </c>
      <c r="AK17" s="26" t="s">
        <v>33</v>
      </c>
      <c r="AN17" s="24" t="s">
        <v>1</v>
      </c>
      <c r="AR17" s="19"/>
      <c r="BE17" s="199"/>
      <c r="BS17" s="16" t="s">
        <v>39</v>
      </c>
    </row>
    <row r="18" spans="2:71" ht="6.9" customHeight="1">
      <c r="B18" s="19"/>
      <c r="AR18" s="19"/>
      <c r="BE18" s="199"/>
      <c r="BS18" s="16" t="s">
        <v>6</v>
      </c>
    </row>
    <row r="19" spans="2:71" ht="11.95" customHeight="1">
      <c r="B19" s="19"/>
      <c r="D19" s="26" t="s">
        <v>40</v>
      </c>
      <c r="AK19" s="26" t="s">
        <v>30</v>
      </c>
      <c r="AN19" s="24" t="s">
        <v>41</v>
      </c>
      <c r="AR19" s="19"/>
      <c r="BE19" s="199"/>
      <c r="BS19" s="16" t="s">
        <v>6</v>
      </c>
    </row>
    <row r="20" spans="2:71" ht="18.5" customHeight="1">
      <c r="B20" s="19"/>
      <c r="E20" s="24" t="s">
        <v>42</v>
      </c>
      <c r="AK20" s="26" t="s">
        <v>33</v>
      </c>
      <c r="AN20" s="24" t="s">
        <v>1</v>
      </c>
      <c r="AR20" s="19"/>
      <c r="BE20" s="199"/>
      <c r="BS20" s="16" t="s">
        <v>39</v>
      </c>
    </row>
    <row r="21" spans="2:71" ht="6.9" customHeight="1">
      <c r="B21" s="19"/>
      <c r="AR21" s="19"/>
      <c r="BE21" s="199"/>
    </row>
    <row r="22" spans="2:71" ht="11.95" customHeight="1">
      <c r="B22" s="19"/>
      <c r="D22" s="26" t="s">
        <v>43</v>
      </c>
      <c r="AR22" s="19"/>
      <c r="BE22" s="199"/>
    </row>
    <row r="23" spans="2:71" ht="16.55" customHeight="1">
      <c r="B23" s="19"/>
      <c r="E23" s="206" t="s">
        <v>1</v>
      </c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R23" s="19"/>
      <c r="BE23" s="199"/>
    </row>
    <row r="24" spans="2:71" ht="6.9" customHeight="1">
      <c r="B24" s="19"/>
      <c r="AR24" s="19"/>
      <c r="BE24" s="199"/>
    </row>
    <row r="25" spans="2:71" ht="6.9" customHeight="1">
      <c r="B25" s="19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19"/>
      <c r="BE25" s="199"/>
    </row>
    <row r="26" spans="2:71" s="1" customFormat="1" ht="25.85" customHeight="1">
      <c r="B26" s="32"/>
      <c r="D26" s="33" t="s">
        <v>44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7">
        <f>ROUND(AG94,2)</f>
        <v>0</v>
      </c>
      <c r="AL26" s="208"/>
      <c r="AM26" s="208"/>
      <c r="AN26" s="208"/>
      <c r="AO26" s="208"/>
      <c r="AR26" s="32"/>
      <c r="BE26" s="199"/>
    </row>
    <row r="27" spans="2:71" s="1" customFormat="1" ht="6.9" customHeight="1">
      <c r="B27" s="32"/>
      <c r="AR27" s="32"/>
      <c r="BE27" s="199"/>
    </row>
    <row r="28" spans="2:71" s="1" customFormat="1" ht="12.45">
      <c r="B28" s="32"/>
      <c r="L28" s="209" t="s">
        <v>45</v>
      </c>
      <c r="M28" s="209"/>
      <c r="N28" s="209"/>
      <c r="O28" s="209"/>
      <c r="P28" s="209"/>
      <c r="W28" s="209" t="s">
        <v>46</v>
      </c>
      <c r="X28" s="209"/>
      <c r="Y28" s="209"/>
      <c r="Z28" s="209"/>
      <c r="AA28" s="209"/>
      <c r="AB28" s="209"/>
      <c r="AC28" s="209"/>
      <c r="AD28" s="209"/>
      <c r="AE28" s="209"/>
      <c r="AK28" s="209" t="s">
        <v>47</v>
      </c>
      <c r="AL28" s="209"/>
      <c r="AM28" s="209"/>
      <c r="AN28" s="209"/>
      <c r="AO28" s="209"/>
      <c r="AR28" s="32"/>
      <c r="BE28" s="199"/>
    </row>
    <row r="29" spans="2:71" s="2" customFormat="1" ht="14.4" customHeight="1">
      <c r="B29" s="36"/>
      <c r="D29" s="26" t="s">
        <v>48</v>
      </c>
      <c r="F29" s="26" t="s">
        <v>49</v>
      </c>
      <c r="L29" s="212">
        <v>0.21</v>
      </c>
      <c r="M29" s="211"/>
      <c r="N29" s="211"/>
      <c r="O29" s="211"/>
      <c r="P29" s="211"/>
      <c r="W29" s="210">
        <f>ROUND(AZ94, 2)</f>
        <v>0</v>
      </c>
      <c r="X29" s="211"/>
      <c r="Y29" s="211"/>
      <c r="Z29" s="211"/>
      <c r="AA29" s="211"/>
      <c r="AB29" s="211"/>
      <c r="AC29" s="211"/>
      <c r="AD29" s="211"/>
      <c r="AE29" s="211"/>
      <c r="AK29" s="210">
        <f>ROUND(AV94, 2)</f>
        <v>0</v>
      </c>
      <c r="AL29" s="211"/>
      <c r="AM29" s="211"/>
      <c r="AN29" s="211"/>
      <c r="AO29" s="211"/>
      <c r="AR29" s="36"/>
      <c r="BE29" s="200"/>
    </row>
    <row r="30" spans="2:71" s="2" customFormat="1" ht="14.4" customHeight="1">
      <c r="B30" s="36"/>
      <c r="F30" s="26" t="s">
        <v>50</v>
      </c>
      <c r="L30" s="212">
        <v>0.15</v>
      </c>
      <c r="M30" s="211"/>
      <c r="N30" s="211"/>
      <c r="O30" s="211"/>
      <c r="P30" s="211"/>
      <c r="W30" s="210">
        <f>ROUND(BA94, 2)</f>
        <v>0</v>
      </c>
      <c r="X30" s="211"/>
      <c r="Y30" s="211"/>
      <c r="Z30" s="211"/>
      <c r="AA30" s="211"/>
      <c r="AB30" s="211"/>
      <c r="AC30" s="211"/>
      <c r="AD30" s="211"/>
      <c r="AE30" s="211"/>
      <c r="AK30" s="210">
        <f>ROUND(AW94, 2)</f>
        <v>0</v>
      </c>
      <c r="AL30" s="211"/>
      <c r="AM30" s="211"/>
      <c r="AN30" s="211"/>
      <c r="AO30" s="211"/>
      <c r="AR30" s="36"/>
      <c r="BE30" s="200"/>
    </row>
    <row r="31" spans="2:71" s="2" customFormat="1" ht="14.4" hidden="1" customHeight="1">
      <c r="B31" s="36"/>
      <c r="F31" s="26" t="s">
        <v>51</v>
      </c>
      <c r="L31" s="212">
        <v>0.21</v>
      </c>
      <c r="M31" s="211"/>
      <c r="N31" s="211"/>
      <c r="O31" s="211"/>
      <c r="P31" s="211"/>
      <c r="W31" s="210">
        <f>ROUND(BB94, 2)</f>
        <v>0</v>
      </c>
      <c r="X31" s="211"/>
      <c r="Y31" s="211"/>
      <c r="Z31" s="211"/>
      <c r="AA31" s="211"/>
      <c r="AB31" s="211"/>
      <c r="AC31" s="211"/>
      <c r="AD31" s="211"/>
      <c r="AE31" s="211"/>
      <c r="AK31" s="210">
        <v>0</v>
      </c>
      <c r="AL31" s="211"/>
      <c r="AM31" s="211"/>
      <c r="AN31" s="211"/>
      <c r="AO31" s="211"/>
      <c r="AR31" s="36"/>
      <c r="BE31" s="200"/>
    </row>
    <row r="32" spans="2:71" s="2" customFormat="1" ht="14.4" hidden="1" customHeight="1">
      <c r="B32" s="36"/>
      <c r="F32" s="26" t="s">
        <v>52</v>
      </c>
      <c r="L32" s="212">
        <v>0.15</v>
      </c>
      <c r="M32" s="211"/>
      <c r="N32" s="211"/>
      <c r="O32" s="211"/>
      <c r="P32" s="211"/>
      <c r="W32" s="210">
        <f>ROUND(BC94, 2)</f>
        <v>0</v>
      </c>
      <c r="X32" s="211"/>
      <c r="Y32" s="211"/>
      <c r="Z32" s="211"/>
      <c r="AA32" s="211"/>
      <c r="AB32" s="211"/>
      <c r="AC32" s="211"/>
      <c r="AD32" s="211"/>
      <c r="AE32" s="211"/>
      <c r="AK32" s="210">
        <v>0</v>
      </c>
      <c r="AL32" s="211"/>
      <c r="AM32" s="211"/>
      <c r="AN32" s="211"/>
      <c r="AO32" s="211"/>
      <c r="AR32" s="36"/>
      <c r="BE32" s="200"/>
    </row>
    <row r="33" spans="2:57" s="2" customFormat="1" ht="14.4" hidden="1" customHeight="1">
      <c r="B33" s="36"/>
      <c r="F33" s="26" t="s">
        <v>53</v>
      </c>
      <c r="L33" s="212">
        <v>0</v>
      </c>
      <c r="M33" s="211"/>
      <c r="N33" s="211"/>
      <c r="O33" s="211"/>
      <c r="P33" s="211"/>
      <c r="W33" s="210">
        <f>ROUND(BD94, 2)</f>
        <v>0</v>
      </c>
      <c r="X33" s="211"/>
      <c r="Y33" s="211"/>
      <c r="Z33" s="211"/>
      <c r="AA33" s="211"/>
      <c r="AB33" s="211"/>
      <c r="AC33" s="211"/>
      <c r="AD33" s="211"/>
      <c r="AE33" s="211"/>
      <c r="AK33" s="210">
        <v>0</v>
      </c>
      <c r="AL33" s="211"/>
      <c r="AM33" s="211"/>
      <c r="AN33" s="211"/>
      <c r="AO33" s="211"/>
      <c r="AR33" s="36"/>
      <c r="BE33" s="200"/>
    </row>
    <row r="34" spans="2:57" s="1" customFormat="1" ht="6.9" customHeight="1">
      <c r="B34" s="32"/>
      <c r="AR34" s="32"/>
      <c r="BE34" s="199"/>
    </row>
    <row r="35" spans="2:57" s="1" customFormat="1" ht="25.85" customHeight="1">
      <c r="B35" s="32"/>
      <c r="C35" s="37"/>
      <c r="D35" s="38" t="s">
        <v>54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55</v>
      </c>
      <c r="U35" s="39"/>
      <c r="V35" s="39"/>
      <c r="W35" s="39"/>
      <c r="X35" s="216" t="s">
        <v>56</v>
      </c>
      <c r="Y35" s="214"/>
      <c r="Z35" s="214"/>
      <c r="AA35" s="214"/>
      <c r="AB35" s="214"/>
      <c r="AC35" s="39"/>
      <c r="AD35" s="39"/>
      <c r="AE35" s="39"/>
      <c r="AF35" s="39"/>
      <c r="AG35" s="39"/>
      <c r="AH35" s="39"/>
      <c r="AI35" s="39"/>
      <c r="AJ35" s="39"/>
      <c r="AK35" s="213">
        <f>SUM(AK26:AK33)</f>
        <v>0</v>
      </c>
      <c r="AL35" s="214"/>
      <c r="AM35" s="214"/>
      <c r="AN35" s="214"/>
      <c r="AO35" s="215"/>
      <c r="AP35" s="37"/>
      <c r="AQ35" s="37"/>
      <c r="AR35" s="32"/>
    </row>
    <row r="36" spans="2:57" s="1" customFormat="1" ht="6.9" customHeight="1">
      <c r="B36" s="32"/>
      <c r="AR36" s="32"/>
    </row>
    <row r="37" spans="2:57" s="1" customFormat="1" ht="14.4" customHeight="1">
      <c r="B37" s="32"/>
      <c r="AR37" s="32"/>
    </row>
    <row r="38" spans="2:57" ht="14.4" customHeight="1">
      <c r="B38" s="19"/>
      <c r="AR38" s="19"/>
    </row>
    <row r="39" spans="2:57" ht="14.4" customHeight="1">
      <c r="B39" s="19"/>
      <c r="AR39" s="19"/>
    </row>
    <row r="40" spans="2:57" ht="14.4" customHeight="1">
      <c r="B40" s="19"/>
      <c r="AR40" s="19"/>
    </row>
    <row r="41" spans="2:57" ht="14.4" customHeight="1">
      <c r="B41" s="19"/>
      <c r="AR41" s="19"/>
    </row>
    <row r="42" spans="2:57" ht="14.4" customHeight="1">
      <c r="B42" s="19"/>
      <c r="AR42" s="19"/>
    </row>
    <row r="43" spans="2:57" ht="14.4" customHeight="1">
      <c r="B43" s="19"/>
      <c r="AR43" s="19"/>
    </row>
    <row r="44" spans="2:57" ht="14.4" customHeight="1">
      <c r="B44" s="19"/>
      <c r="AR44" s="19"/>
    </row>
    <row r="45" spans="2:57" ht="14.4" customHeight="1">
      <c r="B45" s="19"/>
      <c r="AR45" s="19"/>
    </row>
    <row r="46" spans="2:57" ht="14.4" customHeight="1">
      <c r="B46" s="19"/>
      <c r="AR46" s="19"/>
    </row>
    <row r="47" spans="2:57" ht="14.4" customHeight="1">
      <c r="B47" s="19"/>
      <c r="AR47" s="19"/>
    </row>
    <row r="48" spans="2:57" ht="14.4" customHeight="1">
      <c r="B48" s="19"/>
      <c r="AR48" s="19"/>
    </row>
    <row r="49" spans="2:44" s="1" customFormat="1" ht="14.4" customHeight="1">
      <c r="B49" s="32"/>
      <c r="D49" s="41" t="s">
        <v>57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58</v>
      </c>
      <c r="AI49" s="42"/>
      <c r="AJ49" s="42"/>
      <c r="AK49" s="42"/>
      <c r="AL49" s="42"/>
      <c r="AM49" s="42"/>
      <c r="AN49" s="42"/>
      <c r="AO49" s="42"/>
      <c r="AR49" s="32"/>
    </row>
    <row r="50" spans="2:44" ht="10.5">
      <c r="B50" s="19"/>
      <c r="AR50" s="19"/>
    </row>
    <row r="51" spans="2:44" ht="10.5">
      <c r="B51" s="19"/>
      <c r="AR51" s="19"/>
    </row>
    <row r="52" spans="2:44" ht="10.5">
      <c r="B52" s="19"/>
      <c r="AR52" s="19"/>
    </row>
    <row r="53" spans="2:44" ht="10.5">
      <c r="B53" s="19"/>
      <c r="AR53" s="19"/>
    </row>
    <row r="54" spans="2:44" ht="10.5">
      <c r="B54" s="19"/>
      <c r="AR54" s="19"/>
    </row>
    <row r="55" spans="2:44" ht="10.5">
      <c r="B55" s="19"/>
      <c r="AR55" s="19"/>
    </row>
    <row r="56" spans="2:44" ht="10.5">
      <c r="B56" s="19"/>
      <c r="AR56" s="19"/>
    </row>
    <row r="57" spans="2:44" ht="10.5">
      <c r="B57" s="19"/>
      <c r="AR57" s="19"/>
    </row>
    <row r="58" spans="2:44" ht="10.5">
      <c r="B58" s="19"/>
      <c r="AR58" s="19"/>
    </row>
    <row r="59" spans="2:44" ht="10.5">
      <c r="B59" s="19"/>
      <c r="AR59" s="19"/>
    </row>
    <row r="60" spans="2:44" s="1" customFormat="1" ht="12.45">
      <c r="B60" s="32"/>
      <c r="D60" s="43" t="s">
        <v>59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60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59</v>
      </c>
      <c r="AI60" s="34"/>
      <c r="AJ60" s="34"/>
      <c r="AK60" s="34"/>
      <c r="AL60" s="34"/>
      <c r="AM60" s="43" t="s">
        <v>60</v>
      </c>
      <c r="AN60" s="34"/>
      <c r="AO60" s="34"/>
      <c r="AR60" s="32"/>
    </row>
    <row r="61" spans="2:44" ht="10.5">
      <c r="B61" s="19"/>
      <c r="AR61" s="19"/>
    </row>
    <row r="62" spans="2:44" ht="10.5">
      <c r="B62" s="19"/>
      <c r="AR62" s="19"/>
    </row>
    <row r="63" spans="2:44" ht="10.5">
      <c r="B63" s="19"/>
      <c r="AR63" s="19"/>
    </row>
    <row r="64" spans="2:44" s="1" customFormat="1" ht="13.1">
      <c r="B64" s="32"/>
      <c r="D64" s="41" t="s">
        <v>61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62</v>
      </c>
      <c r="AI64" s="42"/>
      <c r="AJ64" s="42"/>
      <c r="AK64" s="42"/>
      <c r="AL64" s="42"/>
      <c r="AM64" s="42"/>
      <c r="AN64" s="42"/>
      <c r="AO64" s="42"/>
      <c r="AR64" s="32"/>
    </row>
    <row r="65" spans="2:44" ht="10.5">
      <c r="B65" s="19"/>
      <c r="AR65" s="19"/>
    </row>
    <row r="66" spans="2:44" ht="10.5">
      <c r="B66" s="19"/>
      <c r="AR66" s="19"/>
    </row>
    <row r="67" spans="2:44" ht="10.5">
      <c r="B67" s="19"/>
      <c r="AR67" s="19"/>
    </row>
    <row r="68" spans="2:44" ht="10.5">
      <c r="B68" s="19"/>
      <c r="AR68" s="19"/>
    </row>
    <row r="69" spans="2:44" ht="10.5">
      <c r="B69" s="19"/>
      <c r="AR69" s="19"/>
    </row>
    <row r="70" spans="2:44" ht="10.5">
      <c r="B70" s="19"/>
      <c r="AR70" s="19"/>
    </row>
    <row r="71" spans="2:44" ht="10.5">
      <c r="B71" s="19"/>
      <c r="AR71" s="19"/>
    </row>
    <row r="72" spans="2:44" ht="10.5">
      <c r="B72" s="19"/>
      <c r="AR72" s="19"/>
    </row>
    <row r="73" spans="2:44" ht="10.5">
      <c r="B73" s="19"/>
      <c r="AR73" s="19"/>
    </row>
    <row r="74" spans="2:44" ht="10.5">
      <c r="B74" s="19"/>
      <c r="AR74" s="19"/>
    </row>
    <row r="75" spans="2:44" s="1" customFormat="1" ht="12.45">
      <c r="B75" s="32"/>
      <c r="D75" s="43" t="s">
        <v>59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60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59</v>
      </c>
      <c r="AI75" s="34"/>
      <c r="AJ75" s="34"/>
      <c r="AK75" s="34"/>
      <c r="AL75" s="34"/>
      <c r="AM75" s="43" t="s">
        <v>60</v>
      </c>
      <c r="AN75" s="34"/>
      <c r="AO75" s="34"/>
      <c r="AR75" s="32"/>
    </row>
    <row r="76" spans="2:44" s="1" customFormat="1" ht="10.5">
      <c r="B76" s="32"/>
      <c r="AR76" s="32"/>
    </row>
    <row r="77" spans="2:44" s="1" customFormat="1" ht="6.9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" customHeight="1">
      <c r="B82" s="32"/>
      <c r="C82" s="20" t="s">
        <v>63</v>
      </c>
      <c r="AR82" s="32"/>
    </row>
    <row r="83" spans="1:91" s="1" customFormat="1" ht="6.9" customHeight="1">
      <c r="B83" s="32"/>
      <c r="AR83" s="32"/>
    </row>
    <row r="84" spans="1:91" s="3" customFormat="1" ht="11.95" customHeight="1">
      <c r="B84" s="48"/>
      <c r="C84" s="26" t="s">
        <v>13</v>
      </c>
      <c r="L84" s="3" t="str">
        <f>K5</f>
        <v>28092020-011</v>
      </c>
      <c r="AR84" s="48"/>
    </row>
    <row r="85" spans="1:91" s="4" customFormat="1" ht="37" customHeight="1">
      <c r="B85" s="49"/>
      <c r="C85" s="50" t="s">
        <v>16</v>
      </c>
      <c r="L85" s="195" t="str">
        <f>K6</f>
        <v>Revitalizace veřejných ploch města Luby - ETAPA I</v>
      </c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6"/>
      <c r="AH85" s="196"/>
      <c r="AI85" s="196"/>
      <c r="AJ85" s="196"/>
      <c r="AK85" s="196"/>
      <c r="AL85" s="196"/>
      <c r="AM85" s="196"/>
      <c r="AN85" s="196"/>
      <c r="AO85" s="196"/>
      <c r="AR85" s="49"/>
    </row>
    <row r="86" spans="1:91" s="1" customFormat="1" ht="6.9" customHeight="1">
      <c r="B86" s="32"/>
      <c r="AR86" s="32"/>
    </row>
    <row r="87" spans="1:91" s="1" customFormat="1" ht="11.95" customHeight="1">
      <c r="B87" s="32"/>
      <c r="C87" s="26" t="s">
        <v>22</v>
      </c>
      <c r="L87" s="51" t="str">
        <f>IF(K8="","",K8)</f>
        <v>Luby u Chebu</v>
      </c>
      <c r="AI87" s="26" t="s">
        <v>24</v>
      </c>
      <c r="AM87" s="220" t="str">
        <f>IF(AN8= "","",AN8)</f>
        <v>Vyplň údaj</v>
      </c>
      <c r="AN87" s="220"/>
      <c r="AR87" s="32"/>
    </row>
    <row r="88" spans="1:91" s="1" customFormat="1" ht="6.9" customHeight="1">
      <c r="B88" s="32"/>
      <c r="AR88" s="32"/>
    </row>
    <row r="89" spans="1:91" s="1" customFormat="1" ht="15.25" customHeight="1">
      <c r="B89" s="32"/>
      <c r="C89" s="26" t="s">
        <v>29</v>
      </c>
      <c r="L89" s="3" t="str">
        <f>IF(E11= "","",E11)</f>
        <v>Město Luby</v>
      </c>
      <c r="AI89" s="26" t="s">
        <v>36</v>
      </c>
      <c r="AM89" s="221" t="str">
        <f>IF(E17="","",E17)</f>
        <v>A69 - Architekti s.r.o.</v>
      </c>
      <c r="AN89" s="222"/>
      <c r="AO89" s="222"/>
      <c r="AP89" s="222"/>
      <c r="AR89" s="32"/>
      <c r="AS89" s="224" t="s">
        <v>64</v>
      </c>
      <c r="AT89" s="225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5" customHeight="1">
      <c r="B90" s="32"/>
      <c r="C90" s="26" t="s">
        <v>34</v>
      </c>
      <c r="L90" s="3" t="str">
        <f>IF(E14= "Vyplň údaj","",E14)</f>
        <v/>
      </c>
      <c r="AI90" s="26" t="s">
        <v>40</v>
      </c>
      <c r="AM90" s="221" t="str">
        <f>IF(E20="","",E20)</f>
        <v>Ing. Pavel Šturc</v>
      </c>
      <c r="AN90" s="222"/>
      <c r="AO90" s="222"/>
      <c r="AP90" s="222"/>
      <c r="AR90" s="32"/>
      <c r="AS90" s="226"/>
      <c r="AT90" s="227"/>
      <c r="BD90" s="56"/>
    </row>
    <row r="91" spans="1:91" s="1" customFormat="1" ht="10.8" customHeight="1">
      <c r="B91" s="32"/>
      <c r="AR91" s="32"/>
      <c r="AS91" s="226"/>
      <c r="AT91" s="227"/>
      <c r="BD91" s="56"/>
    </row>
    <row r="92" spans="1:91" s="1" customFormat="1" ht="29.3" customHeight="1">
      <c r="B92" s="32"/>
      <c r="C92" s="191" t="s">
        <v>65</v>
      </c>
      <c r="D92" s="192"/>
      <c r="E92" s="192"/>
      <c r="F92" s="192"/>
      <c r="G92" s="192"/>
      <c r="H92" s="57"/>
      <c r="I92" s="194" t="s">
        <v>66</v>
      </c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2"/>
      <c r="V92" s="192"/>
      <c r="W92" s="192"/>
      <c r="X92" s="192"/>
      <c r="Y92" s="192"/>
      <c r="Z92" s="192"/>
      <c r="AA92" s="192"/>
      <c r="AB92" s="192"/>
      <c r="AC92" s="192"/>
      <c r="AD92" s="192"/>
      <c r="AE92" s="192"/>
      <c r="AF92" s="192"/>
      <c r="AG92" s="219" t="s">
        <v>67</v>
      </c>
      <c r="AH92" s="192"/>
      <c r="AI92" s="192"/>
      <c r="AJ92" s="192"/>
      <c r="AK92" s="192"/>
      <c r="AL92" s="192"/>
      <c r="AM92" s="192"/>
      <c r="AN92" s="194" t="s">
        <v>68</v>
      </c>
      <c r="AO92" s="192"/>
      <c r="AP92" s="223"/>
      <c r="AQ92" s="58" t="s">
        <v>69</v>
      </c>
      <c r="AR92" s="32"/>
      <c r="AS92" s="59" t="s">
        <v>70</v>
      </c>
      <c r="AT92" s="60" t="s">
        <v>71</v>
      </c>
      <c r="AU92" s="60" t="s">
        <v>72</v>
      </c>
      <c r="AV92" s="60" t="s">
        <v>73</v>
      </c>
      <c r="AW92" s="60" t="s">
        <v>74</v>
      </c>
      <c r="AX92" s="60" t="s">
        <v>75</v>
      </c>
      <c r="AY92" s="60" t="s">
        <v>76</v>
      </c>
      <c r="AZ92" s="60" t="s">
        <v>77</v>
      </c>
      <c r="BA92" s="60" t="s">
        <v>78</v>
      </c>
      <c r="BB92" s="60" t="s">
        <v>79</v>
      </c>
      <c r="BC92" s="60" t="s">
        <v>80</v>
      </c>
      <c r="BD92" s="61" t="s">
        <v>81</v>
      </c>
    </row>
    <row r="93" spans="1:91" s="1" customFormat="1" ht="10.8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" customHeight="1">
      <c r="B94" s="63"/>
      <c r="C94" s="64" t="s">
        <v>82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197">
        <f>ROUND(SUM(AG95:AG106),2)</f>
        <v>0</v>
      </c>
      <c r="AH94" s="197"/>
      <c r="AI94" s="197"/>
      <c r="AJ94" s="197"/>
      <c r="AK94" s="197"/>
      <c r="AL94" s="197"/>
      <c r="AM94" s="197"/>
      <c r="AN94" s="228">
        <f t="shared" ref="AN94:AN106" si="0">SUM(AG94,AT94)</f>
        <v>0</v>
      </c>
      <c r="AO94" s="228"/>
      <c r="AP94" s="228"/>
      <c r="AQ94" s="67" t="s">
        <v>1</v>
      </c>
      <c r="AR94" s="63"/>
      <c r="AS94" s="68">
        <f>ROUND(SUM(AS95:AS106),2)</f>
        <v>0</v>
      </c>
      <c r="AT94" s="69">
        <f t="shared" ref="AT94:AT106" si="1">ROUND(SUM(AV94:AW94),2)</f>
        <v>0</v>
      </c>
      <c r="AU94" s="70">
        <f>ROUND(SUM(AU95:AU106),5)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ROUND(SUM(AZ95:AZ106),2)</f>
        <v>0</v>
      </c>
      <c r="BA94" s="69">
        <f>ROUND(SUM(BA95:BA106),2)</f>
        <v>0</v>
      </c>
      <c r="BB94" s="69">
        <f>ROUND(SUM(BB95:BB106),2)</f>
        <v>0</v>
      </c>
      <c r="BC94" s="69">
        <f>ROUND(SUM(BC95:BC106),2)</f>
        <v>0</v>
      </c>
      <c r="BD94" s="71">
        <f>ROUND(SUM(BD95:BD106),2)</f>
        <v>0</v>
      </c>
      <c r="BS94" s="72" t="s">
        <v>83</v>
      </c>
      <c r="BT94" s="72" t="s">
        <v>84</v>
      </c>
      <c r="BU94" s="73" t="s">
        <v>85</v>
      </c>
      <c r="BV94" s="72" t="s">
        <v>86</v>
      </c>
      <c r="BW94" s="72" t="s">
        <v>5</v>
      </c>
      <c r="BX94" s="72" t="s">
        <v>87</v>
      </c>
      <c r="CL94" s="72" t="s">
        <v>19</v>
      </c>
    </row>
    <row r="95" spans="1:91" s="6" customFormat="1" ht="16.55" customHeight="1">
      <c r="A95" s="74" t="s">
        <v>88</v>
      </c>
      <c r="B95" s="75"/>
      <c r="C95" s="76"/>
      <c r="D95" s="193" t="s">
        <v>89</v>
      </c>
      <c r="E95" s="193"/>
      <c r="F95" s="193"/>
      <c r="G95" s="193"/>
      <c r="H95" s="193"/>
      <c r="I95" s="77"/>
      <c r="J95" s="193" t="s">
        <v>90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217">
        <f>'IO 01 - Dopravní řešení a...'!J30</f>
        <v>0</v>
      </c>
      <c r="AH95" s="218"/>
      <c r="AI95" s="218"/>
      <c r="AJ95" s="218"/>
      <c r="AK95" s="218"/>
      <c r="AL95" s="218"/>
      <c r="AM95" s="218"/>
      <c r="AN95" s="217">
        <f t="shared" si="0"/>
        <v>0</v>
      </c>
      <c r="AO95" s="218"/>
      <c r="AP95" s="218"/>
      <c r="AQ95" s="78" t="s">
        <v>91</v>
      </c>
      <c r="AR95" s="75"/>
      <c r="AS95" s="79">
        <v>0</v>
      </c>
      <c r="AT95" s="80">
        <f t="shared" si="1"/>
        <v>0</v>
      </c>
      <c r="AU95" s="81">
        <f>'IO 01 - Dopravní řešení a...'!P130</f>
        <v>0</v>
      </c>
      <c r="AV95" s="80">
        <f>'IO 01 - Dopravní řešení a...'!J33</f>
        <v>0</v>
      </c>
      <c r="AW95" s="80">
        <f>'IO 01 - Dopravní řešení a...'!J34</f>
        <v>0</v>
      </c>
      <c r="AX95" s="80">
        <f>'IO 01 - Dopravní řešení a...'!J35</f>
        <v>0</v>
      </c>
      <c r="AY95" s="80">
        <f>'IO 01 - Dopravní řešení a...'!J36</f>
        <v>0</v>
      </c>
      <c r="AZ95" s="80">
        <f>'IO 01 - Dopravní řešení a...'!F33</f>
        <v>0</v>
      </c>
      <c r="BA95" s="80">
        <f>'IO 01 - Dopravní řešení a...'!F34</f>
        <v>0</v>
      </c>
      <c r="BB95" s="80">
        <f>'IO 01 - Dopravní řešení a...'!F35</f>
        <v>0</v>
      </c>
      <c r="BC95" s="80">
        <f>'IO 01 - Dopravní řešení a...'!F36</f>
        <v>0</v>
      </c>
      <c r="BD95" s="82">
        <f>'IO 01 - Dopravní řešení a...'!F37</f>
        <v>0</v>
      </c>
      <c r="BT95" s="83" t="s">
        <v>92</v>
      </c>
      <c r="BV95" s="83" t="s">
        <v>86</v>
      </c>
      <c r="BW95" s="83" t="s">
        <v>93</v>
      </c>
      <c r="BX95" s="83" t="s">
        <v>5</v>
      </c>
      <c r="CL95" s="83" t="s">
        <v>19</v>
      </c>
      <c r="CM95" s="83" t="s">
        <v>94</v>
      </c>
    </row>
    <row r="96" spans="1:91" s="6" customFormat="1" ht="16.55" customHeight="1">
      <c r="A96" s="74" t="s">
        <v>88</v>
      </c>
      <c r="B96" s="75"/>
      <c r="C96" s="76"/>
      <c r="D96" s="193" t="s">
        <v>95</v>
      </c>
      <c r="E96" s="193"/>
      <c r="F96" s="193"/>
      <c r="G96" s="193"/>
      <c r="H96" s="193"/>
      <c r="I96" s="77"/>
      <c r="J96" s="193" t="s">
        <v>96</v>
      </c>
      <c r="K96" s="193"/>
      <c r="L96" s="193"/>
      <c r="M96" s="193"/>
      <c r="N96" s="193"/>
      <c r="O96" s="193"/>
      <c r="P96" s="193"/>
      <c r="Q96" s="193"/>
      <c r="R96" s="193"/>
      <c r="S96" s="193"/>
      <c r="T96" s="193"/>
      <c r="U96" s="193"/>
      <c r="V96" s="193"/>
      <c r="W96" s="193"/>
      <c r="X96" s="193"/>
      <c r="Y96" s="193"/>
      <c r="Z96" s="193"/>
      <c r="AA96" s="193"/>
      <c r="AB96" s="193"/>
      <c r="AC96" s="193"/>
      <c r="AD96" s="193"/>
      <c r="AE96" s="193"/>
      <c r="AF96" s="193"/>
      <c r="AG96" s="217">
        <f>'IO 02 - Opěrné zdi a scho...'!J30</f>
        <v>0</v>
      </c>
      <c r="AH96" s="218"/>
      <c r="AI96" s="218"/>
      <c r="AJ96" s="218"/>
      <c r="AK96" s="218"/>
      <c r="AL96" s="218"/>
      <c r="AM96" s="218"/>
      <c r="AN96" s="217">
        <f t="shared" si="0"/>
        <v>0</v>
      </c>
      <c r="AO96" s="218"/>
      <c r="AP96" s="218"/>
      <c r="AQ96" s="78" t="s">
        <v>91</v>
      </c>
      <c r="AR96" s="75"/>
      <c r="AS96" s="79">
        <v>0</v>
      </c>
      <c r="AT96" s="80">
        <f t="shared" si="1"/>
        <v>0</v>
      </c>
      <c r="AU96" s="81">
        <f>'IO 02 - Opěrné zdi a scho...'!P125</f>
        <v>0</v>
      </c>
      <c r="AV96" s="80">
        <f>'IO 02 - Opěrné zdi a scho...'!J33</f>
        <v>0</v>
      </c>
      <c r="AW96" s="80">
        <f>'IO 02 - Opěrné zdi a scho...'!J34</f>
        <v>0</v>
      </c>
      <c r="AX96" s="80">
        <f>'IO 02 - Opěrné zdi a scho...'!J35</f>
        <v>0</v>
      </c>
      <c r="AY96" s="80">
        <f>'IO 02 - Opěrné zdi a scho...'!J36</f>
        <v>0</v>
      </c>
      <c r="AZ96" s="80">
        <f>'IO 02 - Opěrné zdi a scho...'!F33</f>
        <v>0</v>
      </c>
      <c r="BA96" s="80">
        <f>'IO 02 - Opěrné zdi a scho...'!F34</f>
        <v>0</v>
      </c>
      <c r="BB96" s="80">
        <f>'IO 02 - Opěrné zdi a scho...'!F35</f>
        <v>0</v>
      </c>
      <c r="BC96" s="80">
        <f>'IO 02 - Opěrné zdi a scho...'!F36</f>
        <v>0</v>
      </c>
      <c r="BD96" s="82">
        <f>'IO 02 - Opěrné zdi a scho...'!F37</f>
        <v>0</v>
      </c>
      <c r="BT96" s="83" t="s">
        <v>92</v>
      </c>
      <c r="BV96" s="83" t="s">
        <v>86</v>
      </c>
      <c r="BW96" s="83" t="s">
        <v>97</v>
      </c>
      <c r="BX96" s="83" t="s">
        <v>5</v>
      </c>
      <c r="CL96" s="83" t="s">
        <v>19</v>
      </c>
      <c r="CM96" s="83" t="s">
        <v>94</v>
      </c>
    </row>
    <row r="97" spans="1:91" s="6" customFormat="1" ht="16.55" customHeight="1">
      <c r="A97" s="74" t="s">
        <v>88</v>
      </c>
      <c r="B97" s="75"/>
      <c r="C97" s="76"/>
      <c r="D97" s="193" t="s">
        <v>98</v>
      </c>
      <c r="E97" s="193"/>
      <c r="F97" s="193"/>
      <c r="G97" s="193"/>
      <c r="H97" s="193"/>
      <c r="I97" s="77"/>
      <c r="J97" s="193" t="s">
        <v>99</v>
      </c>
      <c r="K97" s="193"/>
      <c r="L97" s="193"/>
      <c r="M97" s="193"/>
      <c r="N97" s="193"/>
      <c r="O97" s="193"/>
      <c r="P97" s="193"/>
      <c r="Q97" s="193"/>
      <c r="R97" s="193"/>
      <c r="S97" s="193"/>
      <c r="T97" s="193"/>
      <c r="U97" s="193"/>
      <c r="V97" s="193"/>
      <c r="W97" s="193"/>
      <c r="X97" s="193"/>
      <c r="Y97" s="193"/>
      <c r="Z97" s="193"/>
      <c r="AA97" s="193"/>
      <c r="AB97" s="193"/>
      <c r="AC97" s="193"/>
      <c r="AD97" s="193"/>
      <c r="AE97" s="193"/>
      <c r="AF97" s="193"/>
      <c r="AG97" s="217">
        <f>'IO 03 - Dešťová kanalizac...'!J30</f>
        <v>0</v>
      </c>
      <c r="AH97" s="218"/>
      <c r="AI97" s="218"/>
      <c r="AJ97" s="218"/>
      <c r="AK97" s="218"/>
      <c r="AL97" s="218"/>
      <c r="AM97" s="218"/>
      <c r="AN97" s="217">
        <f t="shared" si="0"/>
        <v>0</v>
      </c>
      <c r="AO97" s="218"/>
      <c r="AP97" s="218"/>
      <c r="AQ97" s="78" t="s">
        <v>91</v>
      </c>
      <c r="AR97" s="75"/>
      <c r="AS97" s="79">
        <v>0</v>
      </c>
      <c r="AT97" s="80">
        <f t="shared" si="1"/>
        <v>0</v>
      </c>
      <c r="AU97" s="81">
        <f>'IO 03 - Dešťová kanalizac...'!P127</f>
        <v>0</v>
      </c>
      <c r="AV97" s="80">
        <f>'IO 03 - Dešťová kanalizac...'!J33</f>
        <v>0</v>
      </c>
      <c r="AW97" s="80">
        <f>'IO 03 - Dešťová kanalizac...'!J34</f>
        <v>0</v>
      </c>
      <c r="AX97" s="80">
        <f>'IO 03 - Dešťová kanalizac...'!J35</f>
        <v>0</v>
      </c>
      <c r="AY97" s="80">
        <f>'IO 03 - Dešťová kanalizac...'!J36</f>
        <v>0</v>
      </c>
      <c r="AZ97" s="80">
        <f>'IO 03 - Dešťová kanalizac...'!F33</f>
        <v>0</v>
      </c>
      <c r="BA97" s="80">
        <f>'IO 03 - Dešťová kanalizac...'!F34</f>
        <v>0</v>
      </c>
      <c r="BB97" s="80">
        <f>'IO 03 - Dešťová kanalizac...'!F35</f>
        <v>0</v>
      </c>
      <c r="BC97" s="80">
        <f>'IO 03 - Dešťová kanalizac...'!F36</f>
        <v>0</v>
      </c>
      <c r="BD97" s="82">
        <f>'IO 03 - Dešťová kanalizac...'!F37</f>
        <v>0</v>
      </c>
      <c r="BT97" s="83" t="s">
        <v>92</v>
      </c>
      <c r="BV97" s="83" t="s">
        <v>86</v>
      </c>
      <c r="BW97" s="83" t="s">
        <v>100</v>
      </c>
      <c r="BX97" s="83" t="s">
        <v>5</v>
      </c>
      <c r="CL97" s="83" t="s">
        <v>19</v>
      </c>
      <c r="CM97" s="83" t="s">
        <v>94</v>
      </c>
    </row>
    <row r="98" spans="1:91" s="6" customFormat="1" ht="16.55" customHeight="1">
      <c r="A98" s="74" t="s">
        <v>88</v>
      </c>
      <c r="B98" s="75"/>
      <c r="C98" s="76"/>
      <c r="D98" s="193" t="s">
        <v>101</v>
      </c>
      <c r="E98" s="193"/>
      <c r="F98" s="193"/>
      <c r="G98" s="193"/>
      <c r="H98" s="193"/>
      <c r="I98" s="77"/>
      <c r="J98" s="193" t="s">
        <v>102</v>
      </c>
      <c r="K98" s="193"/>
      <c r="L98" s="193"/>
      <c r="M98" s="193"/>
      <c r="N98" s="193"/>
      <c r="O98" s="193"/>
      <c r="P98" s="193"/>
      <c r="Q98" s="193"/>
      <c r="R98" s="193"/>
      <c r="S98" s="193"/>
      <c r="T98" s="193"/>
      <c r="U98" s="193"/>
      <c r="V98" s="193"/>
      <c r="W98" s="193"/>
      <c r="X98" s="193"/>
      <c r="Y98" s="193"/>
      <c r="Z98" s="193"/>
      <c r="AA98" s="193"/>
      <c r="AB98" s="193"/>
      <c r="AC98" s="193"/>
      <c r="AD98" s="193"/>
      <c r="AE98" s="193"/>
      <c r="AF98" s="193"/>
      <c r="AG98" s="217">
        <f>'IO 04 - Veřejné osvětlení...'!J30</f>
        <v>0</v>
      </c>
      <c r="AH98" s="218"/>
      <c r="AI98" s="218"/>
      <c r="AJ98" s="218"/>
      <c r="AK98" s="218"/>
      <c r="AL98" s="218"/>
      <c r="AM98" s="218"/>
      <c r="AN98" s="217">
        <f t="shared" si="0"/>
        <v>0</v>
      </c>
      <c r="AO98" s="218"/>
      <c r="AP98" s="218"/>
      <c r="AQ98" s="78" t="s">
        <v>91</v>
      </c>
      <c r="AR98" s="75"/>
      <c r="AS98" s="79">
        <v>0</v>
      </c>
      <c r="AT98" s="80">
        <f t="shared" si="1"/>
        <v>0</v>
      </c>
      <c r="AU98" s="81">
        <f>'IO 04 - Veřejné osvětlení...'!P117</f>
        <v>0</v>
      </c>
      <c r="AV98" s="80">
        <f>'IO 04 - Veřejné osvětlení...'!J33</f>
        <v>0</v>
      </c>
      <c r="AW98" s="80">
        <f>'IO 04 - Veřejné osvětlení...'!J34</f>
        <v>0</v>
      </c>
      <c r="AX98" s="80">
        <f>'IO 04 - Veřejné osvětlení...'!J35</f>
        <v>0</v>
      </c>
      <c r="AY98" s="80">
        <f>'IO 04 - Veřejné osvětlení...'!J36</f>
        <v>0</v>
      </c>
      <c r="AZ98" s="80">
        <f>'IO 04 - Veřejné osvětlení...'!F33</f>
        <v>0</v>
      </c>
      <c r="BA98" s="80">
        <f>'IO 04 - Veřejné osvětlení...'!F34</f>
        <v>0</v>
      </c>
      <c r="BB98" s="80">
        <f>'IO 04 - Veřejné osvětlení...'!F35</f>
        <v>0</v>
      </c>
      <c r="BC98" s="80">
        <f>'IO 04 - Veřejné osvětlení...'!F36</f>
        <v>0</v>
      </c>
      <c r="BD98" s="82">
        <f>'IO 04 - Veřejné osvětlení...'!F37</f>
        <v>0</v>
      </c>
      <c r="BT98" s="83" t="s">
        <v>92</v>
      </c>
      <c r="BV98" s="83" t="s">
        <v>86</v>
      </c>
      <c r="BW98" s="83" t="s">
        <v>103</v>
      </c>
      <c r="BX98" s="83" t="s">
        <v>5</v>
      </c>
      <c r="CL98" s="83" t="s">
        <v>1</v>
      </c>
      <c r="CM98" s="83" t="s">
        <v>94</v>
      </c>
    </row>
    <row r="99" spans="1:91" s="6" customFormat="1" ht="16.55" customHeight="1">
      <c r="A99" s="74" t="s">
        <v>88</v>
      </c>
      <c r="B99" s="75"/>
      <c r="C99" s="76"/>
      <c r="D99" s="193" t="s">
        <v>104</v>
      </c>
      <c r="E99" s="193"/>
      <c r="F99" s="193"/>
      <c r="G99" s="193"/>
      <c r="H99" s="193"/>
      <c r="I99" s="77"/>
      <c r="J99" s="193" t="s">
        <v>105</v>
      </c>
      <c r="K99" s="193"/>
      <c r="L99" s="193"/>
      <c r="M99" s="193"/>
      <c r="N99" s="193"/>
      <c r="O99" s="193"/>
      <c r="P99" s="193"/>
      <c r="Q99" s="193"/>
      <c r="R99" s="193"/>
      <c r="S99" s="193"/>
      <c r="T99" s="193"/>
      <c r="U99" s="193"/>
      <c r="V99" s="193"/>
      <c r="W99" s="193"/>
      <c r="X99" s="193"/>
      <c r="Y99" s="193"/>
      <c r="Z99" s="193"/>
      <c r="AA99" s="193"/>
      <c r="AB99" s="193"/>
      <c r="AC99" s="193"/>
      <c r="AD99" s="193"/>
      <c r="AE99" s="193"/>
      <c r="AF99" s="193"/>
      <c r="AG99" s="217">
        <f>'IO 06 - Optická síť Etapa I'!J30</f>
        <v>0</v>
      </c>
      <c r="AH99" s="218"/>
      <c r="AI99" s="218"/>
      <c r="AJ99" s="218"/>
      <c r="AK99" s="218"/>
      <c r="AL99" s="218"/>
      <c r="AM99" s="218"/>
      <c r="AN99" s="217">
        <f t="shared" si="0"/>
        <v>0</v>
      </c>
      <c r="AO99" s="218"/>
      <c r="AP99" s="218"/>
      <c r="AQ99" s="78" t="s">
        <v>91</v>
      </c>
      <c r="AR99" s="75"/>
      <c r="AS99" s="79">
        <v>0</v>
      </c>
      <c r="AT99" s="80">
        <f t="shared" si="1"/>
        <v>0</v>
      </c>
      <c r="AU99" s="81">
        <f>'IO 06 - Optická síť Etapa I'!P122</f>
        <v>0</v>
      </c>
      <c r="AV99" s="80">
        <f>'IO 06 - Optická síť Etapa I'!J33</f>
        <v>0</v>
      </c>
      <c r="AW99" s="80">
        <f>'IO 06 - Optická síť Etapa I'!J34</f>
        <v>0</v>
      </c>
      <c r="AX99" s="80">
        <f>'IO 06 - Optická síť Etapa I'!J35</f>
        <v>0</v>
      </c>
      <c r="AY99" s="80">
        <f>'IO 06 - Optická síť Etapa I'!J36</f>
        <v>0</v>
      </c>
      <c r="AZ99" s="80">
        <f>'IO 06 - Optická síť Etapa I'!F33</f>
        <v>0</v>
      </c>
      <c r="BA99" s="80">
        <f>'IO 06 - Optická síť Etapa I'!F34</f>
        <v>0</v>
      </c>
      <c r="BB99" s="80">
        <f>'IO 06 - Optická síť Etapa I'!F35</f>
        <v>0</v>
      </c>
      <c r="BC99" s="80">
        <f>'IO 06 - Optická síť Etapa I'!F36</f>
        <v>0</v>
      </c>
      <c r="BD99" s="82">
        <f>'IO 06 - Optická síť Etapa I'!F37</f>
        <v>0</v>
      </c>
      <c r="BT99" s="83" t="s">
        <v>92</v>
      </c>
      <c r="BV99" s="83" t="s">
        <v>86</v>
      </c>
      <c r="BW99" s="83" t="s">
        <v>106</v>
      </c>
      <c r="BX99" s="83" t="s">
        <v>5</v>
      </c>
      <c r="CL99" s="83" t="s">
        <v>1</v>
      </c>
      <c r="CM99" s="83" t="s">
        <v>94</v>
      </c>
    </row>
    <row r="100" spans="1:91" s="6" customFormat="1" ht="24.75" customHeight="1">
      <c r="A100" s="74" t="s">
        <v>88</v>
      </c>
      <c r="B100" s="75"/>
      <c r="C100" s="76"/>
      <c r="D100" s="193" t="s">
        <v>107</v>
      </c>
      <c r="E100" s="193"/>
      <c r="F100" s="193"/>
      <c r="G100" s="193"/>
      <c r="H100" s="193"/>
      <c r="I100" s="77"/>
      <c r="J100" s="193" t="s">
        <v>108</v>
      </c>
      <c r="K100" s="193"/>
      <c r="L100" s="193"/>
      <c r="M100" s="193"/>
      <c r="N100" s="193"/>
      <c r="O100" s="193"/>
      <c r="P100" s="193"/>
      <c r="Q100" s="193"/>
      <c r="R100" s="193"/>
      <c r="S100" s="193"/>
      <c r="T100" s="193"/>
      <c r="U100" s="193"/>
      <c r="V100" s="193"/>
      <c r="W100" s="193"/>
      <c r="X100" s="193"/>
      <c r="Y100" s="193"/>
      <c r="Z100" s="193"/>
      <c r="AA100" s="193"/>
      <c r="AB100" s="193"/>
      <c r="AC100" s="193"/>
      <c r="AD100" s="193"/>
      <c r="AE100" s="193"/>
      <c r="AF100" s="193"/>
      <c r="AG100" s="217">
        <f>'SO 01-09 - Drobná archite...'!J30</f>
        <v>0</v>
      </c>
      <c r="AH100" s="218"/>
      <c r="AI100" s="218"/>
      <c r="AJ100" s="218"/>
      <c r="AK100" s="218"/>
      <c r="AL100" s="218"/>
      <c r="AM100" s="218"/>
      <c r="AN100" s="217">
        <f t="shared" si="0"/>
        <v>0</v>
      </c>
      <c r="AO100" s="218"/>
      <c r="AP100" s="218"/>
      <c r="AQ100" s="78" t="s">
        <v>91</v>
      </c>
      <c r="AR100" s="75"/>
      <c r="AS100" s="79">
        <v>0</v>
      </c>
      <c r="AT100" s="80">
        <f t="shared" si="1"/>
        <v>0</v>
      </c>
      <c r="AU100" s="81">
        <f>'SO 01-09 - Drobná archite...'!P124</f>
        <v>0</v>
      </c>
      <c r="AV100" s="80">
        <f>'SO 01-09 - Drobná archite...'!J33</f>
        <v>0</v>
      </c>
      <c r="AW100" s="80">
        <f>'SO 01-09 - Drobná archite...'!J34</f>
        <v>0</v>
      </c>
      <c r="AX100" s="80">
        <f>'SO 01-09 - Drobná archite...'!J35</f>
        <v>0</v>
      </c>
      <c r="AY100" s="80">
        <f>'SO 01-09 - Drobná archite...'!J36</f>
        <v>0</v>
      </c>
      <c r="AZ100" s="80">
        <f>'SO 01-09 - Drobná archite...'!F33</f>
        <v>0</v>
      </c>
      <c r="BA100" s="80">
        <f>'SO 01-09 - Drobná archite...'!F34</f>
        <v>0</v>
      </c>
      <c r="BB100" s="80">
        <f>'SO 01-09 - Drobná archite...'!F35</f>
        <v>0</v>
      </c>
      <c r="BC100" s="80">
        <f>'SO 01-09 - Drobná archite...'!F36</f>
        <v>0</v>
      </c>
      <c r="BD100" s="82">
        <f>'SO 01-09 - Drobná archite...'!F37</f>
        <v>0</v>
      </c>
      <c r="BT100" s="83" t="s">
        <v>92</v>
      </c>
      <c r="BV100" s="83" t="s">
        <v>86</v>
      </c>
      <c r="BW100" s="83" t="s">
        <v>109</v>
      </c>
      <c r="BX100" s="83" t="s">
        <v>5</v>
      </c>
      <c r="CL100" s="83" t="s">
        <v>1</v>
      </c>
      <c r="CM100" s="83" t="s">
        <v>94</v>
      </c>
    </row>
    <row r="101" spans="1:91" s="6" customFormat="1" ht="24.75" customHeight="1">
      <c r="A101" s="74" t="s">
        <v>88</v>
      </c>
      <c r="B101" s="75"/>
      <c r="C101" s="76"/>
      <c r="D101" s="193" t="s">
        <v>110</v>
      </c>
      <c r="E101" s="193"/>
      <c r="F101" s="193"/>
      <c r="G101" s="193"/>
      <c r="H101" s="193"/>
      <c r="I101" s="77"/>
      <c r="J101" s="193" t="s">
        <v>111</v>
      </c>
      <c r="K101" s="193"/>
      <c r="L101" s="193"/>
      <c r="M101" s="193"/>
      <c r="N101" s="193"/>
      <c r="O101" s="193"/>
      <c r="P101" s="193"/>
      <c r="Q101" s="193"/>
      <c r="R101" s="193"/>
      <c r="S101" s="193"/>
      <c r="T101" s="193"/>
      <c r="U101" s="193"/>
      <c r="V101" s="193"/>
      <c r="W101" s="193"/>
      <c r="X101" s="193"/>
      <c r="Y101" s="193"/>
      <c r="Z101" s="193"/>
      <c r="AA101" s="193"/>
      <c r="AB101" s="193"/>
      <c r="AC101" s="193"/>
      <c r="AD101" s="193"/>
      <c r="AE101" s="193"/>
      <c r="AF101" s="193"/>
      <c r="AG101" s="217">
        <f>'SO 01-10 - Drobná archite...'!J30</f>
        <v>0</v>
      </c>
      <c r="AH101" s="218"/>
      <c r="AI101" s="218"/>
      <c r="AJ101" s="218"/>
      <c r="AK101" s="218"/>
      <c r="AL101" s="218"/>
      <c r="AM101" s="218"/>
      <c r="AN101" s="217">
        <f t="shared" si="0"/>
        <v>0</v>
      </c>
      <c r="AO101" s="218"/>
      <c r="AP101" s="218"/>
      <c r="AQ101" s="78" t="s">
        <v>91</v>
      </c>
      <c r="AR101" s="75"/>
      <c r="AS101" s="79">
        <v>0</v>
      </c>
      <c r="AT101" s="80">
        <f t="shared" si="1"/>
        <v>0</v>
      </c>
      <c r="AU101" s="81">
        <f>'SO 01-10 - Drobná archite...'!P122</f>
        <v>0</v>
      </c>
      <c r="AV101" s="80">
        <f>'SO 01-10 - Drobná archite...'!J33</f>
        <v>0</v>
      </c>
      <c r="AW101" s="80">
        <f>'SO 01-10 - Drobná archite...'!J34</f>
        <v>0</v>
      </c>
      <c r="AX101" s="80">
        <f>'SO 01-10 - Drobná archite...'!J35</f>
        <v>0</v>
      </c>
      <c r="AY101" s="80">
        <f>'SO 01-10 - Drobná archite...'!J36</f>
        <v>0</v>
      </c>
      <c r="AZ101" s="80">
        <f>'SO 01-10 - Drobná archite...'!F33</f>
        <v>0</v>
      </c>
      <c r="BA101" s="80">
        <f>'SO 01-10 - Drobná archite...'!F34</f>
        <v>0</v>
      </c>
      <c r="BB101" s="80">
        <f>'SO 01-10 - Drobná archite...'!F35</f>
        <v>0</v>
      </c>
      <c r="BC101" s="80">
        <f>'SO 01-10 - Drobná archite...'!F36</f>
        <v>0</v>
      </c>
      <c r="BD101" s="82">
        <f>'SO 01-10 - Drobná archite...'!F37</f>
        <v>0</v>
      </c>
      <c r="BT101" s="83" t="s">
        <v>92</v>
      </c>
      <c r="BV101" s="83" t="s">
        <v>86</v>
      </c>
      <c r="BW101" s="83" t="s">
        <v>112</v>
      </c>
      <c r="BX101" s="83" t="s">
        <v>5</v>
      </c>
      <c r="CL101" s="83" t="s">
        <v>1</v>
      </c>
      <c r="CM101" s="83" t="s">
        <v>94</v>
      </c>
    </row>
    <row r="102" spans="1:91" s="6" customFormat="1" ht="16.55" customHeight="1">
      <c r="A102" s="74" t="s">
        <v>88</v>
      </c>
      <c r="B102" s="75"/>
      <c r="C102" s="76"/>
      <c r="D102" s="193" t="s">
        <v>113</v>
      </c>
      <c r="E102" s="193"/>
      <c r="F102" s="193"/>
      <c r="G102" s="193"/>
      <c r="H102" s="193"/>
      <c r="I102" s="77"/>
      <c r="J102" s="193" t="s">
        <v>114</v>
      </c>
      <c r="K102" s="193"/>
      <c r="L102" s="193"/>
      <c r="M102" s="193"/>
      <c r="N102" s="193"/>
      <c r="O102" s="193"/>
      <c r="P102" s="193"/>
      <c r="Q102" s="193"/>
      <c r="R102" s="193"/>
      <c r="S102" s="193"/>
      <c r="T102" s="193"/>
      <c r="U102" s="193"/>
      <c r="V102" s="193"/>
      <c r="W102" s="193"/>
      <c r="X102" s="193"/>
      <c r="Y102" s="193"/>
      <c r="Z102" s="193"/>
      <c r="AA102" s="193"/>
      <c r="AB102" s="193"/>
      <c r="AC102" s="193"/>
      <c r="AD102" s="193"/>
      <c r="AE102" s="193"/>
      <c r="AF102" s="193"/>
      <c r="AG102" s="217">
        <f>'SO 02 - Sadové úpravy Eta...'!J30</f>
        <v>0</v>
      </c>
      <c r="AH102" s="218"/>
      <c r="AI102" s="218"/>
      <c r="AJ102" s="218"/>
      <c r="AK102" s="218"/>
      <c r="AL102" s="218"/>
      <c r="AM102" s="218"/>
      <c r="AN102" s="217">
        <f t="shared" si="0"/>
        <v>0</v>
      </c>
      <c r="AO102" s="218"/>
      <c r="AP102" s="218"/>
      <c r="AQ102" s="78" t="s">
        <v>91</v>
      </c>
      <c r="AR102" s="75"/>
      <c r="AS102" s="79">
        <v>0</v>
      </c>
      <c r="AT102" s="80">
        <f t="shared" si="1"/>
        <v>0</v>
      </c>
      <c r="AU102" s="81">
        <f>'SO 02 - Sadové úpravy Eta...'!P119</f>
        <v>0</v>
      </c>
      <c r="AV102" s="80">
        <f>'SO 02 - Sadové úpravy Eta...'!J33</f>
        <v>0</v>
      </c>
      <c r="AW102" s="80">
        <f>'SO 02 - Sadové úpravy Eta...'!J34</f>
        <v>0</v>
      </c>
      <c r="AX102" s="80">
        <f>'SO 02 - Sadové úpravy Eta...'!J35</f>
        <v>0</v>
      </c>
      <c r="AY102" s="80">
        <f>'SO 02 - Sadové úpravy Eta...'!J36</f>
        <v>0</v>
      </c>
      <c r="AZ102" s="80">
        <f>'SO 02 - Sadové úpravy Eta...'!F33</f>
        <v>0</v>
      </c>
      <c r="BA102" s="80">
        <f>'SO 02 - Sadové úpravy Eta...'!F34</f>
        <v>0</v>
      </c>
      <c r="BB102" s="80">
        <f>'SO 02 - Sadové úpravy Eta...'!F35</f>
        <v>0</v>
      </c>
      <c r="BC102" s="80">
        <f>'SO 02 - Sadové úpravy Eta...'!F36</f>
        <v>0</v>
      </c>
      <c r="BD102" s="82">
        <f>'SO 02 - Sadové úpravy Eta...'!F37</f>
        <v>0</v>
      </c>
      <c r="BT102" s="83" t="s">
        <v>92</v>
      </c>
      <c r="BV102" s="83" t="s">
        <v>86</v>
      </c>
      <c r="BW102" s="83" t="s">
        <v>115</v>
      </c>
      <c r="BX102" s="83" t="s">
        <v>5</v>
      </c>
      <c r="CL102" s="83" t="s">
        <v>1</v>
      </c>
      <c r="CM102" s="83" t="s">
        <v>94</v>
      </c>
    </row>
    <row r="103" spans="1:91" s="6" customFormat="1" ht="16.55" customHeight="1">
      <c r="A103" s="74" t="s">
        <v>88</v>
      </c>
      <c r="B103" s="75"/>
      <c r="C103" s="76"/>
      <c r="D103" s="193" t="s">
        <v>116</v>
      </c>
      <c r="E103" s="193"/>
      <c r="F103" s="193"/>
      <c r="G103" s="193"/>
      <c r="H103" s="193"/>
      <c r="I103" s="77"/>
      <c r="J103" s="193" t="s">
        <v>117</v>
      </c>
      <c r="K103" s="193"/>
      <c r="L103" s="193"/>
      <c r="M103" s="193"/>
      <c r="N103" s="193"/>
      <c r="O103" s="193"/>
      <c r="P103" s="193"/>
      <c r="Q103" s="193"/>
      <c r="R103" s="193"/>
      <c r="S103" s="193"/>
      <c r="T103" s="193"/>
      <c r="U103" s="193"/>
      <c r="V103" s="193"/>
      <c r="W103" s="193"/>
      <c r="X103" s="193"/>
      <c r="Y103" s="193"/>
      <c r="Z103" s="193"/>
      <c r="AA103" s="193"/>
      <c r="AB103" s="193"/>
      <c r="AC103" s="193"/>
      <c r="AD103" s="193"/>
      <c r="AE103" s="193"/>
      <c r="AF103" s="193"/>
      <c r="AG103" s="217">
        <f>'SO 03 - Mobiliář Etapa I'!J30</f>
        <v>0</v>
      </c>
      <c r="AH103" s="218"/>
      <c r="AI103" s="218"/>
      <c r="AJ103" s="218"/>
      <c r="AK103" s="218"/>
      <c r="AL103" s="218"/>
      <c r="AM103" s="218"/>
      <c r="AN103" s="217">
        <f t="shared" si="0"/>
        <v>0</v>
      </c>
      <c r="AO103" s="218"/>
      <c r="AP103" s="218"/>
      <c r="AQ103" s="78" t="s">
        <v>91</v>
      </c>
      <c r="AR103" s="75"/>
      <c r="AS103" s="79">
        <v>0</v>
      </c>
      <c r="AT103" s="80">
        <f t="shared" si="1"/>
        <v>0</v>
      </c>
      <c r="AU103" s="81">
        <f>'SO 03 - Mobiliář Etapa I'!P118</f>
        <v>0</v>
      </c>
      <c r="AV103" s="80">
        <f>'SO 03 - Mobiliář Etapa I'!J33</f>
        <v>0</v>
      </c>
      <c r="AW103" s="80">
        <f>'SO 03 - Mobiliář Etapa I'!J34</f>
        <v>0</v>
      </c>
      <c r="AX103" s="80">
        <f>'SO 03 - Mobiliář Etapa I'!J35</f>
        <v>0</v>
      </c>
      <c r="AY103" s="80">
        <f>'SO 03 - Mobiliář Etapa I'!J36</f>
        <v>0</v>
      </c>
      <c r="AZ103" s="80">
        <f>'SO 03 - Mobiliář Etapa I'!F33</f>
        <v>0</v>
      </c>
      <c r="BA103" s="80">
        <f>'SO 03 - Mobiliář Etapa I'!F34</f>
        <v>0</v>
      </c>
      <c r="BB103" s="80">
        <f>'SO 03 - Mobiliář Etapa I'!F35</f>
        <v>0</v>
      </c>
      <c r="BC103" s="80">
        <f>'SO 03 - Mobiliář Etapa I'!F36</f>
        <v>0</v>
      </c>
      <c r="BD103" s="82">
        <f>'SO 03 - Mobiliář Etapa I'!F37</f>
        <v>0</v>
      </c>
      <c r="BT103" s="83" t="s">
        <v>92</v>
      </c>
      <c r="BV103" s="83" t="s">
        <v>86</v>
      </c>
      <c r="BW103" s="83" t="s">
        <v>118</v>
      </c>
      <c r="BX103" s="83" t="s">
        <v>5</v>
      </c>
      <c r="CL103" s="83" t="s">
        <v>19</v>
      </c>
      <c r="CM103" s="83" t="s">
        <v>94</v>
      </c>
    </row>
    <row r="104" spans="1:91" s="6" customFormat="1" ht="16.55" customHeight="1">
      <c r="A104" s="74" t="s">
        <v>88</v>
      </c>
      <c r="B104" s="75"/>
      <c r="C104" s="76"/>
      <c r="D104" s="193" t="s">
        <v>119</v>
      </c>
      <c r="E104" s="193"/>
      <c r="F104" s="193"/>
      <c r="G104" s="193"/>
      <c r="H104" s="193"/>
      <c r="I104" s="77"/>
      <c r="J104" s="193" t="s">
        <v>120</v>
      </c>
      <c r="K104" s="193"/>
      <c r="L104" s="193"/>
      <c r="M104" s="193"/>
      <c r="N104" s="193"/>
      <c r="O104" s="193"/>
      <c r="P104" s="193"/>
      <c r="Q104" s="193"/>
      <c r="R104" s="193"/>
      <c r="S104" s="193"/>
      <c r="T104" s="193"/>
      <c r="U104" s="193"/>
      <c r="V104" s="193"/>
      <c r="W104" s="193"/>
      <c r="X104" s="193"/>
      <c r="Y104" s="193"/>
      <c r="Z104" s="193"/>
      <c r="AA104" s="193"/>
      <c r="AB104" s="193"/>
      <c r="AC104" s="193"/>
      <c r="AD104" s="193"/>
      <c r="AE104" s="193"/>
      <c r="AF104" s="193"/>
      <c r="AG104" s="217">
        <f>'SO 04 - Demolice Etapa I'!J30</f>
        <v>0</v>
      </c>
      <c r="AH104" s="218"/>
      <c r="AI104" s="218"/>
      <c r="AJ104" s="218"/>
      <c r="AK104" s="218"/>
      <c r="AL104" s="218"/>
      <c r="AM104" s="218"/>
      <c r="AN104" s="217">
        <f t="shared" si="0"/>
        <v>0</v>
      </c>
      <c r="AO104" s="218"/>
      <c r="AP104" s="218"/>
      <c r="AQ104" s="78" t="s">
        <v>91</v>
      </c>
      <c r="AR104" s="75"/>
      <c r="AS104" s="79">
        <v>0</v>
      </c>
      <c r="AT104" s="80">
        <f t="shared" si="1"/>
        <v>0</v>
      </c>
      <c r="AU104" s="81">
        <f>'SO 04 - Demolice Etapa I'!P121</f>
        <v>0</v>
      </c>
      <c r="AV104" s="80">
        <f>'SO 04 - Demolice Etapa I'!J33</f>
        <v>0</v>
      </c>
      <c r="AW104" s="80">
        <f>'SO 04 - Demolice Etapa I'!J34</f>
        <v>0</v>
      </c>
      <c r="AX104" s="80">
        <f>'SO 04 - Demolice Etapa I'!J35</f>
        <v>0</v>
      </c>
      <c r="AY104" s="80">
        <f>'SO 04 - Demolice Etapa I'!J36</f>
        <v>0</v>
      </c>
      <c r="AZ104" s="80">
        <f>'SO 04 - Demolice Etapa I'!F33</f>
        <v>0</v>
      </c>
      <c r="BA104" s="80">
        <f>'SO 04 - Demolice Etapa I'!F34</f>
        <v>0</v>
      </c>
      <c r="BB104" s="80">
        <f>'SO 04 - Demolice Etapa I'!F35</f>
        <v>0</v>
      </c>
      <c r="BC104" s="80">
        <f>'SO 04 - Demolice Etapa I'!F36</f>
        <v>0</v>
      </c>
      <c r="BD104" s="82">
        <f>'SO 04 - Demolice Etapa I'!F37</f>
        <v>0</v>
      </c>
      <c r="BT104" s="83" t="s">
        <v>92</v>
      </c>
      <c r="BV104" s="83" t="s">
        <v>86</v>
      </c>
      <c r="BW104" s="83" t="s">
        <v>121</v>
      </c>
      <c r="BX104" s="83" t="s">
        <v>5</v>
      </c>
      <c r="CL104" s="83" t="s">
        <v>1</v>
      </c>
      <c r="CM104" s="83" t="s">
        <v>94</v>
      </c>
    </row>
    <row r="105" spans="1:91" s="6" customFormat="1" ht="16.55" customHeight="1">
      <c r="A105" s="74" t="s">
        <v>88</v>
      </c>
      <c r="B105" s="75"/>
      <c r="C105" s="76"/>
      <c r="D105" s="193" t="s">
        <v>122</v>
      </c>
      <c r="E105" s="193"/>
      <c r="F105" s="193"/>
      <c r="G105" s="193"/>
      <c r="H105" s="193"/>
      <c r="I105" s="77"/>
      <c r="J105" s="193" t="s">
        <v>123</v>
      </c>
      <c r="K105" s="193"/>
      <c r="L105" s="193"/>
      <c r="M105" s="193"/>
      <c r="N105" s="193"/>
      <c r="O105" s="193"/>
      <c r="P105" s="193"/>
      <c r="Q105" s="193"/>
      <c r="R105" s="193"/>
      <c r="S105" s="193"/>
      <c r="T105" s="193"/>
      <c r="U105" s="193"/>
      <c r="V105" s="193"/>
      <c r="W105" s="193"/>
      <c r="X105" s="193"/>
      <c r="Y105" s="193"/>
      <c r="Z105" s="193"/>
      <c r="AA105" s="193"/>
      <c r="AB105" s="193"/>
      <c r="AC105" s="193"/>
      <c r="AD105" s="193"/>
      <c r="AE105" s="193"/>
      <c r="AF105" s="193"/>
      <c r="AG105" s="217">
        <f>'VON - Vedlejší a ostatní ...'!J30</f>
        <v>0</v>
      </c>
      <c r="AH105" s="218"/>
      <c r="AI105" s="218"/>
      <c r="AJ105" s="218"/>
      <c r="AK105" s="218"/>
      <c r="AL105" s="218"/>
      <c r="AM105" s="218"/>
      <c r="AN105" s="217">
        <f t="shared" si="0"/>
        <v>0</v>
      </c>
      <c r="AO105" s="218"/>
      <c r="AP105" s="218"/>
      <c r="AQ105" s="78" t="s">
        <v>91</v>
      </c>
      <c r="AR105" s="75"/>
      <c r="AS105" s="79">
        <v>0</v>
      </c>
      <c r="AT105" s="80">
        <f t="shared" si="1"/>
        <v>0</v>
      </c>
      <c r="AU105" s="81">
        <f>'VON - Vedlejší a ostatní ...'!P120</f>
        <v>0</v>
      </c>
      <c r="AV105" s="80">
        <f>'VON - Vedlejší a ostatní ...'!J33</f>
        <v>0</v>
      </c>
      <c r="AW105" s="80">
        <f>'VON - Vedlejší a ostatní ...'!J34</f>
        <v>0</v>
      </c>
      <c r="AX105" s="80">
        <f>'VON - Vedlejší a ostatní ...'!J35</f>
        <v>0</v>
      </c>
      <c r="AY105" s="80">
        <f>'VON - Vedlejší a ostatní ...'!J36</f>
        <v>0</v>
      </c>
      <c r="AZ105" s="80">
        <f>'VON - Vedlejší a ostatní ...'!F33</f>
        <v>0</v>
      </c>
      <c r="BA105" s="80">
        <f>'VON - Vedlejší a ostatní ...'!F34</f>
        <v>0</v>
      </c>
      <c r="BB105" s="80">
        <f>'VON - Vedlejší a ostatní ...'!F35</f>
        <v>0</v>
      </c>
      <c r="BC105" s="80">
        <f>'VON - Vedlejší a ostatní ...'!F36</f>
        <v>0</v>
      </c>
      <c r="BD105" s="82">
        <f>'VON - Vedlejší a ostatní ...'!F37</f>
        <v>0</v>
      </c>
      <c r="BT105" s="83" t="s">
        <v>92</v>
      </c>
      <c r="BV105" s="83" t="s">
        <v>86</v>
      </c>
      <c r="BW105" s="83" t="s">
        <v>124</v>
      </c>
      <c r="BX105" s="83" t="s">
        <v>5</v>
      </c>
      <c r="CL105" s="83" t="s">
        <v>1</v>
      </c>
      <c r="CM105" s="83" t="s">
        <v>94</v>
      </c>
    </row>
    <row r="106" spans="1:91" s="6" customFormat="1" ht="24.75" customHeight="1">
      <c r="A106" s="74" t="s">
        <v>88</v>
      </c>
      <c r="B106" s="75"/>
      <c r="C106" s="76"/>
      <c r="D106" s="193" t="s">
        <v>125</v>
      </c>
      <c r="E106" s="193"/>
      <c r="F106" s="193"/>
      <c r="G106" s="193"/>
      <c r="H106" s="193"/>
      <c r="I106" s="77"/>
      <c r="J106" s="193" t="s">
        <v>126</v>
      </c>
      <c r="K106" s="193"/>
      <c r="L106" s="193"/>
      <c r="M106" s="193"/>
      <c r="N106" s="193"/>
      <c r="O106" s="193"/>
      <c r="P106" s="193"/>
      <c r="Q106" s="193"/>
      <c r="R106" s="193"/>
      <c r="S106" s="193"/>
      <c r="T106" s="193"/>
      <c r="U106" s="193"/>
      <c r="V106" s="193"/>
      <c r="W106" s="193"/>
      <c r="X106" s="193"/>
      <c r="Y106" s="193"/>
      <c r="Z106" s="193"/>
      <c r="AA106" s="193"/>
      <c r="AB106" s="193"/>
      <c r="AC106" s="193"/>
      <c r="AD106" s="193"/>
      <c r="AE106" s="193"/>
      <c r="AF106" s="193"/>
      <c r="AG106" s="217">
        <f>'SO 01-03 - Obklad fasád'!J30</f>
        <v>0</v>
      </c>
      <c r="AH106" s="218"/>
      <c r="AI106" s="218"/>
      <c r="AJ106" s="218"/>
      <c r="AK106" s="218"/>
      <c r="AL106" s="218"/>
      <c r="AM106" s="218"/>
      <c r="AN106" s="217">
        <f t="shared" si="0"/>
        <v>0</v>
      </c>
      <c r="AO106" s="218"/>
      <c r="AP106" s="218"/>
      <c r="AQ106" s="78" t="s">
        <v>91</v>
      </c>
      <c r="AR106" s="75"/>
      <c r="AS106" s="84">
        <v>0</v>
      </c>
      <c r="AT106" s="85">
        <f t="shared" si="1"/>
        <v>0</v>
      </c>
      <c r="AU106" s="86">
        <f>'SO 01-03 - Obklad fasád'!P124</f>
        <v>0</v>
      </c>
      <c r="AV106" s="85">
        <f>'SO 01-03 - Obklad fasád'!J33</f>
        <v>0</v>
      </c>
      <c r="AW106" s="85">
        <f>'SO 01-03 - Obklad fasád'!J34</f>
        <v>0</v>
      </c>
      <c r="AX106" s="85">
        <f>'SO 01-03 - Obklad fasád'!J35</f>
        <v>0</v>
      </c>
      <c r="AY106" s="85">
        <f>'SO 01-03 - Obklad fasád'!J36</f>
        <v>0</v>
      </c>
      <c r="AZ106" s="85">
        <f>'SO 01-03 - Obklad fasád'!F33</f>
        <v>0</v>
      </c>
      <c r="BA106" s="85">
        <f>'SO 01-03 - Obklad fasád'!F34</f>
        <v>0</v>
      </c>
      <c r="BB106" s="85">
        <f>'SO 01-03 - Obklad fasád'!F35</f>
        <v>0</v>
      </c>
      <c r="BC106" s="85">
        <f>'SO 01-03 - Obklad fasád'!F36</f>
        <v>0</v>
      </c>
      <c r="BD106" s="87">
        <f>'SO 01-03 - Obklad fasád'!F37</f>
        <v>0</v>
      </c>
      <c r="BT106" s="83" t="s">
        <v>92</v>
      </c>
      <c r="BV106" s="83" t="s">
        <v>86</v>
      </c>
      <c r="BW106" s="83" t="s">
        <v>127</v>
      </c>
      <c r="BX106" s="83" t="s">
        <v>5</v>
      </c>
      <c r="CL106" s="83" t="s">
        <v>19</v>
      </c>
      <c r="CM106" s="83" t="s">
        <v>94</v>
      </c>
    </row>
    <row r="107" spans="1:91" s="1" customFormat="1" ht="29.95" customHeight="1">
      <c r="B107" s="32"/>
      <c r="AR107" s="32"/>
    </row>
    <row r="108" spans="1:91" s="1" customFormat="1" ht="6.9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45"/>
      <c r="AL108" s="45"/>
      <c r="AM108" s="45"/>
      <c r="AN108" s="45"/>
      <c r="AO108" s="45"/>
      <c r="AP108" s="45"/>
      <c r="AQ108" s="45"/>
      <c r="AR108" s="32"/>
    </row>
  </sheetData>
  <sheetProtection algorithmName="SHA-512" hashValue="19MYuUJ+sU+5ACfldgVv9YhkywcYRLrCq1mB6jqwyTKGaf8L/oVelbXTxegWGdkPTpHe4Iu1icaipouu1uvZ+A==" saltValue="yy5jM7miTFyH1pGUgOBTnhHevTUI12O9nx65gaYCr3BUTYULpm+fz1Y0ql2wGjZM906NbDTHLT+0sVP+CFaciw==" spinCount="100000" sheet="1" objects="1" scenarios="1" formatColumns="0" formatRows="0"/>
  <mergeCells count="86">
    <mergeCell ref="AS89:AT91"/>
    <mergeCell ref="AN105:AP105"/>
    <mergeCell ref="AG105:AM105"/>
    <mergeCell ref="AN106:AP106"/>
    <mergeCell ref="AG106:AM106"/>
    <mergeCell ref="AN94:AP94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96:AM96"/>
    <mergeCell ref="AG98:AM98"/>
    <mergeCell ref="AM87:AN87"/>
    <mergeCell ref="AM89:AP89"/>
    <mergeCell ref="AM90:AP90"/>
    <mergeCell ref="AN103:AP103"/>
    <mergeCell ref="AN97:AP97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L85:AO85"/>
    <mergeCell ref="D105:H105"/>
    <mergeCell ref="J105:AF105"/>
    <mergeCell ref="D106:H106"/>
    <mergeCell ref="J106:AF106"/>
    <mergeCell ref="AG94:AM94"/>
    <mergeCell ref="AG104:AM104"/>
    <mergeCell ref="AN104:AP104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</mergeCells>
  <hyperlinks>
    <hyperlink ref="A95" location="'IO 01 - Dopravní řešení a...'!C2" display="/" xr:uid="{00000000-0004-0000-0000-000000000000}"/>
    <hyperlink ref="A96" location="'IO 02 - Opěrné zdi a scho...'!C2" display="/" xr:uid="{00000000-0004-0000-0000-000001000000}"/>
    <hyperlink ref="A97" location="'IO 03 - Dešťová kanalizac...'!C2" display="/" xr:uid="{00000000-0004-0000-0000-000002000000}"/>
    <hyperlink ref="A98" location="'IO 04 - Veřejné osvětlení...'!C2" display="/" xr:uid="{00000000-0004-0000-0000-000003000000}"/>
    <hyperlink ref="A99" location="'IO 06 - Optická síť Etapa I'!C2" display="/" xr:uid="{00000000-0004-0000-0000-000004000000}"/>
    <hyperlink ref="A100" location="'SO 01-09 - Drobná archite...'!C2" display="/" xr:uid="{00000000-0004-0000-0000-000005000000}"/>
    <hyperlink ref="A101" location="'SO 01-10 - Drobná archite...'!C2" display="/" xr:uid="{00000000-0004-0000-0000-000006000000}"/>
    <hyperlink ref="A102" location="'SO 02 - Sadové úpravy Eta...'!C2" display="/" xr:uid="{00000000-0004-0000-0000-000007000000}"/>
    <hyperlink ref="A103" location="'SO 03 - Mobiliář Etapa I'!C2" display="/" xr:uid="{00000000-0004-0000-0000-000008000000}"/>
    <hyperlink ref="A104" location="'SO 04 - Demolice Etapa I'!C2" display="/" xr:uid="{00000000-0004-0000-0000-000009000000}"/>
    <hyperlink ref="A105" location="'VON - Vedlejší a ostatní ...'!C2" display="/" xr:uid="{00000000-0004-0000-0000-00000A000000}"/>
    <hyperlink ref="A106" location="'SO 01-03 - Obklad fasád'!C2" display="/" xr:uid="{00000000-0004-0000-0000-00000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24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6" t="s">
        <v>118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94</v>
      </c>
    </row>
    <row r="4" spans="2:46" ht="24.9" customHeight="1">
      <c r="B4" s="19"/>
      <c r="D4" s="20" t="s">
        <v>128</v>
      </c>
      <c r="L4" s="19"/>
      <c r="M4" s="88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9" t="str">
        <f>'Rekapitulace stavby'!K6</f>
        <v>Revitalizace veřejných ploch města Luby - ETAPA I</v>
      </c>
      <c r="F7" s="230"/>
      <c r="G7" s="230"/>
      <c r="H7" s="230"/>
      <c r="L7" s="19"/>
    </row>
    <row r="8" spans="2:46" s="1" customFormat="1" ht="11.95" customHeight="1">
      <c r="B8" s="32"/>
      <c r="D8" s="26" t="s">
        <v>129</v>
      </c>
      <c r="L8" s="32"/>
    </row>
    <row r="9" spans="2:46" s="1" customFormat="1" ht="16.55" customHeight="1">
      <c r="B9" s="32"/>
      <c r="E9" s="195" t="s">
        <v>1640</v>
      </c>
      <c r="F9" s="231"/>
      <c r="G9" s="231"/>
      <c r="H9" s="231"/>
      <c r="L9" s="32"/>
    </row>
    <row r="10" spans="2:46" s="1" customFormat="1" ht="10.5">
      <c r="B10" s="32"/>
      <c r="L10" s="32"/>
    </row>
    <row r="11" spans="2:46" s="1" customFormat="1" ht="11.95" customHeight="1">
      <c r="B11" s="32"/>
      <c r="D11" s="26" t="s">
        <v>18</v>
      </c>
      <c r="F11" s="24" t="s">
        <v>19</v>
      </c>
      <c r="I11" s="26" t="s">
        <v>20</v>
      </c>
      <c r="J11" s="24" t="s">
        <v>1</v>
      </c>
      <c r="L11" s="32"/>
    </row>
    <row r="12" spans="2:46" s="1" customFormat="1" ht="11.95" customHeight="1">
      <c r="B12" s="32"/>
      <c r="D12" s="26" t="s">
        <v>22</v>
      </c>
      <c r="F12" s="24" t="s">
        <v>23</v>
      </c>
      <c r="I12" s="26" t="s">
        <v>24</v>
      </c>
      <c r="J12" s="52" t="str">
        <f>'Rekapitulace stavby'!AN8</f>
        <v>Vyplň údaj</v>
      </c>
      <c r="L12" s="32"/>
    </row>
    <row r="13" spans="2:46" s="1" customFormat="1" ht="10.8" customHeight="1">
      <c r="B13" s="32"/>
      <c r="L13" s="32"/>
    </row>
    <row r="14" spans="2:46" s="1" customFormat="1" ht="11.95" customHeight="1">
      <c r="B14" s="32"/>
      <c r="D14" s="26" t="s">
        <v>29</v>
      </c>
      <c r="I14" s="26" t="s">
        <v>30</v>
      </c>
      <c r="J14" s="24" t="s">
        <v>31</v>
      </c>
      <c r="L14" s="32"/>
    </row>
    <row r="15" spans="2:46" s="1" customFormat="1" ht="18" customHeight="1">
      <c r="B15" s="32"/>
      <c r="E15" s="24" t="s">
        <v>32</v>
      </c>
      <c r="I15" s="26" t="s">
        <v>33</v>
      </c>
      <c r="J15" s="24" t="s">
        <v>1</v>
      </c>
      <c r="L15" s="32"/>
    </row>
    <row r="16" spans="2:46" s="1" customFormat="1" ht="6.9" customHeight="1">
      <c r="B16" s="32"/>
      <c r="L16" s="32"/>
    </row>
    <row r="17" spans="2:12" s="1" customFormat="1" ht="11.95" customHeight="1">
      <c r="B17" s="32"/>
      <c r="D17" s="26" t="s">
        <v>34</v>
      </c>
      <c r="I17" s="26" t="s">
        <v>30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232" t="str">
        <f>'Rekapitulace stavby'!E14</f>
        <v>Vyplň údaj</v>
      </c>
      <c r="F18" s="201"/>
      <c r="G18" s="201"/>
      <c r="H18" s="201"/>
      <c r="I18" s="26" t="s">
        <v>33</v>
      </c>
      <c r="J18" s="27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1.95" customHeight="1">
      <c r="B20" s="32"/>
      <c r="D20" s="26" t="s">
        <v>36</v>
      </c>
      <c r="I20" s="26" t="s">
        <v>30</v>
      </c>
      <c r="J20" s="24" t="s">
        <v>37</v>
      </c>
      <c r="L20" s="32"/>
    </row>
    <row r="21" spans="2:12" s="1" customFormat="1" ht="18" customHeight="1">
      <c r="B21" s="32"/>
      <c r="E21" s="24" t="s">
        <v>38</v>
      </c>
      <c r="I21" s="26" t="s">
        <v>33</v>
      </c>
      <c r="J21" s="24" t="s">
        <v>1</v>
      </c>
      <c r="L21" s="32"/>
    </row>
    <row r="22" spans="2:12" s="1" customFormat="1" ht="6.9" customHeight="1">
      <c r="B22" s="32"/>
      <c r="L22" s="32"/>
    </row>
    <row r="23" spans="2:12" s="1" customFormat="1" ht="11.95" customHeight="1">
      <c r="B23" s="32"/>
      <c r="D23" s="26" t="s">
        <v>40</v>
      </c>
      <c r="I23" s="26" t="s">
        <v>30</v>
      </c>
      <c r="J23" s="24" t="s">
        <v>41</v>
      </c>
      <c r="L23" s="32"/>
    </row>
    <row r="24" spans="2:12" s="1" customFormat="1" ht="18" customHeight="1">
      <c r="B24" s="32"/>
      <c r="E24" s="24" t="s">
        <v>42</v>
      </c>
      <c r="I24" s="26" t="s">
        <v>33</v>
      </c>
      <c r="J24" s="24" t="s">
        <v>1</v>
      </c>
      <c r="L24" s="32"/>
    </row>
    <row r="25" spans="2:12" s="1" customFormat="1" ht="6.9" customHeight="1">
      <c r="B25" s="32"/>
      <c r="L25" s="32"/>
    </row>
    <row r="26" spans="2:12" s="1" customFormat="1" ht="11.95" customHeight="1">
      <c r="B26" s="32"/>
      <c r="D26" s="26" t="s">
        <v>43</v>
      </c>
      <c r="L26" s="32"/>
    </row>
    <row r="27" spans="2:12" s="7" customFormat="1" ht="16.55" customHeight="1">
      <c r="B27" s="89"/>
      <c r="E27" s="206" t="s">
        <v>1</v>
      </c>
      <c r="F27" s="206"/>
      <c r="G27" s="206"/>
      <c r="H27" s="206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>
      <c r="B30" s="32"/>
      <c r="D30" s="90" t="s">
        <v>44</v>
      </c>
      <c r="J30" s="66">
        <f>ROUND(J118,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46</v>
      </c>
      <c r="I32" s="35" t="s">
        <v>45</v>
      </c>
      <c r="J32" s="35" t="s">
        <v>47</v>
      </c>
      <c r="L32" s="32"/>
    </row>
    <row r="33" spans="2:12" s="1" customFormat="1" ht="14.4" customHeight="1">
      <c r="B33" s="32"/>
      <c r="D33" s="55" t="s">
        <v>48</v>
      </c>
      <c r="E33" s="26" t="s">
        <v>49</v>
      </c>
      <c r="F33" s="91">
        <f>ROUND((SUM(BE118:BE123)),  2)</f>
        <v>0</v>
      </c>
      <c r="I33" s="92">
        <v>0.21</v>
      </c>
      <c r="J33" s="91">
        <f>ROUND(((SUM(BE118:BE123))*I33),  2)</f>
        <v>0</v>
      </c>
      <c r="L33" s="32"/>
    </row>
    <row r="34" spans="2:12" s="1" customFormat="1" ht="14.4" customHeight="1">
      <c r="B34" s="32"/>
      <c r="E34" s="26" t="s">
        <v>50</v>
      </c>
      <c r="F34" s="91">
        <f>ROUND((SUM(BF118:BF123)),  2)</f>
        <v>0</v>
      </c>
      <c r="I34" s="92">
        <v>0.15</v>
      </c>
      <c r="J34" s="91">
        <f>ROUND(((SUM(BF118:BF123))*I34),  2)</f>
        <v>0</v>
      </c>
      <c r="L34" s="32"/>
    </row>
    <row r="35" spans="2:12" s="1" customFormat="1" ht="14.4" hidden="1" customHeight="1">
      <c r="B35" s="32"/>
      <c r="E35" s="26" t="s">
        <v>51</v>
      </c>
      <c r="F35" s="91">
        <f>ROUND((SUM(BG118:BG123)),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6" t="s">
        <v>52</v>
      </c>
      <c r="F36" s="91">
        <f>ROUND((SUM(BH118:BH123)),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6" t="s">
        <v>53</v>
      </c>
      <c r="F37" s="91">
        <f>ROUND((SUM(BI118:BI123)),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4" customHeight="1">
      <c r="B39" s="32"/>
      <c r="C39" s="93"/>
      <c r="D39" s="94" t="s">
        <v>54</v>
      </c>
      <c r="E39" s="57"/>
      <c r="F39" s="57"/>
      <c r="G39" s="95" t="s">
        <v>55</v>
      </c>
      <c r="H39" s="96" t="s">
        <v>56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2"/>
      <c r="D50" s="41" t="s">
        <v>57</v>
      </c>
      <c r="E50" s="42"/>
      <c r="F50" s="42"/>
      <c r="G50" s="41" t="s">
        <v>58</v>
      </c>
      <c r="H50" s="42"/>
      <c r="I50" s="42"/>
      <c r="J50" s="42"/>
      <c r="K50" s="42"/>
      <c r="L50" s="32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2"/>
      <c r="D61" s="43" t="s">
        <v>59</v>
      </c>
      <c r="E61" s="34"/>
      <c r="F61" s="99" t="s">
        <v>60</v>
      </c>
      <c r="G61" s="43" t="s">
        <v>59</v>
      </c>
      <c r="H61" s="34"/>
      <c r="I61" s="34"/>
      <c r="J61" s="100" t="s">
        <v>60</v>
      </c>
      <c r="K61" s="34"/>
      <c r="L61" s="32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2"/>
      <c r="D65" s="41" t="s">
        <v>61</v>
      </c>
      <c r="E65" s="42"/>
      <c r="F65" s="42"/>
      <c r="G65" s="41" t="s">
        <v>62</v>
      </c>
      <c r="H65" s="42"/>
      <c r="I65" s="42"/>
      <c r="J65" s="42"/>
      <c r="K65" s="42"/>
      <c r="L65" s="32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2"/>
      <c r="D76" s="43" t="s">
        <v>59</v>
      </c>
      <c r="E76" s="34"/>
      <c r="F76" s="99" t="s">
        <v>60</v>
      </c>
      <c r="G76" s="43" t="s">
        <v>59</v>
      </c>
      <c r="H76" s="34"/>
      <c r="I76" s="34"/>
      <c r="J76" s="100" t="s">
        <v>60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0" t="s">
        <v>131</v>
      </c>
      <c r="L82" s="32"/>
    </row>
    <row r="83" spans="2:47" s="1" customFormat="1" ht="6.9" customHeight="1">
      <c r="B83" s="32"/>
      <c r="L83" s="32"/>
    </row>
    <row r="84" spans="2:47" s="1" customFormat="1" ht="11.95" customHeight="1">
      <c r="B84" s="32"/>
      <c r="C84" s="26" t="s">
        <v>16</v>
      </c>
      <c r="L84" s="32"/>
    </row>
    <row r="85" spans="2:47" s="1" customFormat="1" ht="16.55" customHeight="1">
      <c r="B85" s="32"/>
      <c r="E85" s="229" t="str">
        <f>E7</f>
        <v>Revitalizace veřejných ploch města Luby - ETAPA I</v>
      </c>
      <c r="F85" s="230"/>
      <c r="G85" s="230"/>
      <c r="H85" s="230"/>
      <c r="L85" s="32"/>
    </row>
    <row r="86" spans="2:47" s="1" customFormat="1" ht="11.95" customHeight="1">
      <c r="B86" s="32"/>
      <c r="C86" s="26" t="s">
        <v>129</v>
      </c>
      <c r="L86" s="32"/>
    </row>
    <row r="87" spans="2:47" s="1" customFormat="1" ht="16.55" customHeight="1">
      <c r="B87" s="32"/>
      <c r="E87" s="195" t="str">
        <f>E9</f>
        <v>SO 03 - Mobiliář Etapa I</v>
      </c>
      <c r="F87" s="231"/>
      <c r="G87" s="231"/>
      <c r="H87" s="231"/>
      <c r="L87" s="32"/>
    </row>
    <row r="88" spans="2:47" s="1" customFormat="1" ht="6.9" customHeight="1">
      <c r="B88" s="32"/>
      <c r="L88" s="32"/>
    </row>
    <row r="89" spans="2:47" s="1" customFormat="1" ht="11.95" customHeight="1">
      <c r="B89" s="32"/>
      <c r="C89" s="26" t="s">
        <v>22</v>
      </c>
      <c r="F89" s="24" t="str">
        <f>F12</f>
        <v>Luby u Chebu</v>
      </c>
      <c r="I89" s="26" t="s">
        <v>24</v>
      </c>
      <c r="J89" s="52" t="str">
        <f>IF(J12="","",J12)</f>
        <v>Vyplň údaj</v>
      </c>
      <c r="L89" s="32"/>
    </row>
    <row r="90" spans="2:47" s="1" customFormat="1" ht="6.9" customHeight="1">
      <c r="B90" s="32"/>
      <c r="L90" s="32"/>
    </row>
    <row r="91" spans="2:47" s="1" customFormat="1" ht="15.25" customHeight="1">
      <c r="B91" s="32"/>
      <c r="C91" s="26" t="s">
        <v>29</v>
      </c>
      <c r="F91" s="24" t="str">
        <f>E15</f>
        <v>Město Luby</v>
      </c>
      <c r="I91" s="26" t="s">
        <v>36</v>
      </c>
      <c r="J91" s="30" t="str">
        <f>E21</f>
        <v>A69 - Architekti s.r.o.</v>
      </c>
      <c r="L91" s="32"/>
    </row>
    <row r="92" spans="2:47" s="1" customFormat="1" ht="15.25" customHeight="1">
      <c r="B92" s="32"/>
      <c r="C92" s="26" t="s">
        <v>34</v>
      </c>
      <c r="F92" s="24" t="str">
        <f>IF(E18="","",E18)</f>
        <v>Vyplň údaj</v>
      </c>
      <c r="I92" s="26" t="s">
        <v>40</v>
      </c>
      <c r="J92" s="30" t="str">
        <f>E24</f>
        <v>Ing. Pavel Šturc</v>
      </c>
      <c r="L92" s="32"/>
    </row>
    <row r="93" spans="2:47" s="1" customFormat="1" ht="10.35" customHeight="1">
      <c r="B93" s="32"/>
      <c r="L93" s="32"/>
    </row>
    <row r="94" spans="2:47" s="1" customFormat="1" ht="29.3" customHeight="1">
      <c r="B94" s="32"/>
      <c r="C94" s="101" t="s">
        <v>132</v>
      </c>
      <c r="D94" s="93"/>
      <c r="E94" s="93"/>
      <c r="F94" s="93"/>
      <c r="G94" s="93"/>
      <c r="H94" s="93"/>
      <c r="I94" s="93"/>
      <c r="J94" s="102" t="s">
        <v>133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75" customHeight="1">
      <c r="B96" s="32"/>
      <c r="C96" s="103" t="s">
        <v>134</v>
      </c>
      <c r="J96" s="66">
        <f>J118</f>
        <v>0</v>
      </c>
      <c r="L96" s="32"/>
      <c r="AU96" s="16" t="s">
        <v>135</v>
      </c>
    </row>
    <row r="97" spans="2:12" s="8" customFormat="1" ht="24.9" customHeight="1">
      <c r="B97" s="104"/>
      <c r="D97" s="105" t="s">
        <v>136</v>
      </c>
      <c r="E97" s="106"/>
      <c r="F97" s="106"/>
      <c r="G97" s="106"/>
      <c r="H97" s="106"/>
      <c r="I97" s="106"/>
      <c r="J97" s="107">
        <f>J119</f>
        <v>0</v>
      </c>
      <c r="L97" s="104"/>
    </row>
    <row r="98" spans="2:12" s="9" customFormat="1" ht="20" customHeight="1">
      <c r="B98" s="108"/>
      <c r="D98" s="109" t="s">
        <v>142</v>
      </c>
      <c r="E98" s="110"/>
      <c r="F98" s="110"/>
      <c r="G98" s="110"/>
      <c r="H98" s="110"/>
      <c r="I98" s="110"/>
      <c r="J98" s="111">
        <f>J120</f>
        <v>0</v>
      </c>
      <c r="L98" s="108"/>
    </row>
    <row r="99" spans="2:12" s="1" customFormat="1" ht="21.8" customHeight="1">
      <c r="B99" s="32"/>
      <c r="L99" s="32"/>
    </row>
    <row r="100" spans="2:12" s="1" customFormat="1" ht="6.9" customHeight="1"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2"/>
    </row>
    <row r="104" spans="2:12" s="1" customFormat="1" ht="6.9" customHeight="1"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2"/>
    </row>
    <row r="105" spans="2:12" s="1" customFormat="1" ht="24.9" customHeight="1">
      <c r="B105" s="32"/>
      <c r="C105" s="20" t="s">
        <v>150</v>
      </c>
      <c r="L105" s="32"/>
    </row>
    <row r="106" spans="2:12" s="1" customFormat="1" ht="6.9" customHeight="1">
      <c r="B106" s="32"/>
      <c r="L106" s="32"/>
    </row>
    <row r="107" spans="2:12" s="1" customFormat="1" ht="11.95" customHeight="1">
      <c r="B107" s="32"/>
      <c r="C107" s="26" t="s">
        <v>16</v>
      </c>
      <c r="L107" s="32"/>
    </row>
    <row r="108" spans="2:12" s="1" customFormat="1" ht="16.55" customHeight="1">
      <c r="B108" s="32"/>
      <c r="E108" s="229" t="str">
        <f>E7</f>
        <v>Revitalizace veřejných ploch města Luby - ETAPA I</v>
      </c>
      <c r="F108" s="230"/>
      <c r="G108" s="230"/>
      <c r="H108" s="230"/>
      <c r="L108" s="32"/>
    </row>
    <row r="109" spans="2:12" s="1" customFormat="1" ht="11.95" customHeight="1">
      <c r="B109" s="32"/>
      <c r="C109" s="26" t="s">
        <v>129</v>
      </c>
      <c r="L109" s="32"/>
    </row>
    <row r="110" spans="2:12" s="1" customFormat="1" ht="16.55" customHeight="1">
      <c r="B110" s="32"/>
      <c r="E110" s="195" t="str">
        <f>E9</f>
        <v>SO 03 - Mobiliář Etapa I</v>
      </c>
      <c r="F110" s="231"/>
      <c r="G110" s="231"/>
      <c r="H110" s="231"/>
      <c r="L110" s="32"/>
    </row>
    <row r="111" spans="2:12" s="1" customFormat="1" ht="6.9" customHeight="1">
      <c r="B111" s="32"/>
      <c r="L111" s="32"/>
    </row>
    <row r="112" spans="2:12" s="1" customFormat="1" ht="11.95" customHeight="1">
      <c r="B112" s="32"/>
      <c r="C112" s="26" t="s">
        <v>22</v>
      </c>
      <c r="F112" s="24" t="str">
        <f>F12</f>
        <v>Luby u Chebu</v>
      </c>
      <c r="I112" s="26" t="s">
        <v>24</v>
      </c>
      <c r="J112" s="52" t="str">
        <f>IF(J12="","",J12)</f>
        <v>Vyplň údaj</v>
      </c>
      <c r="L112" s="32"/>
    </row>
    <row r="113" spans="2:65" s="1" customFormat="1" ht="6.9" customHeight="1">
      <c r="B113" s="32"/>
      <c r="L113" s="32"/>
    </row>
    <row r="114" spans="2:65" s="1" customFormat="1" ht="15.25" customHeight="1">
      <c r="B114" s="32"/>
      <c r="C114" s="26" t="s">
        <v>29</v>
      </c>
      <c r="F114" s="24" t="str">
        <f>E15</f>
        <v>Město Luby</v>
      </c>
      <c r="I114" s="26" t="s">
        <v>36</v>
      </c>
      <c r="J114" s="30" t="str">
        <f>E21</f>
        <v>A69 - Architekti s.r.o.</v>
      </c>
      <c r="L114" s="32"/>
    </row>
    <row r="115" spans="2:65" s="1" customFormat="1" ht="15.25" customHeight="1">
      <c r="B115" s="32"/>
      <c r="C115" s="26" t="s">
        <v>34</v>
      </c>
      <c r="F115" s="24" t="str">
        <f>IF(E18="","",E18)</f>
        <v>Vyplň údaj</v>
      </c>
      <c r="I115" s="26" t="s">
        <v>40</v>
      </c>
      <c r="J115" s="30" t="str">
        <f>E24</f>
        <v>Ing. Pavel Šturc</v>
      </c>
      <c r="L115" s="32"/>
    </row>
    <row r="116" spans="2:65" s="1" customFormat="1" ht="10.35" customHeight="1">
      <c r="B116" s="32"/>
      <c r="L116" s="32"/>
    </row>
    <row r="117" spans="2:65" s="10" customFormat="1" ht="29.3" customHeight="1">
      <c r="B117" s="112"/>
      <c r="C117" s="113" t="s">
        <v>151</v>
      </c>
      <c r="D117" s="114" t="s">
        <v>69</v>
      </c>
      <c r="E117" s="114" t="s">
        <v>65</v>
      </c>
      <c r="F117" s="114" t="s">
        <v>66</v>
      </c>
      <c r="G117" s="114" t="s">
        <v>152</v>
      </c>
      <c r="H117" s="114" t="s">
        <v>153</v>
      </c>
      <c r="I117" s="114" t="s">
        <v>154</v>
      </c>
      <c r="J117" s="115" t="s">
        <v>133</v>
      </c>
      <c r="K117" s="116" t="s">
        <v>155</v>
      </c>
      <c r="L117" s="112"/>
      <c r="M117" s="59" t="s">
        <v>1</v>
      </c>
      <c r="N117" s="60" t="s">
        <v>48</v>
      </c>
      <c r="O117" s="60" t="s">
        <v>156</v>
      </c>
      <c r="P117" s="60" t="s">
        <v>157</v>
      </c>
      <c r="Q117" s="60" t="s">
        <v>158</v>
      </c>
      <c r="R117" s="60" t="s">
        <v>159</v>
      </c>
      <c r="S117" s="60" t="s">
        <v>160</v>
      </c>
      <c r="T117" s="61" t="s">
        <v>161</v>
      </c>
    </row>
    <row r="118" spans="2:65" s="1" customFormat="1" ht="22.75" customHeight="1">
      <c r="B118" s="32"/>
      <c r="C118" s="64" t="s">
        <v>162</v>
      </c>
      <c r="J118" s="117">
        <f>BK118</f>
        <v>0</v>
      </c>
      <c r="L118" s="32"/>
      <c r="M118" s="62"/>
      <c r="N118" s="53"/>
      <c r="O118" s="53"/>
      <c r="P118" s="118">
        <f>P119</f>
        <v>0</v>
      </c>
      <c r="Q118" s="53"/>
      <c r="R118" s="118">
        <f>R119</f>
        <v>0.73834999999999995</v>
      </c>
      <c r="S118" s="53"/>
      <c r="T118" s="119">
        <f>T119</f>
        <v>0</v>
      </c>
      <c r="AT118" s="16" t="s">
        <v>83</v>
      </c>
      <c r="AU118" s="16" t="s">
        <v>135</v>
      </c>
      <c r="BK118" s="120">
        <f>BK119</f>
        <v>0</v>
      </c>
    </row>
    <row r="119" spans="2:65" s="11" customFormat="1" ht="25.85" customHeight="1">
      <c r="B119" s="121"/>
      <c r="D119" s="122" t="s">
        <v>83</v>
      </c>
      <c r="E119" s="123" t="s">
        <v>163</v>
      </c>
      <c r="F119" s="123" t="s">
        <v>164</v>
      </c>
      <c r="I119" s="124"/>
      <c r="J119" s="125">
        <f>BK119</f>
        <v>0</v>
      </c>
      <c r="L119" s="121"/>
      <c r="M119" s="126"/>
      <c r="P119" s="127">
        <f>P120</f>
        <v>0</v>
      </c>
      <c r="R119" s="127">
        <f>R120</f>
        <v>0.73834999999999995</v>
      </c>
      <c r="T119" s="128">
        <f>T120</f>
        <v>0</v>
      </c>
      <c r="AR119" s="122" t="s">
        <v>92</v>
      </c>
      <c r="AT119" s="129" t="s">
        <v>83</v>
      </c>
      <c r="AU119" s="129" t="s">
        <v>84</v>
      </c>
      <c r="AY119" s="122" t="s">
        <v>165</v>
      </c>
      <c r="BK119" s="130">
        <f>BK120</f>
        <v>0</v>
      </c>
    </row>
    <row r="120" spans="2:65" s="11" customFormat="1" ht="22.75" customHeight="1">
      <c r="B120" s="121"/>
      <c r="D120" s="122" t="s">
        <v>83</v>
      </c>
      <c r="E120" s="131" t="s">
        <v>214</v>
      </c>
      <c r="F120" s="131" t="s">
        <v>460</v>
      </c>
      <c r="I120" s="124"/>
      <c r="J120" s="132">
        <f>BK120</f>
        <v>0</v>
      </c>
      <c r="L120" s="121"/>
      <c r="M120" s="126"/>
      <c r="P120" s="127">
        <f>SUM(P121:P123)</f>
        <v>0</v>
      </c>
      <c r="R120" s="127">
        <f>SUM(R121:R123)</f>
        <v>0.73834999999999995</v>
      </c>
      <c r="T120" s="128">
        <f>SUM(T121:T123)</f>
        <v>0</v>
      </c>
      <c r="AR120" s="122" t="s">
        <v>92</v>
      </c>
      <c r="AT120" s="129" t="s">
        <v>83</v>
      </c>
      <c r="AU120" s="129" t="s">
        <v>92</v>
      </c>
      <c r="AY120" s="122" t="s">
        <v>165</v>
      </c>
      <c r="BK120" s="130">
        <f>SUM(BK121:BK123)</f>
        <v>0</v>
      </c>
    </row>
    <row r="121" spans="2:65" s="1" customFormat="1" ht="16.55" customHeight="1">
      <c r="B121" s="32"/>
      <c r="C121" s="133" t="s">
        <v>92</v>
      </c>
      <c r="D121" s="133" t="s">
        <v>167</v>
      </c>
      <c r="E121" s="134" t="s">
        <v>1641</v>
      </c>
      <c r="F121" s="135" t="s">
        <v>1642</v>
      </c>
      <c r="G121" s="136" t="s">
        <v>1643</v>
      </c>
      <c r="H121" s="137">
        <v>3</v>
      </c>
      <c r="I121" s="138"/>
      <c r="J121" s="139">
        <f>ROUND(I121*H121,2)</f>
        <v>0</v>
      </c>
      <c r="K121" s="140"/>
      <c r="L121" s="32"/>
      <c r="M121" s="141" t="s">
        <v>1</v>
      </c>
      <c r="N121" s="142" t="s">
        <v>49</v>
      </c>
      <c r="P121" s="143">
        <f>O121*H121</f>
        <v>0</v>
      </c>
      <c r="Q121" s="143">
        <v>0.20612</v>
      </c>
      <c r="R121" s="143">
        <f>Q121*H121</f>
        <v>0.61836000000000002</v>
      </c>
      <c r="S121" s="143">
        <v>0</v>
      </c>
      <c r="T121" s="144">
        <f>S121*H121</f>
        <v>0</v>
      </c>
      <c r="AR121" s="145" t="s">
        <v>171</v>
      </c>
      <c r="AT121" s="145" t="s">
        <v>167</v>
      </c>
      <c r="AU121" s="145" t="s">
        <v>94</v>
      </c>
      <c r="AY121" s="16" t="s">
        <v>165</v>
      </c>
      <c r="BE121" s="146">
        <f>IF(N121="základní",J121,0)</f>
        <v>0</v>
      </c>
      <c r="BF121" s="146">
        <f>IF(N121="snížená",J121,0)</f>
        <v>0</v>
      </c>
      <c r="BG121" s="146">
        <f>IF(N121="zákl. přenesená",J121,0)</f>
        <v>0</v>
      </c>
      <c r="BH121" s="146">
        <f>IF(N121="sníž. přenesená",J121,0)</f>
        <v>0</v>
      </c>
      <c r="BI121" s="146">
        <f>IF(N121="nulová",J121,0)</f>
        <v>0</v>
      </c>
      <c r="BJ121" s="16" t="s">
        <v>92</v>
      </c>
      <c r="BK121" s="146">
        <f>ROUND(I121*H121,2)</f>
        <v>0</v>
      </c>
      <c r="BL121" s="16" t="s">
        <v>171</v>
      </c>
      <c r="BM121" s="145" t="s">
        <v>1644</v>
      </c>
    </row>
    <row r="122" spans="2:65" s="1" customFormat="1" ht="16.55" customHeight="1">
      <c r="B122" s="32"/>
      <c r="C122" s="133" t="s">
        <v>94</v>
      </c>
      <c r="D122" s="133" t="s">
        <v>167</v>
      </c>
      <c r="E122" s="134" t="s">
        <v>1645</v>
      </c>
      <c r="F122" s="135" t="s">
        <v>1646</v>
      </c>
      <c r="G122" s="136" t="s">
        <v>1643</v>
      </c>
      <c r="H122" s="137">
        <v>1</v>
      </c>
      <c r="I122" s="138"/>
      <c r="J122" s="139">
        <f>ROUND(I122*H122,2)</f>
        <v>0</v>
      </c>
      <c r="K122" s="140"/>
      <c r="L122" s="32"/>
      <c r="M122" s="141" t="s">
        <v>1</v>
      </c>
      <c r="N122" s="142" t="s">
        <v>49</v>
      </c>
      <c r="P122" s="143">
        <f>O122*H122</f>
        <v>0</v>
      </c>
      <c r="Q122" s="143">
        <v>1.745E-2</v>
      </c>
      <c r="R122" s="143">
        <f>Q122*H122</f>
        <v>1.745E-2</v>
      </c>
      <c r="S122" s="143">
        <v>0</v>
      </c>
      <c r="T122" s="144">
        <f>S122*H122</f>
        <v>0</v>
      </c>
      <c r="AR122" s="145" t="s">
        <v>171</v>
      </c>
      <c r="AT122" s="145" t="s">
        <v>167</v>
      </c>
      <c r="AU122" s="145" t="s">
        <v>94</v>
      </c>
      <c r="AY122" s="16" t="s">
        <v>165</v>
      </c>
      <c r="BE122" s="146">
        <f>IF(N122="základní",J122,0)</f>
        <v>0</v>
      </c>
      <c r="BF122" s="146">
        <f>IF(N122="snížená",J122,0)</f>
        <v>0</v>
      </c>
      <c r="BG122" s="146">
        <f>IF(N122="zákl. přenesená",J122,0)</f>
        <v>0</v>
      </c>
      <c r="BH122" s="146">
        <f>IF(N122="sníž. přenesená",J122,0)</f>
        <v>0</v>
      </c>
      <c r="BI122" s="146">
        <f>IF(N122="nulová",J122,0)</f>
        <v>0</v>
      </c>
      <c r="BJ122" s="16" t="s">
        <v>92</v>
      </c>
      <c r="BK122" s="146">
        <f>ROUND(I122*H122,2)</f>
        <v>0</v>
      </c>
      <c r="BL122" s="16" t="s">
        <v>171</v>
      </c>
      <c r="BM122" s="145" t="s">
        <v>1647</v>
      </c>
    </row>
    <row r="123" spans="2:65" s="1" customFormat="1" ht="16.55" customHeight="1">
      <c r="B123" s="32"/>
      <c r="C123" s="133" t="s">
        <v>185</v>
      </c>
      <c r="D123" s="133" t="s">
        <v>167</v>
      </c>
      <c r="E123" s="134" t="s">
        <v>1648</v>
      </c>
      <c r="F123" s="135" t="s">
        <v>1649</v>
      </c>
      <c r="G123" s="136" t="s">
        <v>1643</v>
      </c>
      <c r="H123" s="137">
        <v>3</v>
      </c>
      <c r="I123" s="138"/>
      <c r="J123" s="139">
        <f>ROUND(I123*H123,2)</f>
        <v>0</v>
      </c>
      <c r="K123" s="140"/>
      <c r="L123" s="32"/>
      <c r="M123" s="173" t="s">
        <v>1</v>
      </c>
      <c r="N123" s="174" t="s">
        <v>49</v>
      </c>
      <c r="O123" s="175"/>
      <c r="P123" s="176">
        <f>O123*H123</f>
        <v>0</v>
      </c>
      <c r="Q123" s="176">
        <v>3.4180000000000002E-2</v>
      </c>
      <c r="R123" s="176">
        <f>Q123*H123</f>
        <v>0.10254000000000001</v>
      </c>
      <c r="S123" s="176">
        <v>0</v>
      </c>
      <c r="T123" s="177">
        <f>S123*H123</f>
        <v>0</v>
      </c>
      <c r="AR123" s="145" t="s">
        <v>171</v>
      </c>
      <c r="AT123" s="145" t="s">
        <v>167</v>
      </c>
      <c r="AU123" s="145" t="s">
        <v>94</v>
      </c>
      <c r="AY123" s="16" t="s">
        <v>165</v>
      </c>
      <c r="BE123" s="146">
        <f>IF(N123="základní",J123,0)</f>
        <v>0</v>
      </c>
      <c r="BF123" s="146">
        <f>IF(N123="snížená",J123,0)</f>
        <v>0</v>
      </c>
      <c r="BG123" s="146">
        <f>IF(N123="zákl. přenesená",J123,0)</f>
        <v>0</v>
      </c>
      <c r="BH123" s="146">
        <f>IF(N123="sníž. přenesená",J123,0)</f>
        <v>0</v>
      </c>
      <c r="BI123" s="146">
        <f>IF(N123="nulová",J123,0)</f>
        <v>0</v>
      </c>
      <c r="BJ123" s="16" t="s">
        <v>92</v>
      </c>
      <c r="BK123" s="146">
        <f>ROUND(I123*H123,2)</f>
        <v>0</v>
      </c>
      <c r="BL123" s="16" t="s">
        <v>171</v>
      </c>
      <c r="BM123" s="145" t="s">
        <v>1650</v>
      </c>
    </row>
    <row r="124" spans="2:65" s="1" customFormat="1" ht="6.9" customHeight="1">
      <c r="B124" s="44"/>
      <c r="C124" s="45"/>
      <c r="D124" s="45"/>
      <c r="E124" s="45"/>
      <c r="F124" s="45"/>
      <c r="G124" s="45"/>
      <c r="H124" s="45"/>
      <c r="I124" s="45"/>
      <c r="J124" s="45"/>
      <c r="K124" s="45"/>
      <c r="L124" s="32"/>
    </row>
  </sheetData>
  <sheetProtection algorithmName="SHA-512" hashValue="sD5zTL+Z6l/VAJqXZ8exbn76dfPxeR0keiO/BsLnvRTKKjBVNV3DednEgNRB6e/QXTKDskXxCW/y3Svx2qe/Cg==" saltValue="0WDsv//Ee0UFsPu+oUG5Q3qv7koEhINyMGmyMoNEsCjIdQH4Uir+MM5N2+0BC1gjybRGuZ0ZKeUN58aEqZw5jw==" spinCount="100000" sheet="1" objects="1" scenarios="1" formatColumns="0" formatRows="0" autoFilter="0"/>
  <autoFilter ref="C117:K123" xr:uid="{00000000-0009-0000-0000-000009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86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6" t="s">
        <v>121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94</v>
      </c>
    </row>
    <row r="4" spans="2:46" ht="24.9" customHeight="1">
      <c r="B4" s="19"/>
      <c r="D4" s="20" t="s">
        <v>128</v>
      </c>
      <c r="L4" s="19"/>
      <c r="M4" s="88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9" t="str">
        <f>'Rekapitulace stavby'!K6</f>
        <v>Revitalizace veřejných ploch města Luby - ETAPA I</v>
      </c>
      <c r="F7" s="230"/>
      <c r="G7" s="230"/>
      <c r="H7" s="230"/>
      <c r="L7" s="19"/>
    </row>
    <row r="8" spans="2:46" s="1" customFormat="1" ht="11.95" customHeight="1">
      <c r="B8" s="32"/>
      <c r="D8" s="26" t="s">
        <v>129</v>
      </c>
      <c r="L8" s="32"/>
    </row>
    <row r="9" spans="2:46" s="1" customFormat="1" ht="16.55" customHeight="1">
      <c r="B9" s="32"/>
      <c r="E9" s="195" t="s">
        <v>1651</v>
      </c>
      <c r="F9" s="231"/>
      <c r="G9" s="231"/>
      <c r="H9" s="231"/>
      <c r="L9" s="32"/>
    </row>
    <row r="10" spans="2:46" s="1" customFormat="1" ht="10.5">
      <c r="B10" s="32"/>
      <c r="L10" s="32"/>
    </row>
    <row r="11" spans="2:46" s="1" customFormat="1" ht="11.95" customHeight="1">
      <c r="B11" s="32"/>
      <c r="D11" s="26" t="s">
        <v>18</v>
      </c>
      <c r="F11" s="24" t="s">
        <v>1</v>
      </c>
      <c r="I11" s="26" t="s">
        <v>20</v>
      </c>
      <c r="J11" s="24" t="s">
        <v>1</v>
      </c>
      <c r="L11" s="32"/>
    </row>
    <row r="12" spans="2:46" s="1" customFormat="1" ht="11.95" customHeight="1">
      <c r="B12" s="32"/>
      <c r="D12" s="26" t="s">
        <v>22</v>
      </c>
      <c r="F12" s="24" t="s">
        <v>23</v>
      </c>
      <c r="I12" s="26" t="s">
        <v>24</v>
      </c>
      <c r="J12" s="52" t="str">
        <f>'Rekapitulace stavby'!AN8</f>
        <v>Vyplň údaj</v>
      </c>
      <c r="L12" s="32"/>
    </row>
    <row r="13" spans="2:46" s="1" customFormat="1" ht="10.8" customHeight="1">
      <c r="B13" s="32"/>
      <c r="L13" s="32"/>
    </row>
    <row r="14" spans="2:46" s="1" customFormat="1" ht="11.95" customHeight="1">
      <c r="B14" s="32"/>
      <c r="D14" s="26" t="s">
        <v>29</v>
      </c>
      <c r="I14" s="26" t="s">
        <v>30</v>
      </c>
      <c r="J14" s="24" t="s">
        <v>31</v>
      </c>
      <c r="L14" s="32"/>
    </row>
    <row r="15" spans="2:46" s="1" customFormat="1" ht="18" customHeight="1">
      <c r="B15" s="32"/>
      <c r="E15" s="24" t="s">
        <v>32</v>
      </c>
      <c r="I15" s="26" t="s">
        <v>33</v>
      </c>
      <c r="J15" s="24" t="s">
        <v>1</v>
      </c>
      <c r="L15" s="32"/>
    </row>
    <row r="16" spans="2:46" s="1" customFormat="1" ht="6.9" customHeight="1">
      <c r="B16" s="32"/>
      <c r="L16" s="32"/>
    </row>
    <row r="17" spans="2:12" s="1" customFormat="1" ht="11.95" customHeight="1">
      <c r="B17" s="32"/>
      <c r="D17" s="26" t="s">
        <v>34</v>
      </c>
      <c r="I17" s="26" t="s">
        <v>30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232" t="str">
        <f>'Rekapitulace stavby'!E14</f>
        <v>Vyplň údaj</v>
      </c>
      <c r="F18" s="201"/>
      <c r="G18" s="201"/>
      <c r="H18" s="201"/>
      <c r="I18" s="26" t="s">
        <v>33</v>
      </c>
      <c r="J18" s="27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1.95" customHeight="1">
      <c r="B20" s="32"/>
      <c r="D20" s="26" t="s">
        <v>36</v>
      </c>
      <c r="I20" s="26" t="s">
        <v>30</v>
      </c>
      <c r="J20" s="24" t="s">
        <v>37</v>
      </c>
      <c r="L20" s="32"/>
    </row>
    <row r="21" spans="2:12" s="1" customFormat="1" ht="18" customHeight="1">
      <c r="B21" s="32"/>
      <c r="E21" s="24" t="s">
        <v>38</v>
      </c>
      <c r="I21" s="26" t="s">
        <v>33</v>
      </c>
      <c r="J21" s="24" t="s">
        <v>1</v>
      </c>
      <c r="L21" s="32"/>
    </row>
    <row r="22" spans="2:12" s="1" customFormat="1" ht="6.9" customHeight="1">
      <c r="B22" s="32"/>
      <c r="L22" s="32"/>
    </row>
    <row r="23" spans="2:12" s="1" customFormat="1" ht="11.95" customHeight="1">
      <c r="B23" s="32"/>
      <c r="D23" s="26" t="s">
        <v>40</v>
      </c>
      <c r="I23" s="26" t="s">
        <v>30</v>
      </c>
      <c r="J23" s="24" t="s">
        <v>41</v>
      </c>
      <c r="L23" s="32"/>
    </row>
    <row r="24" spans="2:12" s="1" customFormat="1" ht="18" customHeight="1">
      <c r="B24" s="32"/>
      <c r="E24" s="24" t="s">
        <v>42</v>
      </c>
      <c r="I24" s="26" t="s">
        <v>33</v>
      </c>
      <c r="J24" s="24" t="s">
        <v>1</v>
      </c>
      <c r="L24" s="32"/>
    </row>
    <row r="25" spans="2:12" s="1" customFormat="1" ht="6.9" customHeight="1">
      <c r="B25" s="32"/>
      <c r="L25" s="32"/>
    </row>
    <row r="26" spans="2:12" s="1" customFormat="1" ht="11.95" customHeight="1">
      <c r="B26" s="32"/>
      <c r="D26" s="26" t="s">
        <v>43</v>
      </c>
      <c r="L26" s="32"/>
    </row>
    <row r="27" spans="2:12" s="7" customFormat="1" ht="16.55" customHeight="1">
      <c r="B27" s="89"/>
      <c r="E27" s="206" t="s">
        <v>1</v>
      </c>
      <c r="F27" s="206"/>
      <c r="G27" s="206"/>
      <c r="H27" s="206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>
      <c r="B30" s="32"/>
      <c r="D30" s="90" t="s">
        <v>44</v>
      </c>
      <c r="J30" s="66">
        <f>ROUND(J121,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46</v>
      </c>
      <c r="I32" s="35" t="s">
        <v>45</v>
      </c>
      <c r="J32" s="35" t="s">
        <v>47</v>
      </c>
      <c r="L32" s="32"/>
    </row>
    <row r="33" spans="2:12" s="1" customFormat="1" ht="14.4" customHeight="1">
      <c r="B33" s="32"/>
      <c r="D33" s="55" t="s">
        <v>48</v>
      </c>
      <c r="E33" s="26" t="s">
        <v>49</v>
      </c>
      <c r="F33" s="91">
        <f>ROUND((SUM(BE121:BE185)),  2)</f>
        <v>0</v>
      </c>
      <c r="I33" s="92">
        <v>0.21</v>
      </c>
      <c r="J33" s="91">
        <f>ROUND(((SUM(BE121:BE185))*I33),  2)</f>
        <v>0</v>
      </c>
      <c r="L33" s="32"/>
    </row>
    <row r="34" spans="2:12" s="1" customFormat="1" ht="14.4" customHeight="1">
      <c r="B34" s="32"/>
      <c r="E34" s="26" t="s">
        <v>50</v>
      </c>
      <c r="F34" s="91">
        <f>ROUND((SUM(BF121:BF185)),  2)</f>
        <v>0</v>
      </c>
      <c r="I34" s="92">
        <v>0.15</v>
      </c>
      <c r="J34" s="91">
        <f>ROUND(((SUM(BF121:BF185))*I34),  2)</f>
        <v>0</v>
      </c>
      <c r="L34" s="32"/>
    </row>
    <row r="35" spans="2:12" s="1" customFormat="1" ht="14.4" hidden="1" customHeight="1">
      <c r="B35" s="32"/>
      <c r="E35" s="26" t="s">
        <v>51</v>
      </c>
      <c r="F35" s="91">
        <f>ROUND((SUM(BG121:BG185)),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6" t="s">
        <v>52</v>
      </c>
      <c r="F36" s="91">
        <f>ROUND((SUM(BH121:BH185)),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6" t="s">
        <v>53</v>
      </c>
      <c r="F37" s="91">
        <f>ROUND((SUM(BI121:BI185)),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4" customHeight="1">
      <c r="B39" s="32"/>
      <c r="C39" s="93"/>
      <c r="D39" s="94" t="s">
        <v>54</v>
      </c>
      <c r="E39" s="57"/>
      <c r="F39" s="57"/>
      <c r="G39" s="95" t="s">
        <v>55</v>
      </c>
      <c r="H39" s="96" t="s">
        <v>56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2"/>
      <c r="D50" s="41" t="s">
        <v>57</v>
      </c>
      <c r="E50" s="42"/>
      <c r="F50" s="42"/>
      <c r="G50" s="41" t="s">
        <v>58</v>
      </c>
      <c r="H50" s="42"/>
      <c r="I50" s="42"/>
      <c r="J50" s="42"/>
      <c r="K50" s="42"/>
      <c r="L50" s="32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2"/>
      <c r="D61" s="43" t="s">
        <v>59</v>
      </c>
      <c r="E61" s="34"/>
      <c r="F61" s="99" t="s">
        <v>60</v>
      </c>
      <c r="G61" s="43" t="s">
        <v>59</v>
      </c>
      <c r="H61" s="34"/>
      <c r="I61" s="34"/>
      <c r="J61" s="100" t="s">
        <v>60</v>
      </c>
      <c r="K61" s="34"/>
      <c r="L61" s="32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2"/>
      <c r="D65" s="41" t="s">
        <v>61</v>
      </c>
      <c r="E65" s="42"/>
      <c r="F65" s="42"/>
      <c r="G65" s="41" t="s">
        <v>62</v>
      </c>
      <c r="H65" s="42"/>
      <c r="I65" s="42"/>
      <c r="J65" s="42"/>
      <c r="K65" s="42"/>
      <c r="L65" s="32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2"/>
      <c r="D76" s="43" t="s">
        <v>59</v>
      </c>
      <c r="E76" s="34"/>
      <c r="F76" s="99" t="s">
        <v>60</v>
      </c>
      <c r="G76" s="43" t="s">
        <v>59</v>
      </c>
      <c r="H76" s="34"/>
      <c r="I76" s="34"/>
      <c r="J76" s="100" t="s">
        <v>60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0" t="s">
        <v>131</v>
      </c>
      <c r="L82" s="32"/>
    </row>
    <row r="83" spans="2:47" s="1" customFormat="1" ht="6.9" customHeight="1">
      <c r="B83" s="32"/>
      <c r="L83" s="32"/>
    </row>
    <row r="84" spans="2:47" s="1" customFormat="1" ht="11.95" customHeight="1">
      <c r="B84" s="32"/>
      <c r="C84" s="26" t="s">
        <v>16</v>
      </c>
      <c r="L84" s="32"/>
    </row>
    <row r="85" spans="2:47" s="1" customFormat="1" ht="16.55" customHeight="1">
      <c r="B85" s="32"/>
      <c r="E85" s="229" t="str">
        <f>E7</f>
        <v>Revitalizace veřejných ploch města Luby - ETAPA I</v>
      </c>
      <c r="F85" s="230"/>
      <c r="G85" s="230"/>
      <c r="H85" s="230"/>
      <c r="L85" s="32"/>
    </row>
    <row r="86" spans="2:47" s="1" customFormat="1" ht="11.95" customHeight="1">
      <c r="B86" s="32"/>
      <c r="C86" s="26" t="s">
        <v>129</v>
      </c>
      <c r="L86" s="32"/>
    </row>
    <row r="87" spans="2:47" s="1" customFormat="1" ht="16.55" customHeight="1">
      <c r="B87" s="32"/>
      <c r="E87" s="195" t="str">
        <f>E9</f>
        <v>SO 04 - Demolice Etapa I</v>
      </c>
      <c r="F87" s="231"/>
      <c r="G87" s="231"/>
      <c r="H87" s="231"/>
      <c r="L87" s="32"/>
    </row>
    <row r="88" spans="2:47" s="1" customFormat="1" ht="6.9" customHeight="1">
      <c r="B88" s="32"/>
      <c r="L88" s="32"/>
    </row>
    <row r="89" spans="2:47" s="1" customFormat="1" ht="11.95" customHeight="1">
      <c r="B89" s="32"/>
      <c r="C89" s="26" t="s">
        <v>22</v>
      </c>
      <c r="F89" s="24" t="str">
        <f>F12</f>
        <v>Luby u Chebu</v>
      </c>
      <c r="I89" s="26" t="s">
        <v>24</v>
      </c>
      <c r="J89" s="52" t="str">
        <f>IF(J12="","",J12)</f>
        <v>Vyplň údaj</v>
      </c>
      <c r="L89" s="32"/>
    </row>
    <row r="90" spans="2:47" s="1" customFormat="1" ht="6.9" customHeight="1">
      <c r="B90" s="32"/>
      <c r="L90" s="32"/>
    </row>
    <row r="91" spans="2:47" s="1" customFormat="1" ht="15.25" customHeight="1">
      <c r="B91" s="32"/>
      <c r="C91" s="26" t="s">
        <v>29</v>
      </c>
      <c r="F91" s="24" t="str">
        <f>E15</f>
        <v>Město Luby</v>
      </c>
      <c r="I91" s="26" t="s">
        <v>36</v>
      </c>
      <c r="J91" s="30" t="str">
        <f>E21</f>
        <v>A69 - Architekti s.r.o.</v>
      </c>
      <c r="L91" s="32"/>
    </row>
    <row r="92" spans="2:47" s="1" customFormat="1" ht="15.25" customHeight="1">
      <c r="B92" s="32"/>
      <c r="C92" s="26" t="s">
        <v>34</v>
      </c>
      <c r="F92" s="24" t="str">
        <f>IF(E18="","",E18)</f>
        <v>Vyplň údaj</v>
      </c>
      <c r="I92" s="26" t="s">
        <v>40</v>
      </c>
      <c r="J92" s="30" t="str">
        <f>E24</f>
        <v>Ing. Pavel Šturc</v>
      </c>
      <c r="L92" s="32"/>
    </row>
    <row r="93" spans="2:47" s="1" customFormat="1" ht="10.35" customHeight="1">
      <c r="B93" s="32"/>
      <c r="L93" s="32"/>
    </row>
    <row r="94" spans="2:47" s="1" customFormat="1" ht="29.3" customHeight="1">
      <c r="B94" s="32"/>
      <c r="C94" s="101" t="s">
        <v>132</v>
      </c>
      <c r="D94" s="93"/>
      <c r="E94" s="93"/>
      <c r="F94" s="93"/>
      <c r="G94" s="93"/>
      <c r="H94" s="93"/>
      <c r="I94" s="93"/>
      <c r="J94" s="102" t="s">
        <v>133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75" customHeight="1">
      <c r="B96" s="32"/>
      <c r="C96" s="103" t="s">
        <v>134</v>
      </c>
      <c r="J96" s="66">
        <f>J121</f>
        <v>0</v>
      </c>
      <c r="L96" s="32"/>
      <c r="AU96" s="16" t="s">
        <v>135</v>
      </c>
    </row>
    <row r="97" spans="2:12" s="8" customFormat="1" ht="24.9" customHeight="1">
      <c r="B97" s="104"/>
      <c r="D97" s="105" t="s">
        <v>136</v>
      </c>
      <c r="E97" s="106"/>
      <c r="F97" s="106"/>
      <c r="G97" s="106"/>
      <c r="H97" s="106"/>
      <c r="I97" s="106"/>
      <c r="J97" s="107">
        <f>J122</f>
        <v>0</v>
      </c>
      <c r="L97" s="104"/>
    </row>
    <row r="98" spans="2:12" s="9" customFormat="1" ht="20" customHeight="1">
      <c r="B98" s="108"/>
      <c r="D98" s="109" t="s">
        <v>137</v>
      </c>
      <c r="E98" s="110"/>
      <c r="F98" s="110"/>
      <c r="G98" s="110"/>
      <c r="H98" s="110"/>
      <c r="I98" s="110"/>
      <c r="J98" s="111">
        <f>J123</f>
        <v>0</v>
      </c>
      <c r="L98" s="108"/>
    </row>
    <row r="99" spans="2:12" s="9" customFormat="1" ht="20" customHeight="1">
      <c r="B99" s="108"/>
      <c r="D99" s="109" t="s">
        <v>139</v>
      </c>
      <c r="E99" s="110"/>
      <c r="F99" s="110"/>
      <c r="G99" s="110"/>
      <c r="H99" s="110"/>
      <c r="I99" s="110"/>
      <c r="J99" s="111">
        <f>J147</f>
        <v>0</v>
      </c>
      <c r="L99" s="108"/>
    </row>
    <row r="100" spans="2:12" s="9" customFormat="1" ht="20" customHeight="1">
      <c r="B100" s="108"/>
      <c r="D100" s="109" t="s">
        <v>142</v>
      </c>
      <c r="E100" s="110"/>
      <c r="F100" s="110"/>
      <c r="G100" s="110"/>
      <c r="H100" s="110"/>
      <c r="I100" s="110"/>
      <c r="J100" s="111">
        <f>J149</f>
        <v>0</v>
      </c>
      <c r="L100" s="108"/>
    </row>
    <row r="101" spans="2:12" s="9" customFormat="1" ht="20" customHeight="1">
      <c r="B101" s="108"/>
      <c r="D101" s="109" t="s">
        <v>143</v>
      </c>
      <c r="E101" s="110"/>
      <c r="F101" s="110"/>
      <c r="G101" s="110"/>
      <c r="H101" s="110"/>
      <c r="I101" s="110"/>
      <c r="J101" s="111">
        <f>J163</f>
        <v>0</v>
      </c>
      <c r="L101" s="108"/>
    </row>
    <row r="102" spans="2:12" s="1" customFormat="1" ht="21.8" customHeight="1">
      <c r="B102" s="32"/>
      <c r="L102" s="32"/>
    </row>
    <row r="103" spans="2:12" s="1" customFormat="1" ht="6.9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12" s="1" customFormat="1" ht="6.9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12" s="1" customFormat="1" ht="24.9" customHeight="1">
      <c r="B108" s="32"/>
      <c r="C108" s="20" t="s">
        <v>150</v>
      </c>
      <c r="L108" s="32"/>
    </row>
    <row r="109" spans="2:12" s="1" customFormat="1" ht="6.9" customHeight="1">
      <c r="B109" s="32"/>
      <c r="L109" s="32"/>
    </row>
    <row r="110" spans="2:12" s="1" customFormat="1" ht="11.95" customHeight="1">
      <c r="B110" s="32"/>
      <c r="C110" s="26" t="s">
        <v>16</v>
      </c>
      <c r="L110" s="32"/>
    </row>
    <row r="111" spans="2:12" s="1" customFormat="1" ht="16.55" customHeight="1">
      <c r="B111" s="32"/>
      <c r="E111" s="229" t="str">
        <f>E7</f>
        <v>Revitalizace veřejných ploch města Luby - ETAPA I</v>
      </c>
      <c r="F111" s="230"/>
      <c r="G111" s="230"/>
      <c r="H111" s="230"/>
      <c r="L111" s="32"/>
    </row>
    <row r="112" spans="2:12" s="1" customFormat="1" ht="11.95" customHeight="1">
      <c r="B112" s="32"/>
      <c r="C112" s="26" t="s">
        <v>129</v>
      </c>
      <c r="L112" s="32"/>
    </row>
    <row r="113" spans="2:65" s="1" customFormat="1" ht="16.55" customHeight="1">
      <c r="B113" s="32"/>
      <c r="E113" s="195" t="str">
        <f>E9</f>
        <v>SO 04 - Demolice Etapa I</v>
      </c>
      <c r="F113" s="231"/>
      <c r="G113" s="231"/>
      <c r="H113" s="231"/>
      <c r="L113" s="32"/>
    </row>
    <row r="114" spans="2:65" s="1" customFormat="1" ht="6.9" customHeight="1">
      <c r="B114" s="32"/>
      <c r="L114" s="32"/>
    </row>
    <row r="115" spans="2:65" s="1" customFormat="1" ht="11.95" customHeight="1">
      <c r="B115" s="32"/>
      <c r="C115" s="26" t="s">
        <v>22</v>
      </c>
      <c r="F115" s="24" t="str">
        <f>F12</f>
        <v>Luby u Chebu</v>
      </c>
      <c r="I115" s="26" t="s">
        <v>24</v>
      </c>
      <c r="J115" s="52" t="str">
        <f>IF(J12="","",J12)</f>
        <v>Vyplň údaj</v>
      </c>
      <c r="L115" s="32"/>
    </row>
    <row r="116" spans="2:65" s="1" customFormat="1" ht="6.9" customHeight="1">
      <c r="B116" s="32"/>
      <c r="L116" s="32"/>
    </row>
    <row r="117" spans="2:65" s="1" customFormat="1" ht="15.25" customHeight="1">
      <c r="B117" s="32"/>
      <c r="C117" s="26" t="s">
        <v>29</v>
      </c>
      <c r="F117" s="24" t="str">
        <f>E15</f>
        <v>Město Luby</v>
      </c>
      <c r="I117" s="26" t="s">
        <v>36</v>
      </c>
      <c r="J117" s="30" t="str">
        <f>E21</f>
        <v>A69 - Architekti s.r.o.</v>
      </c>
      <c r="L117" s="32"/>
    </row>
    <row r="118" spans="2:65" s="1" customFormat="1" ht="15.25" customHeight="1">
      <c r="B118" s="32"/>
      <c r="C118" s="26" t="s">
        <v>34</v>
      </c>
      <c r="F118" s="24" t="str">
        <f>IF(E18="","",E18)</f>
        <v>Vyplň údaj</v>
      </c>
      <c r="I118" s="26" t="s">
        <v>40</v>
      </c>
      <c r="J118" s="30" t="str">
        <f>E24</f>
        <v>Ing. Pavel Šturc</v>
      </c>
      <c r="L118" s="32"/>
    </row>
    <row r="119" spans="2:65" s="1" customFormat="1" ht="10.35" customHeight="1">
      <c r="B119" s="32"/>
      <c r="L119" s="32"/>
    </row>
    <row r="120" spans="2:65" s="10" customFormat="1" ht="29.3" customHeight="1">
      <c r="B120" s="112"/>
      <c r="C120" s="113" t="s">
        <v>151</v>
      </c>
      <c r="D120" s="114" t="s">
        <v>69</v>
      </c>
      <c r="E120" s="114" t="s">
        <v>65</v>
      </c>
      <c r="F120" s="114" t="s">
        <v>66</v>
      </c>
      <c r="G120" s="114" t="s">
        <v>152</v>
      </c>
      <c r="H120" s="114" t="s">
        <v>153</v>
      </c>
      <c r="I120" s="114" t="s">
        <v>154</v>
      </c>
      <c r="J120" s="115" t="s">
        <v>133</v>
      </c>
      <c r="K120" s="116" t="s">
        <v>155</v>
      </c>
      <c r="L120" s="112"/>
      <c r="M120" s="59" t="s">
        <v>1</v>
      </c>
      <c r="N120" s="60" t="s">
        <v>48</v>
      </c>
      <c r="O120" s="60" t="s">
        <v>156</v>
      </c>
      <c r="P120" s="60" t="s">
        <v>157</v>
      </c>
      <c r="Q120" s="60" t="s">
        <v>158</v>
      </c>
      <c r="R120" s="60" t="s">
        <v>159</v>
      </c>
      <c r="S120" s="60" t="s">
        <v>160</v>
      </c>
      <c r="T120" s="61" t="s">
        <v>161</v>
      </c>
    </row>
    <row r="121" spans="2:65" s="1" customFormat="1" ht="22.75" customHeight="1">
      <c r="B121" s="32"/>
      <c r="C121" s="64" t="s">
        <v>162</v>
      </c>
      <c r="J121" s="117">
        <f>BK121</f>
        <v>0</v>
      </c>
      <c r="L121" s="32"/>
      <c r="M121" s="62"/>
      <c r="N121" s="53"/>
      <c r="O121" s="53"/>
      <c r="P121" s="118">
        <f>P122</f>
        <v>0</v>
      </c>
      <c r="Q121" s="53"/>
      <c r="R121" s="118">
        <f>R122</f>
        <v>1.147995866</v>
      </c>
      <c r="S121" s="53"/>
      <c r="T121" s="119">
        <f>T122</f>
        <v>1472.6510000000001</v>
      </c>
      <c r="AT121" s="16" t="s">
        <v>83</v>
      </c>
      <c r="AU121" s="16" t="s">
        <v>135</v>
      </c>
      <c r="BK121" s="120">
        <f>BK122</f>
        <v>0</v>
      </c>
    </row>
    <row r="122" spans="2:65" s="11" customFormat="1" ht="25.85" customHeight="1">
      <c r="B122" s="121"/>
      <c r="D122" s="122" t="s">
        <v>83</v>
      </c>
      <c r="E122" s="123" t="s">
        <v>163</v>
      </c>
      <c r="F122" s="123" t="s">
        <v>164</v>
      </c>
      <c r="I122" s="124"/>
      <c r="J122" s="125">
        <f>BK122</f>
        <v>0</v>
      </c>
      <c r="L122" s="121"/>
      <c r="M122" s="126"/>
      <c r="P122" s="127">
        <f>P123+P147+P149+P163</f>
        <v>0</v>
      </c>
      <c r="R122" s="127">
        <f>R123+R147+R149+R163</f>
        <v>1.147995866</v>
      </c>
      <c r="T122" s="128">
        <f>T123+T147+T149+T163</f>
        <v>1472.6510000000001</v>
      </c>
      <c r="AR122" s="122" t="s">
        <v>92</v>
      </c>
      <c r="AT122" s="129" t="s">
        <v>83</v>
      </c>
      <c r="AU122" s="129" t="s">
        <v>84</v>
      </c>
      <c r="AY122" s="122" t="s">
        <v>165</v>
      </c>
      <c r="BK122" s="130">
        <f>BK123+BK147+BK149+BK163</f>
        <v>0</v>
      </c>
    </row>
    <row r="123" spans="2:65" s="11" customFormat="1" ht="22.75" customHeight="1">
      <c r="B123" s="121"/>
      <c r="D123" s="122" t="s">
        <v>83</v>
      </c>
      <c r="E123" s="131" t="s">
        <v>92</v>
      </c>
      <c r="F123" s="131" t="s">
        <v>166</v>
      </c>
      <c r="I123" s="124"/>
      <c r="J123" s="132">
        <f>BK123</f>
        <v>0</v>
      </c>
      <c r="L123" s="121"/>
      <c r="M123" s="126"/>
      <c r="P123" s="127">
        <f>SUM(P124:P146)</f>
        <v>0</v>
      </c>
      <c r="R123" s="127">
        <f>SUM(R124:R146)</f>
        <v>5.9595199999999994E-2</v>
      </c>
      <c r="T123" s="128">
        <f>SUM(T124:T146)</f>
        <v>1432.97</v>
      </c>
      <c r="AR123" s="122" t="s">
        <v>92</v>
      </c>
      <c r="AT123" s="129" t="s">
        <v>83</v>
      </c>
      <c r="AU123" s="129" t="s">
        <v>92</v>
      </c>
      <c r="AY123" s="122" t="s">
        <v>165</v>
      </c>
      <c r="BK123" s="130">
        <f>SUM(BK124:BK146)</f>
        <v>0</v>
      </c>
    </row>
    <row r="124" spans="2:65" s="1" customFormat="1" ht="24.25" customHeight="1">
      <c r="B124" s="32"/>
      <c r="C124" s="133" t="s">
        <v>92</v>
      </c>
      <c r="D124" s="133" t="s">
        <v>167</v>
      </c>
      <c r="E124" s="134" t="s">
        <v>1652</v>
      </c>
      <c r="F124" s="135" t="s">
        <v>1653</v>
      </c>
      <c r="G124" s="136" t="s">
        <v>170</v>
      </c>
      <c r="H124" s="137">
        <v>207</v>
      </c>
      <c r="I124" s="138"/>
      <c r="J124" s="139">
        <f>ROUND(I124*H124,2)</f>
        <v>0</v>
      </c>
      <c r="K124" s="140"/>
      <c r="L124" s="32"/>
      <c r="M124" s="141" t="s">
        <v>1</v>
      </c>
      <c r="N124" s="142" t="s">
        <v>49</v>
      </c>
      <c r="P124" s="143">
        <f>O124*H124</f>
        <v>0</v>
      </c>
      <c r="Q124" s="143">
        <v>0</v>
      </c>
      <c r="R124" s="143">
        <f>Q124*H124</f>
        <v>0</v>
      </c>
      <c r="S124" s="143">
        <v>0.26</v>
      </c>
      <c r="T124" s="144">
        <f>S124*H124</f>
        <v>53.82</v>
      </c>
      <c r="AR124" s="145" t="s">
        <v>171</v>
      </c>
      <c r="AT124" s="145" t="s">
        <v>167</v>
      </c>
      <c r="AU124" s="145" t="s">
        <v>94</v>
      </c>
      <c r="AY124" s="16" t="s">
        <v>165</v>
      </c>
      <c r="BE124" s="146">
        <f>IF(N124="základní",J124,0)</f>
        <v>0</v>
      </c>
      <c r="BF124" s="146">
        <f>IF(N124="snížená",J124,0)</f>
        <v>0</v>
      </c>
      <c r="BG124" s="146">
        <f>IF(N124="zákl. přenesená",J124,0)</f>
        <v>0</v>
      </c>
      <c r="BH124" s="146">
        <f>IF(N124="sníž. přenesená",J124,0)</f>
        <v>0</v>
      </c>
      <c r="BI124" s="146">
        <f>IF(N124="nulová",J124,0)</f>
        <v>0</v>
      </c>
      <c r="BJ124" s="16" t="s">
        <v>92</v>
      </c>
      <c r="BK124" s="146">
        <f>ROUND(I124*H124,2)</f>
        <v>0</v>
      </c>
      <c r="BL124" s="16" t="s">
        <v>171</v>
      </c>
      <c r="BM124" s="145" t="s">
        <v>1654</v>
      </c>
    </row>
    <row r="125" spans="2:65" s="12" customFormat="1" ht="10.5">
      <c r="B125" s="147"/>
      <c r="D125" s="148" t="s">
        <v>177</v>
      </c>
      <c r="E125" s="149" t="s">
        <v>1</v>
      </c>
      <c r="F125" s="150" t="s">
        <v>1655</v>
      </c>
      <c r="H125" s="151">
        <v>207</v>
      </c>
      <c r="I125" s="152"/>
      <c r="L125" s="147"/>
      <c r="M125" s="153"/>
      <c r="T125" s="154"/>
      <c r="AT125" s="149" t="s">
        <v>177</v>
      </c>
      <c r="AU125" s="149" t="s">
        <v>94</v>
      </c>
      <c r="AV125" s="12" t="s">
        <v>94</v>
      </c>
      <c r="AW125" s="12" t="s">
        <v>39</v>
      </c>
      <c r="AX125" s="12" t="s">
        <v>84</v>
      </c>
      <c r="AY125" s="149" t="s">
        <v>165</v>
      </c>
    </row>
    <row r="126" spans="2:65" s="13" customFormat="1" ht="10.5">
      <c r="B126" s="155"/>
      <c r="D126" s="148" t="s">
        <v>177</v>
      </c>
      <c r="E126" s="156" t="s">
        <v>1</v>
      </c>
      <c r="F126" s="157" t="s">
        <v>184</v>
      </c>
      <c r="H126" s="158">
        <v>207</v>
      </c>
      <c r="I126" s="159"/>
      <c r="L126" s="155"/>
      <c r="M126" s="160"/>
      <c r="T126" s="161"/>
      <c r="AT126" s="156" t="s">
        <v>177</v>
      </c>
      <c r="AU126" s="156" t="s">
        <v>94</v>
      </c>
      <c r="AV126" s="13" t="s">
        <v>171</v>
      </c>
      <c r="AW126" s="13" t="s">
        <v>39</v>
      </c>
      <c r="AX126" s="13" t="s">
        <v>92</v>
      </c>
      <c r="AY126" s="156" t="s">
        <v>165</v>
      </c>
    </row>
    <row r="127" spans="2:65" s="1" customFormat="1" ht="24.25" customHeight="1">
      <c r="B127" s="32"/>
      <c r="C127" s="133" t="s">
        <v>94</v>
      </c>
      <c r="D127" s="133" t="s">
        <v>167</v>
      </c>
      <c r="E127" s="134" t="s">
        <v>1656</v>
      </c>
      <c r="F127" s="135" t="s">
        <v>1657</v>
      </c>
      <c r="G127" s="136" t="s">
        <v>170</v>
      </c>
      <c r="H127" s="137">
        <v>138</v>
      </c>
      <c r="I127" s="138"/>
      <c r="J127" s="139">
        <f>ROUND(I127*H127,2)</f>
        <v>0</v>
      </c>
      <c r="K127" s="140"/>
      <c r="L127" s="32"/>
      <c r="M127" s="141" t="s">
        <v>1</v>
      </c>
      <c r="N127" s="142" t="s">
        <v>49</v>
      </c>
      <c r="P127" s="143">
        <f>O127*H127</f>
        <v>0</v>
      </c>
      <c r="Q127" s="143">
        <v>0</v>
      </c>
      <c r="R127" s="143">
        <f>Q127*H127</f>
        <v>0</v>
      </c>
      <c r="S127" s="143">
        <v>0.26</v>
      </c>
      <c r="T127" s="144">
        <f>S127*H127</f>
        <v>35.880000000000003</v>
      </c>
      <c r="AR127" s="145" t="s">
        <v>171</v>
      </c>
      <c r="AT127" s="145" t="s">
        <v>167</v>
      </c>
      <c r="AU127" s="145" t="s">
        <v>94</v>
      </c>
      <c r="AY127" s="16" t="s">
        <v>165</v>
      </c>
      <c r="BE127" s="146">
        <f>IF(N127="základní",J127,0)</f>
        <v>0</v>
      </c>
      <c r="BF127" s="146">
        <f>IF(N127="snížená",J127,0)</f>
        <v>0</v>
      </c>
      <c r="BG127" s="146">
        <f>IF(N127="zákl. přenesená",J127,0)</f>
        <v>0</v>
      </c>
      <c r="BH127" s="146">
        <f>IF(N127="sníž. přenesená",J127,0)</f>
        <v>0</v>
      </c>
      <c r="BI127" s="146">
        <f>IF(N127="nulová",J127,0)</f>
        <v>0</v>
      </c>
      <c r="BJ127" s="16" t="s">
        <v>92</v>
      </c>
      <c r="BK127" s="146">
        <f>ROUND(I127*H127,2)</f>
        <v>0</v>
      </c>
      <c r="BL127" s="16" t="s">
        <v>171</v>
      </c>
      <c r="BM127" s="145" t="s">
        <v>1658</v>
      </c>
    </row>
    <row r="128" spans="2:65" s="12" customFormat="1" ht="10.5">
      <c r="B128" s="147"/>
      <c r="D128" s="148" t="s">
        <v>177</v>
      </c>
      <c r="E128" s="149" t="s">
        <v>1</v>
      </c>
      <c r="F128" s="150" t="s">
        <v>1659</v>
      </c>
      <c r="H128" s="151">
        <v>138</v>
      </c>
      <c r="I128" s="152"/>
      <c r="L128" s="147"/>
      <c r="M128" s="153"/>
      <c r="T128" s="154"/>
      <c r="AT128" s="149" t="s">
        <v>177</v>
      </c>
      <c r="AU128" s="149" t="s">
        <v>94</v>
      </c>
      <c r="AV128" s="12" t="s">
        <v>94</v>
      </c>
      <c r="AW128" s="12" t="s">
        <v>39</v>
      </c>
      <c r="AX128" s="12" t="s">
        <v>84</v>
      </c>
      <c r="AY128" s="149" t="s">
        <v>165</v>
      </c>
    </row>
    <row r="129" spans="2:65" s="13" customFormat="1" ht="10.5">
      <c r="B129" s="155"/>
      <c r="D129" s="148" t="s">
        <v>177</v>
      </c>
      <c r="E129" s="156" t="s">
        <v>1</v>
      </c>
      <c r="F129" s="157" t="s">
        <v>184</v>
      </c>
      <c r="H129" s="158">
        <v>138</v>
      </c>
      <c r="I129" s="159"/>
      <c r="L129" s="155"/>
      <c r="M129" s="160"/>
      <c r="T129" s="161"/>
      <c r="AT129" s="156" t="s">
        <v>177</v>
      </c>
      <c r="AU129" s="156" t="s">
        <v>94</v>
      </c>
      <c r="AV129" s="13" t="s">
        <v>171</v>
      </c>
      <c r="AW129" s="13" t="s">
        <v>39</v>
      </c>
      <c r="AX129" s="13" t="s">
        <v>92</v>
      </c>
      <c r="AY129" s="156" t="s">
        <v>165</v>
      </c>
    </row>
    <row r="130" spans="2:65" s="1" customFormat="1" ht="24.25" customHeight="1">
      <c r="B130" s="32"/>
      <c r="C130" s="133" t="s">
        <v>185</v>
      </c>
      <c r="D130" s="133" t="s">
        <v>167</v>
      </c>
      <c r="E130" s="134" t="s">
        <v>1660</v>
      </c>
      <c r="F130" s="135" t="s">
        <v>1661</v>
      </c>
      <c r="G130" s="136" t="s">
        <v>170</v>
      </c>
      <c r="H130" s="137">
        <v>55.2</v>
      </c>
      <c r="I130" s="138"/>
      <c r="J130" s="139">
        <f>ROUND(I130*H130,2)</f>
        <v>0</v>
      </c>
      <c r="K130" s="140"/>
      <c r="L130" s="32"/>
      <c r="M130" s="141" t="s">
        <v>1</v>
      </c>
      <c r="N130" s="142" t="s">
        <v>49</v>
      </c>
      <c r="P130" s="143">
        <f>O130*H130</f>
        <v>0</v>
      </c>
      <c r="Q130" s="143">
        <v>0</v>
      </c>
      <c r="R130" s="143">
        <f>Q130*H130</f>
        <v>0</v>
      </c>
      <c r="S130" s="143">
        <v>0.29499999999999998</v>
      </c>
      <c r="T130" s="144">
        <f>S130*H130</f>
        <v>16.283999999999999</v>
      </c>
      <c r="AR130" s="145" t="s">
        <v>171</v>
      </c>
      <c r="AT130" s="145" t="s">
        <v>167</v>
      </c>
      <c r="AU130" s="145" t="s">
        <v>94</v>
      </c>
      <c r="AY130" s="16" t="s">
        <v>165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6" t="s">
        <v>92</v>
      </c>
      <c r="BK130" s="146">
        <f>ROUND(I130*H130,2)</f>
        <v>0</v>
      </c>
      <c r="BL130" s="16" t="s">
        <v>171</v>
      </c>
      <c r="BM130" s="145" t="s">
        <v>1662</v>
      </c>
    </row>
    <row r="131" spans="2:65" s="12" customFormat="1" ht="10.5">
      <c r="B131" s="147"/>
      <c r="D131" s="148" t="s">
        <v>177</v>
      </c>
      <c r="E131" s="149" t="s">
        <v>1</v>
      </c>
      <c r="F131" s="150" t="s">
        <v>1663</v>
      </c>
      <c r="H131" s="151">
        <v>55.2</v>
      </c>
      <c r="I131" s="152"/>
      <c r="L131" s="147"/>
      <c r="M131" s="153"/>
      <c r="T131" s="154"/>
      <c r="AT131" s="149" t="s">
        <v>177</v>
      </c>
      <c r="AU131" s="149" t="s">
        <v>94</v>
      </c>
      <c r="AV131" s="12" t="s">
        <v>94</v>
      </c>
      <c r="AW131" s="12" t="s">
        <v>39</v>
      </c>
      <c r="AX131" s="12" t="s">
        <v>84</v>
      </c>
      <c r="AY131" s="149" t="s">
        <v>165</v>
      </c>
    </row>
    <row r="132" spans="2:65" s="13" customFormat="1" ht="10.5">
      <c r="B132" s="155"/>
      <c r="D132" s="148" t="s">
        <v>177</v>
      </c>
      <c r="E132" s="156" t="s">
        <v>1</v>
      </c>
      <c r="F132" s="157" t="s">
        <v>184</v>
      </c>
      <c r="H132" s="158">
        <v>55.2</v>
      </c>
      <c r="I132" s="159"/>
      <c r="L132" s="155"/>
      <c r="M132" s="160"/>
      <c r="T132" s="161"/>
      <c r="AT132" s="156" t="s">
        <v>177</v>
      </c>
      <c r="AU132" s="156" t="s">
        <v>94</v>
      </c>
      <c r="AV132" s="13" t="s">
        <v>171</v>
      </c>
      <c r="AW132" s="13" t="s">
        <v>39</v>
      </c>
      <c r="AX132" s="13" t="s">
        <v>92</v>
      </c>
      <c r="AY132" s="156" t="s">
        <v>165</v>
      </c>
    </row>
    <row r="133" spans="2:65" s="1" customFormat="1" ht="24.25" customHeight="1">
      <c r="B133" s="32"/>
      <c r="C133" s="133" t="s">
        <v>171</v>
      </c>
      <c r="D133" s="133" t="s">
        <v>167</v>
      </c>
      <c r="E133" s="134" t="s">
        <v>1664</v>
      </c>
      <c r="F133" s="135" t="s">
        <v>1665</v>
      </c>
      <c r="G133" s="136" t="s">
        <v>170</v>
      </c>
      <c r="H133" s="137">
        <v>36.799999999999997</v>
      </c>
      <c r="I133" s="138"/>
      <c r="J133" s="139">
        <f>ROUND(I133*H133,2)</f>
        <v>0</v>
      </c>
      <c r="K133" s="140"/>
      <c r="L133" s="32"/>
      <c r="M133" s="141" t="s">
        <v>1</v>
      </c>
      <c r="N133" s="142" t="s">
        <v>49</v>
      </c>
      <c r="P133" s="143">
        <f>O133*H133</f>
        <v>0</v>
      </c>
      <c r="Q133" s="143">
        <v>0</v>
      </c>
      <c r="R133" s="143">
        <f>Q133*H133</f>
        <v>0</v>
      </c>
      <c r="S133" s="143">
        <v>0.29499999999999998</v>
      </c>
      <c r="T133" s="144">
        <f>S133*H133</f>
        <v>10.855999999999998</v>
      </c>
      <c r="AR133" s="145" t="s">
        <v>171</v>
      </c>
      <c r="AT133" s="145" t="s">
        <v>167</v>
      </c>
      <c r="AU133" s="145" t="s">
        <v>94</v>
      </c>
      <c r="AY133" s="16" t="s">
        <v>165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6" t="s">
        <v>92</v>
      </c>
      <c r="BK133" s="146">
        <f>ROUND(I133*H133,2)</f>
        <v>0</v>
      </c>
      <c r="BL133" s="16" t="s">
        <v>171</v>
      </c>
      <c r="BM133" s="145" t="s">
        <v>1666</v>
      </c>
    </row>
    <row r="134" spans="2:65" s="12" customFormat="1" ht="10.5">
      <c r="B134" s="147"/>
      <c r="D134" s="148" t="s">
        <v>177</v>
      </c>
      <c r="E134" s="149" t="s">
        <v>1</v>
      </c>
      <c r="F134" s="150" t="s">
        <v>1667</v>
      </c>
      <c r="H134" s="151">
        <v>36.799999999999997</v>
      </c>
      <c r="I134" s="152"/>
      <c r="L134" s="147"/>
      <c r="M134" s="153"/>
      <c r="T134" s="154"/>
      <c r="AT134" s="149" t="s">
        <v>177</v>
      </c>
      <c r="AU134" s="149" t="s">
        <v>94</v>
      </c>
      <c r="AV134" s="12" t="s">
        <v>94</v>
      </c>
      <c r="AW134" s="12" t="s">
        <v>39</v>
      </c>
      <c r="AX134" s="12" t="s">
        <v>84</v>
      </c>
      <c r="AY134" s="149" t="s">
        <v>165</v>
      </c>
    </row>
    <row r="135" spans="2:65" s="13" customFormat="1" ht="10.5">
      <c r="B135" s="155"/>
      <c r="D135" s="148" t="s">
        <v>177</v>
      </c>
      <c r="E135" s="156" t="s">
        <v>1</v>
      </c>
      <c r="F135" s="157" t="s">
        <v>184</v>
      </c>
      <c r="H135" s="158">
        <v>36.799999999999997</v>
      </c>
      <c r="I135" s="159"/>
      <c r="L135" s="155"/>
      <c r="M135" s="160"/>
      <c r="T135" s="161"/>
      <c r="AT135" s="156" t="s">
        <v>177</v>
      </c>
      <c r="AU135" s="156" t="s">
        <v>94</v>
      </c>
      <c r="AV135" s="13" t="s">
        <v>171</v>
      </c>
      <c r="AW135" s="13" t="s">
        <v>39</v>
      </c>
      <c r="AX135" s="13" t="s">
        <v>92</v>
      </c>
      <c r="AY135" s="156" t="s">
        <v>165</v>
      </c>
    </row>
    <row r="136" spans="2:65" s="1" customFormat="1" ht="24.25" customHeight="1">
      <c r="B136" s="32"/>
      <c r="C136" s="133" t="s">
        <v>194</v>
      </c>
      <c r="D136" s="133" t="s">
        <v>167</v>
      </c>
      <c r="E136" s="134" t="s">
        <v>1668</v>
      </c>
      <c r="F136" s="135" t="s">
        <v>1669</v>
      </c>
      <c r="G136" s="136" t="s">
        <v>170</v>
      </c>
      <c r="H136" s="137">
        <v>345</v>
      </c>
      <c r="I136" s="138"/>
      <c r="J136" s="139">
        <f>ROUND(I136*H136,2)</f>
        <v>0</v>
      </c>
      <c r="K136" s="140"/>
      <c r="L136" s="32"/>
      <c r="M136" s="141" t="s">
        <v>1</v>
      </c>
      <c r="N136" s="142" t="s">
        <v>49</v>
      </c>
      <c r="P136" s="143">
        <f>O136*H136</f>
        <v>0</v>
      </c>
      <c r="Q136" s="143">
        <v>0</v>
      </c>
      <c r="R136" s="143">
        <f>Q136*H136</f>
        <v>0</v>
      </c>
      <c r="S136" s="143">
        <v>0.44</v>
      </c>
      <c r="T136" s="144">
        <f>S136*H136</f>
        <v>151.80000000000001</v>
      </c>
      <c r="AR136" s="145" t="s">
        <v>171</v>
      </c>
      <c r="AT136" s="145" t="s">
        <v>167</v>
      </c>
      <c r="AU136" s="145" t="s">
        <v>94</v>
      </c>
      <c r="AY136" s="16" t="s">
        <v>165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6" t="s">
        <v>92</v>
      </c>
      <c r="BK136" s="146">
        <f>ROUND(I136*H136,2)</f>
        <v>0</v>
      </c>
      <c r="BL136" s="16" t="s">
        <v>171</v>
      </c>
      <c r="BM136" s="145" t="s">
        <v>1670</v>
      </c>
    </row>
    <row r="137" spans="2:65" s="1" customFormat="1" ht="24.25" customHeight="1">
      <c r="B137" s="32"/>
      <c r="C137" s="133" t="s">
        <v>199</v>
      </c>
      <c r="D137" s="133" t="s">
        <v>167</v>
      </c>
      <c r="E137" s="134" t="s">
        <v>1671</v>
      </c>
      <c r="F137" s="135" t="s">
        <v>1672</v>
      </c>
      <c r="G137" s="136" t="s">
        <v>170</v>
      </c>
      <c r="H137" s="137">
        <v>1089</v>
      </c>
      <c r="I137" s="138"/>
      <c r="J137" s="139">
        <f>ROUND(I137*H137,2)</f>
        <v>0</v>
      </c>
      <c r="K137" s="140"/>
      <c r="L137" s="32"/>
      <c r="M137" s="141" t="s">
        <v>1</v>
      </c>
      <c r="N137" s="142" t="s">
        <v>49</v>
      </c>
      <c r="P137" s="143">
        <f>O137*H137</f>
        <v>0</v>
      </c>
      <c r="Q137" s="143">
        <v>0</v>
      </c>
      <c r="R137" s="143">
        <f>Q137*H137</f>
        <v>0</v>
      </c>
      <c r="S137" s="143">
        <v>0.57999999999999996</v>
      </c>
      <c r="T137" s="144">
        <f>S137*H137</f>
        <v>631.62</v>
      </c>
      <c r="AR137" s="145" t="s">
        <v>171</v>
      </c>
      <c r="AT137" s="145" t="s">
        <v>167</v>
      </c>
      <c r="AU137" s="145" t="s">
        <v>94</v>
      </c>
      <c r="AY137" s="16" t="s">
        <v>165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6" t="s">
        <v>92</v>
      </c>
      <c r="BK137" s="146">
        <f>ROUND(I137*H137,2)</f>
        <v>0</v>
      </c>
      <c r="BL137" s="16" t="s">
        <v>171</v>
      </c>
      <c r="BM137" s="145" t="s">
        <v>1673</v>
      </c>
    </row>
    <row r="138" spans="2:65" s="1" customFormat="1" ht="24.25" customHeight="1">
      <c r="B138" s="32"/>
      <c r="C138" s="133" t="s">
        <v>204</v>
      </c>
      <c r="D138" s="133" t="s">
        <v>167</v>
      </c>
      <c r="E138" s="134" t="s">
        <v>1674</v>
      </c>
      <c r="F138" s="135" t="s">
        <v>1675</v>
      </c>
      <c r="G138" s="136" t="s">
        <v>170</v>
      </c>
      <c r="H138" s="137">
        <v>680</v>
      </c>
      <c r="I138" s="138"/>
      <c r="J138" s="139">
        <f>ROUND(I138*H138,2)</f>
        <v>0</v>
      </c>
      <c r="K138" s="140"/>
      <c r="L138" s="32"/>
      <c r="M138" s="141" t="s">
        <v>1</v>
      </c>
      <c r="N138" s="142" t="s">
        <v>49</v>
      </c>
      <c r="P138" s="143">
        <f>O138*H138</f>
        <v>0</v>
      </c>
      <c r="Q138" s="143">
        <v>0</v>
      </c>
      <c r="R138" s="143">
        <f>Q138*H138</f>
        <v>0</v>
      </c>
      <c r="S138" s="143">
        <v>9.8000000000000004E-2</v>
      </c>
      <c r="T138" s="144">
        <f>S138*H138</f>
        <v>66.64</v>
      </c>
      <c r="AR138" s="145" t="s">
        <v>171</v>
      </c>
      <c r="AT138" s="145" t="s">
        <v>167</v>
      </c>
      <c r="AU138" s="145" t="s">
        <v>94</v>
      </c>
      <c r="AY138" s="16" t="s">
        <v>165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6" t="s">
        <v>92</v>
      </c>
      <c r="BK138" s="146">
        <f>ROUND(I138*H138,2)</f>
        <v>0</v>
      </c>
      <c r="BL138" s="16" t="s">
        <v>171</v>
      </c>
      <c r="BM138" s="145" t="s">
        <v>1676</v>
      </c>
    </row>
    <row r="139" spans="2:65" s="1" customFormat="1" ht="24.25" customHeight="1">
      <c r="B139" s="32"/>
      <c r="C139" s="133" t="s">
        <v>209</v>
      </c>
      <c r="D139" s="133" t="s">
        <v>167</v>
      </c>
      <c r="E139" s="134" t="s">
        <v>1677</v>
      </c>
      <c r="F139" s="135" t="s">
        <v>1678</v>
      </c>
      <c r="G139" s="136" t="s">
        <v>170</v>
      </c>
      <c r="H139" s="137">
        <v>1280</v>
      </c>
      <c r="I139" s="138"/>
      <c r="J139" s="139">
        <f>ROUND(I139*H139,2)</f>
        <v>0</v>
      </c>
      <c r="K139" s="140"/>
      <c r="L139" s="32"/>
      <c r="M139" s="141" t="s">
        <v>1</v>
      </c>
      <c r="N139" s="142" t="s">
        <v>49</v>
      </c>
      <c r="P139" s="143">
        <f>O139*H139</f>
        <v>0</v>
      </c>
      <c r="Q139" s="143">
        <v>0</v>
      </c>
      <c r="R139" s="143">
        <f>Q139*H139</f>
        <v>0</v>
      </c>
      <c r="S139" s="143">
        <v>0.22</v>
      </c>
      <c r="T139" s="144">
        <f>S139*H139</f>
        <v>281.60000000000002</v>
      </c>
      <c r="AR139" s="145" t="s">
        <v>171</v>
      </c>
      <c r="AT139" s="145" t="s">
        <v>167</v>
      </c>
      <c r="AU139" s="145" t="s">
        <v>94</v>
      </c>
      <c r="AY139" s="16" t="s">
        <v>165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6" t="s">
        <v>92</v>
      </c>
      <c r="BK139" s="146">
        <f>ROUND(I139*H139,2)</f>
        <v>0</v>
      </c>
      <c r="BL139" s="16" t="s">
        <v>171</v>
      </c>
      <c r="BM139" s="145" t="s">
        <v>1679</v>
      </c>
    </row>
    <row r="140" spans="2:65" s="12" customFormat="1" ht="10.5">
      <c r="B140" s="147"/>
      <c r="D140" s="148" t="s">
        <v>177</v>
      </c>
      <c r="E140" s="149" t="s">
        <v>1</v>
      </c>
      <c r="F140" s="150" t="s">
        <v>1680</v>
      </c>
      <c r="H140" s="151">
        <v>300</v>
      </c>
      <c r="I140" s="152"/>
      <c r="L140" s="147"/>
      <c r="M140" s="153"/>
      <c r="T140" s="154"/>
      <c r="AT140" s="149" t="s">
        <v>177</v>
      </c>
      <c r="AU140" s="149" t="s">
        <v>94</v>
      </c>
      <c r="AV140" s="12" t="s">
        <v>94</v>
      </c>
      <c r="AW140" s="12" t="s">
        <v>39</v>
      </c>
      <c r="AX140" s="12" t="s">
        <v>84</v>
      </c>
      <c r="AY140" s="149" t="s">
        <v>165</v>
      </c>
    </row>
    <row r="141" spans="2:65" s="12" customFormat="1" ht="10.5">
      <c r="B141" s="147"/>
      <c r="D141" s="148" t="s">
        <v>177</v>
      </c>
      <c r="E141" s="149" t="s">
        <v>1</v>
      </c>
      <c r="F141" s="150" t="s">
        <v>1681</v>
      </c>
      <c r="H141" s="151">
        <v>980</v>
      </c>
      <c r="I141" s="152"/>
      <c r="L141" s="147"/>
      <c r="M141" s="153"/>
      <c r="T141" s="154"/>
      <c r="AT141" s="149" t="s">
        <v>177</v>
      </c>
      <c r="AU141" s="149" t="s">
        <v>94</v>
      </c>
      <c r="AV141" s="12" t="s">
        <v>94</v>
      </c>
      <c r="AW141" s="12" t="s">
        <v>39</v>
      </c>
      <c r="AX141" s="12" t="s">
        <v>84</v>
      </c>
      <c r="AY141" s="149" t="s">
        <v>165</v>
      </c>
    </row>
    <row r="142" spans="2:65" s="13" customFormat="1" ht="10.5">
      <c r="B142" s="155"/>
      <c r="D142" s="148" t="s">
        <v>177</v>
      </c>
      <c r="E142" s="156" t="s">
        <v>1</v>
      </c>
      <c r="F142" s="157" t="s">
        <v>184</v>
      </c>
      <c r="H142" s="158">
        <v>1280</v>
      </c>
      <c r="I142" s="159"/>
      <c r="L142" s="155"/>
      <c r="M142" s="160"/>
      <c r="T142" s="161"/>
      <c r="AT142" s="156" t="s">
        <v>177</v>
      </c>
      <c r="AU142" s="156" t="s">
        <v>94</v>
      </c>
      <c r="AV142" s="13" t="s">
        <v>171</v>
      </c>
      <c r="AW142" s="13" t="s">
        <v>39</v>
      </c>
      <c r="AX142" s="13" t="s">
        <v>92</v>
      </c>
      <c r="AY142" s="156" t="s">
        <v>165</v>
      </c>
    </row>
    <row r="143" spans="2:65" s="1" customFormat="1" ht="24.25" customHeight="1">
      <c r="B143" s="32"/>
      <c r="C143" s="133" t="s">
        <v>214</v>
      </c>
      <c r="D143" s="133" t="s">
        <v>167</v>
      </c>
      <c r="E143" s="134" t="s">
        <v>1682</v>
      </c>
      <c r="F143" s="135" t="s">
        <v>1683</v>
      </c>
      <c r="G143" s="136" t="s">
        <v>170</v>
      </c>
      <c r="H143" s="137">
        <v>680</v>
      </c>
      <c r="I143" s="138"/>
      <c r="J143" s="139">
        <f>ROUND(I143*H143,2)</f>
        <v>0</v>
      </c>
      <c r="K143" s="140"/>
      <c r="L143" s="32"/>
      <c r="M143" s="141" t="s">
        <v>1</v>
      </c>
      <c r="N143" s="142" t="s">
        <v>49</v>
      </c>
      <c r="P143" s="143">
        <f>O143*H143</f>
        <v>0</v>
      </c>
      <c r="Q143" s="143">
        <v>8.7639999999999994E-5</v>
      </c>
      <c r="R143" s="143">
        <f>Q143*H143</f>
        <v>5.9595199999999994E-2</v>
      </c>
      <c r="S143" s="143">
        <v>0.115</v>
      </c>
      <c r="T143" s="144">
        <f>S143*H143</f>
        <v>78.2</v>
      </c>
      <c r="AR143" s="145" t="s">
        <v>171</v>
      </c>
      <c r="AT143" s="145" t="s">
        <v>167</v>
      </c>
      <c r="AU143" s="145" t="s">
        <v>94</v>
      </c>
      <c r="AY143" s="16" t="s">
        <v>165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6" t="s">
        <v>92</v>
      </c>
      <c r="BK143" s="146">
        <f>ROUND(I143*H143,2)</f>
        <v>0</v>
      </c>
      <c r="BL143" s="16" t="s">
        <v>171</v>
      </c>
      <c r="BM143" s="145" t="s">
        <v>1684</v>
      </c>
    </row>
    <row r="144" spans="2:65" s="1" customFormat="1" ht="16.55" customHeight="1">
      <c r="B144" s="32"/>
      <c r="C144" s="133" t="s">
        <v>220</v>
      </c>
      <c r="D144" s="133" t="s">
        <v>167</v>
      </c>
      <c r="E144" s="134" t="s">
        <v>1685</v>
      </c>
      <c r="F144" s="135" t="s">
        <v>1686</v>
      </c>
      <c r="G144" s="136" t="s">
        <v>257</v>
      </c>
      <c r="H144" s="137">
        <v>315</v>
      </c>
      <c r="I144" s="138"/>
      <c r="J144" s="139">
        <f>ROUND(I144*H144,2)</f>
        <v>0</v>
      </c>
      <c r="K144" s="140"/>
      <c r="L144" s="32"/>
      <c r="M144" s="141" t="s">
        <v>1</v>
      </c>
      <c r="N144" s="142" t="s">
        <v>49</v>
      </c>
      <c r="P144" s="143">
        <f>O144*H144</f>
        <v>0</v>
      </c>
      <c r="Q144" s="143">
        <v>0</v>
      </c>
      <c r="R144" s="143">
        <f>Q144*H144</f>
        <v>0</v>
      </c>
      <c r="S144" s="143">
        <v>0.28999999999999998</v>
      </c>
      <c r="T144" s="144">
        <f>S144*H144</f>
        <v>91.35</v>
      </c>
      <c r="AR144" s="145" t="s">
        <v>171</v>
      </c>
      <c r="AT144" s="145" t="s">
        <v>167</v>
      </c>
      <c r="AU144" s="145" t="s">
        <v>94</v>
      </c>
      <c r="AY144" s="16" t="s">
        <v>165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6" t="s">
        <v>92</v>
      </c>
      <c r="BK144" s="146">
        <f>ROUND(I144*H144,2)</f>
        <v>0</v>
      </c>
      <c r="BL144" s="16" t="s">
        <v>171</v>
      </c>
      <c r="BM144" s="145" t="s">
        <v>1687</v>
      </c>
    </row>
    <row r="145" spans="2:65" s="1" customFormat="1" ht="16.55" customHeight="1">
      <c r="B145" s="32"/>
      <c r="C145" s="133" t="s">
        <v>227</v>
      </c>
      <c r="D145" s="133" t="s">
        <v>167</v>
      </c>
      <c r="E145" s="134" t="s">
        <v>1688</v>
      </c>
      <c r="F145" s="135" t="s">
        <v>1689</v>
      </c>
      <c r="G145" s="136" t="s">
        <v>257</v>
      </c>
      <c r="H145" s="137">
        <v>373</v>
      </c>
      <c r="I145" s="138"/>
      <c r="J145" s="139">
        <f>ROUND(I145*H145,2)</f>
        <v>0</v>
      </c>
      <c r="K145" s="140"/>
      <c r="L145" s="32"/>
      <c r="M145" s="141" t="s">
        <v>1</v>
      </c>
      <c r="N145" s="142" t="s">
        <v>49</v>
      </c>
      <c r="P145" s="143">
        <f>O145*H145</f>
        <v>0</v>
      </c>
      <c r="Q145" s="143">
        <v>0</v>
      </c>
      <c r="R145" s="143">
        <f>Q145*H145</f>
        <v>0</v>
      </c>
      <c r="S145" s="143">
        <v>0.04</v>
      </c>
      <c r="T145" s="144">
        <f>S145*H145</f>
        <v>14.92</v>
      </c>
      <c r="AR145" s="145" t="s">
        <v>171</v>
      </c>
      <c r="AT145" s="145" t="s">
        <v>167</v>
      </c>
      <c r="AU145" s="145" t="s">
        <v>94</v>
      </c>
      <c r="AY145" s="16" t="s">
        <v>165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6" t="s">
        <v>92</v>
      </c>
      <c r="BK145" s="146">
        <f>ROUND(I145*H145,2)</f>
        <v>0</v>
      </c>
      <c r="BL145" s="16" t="s">
        <v>171</v>
      </c>
      <c r="BM145" s="145" t="s">
        <v>1690</v>
      </c>
    </row>
    <row r="146" spans="2:65" s="1" customFormat="1" ht="24.25" customHeight="1">
      <c r="B146" s="32"/>
      <c r="C146" s="133" t="s">
        <v>231</v>
      </c>
      <c r="D146" s="133" t="s">
        <v>167</v>
      </c>
      <c r="E146" s="134" t="s">
        <v>1691</v>
      </c>
      <c r="F146" s="135" t="s">
        <v>1692</v>
      </c>
      <c r="G146" s="136" t="s">
        <v>170</v>
      </c>
      <c r="H146" s="137">
        <v>512</v>
      </c>
      <c r="I146" s="138"/>
      <c r="J146" s="139">
        <f>ROUND(I146*H146,2)</f>
        <v>0</v>
      </c>
      <c r="K146" s="140"/>
      <c r="L146" s="32"/>
      <c r="M146" s="141" t="s">
        <v>1</v>
      </c>
      <c r="N146" s="142" t="s">
        <v>49</v>
      </c>
      <c r="P146" s="143">
        <f>O146*H146</f>
        <v>0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AR146" s="145" t="s">
        <v>171</v>
      </c>
      <c r="AT146" s="145" t="s">
        <v>167</v>
      </c>
      <c r="AU146" s="145" t="s">
        <v>94</v>
      </c>
      <c r="AY146" s="16" t="s">
        <v>165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6" t="s">
        <v>92</v>
      </c>
      <c r="BK146" s="146">
        <f>ROUND(I146*H146,2)</f>
        <v>0</v>
      </c>
      <c r="BL146" s="16" t="s">
        <v>171</v>
      </c>
      <c r="BM146" s="145" t="s">
        <v>1693</v>
      </c>
    </row>
    <row r="147" spans="2:65" s="11" customFormat="1" ht="22.75" customHeight="1">
      <c r="B147" s="121"/>
      <c r="D147" s="122" t="s">
        <v>83</v>
      </c>
      <c r="E147" s="131" t="s">
        <v>185</v>
      </c>
      <c r="F147" s="131" t="s">
        <v>268</v>
      </c>
      <c r="I147" s="124"/>
      <c r="J147" s="132">
        <f>BK147</f>
        <v>0</v>
      </c>
      <c r="L147" s="121"/>
      <c r="M147" s="126"/>
      <c r="P147" s="127">
        <f>P148</f>
        <v>0</v>
      </c>
      <c r="R147" s="127">
        <f>R148</f>
        <v>0</v>
      </c>
      <c r="T147" s="128">
        <f>T148</f>
        <v>4.8</v>
      </c>
      <c r="AR147" s="122" t="s">
        <v>92</v>
      </c>
      <c r="AT147" s="129" t="s">
        <v>83</v>
      </c>
      <c r="AU147" s="129" t="s">
        <v>92</v>
      </c>
      <c r="AY147" s="122" t="s">
        <v>165</v>
      </c>
      <c r="BK147" s="130">
        <f>BK148</f>
        <v>0</v>
      </c>
    </row>
    <row r="148" spans="2:65" s="1" customFormat="1" ht="24.25" customHeight="1">
      <c r="B148" s="32"/>
      <c r="C148" s="133" t="s">
        <v>235</v>
      </c>
      <c r="D148" s="133" t="s">
        <v>167</v>
      </c>
      <c r="E148" s="134" t="s">
        <v>1694</v>
      </c>
      <c r="F148" s="135" t="s">
        <v>1695</v>
      </c>
      <c r="G148" s="136" t="s">
        <v>175</v>
      </c>
      <c r="H148" s="137">
        <v>2</v>
      </c>
      <c r="I148" s="138"/>
      <c r="J148" s="139">
        <f>ROUND(I148*H148,2)</f>
        <v>0</v>
      </c>
      <c r="K148" s="140"/>
      <c r="L148" s="32"/>
      <c r="M148" s="141" t="s">
        <v>1</v>
      </c>
      <c r="N148" s="142" t="s">
        <v>49</v>
      </c>
      <c r="P148" s="143">
        <f>O148*H148</f>
        <v>0</v>
      </c>
      <c r="Q148" s="143">
        <v>0</v>
      </c>
      <c r="R148" s="143">
        <f>Q148*H148</f>
        <v>0</v>
      </c>
      <c r="S148" s="143">
        <v>2.4</v>
      </c>
      <c r="T148" s="144">
        <f>S148*H148</f>
        <v>4.8</v>
      </c>
      <c r="AR148" s="145" t="s">
        <v>171</v>
      </c>
      <c r="AT148" s="145" t="s">
        <v>167</v>
      </c>
      <c r="AU148" s="145" t="s">
        <v>94</v>
      </c>
      <c r="AY148" s="16" t="s">
        <v>165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6" t="s">
        <v>92</v>
      </c>
      <c r="BK148" s="146">
        <f>ROUND(I148*H148,2)</f>
        <v>0</v>
      </c>
      <c r="BL148" s="16" t="s">
        <v>171</v>
      </c>
      <c r="BM148" s="145" t="s">
        <v>1696</v>
      </c>
    </row>
    <row r="149" spans="2:65" s="11" customFormat="1" ht="22.75" customHeight="1">
      <c r="B149" s="121"/>
      <c r="D149" s="122" t="s">
        <v>83</v>
      </c>
      <c r="E149" s="131" t="s">
        <v>214</v>
      </c>
      <c r="F149" s="131" t="s">
        <v>460</v>
      </c>
      <c r="I149" s="124"/>
      <c r="J149" s="132">
        <f>BK149</f>
        <v>0</v>
      </c>
      <c r="L149" s="121"/>
      <c r="M149" s="126"/>
      <c r="P149" s="127">
        <f>SUM(P150:P162)</f>
        <v>0</v>
      </c>
      <c r="R149" s="127">
        <f>SUM(R150:R162)</f>
        <v>1.0884006660000001</v>
      </c>
      <c r="T149" s="128">
        <f>SUM(T150:T162)</f>
        <v>34.881</v>
      </c>
      <c r="AR149" s="122" t="s">
        <v>92</v>
      </c>
      <c r="AT149" s="129" t="s">
        <v>83</v>
      </c>
      <c r="AU149" s="129" t="s">
        <v>92</v>
      </c>
      <c r="AY149" s="122" t="s">
        <v>165</v>
      </c>
      <c r="BK149" s="130">
        <f>SUM(BK150:BK162)</f>
        <v>0</v>
      </c>
    </row>
    <row r="150" spans="2:65" s="1" customFormat="1" ht="21.8" customHeight="1">
      <c r="B150" s="32"/>
      <c r="C150" s="133" t="s">
        <v>241</v>
      </c>
      <c r="D150" s="133" t="s">
        <v>167</v>
      </c>
      <c r="E150" s="134" t="s">
        <v>1697</v>
      </c>
      <c r="F150" s="135" t="s">
        <v>1698</v>
      </c>
      <c r="G150" s="136" t="s">
        <v>257</v>
      </c>
      <c r="H150" s="137">
        <v>30</v>
      </c>
      <c r="I150" s="138"/>
      <c r="J150" s="139">
        <f>ROUND(I150*H150,2)</f>
        <v>0</v>
      </c>
      <c r="K150" s="140"/>
      <c r="L150" s="32"/>
      <c r="M150" s="141" t="s">
        <v>1</v>
      </c>
      <c r="N150" s="142" t="s">
        <v>49</v>
      </c>
      <c r="P150" s="143">
        <f>O150*H150</f>
        <v>0</v>
      </c>
      <c r="Q150" s="143">
        <v>1.995E-6</v>
      </c>
      <c r="R150" s="143">
        <f>Q150*H150</f>
        <v>5.9849999999999998E-5</v>
      </c>
      <c r="S150" s="143">
        <v>0</v>
      </c>
      <c r="T150" s="144">
        <f>S150*H150</f>
        <v>0</v>
      </c>
      <c r="AR150" s="145" t="s">
        <v>171</v>
      </c>
      <c r="AT150" s="145" t="s">
        <v>167</v>
      </c>
      <c r="AU150" s="145" t="s">
        <v>94</v>
      </c>
      <c r="AY150" s="16" t="s">
        <v>165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6" t="s">
        <v>92</v>
      </c>
      <c r="BK150" s="146">
        <f>ROUND(I150*H150,2)</f>
        <v>0</v>
      </c>
      <c r="BL150" s="16" t="s">
        <v>171</v>
      </c>
      <c r="BM150" s="145" t="s">
        <v>1699</v>
      </c>
    </row>
    <row r="151" spans="2:65" s="1" customFormat="1" ht="21.8" customHeight="1">
      <c r="B151" s="32"/>
      <c r="C151" s="133" t="s">
        <v>8</v>
      </c>
      <c r="D151" s="133" t="s">
        <v>167</v>
      </c>
      <c r="E151" s="134" t="s">
        <v>525</v>
      </c>
      <c r="F151" s="135" t="s">
        <v>1700</v>
      </c>
      <c r="G151" s="136" t="s">
        <v>257</v>
      </c>
      <c r="H151" s="137">
        <v>30</v>
      </c>
      <c r="I151" s="138"/>
      <c r="J151" s="139">
        <f>ROUND(I151*H151,2)</f>
        <v>0</v>
      </c>
      <c r="K151" s="140"/>
      <c r="L151" s="32"/>
      <c r="M151" s="141" t="s">
        <v>1</v>
      </c>
      <c r="N151" s="142" t="s">
        <v>49</v>
      </c>
      <c r="P151" s="143">
        <f>O151*H151</f>
        <v>0</v>
      </c>
      <c r="Q151" s="143">
        <v>1.0692E-4</v>
      </c>
      <c r="R151" s="143">
        <f>Q151*H151</f>
        <v>3.2076000000000001E-3</v>
      </c>
      <c r="S151" s="143">
        <v>0</v>
      </c>
      <c r="T151" s="144">
        <f>S151*H151</f>
        <v>0</v>
      </c>
      <c r="AR151" s="145" t="s">
        <v>171</v>
      </c>
      <c r="AT151" s="145" t="s">
        <v>167</v>
      </c>
      <c r="AU151" s="145" t="s">
        <v>94</v>
      </c>
      <c r="AY151" s="16" t="s">
        <v>165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6" t="s">
        <v>92</v>
      </c>
      <c r="BK151" s="146">
        <f>ROUND(I151*H151,2)</f>
        <v>0</v>
      </c>
      <c r="BL151" s="16" t="s">
        <v>171</v>
      </c>
      <c r="BM151" s="145" t="s">
        <v>1701</v>
      </c>
    </row>
    <row r="152" spans="2:65" s="1" customFormat="1" ht="16.55" customHeight="1">
      <c r="B152" s="32"/>
      <c r="C152" s="133" t="s">
        <v>250</v>
      </c>
      <c r="D152" s="133" t="s">
        <v>167</v>
      </c>
      <c r="E152" s="134" t="s">
        <v>1702</v>
      </c>
      <c r="F152" s="135" t="s">
        <v>1703</v>
      </c>
      <c r="G152" s="136" t="s">
        <v>175</v>
      </c>
      <c r="H152" s="137">
        <v>6</v>
      </c>
      <c r="I152" s="138"/>
      <c r="J152" s="139">
        <f>ROUND(I152*H152,2)</f>
        <v>0</v>
      </c>
      <c r="K152" s="140"/>
      <c r="L152" s="32"/>
      <c r="M152" s="141" t="s">
        <v>1</v>
      </c>
      <c r="N152" s="142" t="s">
        <v>49</v>
      </c>
      <c r="P152" s="143">
        <f>O152*H152</f>
        <v>0</v>
      </c>
      <c r="Q152" s="143">
        <v>0.12</v>
      </c>
      <c r="R152" s="143">
        <f>Q152*H152</f>
        <v>0.72</v>
      </c>
      <c r="S152" s="143">
        <v>2.2000000000000002</v>
      </c>
      <c r="T152" s="144">
        <f>S152*H152</f>
        <v>13.200000000000001</v>
      </c>
      <c r="AR152" s="145" t="s">
        <v>171</v>
      </c>
      <c r="AT152" s="145" t="s">
        <v>167</v>
      </c>
      <c r="AU152" s="145" t="s">
        <v>94</v>
      </c>
      <c r="AY152" s="16" t="s">
        <v>165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6" t="s">
        <v>92</v>
      </c>
      <c r="BK152" s="146">
        <f>ROUND(I152*H152,2)</f>
        <v>0</v>
      </c>
      <c r="BL152" s="16" t="s">
        <v>171</v>
      </c>
      <c r="BM152" s="145" t="s">
        <v>1704</v>
      </c>
    </row>
    <row r="153" spans="2:65" s="12" customFormat="1" ht="10.5">
      <c r="B153" s="147"/>
      <c r="D153" s="148" t="s">
        <v>177</v>
      </c>
      <c r="E153" s="149" t="s">
        <v>1</v>
      </c>
      <c r="F153" s="150" t="s">
        <v>199</v>
      </c>
      <c r="H153" s="151">
        <v>6</v>
      </c>
      <c r="I153" s="152"/>
      <c r="L153" s="147"/>
      <c r="M153" s="153"/>
      <c r="T153" s="154"/>
      <c r="AT153" s="149" t="s">
        <v>177</v>
      </c>
      <c r="AU153" s="149" t="s">
        <v>94</v>
      </c>
      <c r="AV153" s="12" t="s">
        <v>94</v>
      </c>
      <c r="AW153" s="12" t="s">
        <v>39</v>
      </c>
      <c r="AX153" s="12" t="s">
        <v>84</v>
      </c>
      <c r="AY153" s="149" t="s">
        <v>165</v>
      </c>
    </row>
    <row r="154" spans="2:65" s="13" customFormat="1" ht="10.5">
      <c r="B154" s="155"/>
      <c r="D154" s="148" t="s">
        <v>177</v>
      </c>
      <c r="E154" s="156" t="s">
        <v>1</v>
      </c>
      <c r="F154" s="157" t="s">
        <v>184</v>
      </c>
      <c r="H154" s="158">
        <v>6</v>
      </c>
      <c r="I154" s="159"/>
      <c r="L154" s="155"/>
      <c r="M154" s="160"/>
      <c r="T154" s="161"/>
      <c r="AT154" s="156" t="s">
        <v>177</v>
      </c>
      <c r="AU154" s="156" t="s">
        <v>94</v>
      </c>
      <c r="AV154" s="13" t="s">
        <v>171</v>
      </c>
      <c r="AW154" s="13" t="s">
        <v>39</v>
      </c>
      <c r="AX154" s="13" t="s">
        <v>92</v>
      </c>
      <c r="AY154" s="156" t="s">
        <v>165</v>
      </c>
    </row>
    <row r="155" spans="2:65" s="1" customFormat="1" ht="16.55" customHeight="1">
      <c r="B155" s="32"/>
      <c r="C155" s="133" t="s">
        <v>254</v>
      </c>
      <c r="D155" s="133" t="s">
        <v>167</v>
      </c>
      <c r="E155" s="134" t="s">
        <v>1705</v>
      </c>
      <c r="F155" s="135" t="s">
        <v>1706</v>
      </c>
      <c r="G155" s="136" t="s">
        <v>175</v>
      </c>
      <c r="H155" s="137">
        <v>3</v>
      </c>
      <c r="I155" s="138"/>
      <c r="J155" s="139">
        <f>ROUND(I155*H155,2)</f>
        <v>0</v>
      </c>
      <c r="K155" s="140"/>
      <c r="L155" s="32"/>
      <c r="M155" s="141" t="s">
        <v>1</v>
      </c>
      <c r="N155" s="142" t="s">
        <v>49</v>
      </c>
      <c r="P155" s="143">
        <f>O155*H155</f>
        <v>0</v>
      </c>
      <c r="Q155" s="143">
        <v>0.121711072</v>
      </c>
      <c r="R155" s="143">
        <f>Q155*H155</f>
        <v>0.36513321600000004</v>
      </c>
      <c r="S155" s="143">
        <v>2.4</v>
      </c>
      <c r="T155" s="144">
        <f>S155*H155</f>
        <v>7.1999999999999993</v>
      </c>
      <c r="AR155" s="145" t="s">
        <v>171</v>
      </c>
      <c r="AT155" s="145" t="s">
        <v>167</v>
      </c>
      <c r="AU155" s="145" t="s">
        <v>94</v>
      </c>
      <c r="AY155" s="16" t="s">
        <v>165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6" t="s">
        <v>92</v>
      </c>
      <c r="BK155" s="146">
        <f>ROUND(I155*H155,2)</f>
        <v>0</v>
      </c>
      <c r="BL155" s="16" t="s">
        <v>171</v>
      </c>
      <c r="BM155" s="145" t="s">
        <v>1707</v>
      </c>
    </row>
    <row r="156" spans="2:65" s="1" customFormat="1" ht="24.25" customHeight="1">
      <c r="B156" s="32"/>
      <c r="C156" s="133" t="s">
        <v>259</v>
      </c>
      <c r="D156" s="133" t="s">
        <v>167</v>
      </c>
      <c r="E156" s="134" t="s">
        <v>1708</v>
      </c>
      <c r="F156" s="135" t="s">
        <v>1709</v>
      </c>
      <c r="G156" s="136" t="s">
        <v>257</v>
      </c>
      <c r="H156" s="137">
        <v>49</v>
      </c>
      <c r="I156" s="138"/>
      <c r="J156" s="139">
        <f>ROUND(I156*H156,2)</f>
        <v>0</v>
      </c>
      <c r="K156" s="140"/>
      <c r="L156" s="32"/>
      <c r="M156" s="141" t="s">
        <v>1</v>
      </c>
      <c r="N156" s="142" t="s">
        <v>49</v>
      </c>
      <c r="P156" s="143">
        <f>O156*H156</f>
        <v>0</v>
      </c>
      <c r="Q156" s="143">
        <v>0</v>
      </c>
      <c r="R156" s="143">
        <f>Q156*H156</f>
        <v>0</v>
      </c>
      <c r="S156" s="143">
        <v>3.5000000000000003E-2</v>
      </c>
      <c r="T156" s="144">
        <f>S156*H156</f>
        <v>1.7150000000000001</v>
      </c>
      <c r="AR156" s="145" t="s">
        <v>171</v>
      </c>
      <c r="AT156" s="145" t="s">
        <v>167</v>
      </c>
      <c r="AU156" s="145" t="s">
        <v>94</v>
      </c>
      <c r="AY156" s="16" t="s">
        <v>165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6" t="s">
        <v>92</v>
      </c>
      <c r="BK156" s="146">
        <f>ROUND(I156*H156,2)</f>
        <v>0</v>
      </c>
      <c r="BL156" s="16" t="s">
        <v>171</v>
      </c>
      <c r="BM156" s="145" t="s">
        <v>1710</v>
      </c>
    </row>
    <row r="157" spans="2:65" s="12" customFormat="1" ht="10.5">
      <c r="B157" s="147"/>
      <c r="D157" s="148" t="s">
        <v>177</v>
      </c>
      <c r="E157" s="149" t="s">
        <v>1</v>
      </c>
      <c r="F157" s="150" t="s">
        <v>1711</v>
      </c>
      <c r="H157" s="151">
        <v>28</v>
      </c>
      <c r="I157" s="152"/>
      <c r="L157" s="147"/>
      <c r="M157" s="153"/>
      <c r="T157" s="154"/>
      <c r="AT157" s="149" t="s">
        <v>177</v>
      </c>
      <c r="AU157" s="149" t="s">
        <v>94</v>
      </c>
      <c r="AV157" s="12" t="s">
        <v>94</v>
      </c>
      <c r="AW157" s="12" t="s">
        <v>39</v>
      </c>
      <c r="AX157" s="12" t="s">
        <v>84</v>
      </c>
      <c r="AY157" s="149" t="s">
        <v>165</v>
      </c>
    </row>
    <row r="158" spans="2:65" s="12" customFormat="1" ht="10.5">
      <c r="B158" s="147"/>
      <c r="D158" s="148" t="s">
        <v>177</v>
      </c>
      <c r="E158" s="149" t="s">
        <v>1</v>
      </c>
      <c r="F158" s="150" t="s">
        <v>1712</v>
      </c>
      <c r="H158" s="151">
        <v>21</v>
      </c>
      <c r="I158" s="152"/>
      <c r="L158" s="147"/>
      <c r="M158" s="153"/>
      <c r="T158" s="154"/>
      <c r="AT158" s="149" t="s">
        <v>177</v>
      </c>
      <c r="AU158" s="149" t="s">
        <v>94</v>
      </c>
      <c r="AV158" s="12" t="s">
        <v>94</v>
      </c>
      <c r="AW158" s="12" t="s">
        <v>39</v>
      </c>
      <c r="AX158" s="12" t="s">
        <v>84</v>
      </c>
      <c r="AY158" s="149" t="s">
        <v>165</v>
      </c>
    </row>
    <row r="159" spans="2:65" s="13" customFormat="1" ht="10.5">
      <c r="B159" s="155"/>
      <c r="D159" s="148" t="s">
        <v>177</v>
      </c>
      <c r="E159" s="156" t="s">
        <v>1</v>
      </c>
      <c r="F159" s="157" t="s">
        <v>184</v>
      </c>
      <c r="H159" s="158">
        <v>49</v>
      </c>
      <c r="I159" s="159"/>
      <c r="L159" s="155"/>
      <c r="M159" s="160"/>
      <c r="T159" s="161"/>
      <c r="AT159" s="156" t="s">
        <v>177</v>
      </c>
      <c r="AU159" s="156" t="s">
        <v>94</v>
      </c>
      <c r="AV159" s="13" t="s">
        <v>171</v>
      </c>
      <c r="AW159" s="13" t="s">
        <v>39</v>
      </c>
      <c r="AX159" s="13" t="s">
        <v>92</v>
      </c>
      <c r="AY159" s="156" t="s">
        <v>165</v>
      </c>
    </row>
    <row r="160" spans="2:65" s="1" customFormat="1" ht="24.25" customHeight="1">
      <c r="B160" s="32"/>
      <c r="C160" s="133" t="s">
        <v>263</v>
      </c>
      <c r="D160" s="133" t="s">
        <v>167</v>
      </c>
      <c r="E160" s="134" t="s">
        <v>1713</v>
      </c>
      <c r="F160" s="135" t="s">
        <v>1714</v>
      </c>
      <c r="G160" s="136" t="s">
        <v>266</v>
      </c>
      <c r="H160" s="137">
        <v>3</v>
      </c>
      <c r="I160" s="138"/>
      <c r="J160" s="139">
        <f>ROUND(I160*H160,2)</f>
        <v>0</v>
      </c>
      <c r="K160" s="140"/>
      <c r="L160" s="32"/>
      <c r="M160" s="141" t="s">
        <v>1</v>
      </c>
      <c r="N160" s="142" t="s">
        <v>49</v>
      </c>
      <c r="P160" s="143">
        <f>O160*H160</f>
        <v>0</v>
      </c>
      <c r="Q160" s="143">
        <v>0</v>
      </c>
      <c r="R160" s="143">
        <f>Q160*H160</f>
        <v>0</v>
      </c>
      <c r="S160" s="143">
        <v>8.2000000000000003E-2</v>
      </c>
      <c r="T160" s="144">
        <f>S160*H160</f>
        <v>0.246</v>
      </c>
      <c r="AR160" s="145" t="s">
        <v>171</v>
      </c>
      <c r="AT160" s="145" t="s">
        <v>167</v>
      </c>
      <c r="AU160" s="145" t="s">
        <v>94</v>
      </c>
      <c r="AY160" s="16" t="s">
        <v>165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6" t="s">
        <v>92</v>
      </c>
      <c r="BK160" s="146">
        <f>ROUND(I160*H160,2)</f>
        <v>0</v>
      </c>
      <c r="BL160" s="16" t="s">
        <v>171</v>
      </c>
      <c r="BM160" s="145" t="s">
        <v>1715</v>
      </c>
    </row>
    <row r="161" spans="2:65" s="1" customFormat="1" ht="24.25" customHeight="1">
      <c r="B161" s="32"/>
      <c r="C161" s="133" t="s">
        <v>269</v>
      </c>
      <c r="D161" s="133" t="s">
        <v>167</v>
      </c>
      <c r="E161" s="134" t="s">
        <v>1716</v>
      </c>
      <c r="F161" s="135" t="s">
        <v>1717</v>
      </c>
      <c r="G161" s="136" t="s">
        <v>266</v>
      </c>
      <c r="H161" s="137">
        <v>5</v>
      </c>
      <c r="I161" s="138"/>
      <c r="J161" s="139">
        <f>ROUND(I161*H161,2)</f>
        <v>0</v>
      </c>
      <c r="K161" s="140"/>
      <c r="L161" s="32"/>
      <c r="M161" s="141" t="s">
        <v>1</v>
      </c>
      <c r="N161" s="142" t="s">
        <v>49</v>
      </c>
      <c r="P161" s="143">
        <f>O161*H161</f>
        <v>0</v>
      </c>
      <c r="Q161" s="143">
        <v>0</v>
      </c>
      <c r="R161" s="143">
        <f>Q161*H161</f>
        <v>0</v>
      </c>
      <c r="S161" s="143">
        <v>4.0000000000000001E-3</v>
      </c>
      <c r="T161" s="144">
        <f>S161*H161</f>
        <v>0.02</v>
      </c>
      <c r="AR161" s="145" t="s">
        <v>171</v>
      </c>
      <c r="AT161" s="145" t="s">
        <v>167</v>
      </c>
      <c r="AU161" s="145" t="s">
        <v>94</v>
      </c>
      <c r="AY161" s="16" t="s">
        <v>165</v>
      </c>
      <c r="BE161" s="146">
        <f>IF(N161="základní",J161,0)</f>
        <v>0</v>
      </c>
      <c r="BF161" s="146">
        <f>IF(N161="snížená",J161,0)</f>
        <v>0</v>
      </c>
      <c r="BG161" s="146">
        <f>IF(N161="zákl. přenesená",J161,0)</f>
        <v>0</v>
      </c>
      <c r="BH161" s="146">
        <f>IF(N161="sníž. přenesená",J161,0)</f>
        <v>0</v>
      </c>
      <c r="BI161" s="146">
        <f>IF(N161="nulová",J161,0)</f>
        <v>0</v>
      </c>
      <c r="BJ161" s="16" t="s">
        <v>92</v>
      </c>
      <c r="BK161" s="146">
        <f>ROUND(I161*H161,2)</f>
        <v>0</v>
      </c>
      <c r="BL161" s="16" t="s">
        <v>171</v>
      </c>
      <c r="BM161" s="145" t="s">
        <v>1718</v>
      </c>
    </row>
    <row r="162" spans="2:65" s="1" customFormat="1" ht="24.25" customHeight="1">
      <c r="B162" s="32"/>
      <c r="C162" s="133" t="s">
        <v>7</v>
      </c>
      <c r="D162" s="133" t="s">
        <v>167</v>
      </c>
      <c r="E162" s="134" t="s">
        <v>1719</v>
      </c>
      <c r="F162" s="135" t="s">
        <v>1720</v>
      </c>
      <c r="G162" s="136" t="s">
        <v>257</v>
      </c>
      <c r="H162" s="137">
        <v>50</v>
      </c>
      <c r="I162" s="138"/>
      <c r="J162" s="139">
        <f>ROUND(I162*H162,2)</f>
        <v>0</v>
      </c>
      <c r="K162" s="140"/>
      <c r="L162" s="32"/>
      <c r="M162" s="141" t="s">
        <v>1</v>
      </c>
      <c r="N162" s="142" t="s">
        <v>49</v>
      </c>
      <c r="P162" s="143">
        <f>O162*H162</f>
        <v>0</v>
      </c>
      <c r="Q162" s="143">
        <v>0</v>
      </c>
      <c r="R162" s="143">
        <f>Q162*H162</f>
        <v>0</v>
      </c>
      <c r="S162" s="143">
        <v>0.25</v>
      </c>
      <c r="T162" s="144">
        <f>S162*H162</f>
        <v>12.5</v>
      </c>
      <c r="AR162" s="145" t="s">
        <v>171</v>
      </c>
      <c r="AT162" s="145" t="s">
        <v>167</v>
      </c>
      <c r="AU162" s="145" t="s">
        <v>94</v>
      </c>
      <c r="AY162" s="16" t="s">
        <v>165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6" t="s">
        <v>92</v>
      </c>
      <c r="BK162" s="146">
        <f>ROUND(I162*H162,2)</f>
        <v>0</v>
      </c>
      <c r="BL162" s="16" t="s">
        <v>171</v>
      </c>
      <c r="BM162" s="145" t="s">
        <v>1721</v>
      </c>
    </row>
    <row r="163" spans="2:65" s="11" customFormat="1" ht="22.75" customHeight="1">
      <c r="B163" s="121"/>
      <c r="D163" s="122" t="s">
        <v>83</v>
      </c>
      <c r="E163" s="131" t="s">
        <v>528</v>
      </c>
      <c r="F163" s="131" t="s">
        <v>529</v>
      </c>
      <c r="I163" s="124"/>
      <c r="J163" s="132">
        <f>BK163</f>
        <v>0</v>
      </c>
      <c r="L163" s="121"/>
      <c r="M163" s="126"/>
      <c r="P163" s="127">
        <f>SUM(P164:P185)</f>
        <v>0</v>
      </c>
      <c r="R163" s="127">
        <f>SUM(R164:R185)</f>
        <v>0</v>
      </c>
      <c r="T163" s="128">
        <f>SUM(T164:T185)</f>
        <v>0</v>
      </c>
      <c r="AR163" s="122" t="s">
        <v>92</v>
      </c>
      <c r="AT163" s="129" t="s">
        <v>83</v>
      </c>
      <c r="AU163" s="129" t="s">
        <v>92</v>
      </c>
      <c r="AY163" s="122" t="s">
        <v>165</v>
      </c>
      <c r="BK163" s="130">
        <f>SUM(BK164:BK185)</f>
        <v>0</v>
      </c>
    </row>
    <row r="164" spans="2:65" s="1" customFormat="1" ht="33.049999999999997" customHeight="1">
      <c r="B164" s="32"/>
      <c r="C164" s="133" t="s">
        <v>277</v>
      </c>
      <c r="D164" s="133" t="s">
        <v>167</v>
      </c>
      <c r="E164" s="134" t="s">
        <v>531</v>
      </c>
      <c r="F164" s="135" t="s">
        <v>532</v>
      </c>
      <c r="G164" s="136" t="s">
        <v>224</v>
      </c>
      <c r="H164" s="137">
        <v>1481.491</v>
      </c>
      <c r="I164" s="138"/>
      <c r="J164" s="139">
        <f>ROUND(I164*H164,2)</f>
        <v>0</v>
      </c>
      <c r="K164" s="140"/>
      <c r="L164" s="32"/>
      <c r="M164" s="141" t="s">
        <v>1</v>
      </c>
      <c r="N164" s="142" t="s">
        <v>49</v>
      </c>
      <c r="P164" s="143">
        <f>O164*H164</f>
        <v>0</v>
      </c>
      <c r="Q164" s="143">
        <v>0</v>
      </c>
      <c r="R164" s="143">
        <f>Q164*H164</f>
        <v>0</v>
      </c>
      <c r="S164" s="143">
        <v>0</v>
      </c>
      <c r="T164" s="144">
        <f>S164*H164</f>
        <v>0</v>
      </c>
      <c r="AR164" s="145" t="s">
        <v>171</v>
      </c>
      <c r="AT164" s="145" t="s">
        <v>167</v>
      </c>
      <c r="AU164" s="145" t="s">
        <v>94</v>
      </c>
      <c r="AY164" s="16" t="s">
        <v>165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6" t="s">
        <v>92</v>
      </c>
      <c r="BK164" s="146">
        <f>ROUND(I164*H164,2)</f>
        <v>0</v>
      </c>
      <c r="BL164" s="16" t="s">
        <v>171</v>
      </c>
      <c r="BM164" s="145" t="s">
        <v>1722</v>
      </c>
    </row>
    <row r="165" spans="2:65" s="1" customFormat="1" ht="21.8" customHeight="1">
      <c r="B165" s="32"/>
      <c r="C165" s="133" t="s">
        <v>282</v>
      </c>
      <c r="D165" s="133" t="s">
        <v>167</v>
      </c>
      <c r="E165" s="134" t="s">
        <v>536</v>
      </c>
      <c r="F165" s="135" t="s">
        <v>537</v>
      </c>
      <c r="G165" s="136" t="s">
        <v>224</v>
      </c>
      <c r="H165" s="137">
        <v>29125.030999999999</v>
      </c>
      <c r="I165" s="138"/>
      <c r="J165" s="139">
        <f>ROUND(I165*H165,2)</f>
        <v>0</v>
      </c>
      <c r="K165" s="140"/>
      <c r="L165" s="32"/>
      <c r="M165" s="141" t="s">
        <v>1</v>
      </c>
      <c r="N165" s="142" t="s">
        <v>49</v>
      </c>
      <c r="P165" s="143">
        <f>O165*H165</f>
        <v>0</v>
      </c>
      <c r="Q165" s="143">
        <v>0</v>
      </c>
      <c r="R165" s="143">
        <f>Q165*H165</f>
        <v>0</v>
      </c>
      <c r="S165" s="143">
        <v>0</v>
      </c>
      <c r="T165" s="144">
        <f>S165*H165</f>
        <v>0</v>
      </c>
      <c r="AR165" s="145" t="s">
        <v>171</v>
      </c>
      <c r="AT165" s="145" t="s">
        <v>167</v>
      </c>
      <c r="AU165" s="145" t="s">
        <v>94</v>
      </c>
      <c r="AY165" s="16" t="s">
        <v>165</v>
      </c>
      <c r="BE165" s="146">
        <f>IF(N165="základní",J165,0)</f>
        <v>0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6" t="s">
        <v>92</v>
      </c>
      <c r="BK165" s="146">
        <f>ROUND(I165*H165,2)</f>
        <v>0</v>
      </c>
      <c r="BL165" s="16" t="s">
        <v>171</v>
      </c>
      <c r="BM165" s="145" t="s">
        <v>1723</v>
      </c>
    </row>
    <row r="166" spans="2:65" s="12" customFormat="1" ht="10.5">
      <c r="B166" s="147"/>
      <c r="D166" s="148" t="s">
        <v>177</v>
      </c>
      <c r="E166" s="149" t="s">
        <v>1</v>
      </c>
      <c r="F166" s="150" t="s">
        <v>1724</v>
      </c>
      <c r="H166" s="151">
        <v>467.36</v>
      </c>
      <c r="I166" s="152"/>
      <c r="L166" s="147"/>
      <c r="M166" s="153"/>
      <c r="T166" s="154"/>
      <c r="AT166" s="149" t="s">
        <v>177</v>
      </c>
      <c r="AU166" s="149" t="s">
        <v>94</v>
      </c>
      <c r="AV166" s="12" t="s">
        <v>94</v>
      </c>
      <c r="AW166" s="12" t="s">
        <v>39</v>
      </c>
      <c r="AX166" s="12" t="s">
        <v>84</v>
      </c>
      <c r="AY166" s="149" t="s">
        <v>165</v>
      </c>
    </row>
    <row r="167" spans="2:65" s="12" customFormat="1" ht="10.5">
      <c r="B167" s="147"/>
      <c r="D167" s="148" t="s">
        <v>177</v>
      </c>
      <c r="E167" s="149" t="s">
        <v>1</v>
      </c>
      <c r="F167" s="150" t="s">
        <v>1725</v>
      </c>
      <c r="H167" s="151">
        <v>28657.670999999998</v>
      </c>
      <c r="I167" s="152"/>
      <c r="L167" s="147"/>
      <c r="M167" s="153"/>
      <c r="T167" s="154"/>
      <c r="AT167" s="149" t="s">
        <v>177</v>
      </c>
      <c r="AU167" s="149" t="s">
        <v>94</v>
      </c>
      <c r="AV167" s="12" t="s">
        <v>94</v>
      </c>
      <c r="AW167" s="12" t="s">
        <v>39</v>
      </c>
      <c r="AX167" s="12" t="s">
        <v>84</v>
      </c>
      <c r="AY167" s="149" t="s">
        <v>165</v>
      </c>
    </row>
    <row r="168" spans="2:65" s="13" customFormat="1" ht="10.5">
      <c r="B168" s="155"/>
      <c r="D168" s="148" t="s">
        <v>177</v>
      </c>
      <c r="E168" s="156" t="s">
        <v>1</v>
      </c>
      <c r="F168" s="157" t="s">
        <v>184</v>
      </c>
      <c r="H168" s="158">
        <v>29125.030999999999</v>
      </c>
      <c r="I168" s="159"/>
      <c r="L168" s="155"/>
      <c r="M168" s="160"/>
      <c r="T168" s="161"/>
      <c r="AT168" s="156" t="s">
        <v>177</v>
      </c>
      <c r="AU168" s="156" t="s">
        <v>94</v>
      </c>
      <c r="AV168" s="13" t="s">
        <v>171</v>
      </c>
      <c r="AW168" s="13" t="s">
        <v>39</v>
      </c>
      <c r="AX168" s="13" t="s">
        <v>92</v>
      </c>
      <c r="AY168" s="156" t="s">
        <v>165</v>
      </c>
    </row>
    <row r="169" spans="2:65" s="1" customFormat="1" ht="37.799999999999997" customHeight="1">
      <c r="B169" s="32"/>
      <c r="C169" s="133" t="s">
        <v>287</v>
      </c>
      <c r="D169" s="133" t="s">
        <v>167</v>
      </c>
      <c r="E169" s="134" t="s">
        <v>1726</v>
      </c>
      <c r="F169" s="135" t="s">
        <v>1727</v>
      </c>
      <c r="G169" s="136" t="s">
        <v>224</v>
      </c>
      <c r="H169" s="137">
        <v>250.791</v>
      </c>
      <c r="I169" s="138"/>
      <c r="J169" s="139">
        <f>ROUND(I169*H169,2)</f>
        <v>0</v>
      </c>
      <c r="K169" s="140"/>
      <c r="L169" s="32"/>
      <c r="M169" s="141" t="s">
        <v>1</v>
      </c>
      <c r="N169" s="142" t="s">
        <v>49</v>
      </c>
      <c r="P169" s="143">
        <f>O169*H169</f>
        <v>0</v>
      </c>
      <c r="Q169" s="143">
        <v>0</v>
      </c>
      <c r="R169" s="143">
        <f>Q169*H169</f>
        <v>0</v>
      </c>
      <c r="S169" s="143">
        <v>0</v>
      </c>
      <c r="T169" s="144">
        <f>S169*H169</f>
        <v>0</v>
      </c>
      <c r="AR169" s="145" t="s">
        <v>171</v>
      </c>
      <c r="AT169" s="145" t="s">
        <v>167</v>
      </c>
      <c r="AU169" s="145" t="s">
        <v>94</v>
      </c>
      <c r="AY169" s="16" t="s">
        <v>165</v>
      </c>
      <c r="BE169" s="146">
        <f>IF(N169="základní",J169,0)</f>
        <v>0</v>
      </c>
      <c r="BF169" s="146">
        <f>IF(N169="snížená",J169,0)</f>
        <v>0</v>
      </c>
      <c r="BG169" s="146">
        <f>IF(N169="zákl. přenesená",J169,0)</f>
        <v>0</v>
      </c>
      <c r="BH169" s="146">
        <f>IF(N169="sníž. přenesená",J169,0)</f>
        <v>0</v>
      </c>
      <c r="BI169" s="146">
        <f>IF(N169="nulová",J169,0)</f>
        <v>0</v>
      </c>
      <c r="BJ169" s="16" t="s">
        <v>92</v>
      </c>
      <c r="BK169" s="146">
        <f>ROUND(I169*H169,2)</f>
        <v>0</v>
      </c>
      <c r="BL169" s="16" t="s">
        <v>171</v>
      </c>
      <c r="BM169" s="145" t="s">
        <v>1728</v>
      </c>
    </row>
    <row r="170" spans="2:65" s="12" customFormat="1" ht="10.5">
      <c r="B170" s="147"/>
      <c r="D170" s="148" t="s">
        <v>177</v>
      </c>
      <c r="E170" s="149" t="s">
        <v>1</v>
      </c>
      <c r="F170" s="150" t="s">
        <v>1729</v>
      </c>
      <c r="H170" s="151">
        <v>116.84</v>
      </c>
      <c r="I170" s="152"/>
      <c r="L170" s="147"/>
      <c r="M170" s="153"/>
      <c r="T170" s="154"/>
      <c r="AT170" s="149" t="s">
        <v>177</v>
      </c>
      <c r="AU170" s="149" t="s">
        <v>94</v>
      </c>
      <c r="AV170" s="12" t="s">
        <v>94</v>
      </c>
      <c r="AW170" s="12" t="s">
        <v>39</v>
      </c>
      <c r="AX170" s="12" t="s">
        <v>84</v>
      </c>
      <c r="AY170" s="149" t="s">
        <v>165</v>
      </c>
    </row>
    <row r="171" spans="2:65" s="12" customFormat="1" ht="10.5">
      <c r="B171" s="147"/>
      <c r="D171" s="148" t="s">
        <v>177</v>
      </c>
      <c r="E171" s="149" t="s">
        <v>1</v>
      </c>
      <c r="F171" s="150" t="s">
        <v>1730</v>
      </c>
      <c r="H171" s="151">
        <v>106.27</v>
      </c>
      <c r="I171" s="152"/>
      <c r="L171" s="147"/>
      <c r="M171" s="153"/>
      <c r="T171" s="154"/>
      <c r="AT171" s="149" t="s">
        <v>177</v>
      </c>
      <c r="AU171" s="149" t="s">
        <v>94</v>
      </c>
      <c r="AV171" s="12" t="s">
        <v>94</v>
      </c>
      <c r="AW171" s="12" t="s">
        <v>39</v>
      </c>
      <c r="AX171" s="12" t="s">
        <v>84</v>
      </c>
      <c r="AY171" s="149" t="s">
        <v>165</v>
      </c>
    </row>
    <row r="172" spans="2:65" s="12" customFormat="1" ht="10.5">
      <c r="B172" s="147"/>
      <c r="D172" s="148" t="s">
        <v>177</v>
      </c>
      <c r="E172" s="149" t="s">
        <v>1</v>
      </c>
      <c r="F172" s="150" t="s">
        <v>1731</v>
      </c>
      <c r="H172" s="151">
        <v>13.2</v>
      </c>
      <c r="I172" s="152"/>
      <c r="L172" s="147"/>
      <c r="M172" s="153"/>
      <c r="T172" s="154"/>
      <c r="AT172" s="149" t="s">
        <v>177</v>
      </c>
      <c r="AU172" s="149" t="s">
        <v>94</v>
      </c>
      <c r="AV172" s="12" t="s">
        <v>94</v>
      </c>
      <c r="AW172" s="12" t="s">
        <v>39</v>
      </c>
      <c r="AX172" s="12" t="s">
        <v>84</v>
      </c>
      <c r="AY172" s="149" t="s">
        <v>165</v>
      </c>
    </row>
    <row r="173" spans="2:65" s="12" customFormat="1" ht="10.5">
      <c r="B173" s="147"/>
      <c r="D173" s="148" t="s">
        <v>177</v>
      </c>
      <c r="E173" s="149" t="s">
        <v>1</v>
      </c>
      <c r="F173" s="150" t="s">
        <v>1732</v>
      </c>
      <c r="H173" s="151">
        <v>1.9810000000000001</v>
      </c>
      <c r="I173" s="152"/>
      <c r="L173" s="147"/>
      <c r="M173" s="153"/>
      <c r="T173" s="154"/>
      <c r="AT173" s="149" t="s">
        <v>177</v>
      </c>
      <c r="AU173" s="149" t="s">
        <v>94</v>
      </c>
      <c r="AV173" s="12" t="s">
        <v>94</v>
      </c>
      <c r="AW173" s="12" t="s">
        <v>39</v>
      </c>
      <c r="AX173" s="12" t="s">
        <v>84</v>
      </c>
      <c r="AY173" s="149" t="s">
        <v>165</v>
      </c>
    </row>
    <row r="174" spans="2:65" s="12" customFormat="1" ht="10.5">
      <c r="B174" s="147"/>
      <c r="D174" s="148" t="s">
        <v>177</v>
      </c>
      <c r="E174" s="149" t="s">
        <v>1</v>
      </c>
      <c r="F174" s="150" t="s">
        <v>1733</v>
      </c>
      <c r="H174" s="151">
        <v>12.5</v>
      </c>
      <c r="I174" s="152"/>
      <c r="L174" s="147"/>
      <c r="M174" s="153"/>
      <c r="T174" s="154"/>
      <c r="AT174" s="149" t="s">
        <v>177</v>
      </c>
      <c r="AU174" s="149" t="s">
        <v>94</v>
      </c>
      <c r="AV174" s="12" t="s">
        <v>94</v>
      </c>
      <c r="AW174" s="12" t="s">
        <v>39</v>
      </c>
      <c r="AX174" s="12" t="s">
        <v>84</v>
      </c>
      <c r="AY174" s="149" t="s">
        <v>165</v>
      </c>
    </row>
    <row r="175" spans="2:65" s="13" customFormat="1" ht="10.5">
      <c r="B175" s="155"/>
      <c r="D175" s="148" t="s">
        <v>177</v>
      </c>
      <c r="E175" s="156" t="s">
        <v>1</v>
      </c>
      <c r="F175" s="157" t="s">
        <v>184</v>
      </c>
      <c r="H175" s="158">
        <v>250.791</v>
      </c>
      <c r="I175" s="159"/>
      <c r="L175" s="155"/>
      <c r="M175" s="160"/>
      <c r="T175" s="161"/>
      <c r="AT175" s="156" t="s">
        <v>177</v>
      </c>
      <c r="AU175" s="156" t="s">
        <v>94</v>
      </c>
      <c r="AV175" s="13" t="s">
        <v>171</v>
      </c>
      <c r="AW175" s="13" t="s">
        <v>39</v>
      </c>
      <c r="AX175" s="13" t="s">
        <v>92</v>
      </c>
      <c r="AY175" s="156" t="s">
        <v>165</v>
      </c>
    </row>
    <row r="176" spans="2:65" s="1" customFormat="1" ht="37.799999999999997" customHeight="1">
      <c r="B176" s="32"/>
      <c r="C176" s="133" t="s">
        <v>292</v>
      </c>
      <c r="D176" s="133" t="s">
        <v>167</v>
      </c>
      <c r="E176" s="134" t="s">
        <v>1734</v>
      </c>
      <c r="F176" s="135" t="s">
        <v>1735</v>
      </c>
      <c r="G176" s="136" t="s">
        <v>224</v>
      </c>
      <c r="H176" s="137">
        <v>12</v>
      </c>
      <c r="I176" s="138"/>
      <c r="J176" s="139">
        <f>ROUND(I176*H176,2)</f>
        <v>0</v>
      </c>
      <c r="K176" s="140"/>
      <c r="L176" s="32"/>
      <c r="M176" s="141" t="s">
        <v>1</v>
      </c>
      <c r="N176" s="142" t="s">
        <v>49</v>
      </c>
      <c r="P176" s="143">
        <f>O176*H176</f>
        <v>0</v>
      </c>
      <c r="Q176" s="143">
        <v>0</v>
      </c>
      <c r="R176" s="143">
        <f>Q176*H176</f>
        <v>0</v>
      </c>
      <c r="S176" s="143">
        <v>0</v>
      </c>
      <c r="T176" s="144">
        <f>S176*H176</f>
        <v>0</v>
      </c>
      <c r="AR176" s="145" t="s">
        <v>171</v>
      </c>
      <c r="AT176" s="145" t="s">
        <v>167</v>
      </c>
      <c r="AU176" s="145" t="s">
        <v>94</v>
      </c>
      <c r="AY176" s="16" t="s">
        <v>165</v>
      </c>
      <c r="BE176" s="146">
        <f>IF(N176="základní",J176,0)</f>
        <v>0</v>
      </c>
      <c r="BF176" s="146">
        <f>IF(N176="snížená",J176,0)</f>
        <v>0</v>
      </c>
      <c r="BG176" s="146">
        <f>IF(N176="zákl. přenesená",J176,0)</f>
        <v>0</v>
      </c>
      <c r="BH176" s="146">
        <f>IF(N176="sníž. přenesená",J176,0)</f>
        <v>0</v>
      </c>
      <c r="BI176" s="146">
        <f>IF(N176="nulová",J176,0)</f>
        <v>0</v>
      </c>
      <c r="BJ176" s="16" t="s">
        <v>92</v>
      </c>
      <c r="BK176" s="146">
        <f>ROUND(I176*H176,2)</f>
        <v>0</v>
      </c>
      <c r="BL176" s="16" t="s">
        <v>171</v>
      </c>
      <c r="BM176" s="145" t="s">
        <v>1736</v>
      </c>
    </row>
    <row r="177" spans="2:65" s="12" customFormat="1" ht="10.5">
      <c r="B177" s="147"/>
      <c r="D177" s="148" t="s">
        <v>177</v>
      </c>
      <c r="E177" s="149" t="s">
        <v>1</v>
      </c>
      <c r="F177" s="150" t="s">
        <v>1737</v>
      </c>
      <c r="H177" s="151">
        <v>4.8</v>
      </c>
      <c r="I177" s="152"/>
      <c r="L177" s="147"/>
      <c r="M177" s="153"/>
      <c r="T177" s="154"/>
      <c r="AT177" s="149" t="s">
        <v>177</v>
      </c>
      <c r="AU177" s="149" t="s">
        <v>94</v>
      </c>
      <c r="AV177" s="12" t="s">
        <v>94</v>
      </c>
      <c r="AW177" s="12" t="s">
        <v>39</v>
      </c>
      <c r="AX177" s="12" t="s">
        <v>84</v>
      </c>
      <c r="AY177" s="149" t="s">
        <v>165</v>
      </c>
    </row>
    <row r="178" spans="2:65" s="12" customFormat="1" ht="10.5">
      <c r="B178" s="147"/>
      <c r="D178" s="148" t="s">
        <v>177</v>
      </c>
      <c r="E178" s="149" t="s">
        <v>1</v>
      </c>
      <c r="F178" s="150" t="s">
        <v>1738</v>
      </c>
      <c r="H178" s="151">
        <v>7.2</v>
      </c>
      <c r="I178" s="152"/>
      <c r="L178" s="147"/>
      <c r="M178" s="153"/>
      <c r="T178" s="154"/>
      <c r="AT178" s="149" t="s">
        <v>177</v>
      </c>
      <c r="AU178" s="149" t="s">
        <v>94</v>
      </c>
      <c r="AV178" s="12" t="s">
        <v>94</v>
      </c>
      <c r="AW178" s="12" t="s">
        <v>39</v>
      </c>
      <c r="AX178" s="12" t="s">
        <v>84</v>
      </c>
      <c r="AY178" s="149" t="s">
        <v>165</v>
      </c>
    </row>
    <row r="179" spans="2:65" s="13" customFormat="1" ht="10.5">
      <c r="B179" s="155"/>
      <c r="D179" s="148" t="s">
        <v>177</v>
      </c>
      <c r="E179" s="156" t="s">
        <v>1</v>
      </c>
      <c r="F179" s="157" t="s">
        <v>184</v>
      </c>
      <c r="H179" s="158">
        <v>12</v>
      </c>
      <c r="I179" s="159"/>
      <c r="L179" s="155"/>
      <c r="M179" s="160"/>
      <c r="T179" s="161"/>
      <c r="AT179" s="156" t="s">
        <v>177</v>
      </c>
      <c r="AU179" s="156" t="s">
        <v>94</v>
      </c>
      <c r="AV179" s="13" t="s">
        <v>171</v>
      </c>
      <c r="AW179" s="13" t="s">
        <v>39</v>
      </c>
      <c r="AX179" s="13" t="s">
        <v>92</v>
      </c>
      <c r="AY179" s="156" t="s">
        <v>165</v>
      </c>
    </row>
    <row r="180" spans="2:65" s="1" customFormat="1" ht="44.2" customHeight="1">
      <c r="B180" s="32"/>
      <c r="C180" s="133" t="s">
        <v>297</v>
      </c>
      <c r="D180" s="133" t="s">
        <v>167</v>
      </c>
      <c r="E180" s="134" t="s">
        <v>541</v>
      </c>
      <c r="F180" s="135" t="s">
        <v>542</v>
      </c>
      <c r="G180" s="136" t="s">
        <v>224</v>
      </c>
      <c r="H180" s="137">
        <v>783.42</v>
      </c>
      <c r="I180" s="138"/>
      <c r="J180" s="139">
        <f>ROUND(I180*H180,2)</f>
        <v>0</v>
      </c>
      <c r="K180" s="140"/>
      <c r="L180" s="32"/>
      <c r="M180" s="141" t="s">
        <v>1</v>
      </c>
      <c r="N180" s="142" t="s">
        <v>49</v>
      </c>
      <c r="P180" s="143">
        <f>O180*H180</f>
        <v>0</v>
      </c>
      <c r="Q180" s="143">
        <v>0</v>
      </c>
      <c r="R180" s="143">
        <f>Q180*H180</f>
        <v>0</v>
      </c>
      <c r="S180" s="143">
        <v>0</v>
      </c>
      <c r="T180" s="144">
        <f>S180*H180</f>
        <v>0</v>
      </c>
      <c r="AR180" s="145" t="s">
        <v>171</v>
      </c>
      <c r="AT180" s="145" t="s">
        <v>167</v>
      </c>
      <c r="AU180" s="145" t="s">
        <v>94</v>
      </c>
      <c r="AY180" s="16" t="s">
        <v>165</v>
      </c>
      <c r="BE180" s="146">
        <f>IF(N180="základní",J180,0)</f>
        <v>0</v>
      </c>
      <c r="BF180" s="146">
        <f>IF(N180="snížená",J180,0)</f>
        <v>0</v>
      </c>
      <c r="BG180" s="146">
        <f>IF(N180="zákl. přenesená",J180,0)</f>
        <v>0</v>
      </c>
      <c r="BH180" s="146">
        <f>IF(N180="sníž. přenesená",J180,0)</f>
        <v>0</v>
      </c>
      <c r="BI180" s="146">
        <f>IF(N180="nulová",J180,0)</f>
        <v>0</v>
      </c>
      <c r="BJ180" s="16" t="s">
        <v>92</v>
      </c>
      <c r="BK180" s="146">
        <f>ROUND(I180*H180,2)</f>
        <v>0</v>
      </c>
      <c r="BL180" s="16" t="s">
        <v>171</v>
      </c>
      <c r="BM180" s="145" t="s">
        <v>1739</v>
      </c>
    </row>
    <row r="181" spans="2:65" s="12" customFormat="1" ht="10.5">
      <c r="B181" s="147"/>
      <c r="D181" s="148" t="s">
        <v>177</v>
      </c>
      <c r="E181" s="149" t="s">
        <v>1</v>
      </c>
      <c r="F181" s="150" t="s">
        <v>1740</v>
      </c>
      <c r="H181" s="151">
        <v>783.42</v>
      </c>
      <c r="I181" s="152"/>
      <c r="L181" s="147"/>
      <c r="M181" s="153"/>
      <c r="T181" s="154"/>
      <c r="AT181" s="149" t="s">
        <v>177</v>
      </c>
      <c r="AU181" s="149" t="s">
        <v>94</v>
      </c>
      <c r="AV181" s="12" t="s">
        <v>94</v>
      </c>
      <c r="AW181" s="12" t="s">
        <v>39</v>
      </c>
      <c r="AX181" s="12" t="s">
        <v>84</v>
      </c>
      <c r="AY181" s="149" t="s">
        <v>165</v>
      </c>
    </row>
    <row r="182" spans="2:65" s="13" customFormat="1" ht="10.5">
      <c r="B182" s="155"/>
      <c r="D182" s="148" t="s">
        <v>177</v>
      </c>
      <c r="E182" s="156" t="s">
        <v>1</v>
      </c>
      <c r="F182" s="157" t="s">
        <v>184</v>
      </c>
      <c r="H182" s="158">
        <v>783.42</v>
      </c>
      <c r="I182" s="159"/>
      <c r="L182" s="155"/>
      <c r="M182" s="160"/>
      <c r="T182" s="161"/>
      <c r="AT182" s="156" t="s">
        <v>177</v>
      </c>
      <c r="AU182" s="156" t="s">
        <v>94</v>
      </c>
      <c r="AV182" s="13" t="s">
        <v>171</v>
      </c>
      <c r="AW182" s="13" t="s">
        <v>39</v>
      </c>
      <c r="AX182" s="13" t="s">
        <v>92</v>
      </c>
      <c r="AY182" s="156" t="s">
        <v>165</v>
      </c>
    </row>
    <row r="183" spans="2:65" s="1" customFormat="1" ht="44.2" customHeight="1">
      <c r="B183" s="32"/>
      <c r="C183" s="133" t="s">
        <v>317</v>
      </c>
      <c r="D183" s="133" t="s">
        <v>167</v>
      </c>
      <c r="E183" s="134" t="s">
        <v>546</v>
      </c>
      <c r="F183" s="135" t="s">
        <v>547</v>
      </c>
      <c r="G183" s="136" t="s">
        <v>224</v>
      </c>
      <c r="H183" s="137">
        <v>435.28</v>
      </c>
      <c r="I183" s="138"/>
      <c r="J183" s="139">
        <f>ROUND(I183*H183,2)</f>
        <v>0</v>
      </c>
      <c r="K183" s="140"/>
      <c r="L183" s="32"/>
      <c r="M183" s="141" t="s">
        <v>1</v>
      </c>
      <c r="N183" s="142" t="s">
        <v>49</v>
      </c>
      <c r="P183" s="143">
        <f>O183*H183</f>
        <v>0</v>
      </c>
      <c r="Q183" s="143">
        <v>0</v>
      </c>
      <c r="R183" s="143">
        <f>Q183*H183</f>
        <v>0</v>
      </c>
      <c r="S183" s="143">
        <v>0</v>
      </c>
      <c r="T183" s="144">
        <f>S183*H183</f>
        <v>0</v>
      </c>
      <c r="AR183" s="145" t="s">
        <v>171</v>
      </c>
      <c r="AT183" s="145" t="s">
        <v>167</v>
      </c>
      <c r="AU183" s="145" t="s">
        <v>94</v>
      </c>
      <c r="AY183" s="16" t="s">
        <v>165</v>
      </c>
      <c r="BE183" s="146">
        <f>IF(N183="základní",J183,0)</f>
        <v>0</v>
      </c>
      <c r="BF183" s="146">
        <f>IF(N183="snížená",J183,0)</f>
        <v>0</v>
      </c>
      <c r="BG183" s="146">
        <f>IF(N183="zákl. přenesená",J183,0)</f>
        <v>0</v>
      </c>
      <c r="BH183" s="146">
        <f>IF(N183="sníž. přenesená",J183,0)</f>
        <v>0</v>
      </c>
      <c r="BI183" s="146">
        <f>IF(N183="nulová",J183,0)</f>
        <v>0</v>
      </c>
      <c r="BJ183" s="16" t="s">
        <v>92</v>
      </c>
      <c r="BK183" s="146">
        <f>ROUND(I183*H183,2)</f>
        <v>0</v>
      </c>
      <c r="BL183" s="16" t="s">
        <v>171</v>
      </c>
      <c r="BM183" s="145" t="s">
        <v>1741</v>
      </c>
    </row>
    <row r="184" spans="2:65" s="12" customFormat="1" ht="10.5">
      <c r="B184" s="147"/>
      <c r="D184" s="148" t="s">
        <v>177</v>
      </c>
      <c r="E184" s="149" t="s">
        <v>1</v>
      </c>
      <c r="F184" s="150" t="s">
        <v>1742</v>
      </c>
      <c r="H184" s="151">
        <v>435.28</v>
      </c>
      <c r="I184" s="152"/>
      <c r="L184" s="147"/>
      <c r="M184" s="153"/>
      <c r="T184" s="154"/>
      <c r="AT184" s="149" t="s">
        <v>177</v>
      </c>
      <c r="AU184" s="149" t="s">
        <v>94</v>
      </c>
      <c r="AV184" s="12" t="s">
        <v>94</v>
      </c>
      <c r="AW184" s="12" t="s">
        <v>39</v>
      </c>
      <c r="AX184" s="12" t="s">
        <v>84</v>
      </c>
      <c r="AY184" s="149" t="s">
        <v>165</v>
      </c>
    </row>
    <row r="185" spans="2:65" s="13" customFormat="1" ht="10.5">
      <c r="B185" s="155"/>
      <c r="D185" s="148" t="s">
        <v>177</v>
      </c>
      <c r="E185" s="156" t="s">
        <v>1</v>
      </c>
      <c r="F185" s="157" t="s">
        <v>184</v>
      </c>
      <c r="H185" s="158">
        <v>435.28</v>
      </c>
      <c r="I185" s="159"/>
      <c r="L185" s="155"/>
      <c r="M185" s="188"/>
      <c r="N185" s="189"/>
      <c r="O185" s="189"/>
      <c r="P185" s="189"/>
      <c r="Q185" s="189"/>
      <c r="R185" s="189"/>
      <c r="S185" s="189"/>
      <c r="T185" s="190"/>
      <c r="AT185" s="156" t="s">
        <v>177</v>
      </c>
      <c r="AU185" s="156" t="s">
        <v>94</v>
      </c>
      <c r="AV185" s="13" t="s">
        <v>171</v>
      </c>
      <c r="AW185" s="13" t="s">
        <v>39</v>
      </c>
      <c r="AX185" s="13" t="s">
        <v>92</v>
      </c>
      <c r="AY185" s="156" t="s">
        <v>165</v>
      </c>
    </row>
    <row r="186" spans="2:65" s="1" customFormat="1" ht="6.9" customHeight="1">
      <c r="B186" s="44"/>
      <c r="C186" s="45"/>
      <c r="D186" s="45"/>
      <c r="E186" s="45"/>
      <c r="F186" s="45"/>
      <c r="G186" s="45"/>
      <c r="H186" s="45"/>
      <c r="I186" s="45"/>
      <c r="J186" s="45"/>
      <c r="K186" s="45"/>
      <c r="L186" s="32"/>
    </row>
  </sheetData>
  <sheetProtection algorithmName="SHA-512" hashValue="QLGeKD5HChqHokyP6BckRMKWL7WYJRFCoTj8wrk7txkVrmD7DVnBwHvxyKVlIsdI9ggjYpmz5KDkIy+Rl20HCA==" saltValue="2QYczS9fEg5bkVKol3Xm9BvjR5tCUhjHgw6FYVtBMmGPxnqjz+NrWM3v/qOvY3FrUPyacwI0Tu2cwEkHiNE3CA==" spinCount="100000" sheet="1" objects="1" scenarios="1" formatColumns="0" formatRows="0" autoFilter="0"/>
  <autoFilter ref="C120:K185" xr:uid="{00000000-0009-0000-0000-00000A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41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6" t="s">
        <v>124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94</v>
      </c>
    </row>
    <row r="4" spans="2:46" ht="24.9" customHeight="1">
      <c r="B4" s="19"/>
      <c r="D4" s="20" t="s">
        <v>128</v>
      </c>
      <c r="L4" s="19"/>
      <c r="M4" s="88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9" t="str">
        <f>'Rekapitulace stavby'!K6</f>
        <v>Revitalizace veřejných ploch města Luby - ETAPA I</v>
      </c>
      <c r="F7" s="230"/>
      <c r="G7" s="230"/>
      <c r="H7" s="230"/>
      <c r="L7" s="19"/>
    </row>
    <row r="8" spans="2:46" s="1" customFormat="1" ht="11.95" customHeight="1">
      <c r="B8" s="32"/>
      <c r="D8" s="26" t="s">
        <v>129</v>
      </c>
      <c r="L8" s="32"/>
    </row>
    <row r="9" spans="2:46" s="1" customFormat="1" ht="16.55" customHeight="1">
      <c r="B9" s="32"/>
      <c r="E9" s="195" t="s">
        <v>1743</v>
      </c>
      <c r="F9" s="231"/>
      <c r="G9" s="231"/>
      <c r="H9" s="231"/>
      <c r="L9" s="32"/>
    </row>
    <row r="10" spans="2:46" s="1" customFormat="1" ht="10.5">
      <c r="B10" s="32"/>
      <c r="L10" s="32"/>
    </row>
    <row r="11" spans="2:46" s="1" customFormat="1" ht="11.95" customHeight="1">
      <c r="B11" s="32"/>
      <c r="D11" s="26" t="s">
        <v>18</v>
      </c>
      <c r="F11" s="24" t="s">
        <v>1</v>
      </c>
      <c r="I11" s="26" t="s">
        <v>20</v>
      </c>
      <c r="J11" s="24" t="s">
        <v>1</v>
      </c>
      <c r="L11" s="32"/>
    </row>
    <row r="12" spans="2:46" s="1" customFormat="1" ht="11.95" customHeight="1">
      <c r="B12" s="32"/>
      <c r="D12" s="26" t="s">
        <v>22</v>
      </c>
      <c r="F12" s="24" t="s">
        <v>23</v>
      </c>
      <c r="I12" s="26" t="s">
        <v>24</v>
      </c>
      <c r="J12" s="52" t="str">
        <f>'Rekapitulace stavby'!AN8</f>
        <v>Vyplň údaj</v>
      </c>
      <c r="L12" s="32"/>
    </row>
    <row r="13" spans="2:46" s="1" customFormat="1" ht="10.8" customHeight="1">
      <c r="B13" s="32"/>
      <c r="L13" s="32"/>
    </row>
    <row r="14" spans="2:46" s="1" customFormat="1" ht="11.95" customHeight="1">
      <c r="B14" s="32"/>
      <c r="D14" s="26" t="s">
        <v>29</v>
      </c>
      <c r="I14" s="26" t="s">
        <v>30</v>
      </c>
      <c r="J14" s="24" t="s">
        <v>31</v>
      </c>
      <c r="L14" s="32"/>
    </row>
    <row r="15" spans="2:46" s="1" customFormat="1" ht="18" customHeight="1">
      <c r="B15" s="32"/>
      <c r="E15" s="24" t="s">
        <v>32</v>
      </c>
      <c r="I15" s="26" t="s">
        <v>33</v>
      </c>
      <c r="J15" s="24" t="s">
        <v>1</v>
      </c>
      <c r="L15" s="32"/>
    </row>
    <row r="16" spans="2:46" s="1" customFormat="1" ht="6.9" customHeight="1">
      <c r="B16" s="32"/>
      <c r="L16" s="32"/>
    </row>
    <row r="17" spans="2:12" s="1" customFormat="1" ht="11.95" customHeight="1">
      <c r="B17" s="32"/>
      <c r="D17" s="26" t="s">
        <v>34</v>
      </c>
      <c r="I17" s="26" t="s">
        <v>30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232" t="str">
        <f>'Rekapitulace stavby'!E14</f>
        <v>Vyplň údaj</v>
      </c>
      <c r="F18" s="201"/>
      <c r="G18" s="201"/>
      <c r="H18" s="201"/>
      <c r="I18" s="26" t="s">
        <v>33</v>
      </c>
      <c r="J18" s="27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1.95" customHeight="1">
      <c r="B20" s="32"/>
      <c r="D20" s="26" t="s">
        <v>36</v>
      </c>
      <c r="I20" s="26" t="s">
        <v>30</v>
      </c>
      <c r="J20" s="24" t="s">
        <v>37</v>
      </c>
      <c r="L20" s="32"/>
    </row>
    <row r="21" spans="2:12" s="1" customFormat="1" ht="18" customHeight="1">
      <c r="B21" s="32"/>
      <c r="E21" s="24" t="s">
        <v>38</v>
      </c>
      <c r="I21" s="26" t="s">
        <v>33</v>
      </c>
      <c r="J21" s="24" t="s">
        <v>1</v>
      </c>
      <c r="L21" s="32"/>
    </row>
    <row r="22" spans="2:12" s="1" customFormat="1" ht="6.9" customHeight="1">
      <c r="B22" s="32"/>
      <c r="L22" s="32"/>
    </row>
    <row r="23" spans="2:12" s="1" customFormat="1" ht="11.95" customHeight="1">
      <c r="B23" s="32"/>
      <c r="D23" s="26" t="s">
        <v>40</v>
      </c>
      <c r="I23" s="26" t="s">
        <v>30</v>
      </c>
      <c r="J23" s="24" t="s">
        <v>41</v>
      </c>
      <c r="L23" s="32"/>
    </row>
    <row r="24" spans="2:12" s="1" customFormat="1" ht="18" customHeight="1">
      <c r="B24" s="32"/>
      <c r="E24" s="24" t="s">
        <v>42</v>
      </c>
      <c r="I24" s="26" t="s">
        <v>33</v>
      </c>
      <c r="J24" s="24" t="s">
        <v>1</v>
      </c>
      <c r="L24" s="32"/>
    </row>
    <row r="25" spans="2:12" s="1" customFormat="1" ht="6.9" customHeight="1">
      <c r="B25" s="32"/>
      <c r="L25" s="32"/>
    </row>
    <row r="26" spans="2:12" s="1" customFormat="1" ht="11.95" customHeight="1">
      <c r="B26" s="32"/>
      <c r="D26" s="26" t="s">
        <v>43</v>
      </c>
      <c r="L26" s="32"/>
    </row>
    <row r="27" spans="2:12" s="7" customFormat="1" ht="16.55" customHeight="1">
      <c r="B27" s="89"/>
      <c r="E27" s="206" t="s">
        <v>1</v>
      </c>
      <c r="F27" s="206"/>
      <c r="G27" s="206"/>
      <c r="H27" s="206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>
      <c r="B30" s="32"/>
      <c r="D30" s="90" t="s">
        <v>44</v>
      </c>
      <c r="J30" s="66">
        <f>ROUND(J120,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46</v>
      </c>
      <c r="I32" s="35" t="s">
        <v>45</v>
      </c>
      <c r="J32" s="35" t="s">
        <v>47</v>
      </c>
      <c r="L32" s="32"/>
    </row>
    <row r="33" spans="2:12" s="1" customFormat="1" ht="14.4" customHeight="1">
      <c r="B33" s="32"/>
      <c r="D33" s="55" t="s">
        <v>48</v>
      </c>
      <c r="E33" s="26" t="s">
        <v>49</v>
      </c>
      <c r="F33" s="91">
        <f>ROUND((SUM(BE120:BE140)),  2)</f>
        <v>0</v>
      </c>
      <c r="I33" s="92">
        <v>0.21</v>
      </c>
      <c r="J33" s="91">
        <f>ROUND(((SUM(BE120:BE140))*I33),  2)</f>
        <v>0</v>
      </c>
      <c r="L33" s="32"/>
    </row>
    <row r="34" spans="2:12" s="1" customFormat="1" ht="14.4" customHeight="1">
      <c r="B34" s="32"/>
      <c r="E34" s="26" t="s">
        <v>50</v>
      </c>
      <c r="F34" s="91">
        <f>ROUND((SUM(BF120:BF140)),  2)</f>
        <v>0</v>
      </c>
      <c r="I34" s="92">
        <v>0.15</v>
      </c>
      <c r="J34" s="91">
        <f>ROUND(((SUM(BF120:BF140))*I34),  2)</f>
        <v>0</v>
      </c>
      <c r="L34" s="32"/>
    </row>
    <row r="35" spans="2:12" s="1" customFormat="1" ht="14.4" hidden="1" customHeight="1">
      <c r="B35" s="32"/>
      <c r="E35" s="26" t="s">
        <v>51</v>
      </c>
      <c r="F35" s="91">
        <f>ROUND((SUM(BG120:BG140)),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6" t="s">
        <v>52</v>
      </c>
      <c r="F36" s="91">
        <f>ROUND((SUM(BH120:BH140)),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6" t="s">
        <v>53</v>
      </c>
      <c r="F37" s="91">
        <f>ROUND((SUM(BI120:BI140)),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4" customHeight="1">
      <c r="B39" s="32"/>
      <c r="C39" s="93"/>
      <c r="D39" s="94" t="s">
        <v>54</v>
      </c>
      <c r="E39" s="57"/>
      <c r="F39" s="57"/>
      <c r="G39" s="95" t="s">
        <v>55</v>
      </c>
      <c r="H39" s="96" t="s">
        <v>56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2"/>
      <c r="D50" s="41" t="s">
        <v>57</v>
      </c>
      <c r="E50" s="42"/>
      <c r="F50" s="42"/>
      <c r="G50" s="41" t="s">
        <v>58</v>
      </c>
      <c r="H50" s="42"/>
      <c r="I50" s="42"/>
      <c r="J50" s="42"/>
      <c r="K50" s="42"/>
      <c r="L50" s="32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2"/>
      <c r="D61" s="43" t="s">
        <v>59</v>
      </c>
      <c r="E61" s="34"/>
      <c r="F61" s="99" t="s">
        <v>60</v>
      </c>
      <c r="G61" s="43" t="s">
        <v>59</v>
      </c>
      <c r="H61" s="34"/>
      <c r="I61" s="34"/>
      <c r="J61" s="100" t="s">
        <v>60</v>
      </c>
      <c r="K61" s="34"/>
      <c r="L61" s="32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2"/>
      <c r="D65" s="41" t="s">
        <v>61</v>
      </c>
      <c r="E65" s="42"/>
      <c r="F65" s="42"/>
      <c r="G65" s="41" t="s">
        <v>62</v>
      </c>
      <c r="H65" s="42"/>
      <c r="I65" s="42"/>
      <c r="J65" s="42"/>
      <c r="K65" s="42"/>
      <c r="L65" s="32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2"/>
      <c r="D76" s="43" t="s">
        <v>59</v>
      </c>
      <c r="E76" s="34"/>
      <c r="F76" s="99" t="s">
        <v>60</v>
      </c>
      <c r="G76" s="43" t="s">
        <v>59</v>
      </c>
      <c r="H76" s="34"/>
      <c r="I76" s="34"/>
      <c r="J76" s="100" t="s">
        <v>60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0" t="s">
        <v>131</v>
      </c>
      <c r="L82" s="32"/>
    </row>
    <row r="83" spans="2:47" s="1" customFormat="1" ht="6.9" customHeight="1">
      <c r="B83" s="32"/>
      <c r="L83" s="32"/>
    </row>
    <row r="84" spans="2:47" s="1" customFormat="1" ht="11.95" customHeight="1">
      <c r="B84" s="32"/>
      <c r="C84" s="26" t="s">
        <v>16</v>
      </c>
      <c r="L84" s="32"/>
    </row>
    <row r="85" spans="2:47" s="1" customFormat="1" ht="16.55" customHeight="1">
      <c r="B85" s="32"/>
      <c r="E85" s="229" t="str">
        <f>E7</f>
        <v>Revitalizace veřejných ploch města Luby - ETAPA I</v>
      </c>
      <c r="F85" s="230"/>
      <c r="G85" s="230"/>
      <c r="H85" s="230"/>
      <c r="L85" s="32"/>
    </row>
    <row r="86" spans="2:47" s="1" customFormat="1" ht="11.95" customHeight="1">
      <c r="B86" s="32"/>
      <c r="C86" s="26" t="s">
        <v>129</v>
      </c>
      <c r="L86" s="32"/>
    </row>
    <row r="87" spans="2:47" s="1" customFormat="1" ht="16.55" customHeight="1">
      <c r="B87" s="32"/>
      <c r="E87" s="195" t="str">
        <f>E9</f>
        <v>VON - Vedlejší a ostatní náklady Etapa I</v>
      </c>
      <c r="F87" s="231"/>
      <c r="G87" s="231"/>
      <c r="H87" s="231"/>
      <c r="L87" s="32"/>
    </row>
    <row r="88" spans="2:47" s="1" customFormat="1" ht="6.9" customHeight="1">
      <c r="B88" s="32"/>
      <c r="L88" s="32"/>
    </row>
    <row r="89" spans="2:47" s="1" customFormat="1" ht="11.95" customHeight="1">
      <c r="B89" s="32"/>
      <c r="C89" s="26" t="s">
        <v>22</v>
      </c>
      <c r="F89" s="24" t="str">
        <f>F12</f>
        <v>Luby u Chebu</v>
      </c>
      <c r="I89" s="26" t="s">
        <v>24</v>
      </c>
      <c r="J89" s="52" t="str">
        <f>IF(J12="","",J12)</f>
        <v>Vyplň údaj</v>
      </c>
      <c r="L89" s="32"/>
    </row>
    <row r="90" spans="2:47" s="1" customFormat="1" ht="6.9" customHeight="1">
      <c r="B90" s="32"/>
      <c r="L90" s="32"/>
    </row>
    <row r="91" spans="2:47" s="1" customFormat="1" ht="15.25" customHeight="1">
      <c r="B91" s="32"/>
      <c r="C91" s="26" t="s">
        <v>29</v>
      </c>
      <c r="F91" s="24" t="str">
        <f>E15</f>
        <v>Město Luby</v>
      </c>
      <c r="I91" s="26" t="s">
        <v>36</v>
      </c>
      <c r="J91" s="30" t="str">
        <f>E21</f>
        <v>A69 - Architekti s.r.o.</v>
      </c>
      <c r="L91" s="32"/>
    </row>
    <row r="92" spans="2:47" s="1" customFormat="1" ht="15.25" customHeight="1">
      <c r="B92" s="32"/>
      <c r="C92" s="26" t="s">
        <v>34</v>
      </c>
      <c r="F92" s="24" t="str">
        <f>IF(E18="","",E18)</f>
        <v>Vyplň údaj</v>
      </c>
      <c r="I92" s="26" t="s">
        <v>40</v>
      </c>
      <c r="J92" s="30" t="str">
        <f>E24</f>
        <v>Ing. Pavel Šturc</v>
      </c>
      <c r="L92" s="32"/>
    </row>
    <row r="93" spans="2:47" s="1" customFormat="1" ht="10.35" customHeight="1">
      <c r="B93" s="32"/>
      <c r="L93" s="32"/>
    </row>
    <row r="94" spans="2:47" s="1" customFormat="1" ht="29.3" customHeight="1">
      <c r="B94" s="32"/>
      <c r="C94" s="101" t="s">
        <v>132</v>
      </c>
      <c r="D94" s="93"/>
      <c r="E94" s="93"/>
      <c r="F94" s="93"/>
      <c r="G94" s="93"/>
      <c r="H94" s="93"/>
      <c r="I94" s="93"/>
      <c r="J94" s="102" t="s">
        <v>133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75" customHeight="1">
      <c r="B96" s="32"/>
      <c r="C96" s="103" t="s">
        <v>134</v>
      </c>
      <c r="J96" s="66">
        <f>J120</f>
        <v>0</v>
      </c>
      <c r="L96" s="32"/>
      <c r="AU96" s="16" t="s">
        <v>135</v>
      </c>
    </row>
    <row r="97" spans="2:12" s="8" customFormat="1" ht="24.9" customHeight="1">
      <c r="B97" s="104"/>
      <c r="D97" s="105" t="s">
        <v>148</v>
      </c>
      <c r="E97" s="106"/>
      <c r="F97" s="106"/>
      <c r="G97" s="106"/>
      <c r="H97" s="106"/>
      <c r="I97" s="106"/>
      <c r="J97" s="107">
        <f>J121</f>
        <v>0</v>
      </c>
      <c r="L97" s="104"/>
    </row>
    <row r="98" spans="2:12" s="9" customFormat="1" ht="20" customHeight="1">
      <c r="B98" s="108"/>
      <c r="D98" s="109" t="s">
        <v>1744</v>
      </c>
      <c r="E98" s="110"/>
      <c r="F98" s="110"/>
      <c r="G98" s="110"/>
      <c r="H98" s="110"/>
      <c r="I98" s="110"/>
      <c r="J98" s="111">
        <f>J122</f>
        <v>0</v>
      </c>
      <c r="L98" s="108"/>
    </row>
    <row r="99" spans="2:12" s="9" customFormat="1" ht="20" customHeight="1">
      <c r="B99" s="108"/>
      <c r="D99" s="109" t="s">
        <v>1745</v>
      </c>
      <c r="E99" s="110"/>
      <c r="F99" s="110"/>
      <c r="G99" s="110"/>
      <c r="H99" s="110"/>
      <c r="I99" s="110"/>
      <c r="J99" s="111">
        <f>J127</f>
        <v>0</v>
      </c>
      <c r="L99" s="108"/>
    </row>
    <row r="100" spans="2:12" s="9" customFormat="1" ht="20" customHeight="1">
      <c r="B100" s="108"/>
      <c r="D100" s="109" t="s">
        <v>1746</v>
      </c>
      <c r="E100" s="110"/>
      <c r="F100" s="110"/>
      <c r="G100" s="110"/>
      <c r="H100" s="110"/>
      <c r="I100" s="110"/>
      <c r="J100" s="111">
        <f>J138</f>
        <v>0</v>
      </c>
      <c r="L100" s="108"/>
    </row>
    <row r="101" spans="2:12" s="1" customFormat="1" ht="21.8" customHeight="1">
      <c r="B101" s="32"/>
      <c r="L101" s="32"/>
    </row>
    <row r="102" spans="2:12" s="1" customFormat="1" ht="6.9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12" s="1" customFormat="1" ht="6.9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12" s="1" customFormat="1" ht="24.9" customHeight="1">
      <c r="B107" s="32"/>
      <c r="C107" s="20" t="s">
        <v>150</v>
      </c>
      <c r="L107" s="32"/>
    </row>
    <row r="108" spans="2:12" s="1" customFormat="1" ht="6.9" customHeight="1">
      <c r="B108" s="32"/>
      <c r="L108" s="32"/>
    </row>
    <row r="109" spans="2:12" s="1" customFormat="1" ht="11.95" customHeight="1">
      <c r="B109" s="32"/>
      <c r="C109" s="26" t="s">
        <v>16</v>
      </c>
      <c r="L109" s="32"/>
    </row>
    <row r="110" spans="2:12" s="1" customFormat="1" ht="16.55" customHeight="1">
      <c r="B110" s="32"/>
      <c r="E110" s="229" t="str">
        <f>E7</f>
        <v>Revitalizace veřejných ploch města Luby - ETAPA I</v>
      </c>
      <c r="F110" s="230"/>
      <c r="G110" s="230"/>
      <c r="H110" s="230"/>
      <c r="L110" s="32"/>
    </row>
    <row r="111" spans="2:12" s="1" customFormat="1" ht="11.95" customHeight="1">
      <c r="B111" s="32"/>
      <c r="C111" s="26" t="s">
        <v>129</v>
      </c>
      <c r="L111" s="32"/>
    </row>
    <row r="112" spans="2:12" s="1" customFormat="1" ht="16.55" customHeight="1">
      <c r="B112" s="32"/>
      <c r="E112" s="195" t="str">
        <f>E9</f>
        <v>VON - Vedlejší a ostatní náklady Etapa I</v>
      </c>
      <c r="F112" s="231"/>
      <c r="G112" s="231"/>
      <c r="H112" s="231"/>
      <c r="L112" s="32"/>
    </row>
    <row r="113" spans="2:65" s="1" customFormat="1" ht="6.9" customHeight="1">
      <c r="B113" s="32"/>
      <c r="L113" s="32"/>
    </row>
    <row r="114" spans="2:65" s="1" customFormat="1" ht="11.95" customHeight="1">
      <c r="B114" s="32"/>
      <c r="C114" s="26" t="s">
        <v>22</v>
      </c>
      <c r="F114" s="24" t="str">
        <f>F12</f>
        <v>Luby u Chebu</v>
      </c>
      <c r="I114" s="26" t="s">
        <v>24</v>
      </c>
      <c r="J114" s="52" t="str">
        <f>IF(J12="","",J12)</f>
        <v>Vyplň údaj</v>
      </c>
      <c r="L114" s="32"/>
    </row>
    <row r="115" spans="2:65" s="1" customFormat="1" ht="6.9" customHeight="1">
      <c r="B115" s="32"/>
      <c r="L115" s="32"/>
    </row>
    <row r="116" spans="2:65" s="1" customFormat="1" ht="15.25" customHeight="1">
      <c r="B116" s="32"/>
      <c r="C116" s="26" t="s">
        <v>29</v>
      </c>
      <c r="F116" s="24" t="str">
        <f>E15</f>
        <v>Město Luby</v>
      </c>
      <c r="I116" s="26" t="s">
        <v>36</v>
      </c>
      <c r="J116" s="30" t="str">
        <f>E21</f>
        <v>A69 - Architekti s.r.o.</v>
      </c>
      <c r="L116" s="32"/>
    </row>
    <row r="117" spans="2:65" s="1" customFormat="1" ht="15.25" customHeight="1">
      <c r="B117" s="32"/>
      <c r="C117" s="26" t="s">
        <v>34</v>
      </c>
      <c r="F117" s="24" t="str">
        <f>IF(E18="","",E18)</f>
        <v>Vyplň údaj</v>
      </c>
      <c r="I117" s="26" t="s">
        <v>40</v>
      </c>
      <c r="J117" s="30" t="str">
        <f>E24</f>
        <v>Ing. Pavel Šturc</v>
      </c>
      <c r="L117" s="32"/>
    </row>
    <row r="118" spans="2:65" s="1" customFormat="1" ht="10.35" customHeight="1">
      <c r="B118" s="32"/>
      <c r="L118" s="32"/>
    </row>
    <row r="119" spans="2:65" s="10" customFormat="1" ht="29.3" customHeight="1">
      <c r="B119" s="112"/>
      <c r="C119" s="113" t="s">
        <v>151</v>
      </c>
      <c r="D119" s="114" t="s">
        <v>69</v>
      </c>
      <c r="E119" s="114" t="s">
        <v>65</v>
      </c>
      <c r="F119" s="114" t="s">
        <v>66</v>
      </c>
      <c r="G119" s="114" t="s">
        <v>152</v>
      </c>
      <c r="H119" s="114" t="s">
        <v>153</v>
      </c>
      <c r="I119" s="114" t="s">
        <v>154</v>
      </c>
      <c r="J119" s="115" t="s">
        <v>133</v>
      </c>
      <c r="K119" s="116" t="s">
        <v>155</v>
      </c>
      <c r="L119" s="112"/>
      <c r="M119" s="59" t="s">
        <v>1</v>
      </c>
      <c r="N119" s="60" t="s">
        <v>48</v>
      </c>
      <c r="O119" s="60" t="s">
        <v>156</v>
      </c>
      <c r="P119" s="60" t="s">
        <v>157</v>
      </c>
      <c r="Q119" s="60" t="s">
        <v>158</v>
      </c>
      <c r="R119" s="60" t="s">
        <v>159</v>
      </c>
      <c r="S119" s="60" t="s">
        <v>160</v>
      </c>
      <c r="T119" s="61" t="s">
        <v>161</v>
      </c>
    </row>
    <row r="120" spans="2:65" s="1" customFormat="1" ht="22.75" customHeight="1">
      <c r="B120" s="32"/>
      <c r="C120" s="64" t="s">
        <v>162</v>
      </c>
      <c r="J120" s="117">
        <f>BK120</f>
        <v>0</v>
      </c>
      <c r="L120" s="32"/>
      <c r="M120" s="62"/>
      <c r="N120" s="53"/>
      <c r="O120" s="53"/>
      <c r="P120" s="118">
        <f>P121</f>
        <v>0</v>
      </c>
      <c r="Q120" s="53"/>
      <c r="R120" s="118">
        <f>R121</f>
        <v>0</v>
      </c>
      <c r="S120" s="53"/>
      <c r="T120" s="119">
        <f>T121</f>
        <v>0</v>
      </c>
      <c r="AT120" s="16" t="s">
        <v>83</v>
      </c>
      <c r="AU120" s="16" t="s">
        <v>135</v>
      </c>
      <c r="BK120" s="120">
        <f>BK121</f>
        <v>0</v>
      </c>
    </row>
    <row r="121" spans="2:65" s="11" customFormat="1" ht="25.85" customHeight="1">
      <c r="B121" s="121"/>
      <c r="D121" s="122" t="s">
        <v>83</v>
      </c>
      <c r="E121" s="123" t="s">
        <v>596</v>
      </c>
      <c r="F121" s="123" t="s">
        <v>597</v>
      </c>
      <c r="I121" s="124"/>
      <c r="J121" s="125">
        <f>BK121</f>
        <v>0</v>
      </c>
      <c r="L121" s="121"/>
      <c r="M121" s="126"/>
      <c r="P121" s="127">
        <f>P122+P127+P138</f>
        <v>0</v>
      </c>
      <c r="R121" s="127">
        <f>R122+R127+R138</f>
        <v>0</v>
      </c>
      <c r="T121" s="128">
        <f>T122+T127+T138</f>
        <v>0</v>
      </c>
      <c r="AR121" s="122" t="s">
        <v>194</v>
      </c>
      <c r="AT121" s="129" t="s">
        <v>83</v>
      </c>
      <c r="AU121" s="129" t="s">
        <v>84</v>
      </c>
      <c r="AY121" s="122" t="s">
        <v>165</v>
      </c>
      <c r="BK121" s="130">
        <f>BK122+BK127+BK138</f>
        <v>0</v>
      </c>
    </row>
    <row r="122" spans="2:65" s="11" customFormat="1" ht="22.75" customHeight="1">
      <c r="B122" s="121"/>
      <c r="D122" s="122" t="s">
        <v>83</v>
      </c>
      <c r="E122" s="131" t="s">
        <v>1747</v>
      </c>
      <c r="F122" s="131" t="s">
        <v>1748</v>
      </c>
      <c r="I122" s="124"/>
      <c r="J122" s="132">
        <f>BK122</f>
        <v>0</v>
      </c>
      <c r="L122" s="121"/>
      <c r="M122" s="126"/>
      <c r="P122" s="127">
        <f>SUM(P123:P126)</f>
        <v>0</v>
      </c>
      <c r="R122" s="127">
        <f>SUM(R123:R126)</f>
        <v>0</v>
      </c>
      <c r="T122" s="128">
        <f>SUM(T123:T126)</f>
        <v>0</v>
      </c>
      <c r="AR122" s="122" t="s">
        <v>194</v>
      </c>
      <c r="AT122" s="129" t="s">
        <v>83</v>
      </c>
      <c r="AU122" s="129" t="s">
        <v>92</v>
      </c>
      <c r="AY122" s="122" t="s">
        <v>165</v>
      </c>
      <c r="BK122" s="130">
        <f>SUM(BK123:BK126)</f>
        <v>0</v>
      </c>
    </row>
    <row r="123" spans="2:65" s="1" customFormat="1" ht="16.55" customHeight="1">
      <c r="B123" s="32"/>
      <c r="C123" s="133" t="s">
        <v>92</v>
      </c>
      <c r="D123" s="133" t="s">
        <v>167</v>
      </c>
      <c r="E123" s="134" t="s">
        <v>1749</v>
      </c>
      <c r="F123" s="135" t="s">
        <v>1750</v>
      </c>
      <c r="G123" s="136" t="s">
        <v>603</v>
      </c>
      <c r="H123" s="137">
        <v>1</v>
      </c>
      <c r="I123" s="138"/>
      <c r="J123" s="139">
        <f>ROUND(I123*H123,2)</f>
        <v>0</v>
      </c>
      <c r="K123" s="140"/>
      <c r="L123" s="32"/>
      <c r="M123" s="141" t="s">
        <v>1</v>
      </c>
      <c r="N123" s="142" t="s">
        <v>49</v>
      </c>
      <c r="P123" s="143">
        <f>O123*H123</f>
        <v>0</v>
      </c>
      <c r="Q123" s="143">
        <v>0</v>
      </c>
      <c r="R123" s="143">
        <f>Q123*H123</f>
        <v>0</v>
      </c>
      <c r="S123" s="143">
        <v>0</v>
      </c>
      <c r="T123" s="144">
        <f>S123*H123</f>
        <v>0</v>
      </c>
      <c r="AR123" s="145" t="s">
        <v>604</v>
      </c>
      <c r="AT123" s="145" t="s">
        <v>167</v>
      </c>
      <c r="AU123" s="145" t="s">
        <v>94</v>
      </c>
      <c r="AY123" s="16" t="s">
        <v>165</v>
      </c>
      <c r="BE123" s="146">
        <f>IF(N123="základní",J123,0)</f>
        <v>0</v>
      </c>
      <c r="BF123" s="146">
        <f>IF(N123="snížená",J123,0)</f>
        <v>0</v>
      </c>
      <c r="BG123" s="146">
        <f>IF(N123="zákl. přenesená",J123,0)</f>
        <v>0</v>
      </c>
      <c r="BH123" s="146">
        <f>IF(N123="sníž. přenesená",J123,0)</f>
        <v>0</v>
      </c>
      <c r="BI123" s="146">
        <f>IF(N123="nulová",J123,0)</f>
        <v>0</v>
      </c>
      <c r="BJ123" s="16" t="s">
        <v>92</v>
      </c>
      <c r="BK123" s="146">
        <f>ROUND(I123*H123,2)</f>
        <v>0</v>
      </c>
      <c r="BL123" s="16" t="s">
        <v>604</v>
      </c>
      <c r="BM123" s="145" t="s">
        <v>1751</v>
      </c>
    </row>
    <row r="124" spans="2:65" s="1" customFormat="1" ht="16.55" customHeight="1">
      <c r="B124" s="32"/>
      <c r="C124" s="133" t="s">
        <v>94</v>
      </c>
      <c r="D124" s="133" t="s">
        <v>167</v>
      </c>
      <c r="E124" s="134" t="s">
        <v>1752</v>
      </c>
      <c r="F124" s="135" t="s">
        <v>1753</v>
      </c>
      <c r="G124" s="136" t="s">
        <v>603</v>
      </c>
      <c r="H124" s="137">
        <v>1</v>
      </c>
      <c r="I124" s="138"/>
      <c r="J124" s="139">
        <f>ROUND(I124*H124,2)</f>
        <v>0</v>
      </c>
      <c r="K124" s="140"/>
      <c r="L124" s="32"/>
      <c r="M124" s="141" t="s">
        <v>1</v>
      </c>
      <c r="N124" s="142" t="s">
        <v>49</v>
      </c>
      <c r="P124" s="143">
        <f>O124*H124</f>
        <v>0</v>
      </c>
      <c r="Q124" s="143">
        <v>0</v>
      </c>
      <c r="R124" s="143">
        <f>Q124*H124</f>
        <v>0</v>
      </c>
      <c r="S124" s="143">
        <v>0</v>
      </c>
      <c r="T124" s="144">
        <f>S124*H124</f>
        <v>0</v>
      </c>
      <c r="AR124" s="145" t="s">
        <v>604</v>
      </c>
      <c r="AT124" s="145" t="s">
        <v>167</v>
      </c>
      <c r="AU124" s="145" t="s">
        <v>94</v>
      </c>
      <c r="AY124" s="16" t="s">
        <v>165</v>
      </c>
      <c r="BE124" s="146">
        <f>IF(N124="základní",J124,0)</f>
        <v>0</v>
      </c>
      <c r="BF124" s="146">
        <f>IF(N124="snížená",J124,0)</f>
        <v>0</v>
      </c>
      <c r="BG124" s="146">
        <f>IF(N124="zákl. přenesená",J124,0)</f>
        <v>0</v>
      </c>
      <c r="BH124" s="146">
        <f>IF(N124="sníž. přenesená",J124,0)</f>
        <v>0</v>
      </c>
      <c r="BI124" s="146">
        <f>IF(N124="nulová",J124,0)</f>
        <v>0</v>
      </c>
      <c r="BJ124" s="16" t="s">
        <v>92</v>
      </c>
      <c r="BK124" s="146">
        <f>ROUND(I124*H124,2)</f>
        <v>0</v>
      </c>
      <c r="BL124" s="16" t="s">
        <v>604</v>
      </c>
      <c r="BM124" s="145" t="s">
        <v>1754</v>
      </c>
    </row>
    <row r="125" spans="2:65" s="1" customFormat="1" ht="16.55" customHeight="1">
      <c r="B125" s="32"/>
      <c r="C125" s="133" t="s">
        <v>185</v>
      </c>
      <c r="D125" s="133" t="s">
        <v>167</v>
      </c>
      <c r="E125" s="134" t="s">
        <v>1755</v>
      </c>
      <c r="F125" s="135" t="s">
        <v>1756</v>
      </c>
      <c r="G125" s="136" t="s">
        <v>603</v>
      </c>
      <c r="H125" s="137">
        <v>1</v>
      </c>
      <c r="I125" s="138"/>
      <c r="J125" s="139">
        <f>ROUND(I125*H125,2)</f>
        <v>0</v>
      </c>
      <c r="K125" s="140"/>
      <c r="L125" s="32"/>
      <c r="M125" s="141" t="s">
        <v>1</v>
      </c>
      <c r="N125" s="142" t="s">
        <v>49</v>
      </c>
      <c r="P125" s="143">
        <f>O125*H125</f>
        <v>0</v>
      </c>
      <c r="Q125" s="143">
        <v>0</v>
      </c>
      <c r="R125" s="143">
        <f>Q125*H125</f>
        <v>0</v>
      </c>
      <c r="S125" s="143">
        <v>0</v>
      </c>
      <c r="T125" s="144">
        <f>S125*H125</f>
        <v>0</v>
      </c>
      <c r="AR125" s="145" t="s">
        <v>604</v>
      </c>
      <c r="AT125" s="145" t="s">
        <v>167</v>
      </c>
      <c r="AU125" s="145" t="s">
        <v>94</v>
      </c>
      <c r="AY125" s="16" t="s">
        <v>165</v>
      </c>
      <c r="BE125" s="146">
        <f>IF(N125="základní",J125,0)</f>
        <v>0</v>
      </c>
      <c r="BF125" s="146">
        <f>IF(N125="snížená",J125,0)</f>
        <v>0</v>
      </c>
      <c r="BG125" s="146">
        <f>IF(N125="zákl. přenesená",J125,0)</f>
        <v>0</v>
      </c>
      <c r="BH125" s="146">
        <f>IF(N125="sníž. přenesená",J125,0)</f>
        <v>0</v>
      </c>
      <c r="BI125" s="146">
        <f>IF(N125="nulová",J125,0)</f>
        <v>0</v>
      </c>
      <c r="BJ125" s="16" t="s">
        <v>92</v>
      </c>
      <c r="BK125" s="146">
        <f>ROUND(I125*H125,2)</f>
        <v>0</v>
      </c>
      <c r="BL125" s="16" t="s">
        <v>604</v>
      </c>
      <c r="BM125" s="145" t="s">
        <v>1757</v>
      </c>
    </row>
    <row r="126" spans="2:65" s="1" customFormat="1" ht="16.55" customHeight="1">
      <c r="B126" s="32"/>
      <c r="C126" s="133" t="s">
        <v>171</v>
      </c>
      <c r="D126" s="133" t="s">
        <v>167</v>
      </c>
      <c r="E126" s="134" t="s">
        <v>1451</v>
      </c>
      <c r="F126" s="135" t="s">
        <v>1452</v>
      </c>
      <c r="G126" s="136" t="s">
        <v>603</v>
      </c>
      <c r="H126" s="137">
        <v>1</v>
      </c>
      <c r="I126" s="138"/>
      <c r="J126" s="139">
        <f>ROUND(I126*H126,2)</f>
        <v>0</v>
      </c>
      <c r="K126" s="140"/>
      <c r="L126" s="32"/>
      <c r="M126" s="141" t="s">
        <v>1</v>
      </c>
      <c r="N126" s="142" t="s">
        <v>49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171</v>
      </c>
      <c r="AT126" s="145" t="s">
        <v>167</v>
      </c>
      <c r="AU126" s="145" t="s">
        <v>94</v>
      </c>
      <c r="AY126" s="16" t="s">
        <v>165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6" t="s">
        <v>92</v>
      </c>
      <c r="BK126" s="146">
        <f>ROUND(I126*H126,2)</f>
        <v>0</v>
      </c>
      <c r="BL126" s="16" t="s">
        <v>171</v>
      </c>
      <c r="BM126" s="145" t="s">
        <v>1758</v>
      </c>
    </row>
    <row r="127" spans="2:65" s="11" customFormat="1" ht="22.75" customHeight="1">
      <c r="B127" s="121"/>
      <c r="D127" s="122" t="s">
        <v>83</v>
      </c>
      <c r="E127" s="131" t="s">
        <v>1759</v>
      </c>
      <c r="F127" s="131" t="s">
        <v>1760</v>
      </c>
      <c r="I127" s="124"/>
      <c r="J127" s="132">
        <f>BK127</f>
        <v>0</v>
      </c>
      <c r="L127" s="121"/>
      <c r="M127" s="126"/>
      <c r="P127" s="127">
        <f>SUM(P128:P137)</f>
        <v>0</v>
      </c>
      <c r="R127" s="127">
        <f>SUM(R128:R137)</f>
        <v>0</v>
      </c>
      <c r="T127" s="128">
        <f>SUM(T128:T137)</f>
        <v>0</v>
      </c>
      <c r="AR127" s="122" t="s">
        <v>194</v>
      </c>
      <c r="AT127" s="129" t="s">
        <v>83</v>
      </c>
      <c r="AU127" s="129" t="s">
        <v>92</v>
      </c>
      <c r="AY127" s="122" t="s">
        <v>165</v>
      </c>
      <c r="BK127" s="130">
        <f>SUM(BK128:BK137)</f>
        <v>0</v>
      </c>
    </row>
    <row r="128" spans="2:65" s="1" customFormat="1" ht="16.55" customHeight="1">
      <c r="B128" s="32"/>
      <c r="C128" s="133" t="s">
        <v>194</v>
      </c>
      <c r="D128" s="133" t="s">
        <v>167</v>
      </c>
      <c r="E128" s="134" t="s">
        <v>1761</v>
      </c>
      <c r="F128" s="135" t="s">
        <v>1760</v>
      </c>
      <c r="G128" s="136" t="s">
        <v>603</v>
      </c>
      <c r="H128" s="137">
        <v>1</v>
      </c>
      <c r="I128" s="138"/>
      <c r="J128" s="139">
        <f t="shared" ref="J128:J137" si="0">ROUND(I128*H128,2)</f>
        <v>0</v>
      </c>
      <c r="K128" s="140"/>
      <c r="L128" s="32"/>
      <c r="M128" s="141" t="s">
        <v>1</v>
      </c>
      <c r="N128" s="142" t="s">
        <v>49</v>
      </c>
      <c r="P128" s="143">
        <f t="shared" ref="P128:P137" si="1">O128*H128</f>
        <v>0</v>
      </c>
      <c r="Q128" s="143">
        <v>0</v>
      </c>
      <c r="R128" s="143">
        <f t="shared" ref="R128:R137" si="2">Q128*H128</f>
        <v>0</v>
      </c>
      <c r="S128" s="143">
        <v>0</v>
      </c>
      <c r="T128" s="144">
        <f t="shared" ref="T128:T137" si="3">S128*H128</f>
        <v>0</v>
      </c>
      <c r="AR128" s="145" t="s">
        <v>171</v>
      </c>
      <c r="AT128" s="145" t="s">
        <v>167</v>
      </c>
      <c r="AU128" s="145" t="s">
        <v>94</v>
      </c>
      <c r="AY128" s="16" t="s">
        <v>165</v>
      </c>
      <c r="BE128" s="146">
        <f t="shared" ref="BE128:BE137" si="4">IF(N128="základní",J128,0)</f>
        <v>0</v>
      </c>
      <c r="BF128" s="146">
        <f t="shared" ref="BF128:BF137" si="5">IF(N128="snížená",J128,0)</f>
        <v>0</v>
      </c>
      <c r="BG128" s="146">
        <f t="shared" ref="BG128:BG137" si="6">IF(N128="zákl. přenesená",J128,0)</f>
        <v>0</v>
      </c>
      <c r="BH128" s="146">
        <f t="shared" ref="BH128:BH137" si="7">IF(N128="sníž. přenesená",J128,0)</f>
        <v>0</v>
      </c>
      <c r="BI128" s="146">
        <f t="shared" ref="BI128:BI137" si="8">IF(N128="nulová",J128,0)</f>
        <v>0</v>
      </c>
      <c r="BJ128" s="16" t="s">
        <v>92</v>
      </c>
      <c r="BK128" s="146">
        <f t="shared" ref="BK128:BK137" si="9">ROUND(I128*H128,2)</f>
        <v>0</v>
      </c>
      <c r="BL128" s="16" t="s">
        <v>171</v>
      </c>
      <c r="BM128" s="145" t="s">
        <v>1762</v>
      </c>
    </row>
    <row r="129" spans="2:65" s="1" customFormat="1" ht="16.55" customHeight="1">
      <c r="B129" s="32"/>
      <c r="C129" s="133" t="s">
        <v>199</v>
      </c>
      <c r="D129" s="133" t="s">
        <v>167</v>
      </c>
      <c r="E129" s="134" t="s">
        <v>1763</v>
      </c>
      <c r="F129" s="135" t="s">
        <v>1764</v>
      </c>
      <c r="G129" s="136" t="s">
        <v>603</v>
      </c>
      <c r="H129" s="137">
        <v>1</v>
      </c>
      <c r="I129" s="138"/>
      <c r="J129" s="139">
        <f t="shared" si="0"/>
        <v>0</v>
      </c>
      <c r="K129" s="140"/>
      <c r="L129" s="32"/>
      <c r="M129" s="141" t="s">
        <v>1</v>
      </c>
      <c r="N129" s="142" t="s">
        <v>49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</v>
      </c>
      <c r="T129" s="144">
        <f t="shared" si="3"/>
        <v>0</v>
      </c>
      <c r="AR129" s="145" t="s">
        <v>171</v>
      </c>
      <c r="AT129" s="145" t="s">
        <v>167</v>
      </c>
      <c r="AU129" s="145" t="s">
        <v>94</v>
      </c>
      <c r="AY129" s="16" t="s">
        <v>165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6" t="s">
        <v>92</v>
      </c>
      <c r="BK129" s="146">
        <f t="shared" si="9"/>
        <v>0</v>
      </c>
      <c r="BL129" s="16" t="s">
        <v>171</v>
      </c>
      <c r="BM129" s="145" t="s">
        <v>1765</v>
      </c>
    </row>
    <row r="130" spans="2:65" s="1" customFormat="1" ht="16.55" customHeight="1">
      <c r="B130" s="32"/>
      <c r="C130" s="133" t="s">
        <v>204</v>
      </c>
      <c r="D130" s="133" t="s">
        <v>167</v>
      </c>
      <c r="E130" s="134" t="s">
        <v>1766</v>
      </c>
      <c r="F130" s="135" t="s">
        <v>1767</v>
      </c>
      <c r="G130" s="136" t="s">
        <v>603</v>
      </c>
      <c r="H130" s="137">
        <v>1</v>
      </c>
      <c r="I130" s="138"/>
      <c r="J130" s="139">
        <f t="shared" si="0"/>
        <v>0</v>
      </c>
      <c r="K130" s="140"/>
      <c r="L130" s="32"/>
      <c r="M130" s="141" t="s">
        <v>1</v>
      </c>
      <c r="N130" s="142" t="s">
        <v>49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171</v>
      </c>
      <c r="AT130" s="145" t="s">
        <v>167</v>
      </c>
      <c r="AU130" s="145" t="s">
        <v>94</v>
      </c>
      <c r="AY130" s="16" t="s">
        <v>165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6" t="s">
        <v>92</v>
      </c>
      <c r="BK130" s="146">
        <f t="shared" si="9"/>
        <v>0</v>
      </c>
      <c r="BL130" s="16" t="s">
        <v>171</v>
      </c>
      <c r="BM130" s="145" t="s">
        <v>1768</v>
      </c>
    </row>
    <row r="131" spans="2:65" s="1" customFormat="1" ht="16.55" customHeight="1">
      <c r="B131" s="32"/>
      <c r="C131" s="133" t="s">
        <v>209</v>
      </c>
      <c r="D131" s="133" t="s">
        <v>167</v>
      </c>
      <c r="E131" s="134" t="s">
        <v>1769</v>
      </c>
      <c r="F131" s="135" t="s">
        <v>1770</v>
      </c>
      <c r="G131" s="136" t="s">
        <v>603</v>
      </c>
      <c r="H131" s="137">
        <v>1</v>
      </c>
      <c r="I131" s="138"/>
      <c r="J131" s="139">
        <f t="shared" si="0"/>
        <v>0</v>
      </c>
      <c r="K131" s="140"/>
      <c r="L131" s="32"/>
      <c r="M131" s="141" t="s">
        <v>1</v>
      </c>
      <c r="N131" s="142" t="s">
        <v>49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604</v>
      </c>
      <c r="AT131" s="145" t="s">
        <v>167</v>
      </c>
      <c r="AU131" s="145" t="s">
        <v>94</v>
      </c>
      <c r="AY131" s="16" t="s">
        <v>165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6" t="s">
        <v>92</v>
      </c>
      <c r="BK131" s="146">
        <f t="shared" si="9"/>
        <v>0</v>
      </c>
      <c r="BL131" s="16" t="s">
        <v>604</v>
      </c>
      <c r="BM131" s="145" t="s">
        <v>1771</v>
      </c>
    </row>
    <row r="132" spans="2:65" s="1" customFormat="1" ht="24.25" customHeight="1">
      <c r="B132" s="32"/>
      <c r="C132" s="133" t="s">
        <v>214</v>
      </c>
      <c r="D132" s="133" t="s">
        <v>167</v>
      </c>
      <c r="E132" s="134" t="s">
        <v>1772</v>
      </c>
      <c r="F132" s="135" t="s">
        <v>1773</v>
      </c>
      <c r="G132" s="136" t="s">
        <v>603</v>
      </c>
      <c r="H132" s="137">
        <v>1</v>
      </c>
      <c r="I132" s="138"/>
      <c r="J132" s="139">
        <f t="shared" si="0"/>
        <v>0</v>
      </c>
      <c r="K132" s="140"/>
      <c r="L132" s="32"/>
      <c r="M132" s="141" t="s">
        <v>1</v>
      </c>
      <c r="N132" s="142" t="s">
        <v>49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604</v>
      </c>
      <c r="AT132" s="145" t="s">
        <v>167</v>
      </c>
      <c r="AU132" s="145" t="s">
        <v>94</v>
      </c>
      <c r="AY132" s="16" t="s">
        <v>165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6" t="s">
        <v>92</v>
      </c>
      <c r="BK132" s="146">
        <f t="shared" si="9"/>
        <v>0</v>
      </c>
      <c r="BL132" s="16" t="s">
        <v>604</v>
      </c>
      <c r="BM132" s="145" t="s">
        <v>1774</v>
      </c>
    </row>
    <row r="133" spans="2:65" s="1" customFormat="1" ht="16.55" customHeight="1">
      <c r="B133" s="32"/>
      <c r="C133" s="133" t="s">
        <v>220</v>
      </c>
      <c r="D133" s="133" t="s">
        <v>167</v>
      </c>
      <c r="E133" s="134" t="s">
        <v>1775</v>
      </c>
      <c r="F133" s="135" t="s">
        <v>1776</v>
      </c>
      <c r="G133" s="136" t="s">
        <v>603</v>
      </c>
      <c r="H133" s="137">
        <v>1</v>
      </c>
      <c r="I133" s="138"/>
      <c r="J133" s="139">
        <f t="shared" si="0"/>
        <v>0</v>
      </c>
      <c r="K133" s="140"/>
      <c r="L133" s="32"/>
      <c r="M133" s="141" t="s">
        <v>1</v>
      </c>
      <c r="N133" s="142" t="s">
        <v>49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604</v>
      </c>
      <c r="AT133" s="145" t="s">
        <v>167</v>
      </c>
      <c r="AU133" s="145" t="s">
        <v>94</v>
      </c>
      <c r="AY133" s="16" t="s">
        <v>165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6" t="s">
        <v>92</v>
      </c>
      <c r="BK133" s="146">
        <f t="shared" si="9"/>
        <v>0</v>
      </c>
      <c r="BL133" s="16" t="s">
        <v>604</v>
      </c>
      <c r="BM133" s="145" t="s">
        <v>1777</v>
      </c>
    </row>
    <row r="134" spans="2:65" s="1" customFormat="1" ht="16.55" customHeight="1">
      <c r="B134" s="32"/>
      <c r="C134" s="133" t="s">
        <v>227</v>
      </c>
      <c r="D134" s="133" t="s">
        <v>167</v>
      </c>
      <c r="E134" s="134" t="s">
        <v>1778</v>
      </c>
      <c r="F134" s="135" t="s">
        <v>1779</v>
      </c>
      <c r="G134" s="136" t="s">
        <v>603</v>
      </c>
      <c r="H134" s="137">
        <v>1</v>
      </c>
      <c r="I134" s="138"/>
      <c r="J134" s="139">
        <f t="shared" si="0"/>
        <v>0</v>
      </c>
      <c r="K134" s="140"/>
      <c r="L134" s="32"/>
      <c r="M134" s="141" t="s">
        <v>1</v>
      </c>
      <c r="N134" s="142" t="s">
        <v>49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604</v>
      </c>
      <c r="AT134" s="145" t="s">
        <v>167</v>
      </c>
      <c r="AU134" s="145" t="s">
        <v>94</v>
      </c>
      <c r="AY134" s="16" t="s">
        <v>165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6" t="s">
        <v>92</v>
      </c>
      <c r="BK134" s="146">
        <f t="shared" si="9"/>
        <v>0</v>
      </c>
      <c r="BL134" s="16" t="s">
        <v>604</v>
      </c>
      <c r="BM134" s="145" t="s">
        <v>1780</v>
      </c>
    </row>
    <row r="135" spans="2:65" s="1" customFormat="1" ht="16.55" customHeight="1">
      <c r="B135" s="32"/>
      <c r="C135" s="133" t="s">
        <v>231</v>
      </c>
      <c r="D135" s="133" t="s">
        <v>167</v>
      </c>
      <c r="E135" s="134" t="s">
        <v>1781</v>
      </c>
      <c r="F135" s="135" t="s">
        <v>1782</v>
      </c>
      <c r="G135" s="136" t="s">
        <v>603</v>
      </c>
      <c r="H135" s="137">
        <v>1</v>
      </c>
      <c r="I135" s="138"/>
      <c r="J135" s="139">
        <f t="shared" si="0"/>
        <v>0</v>
      </c>
      <c r="K135" s="140"/>
      <c r="L135" s="32"/>
      <c r="M135" s="141" t="s">
        <v>1</v>
      </c>
      <c r="N135" s="142" t="s">
        <v>49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604</v>
      </c>
      <c r="AT135" s="145" t="s">
        <v>167</v>
      </c>
      <c r="AU135" s="145" t="s">
        <v>94</v>
      </c>
      <c r="AY135" s="16" t="s">
        <v>165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6" t="s">
        <v>92</v>
      </c>
      <c r="BK135" s="146">
        <f t="shared" si="9"/>
        <v>0</v>
      </c>
      <c r="BL135" s="16" t="s">
        <v>604</v>
      </c>
      <c r="BM135" s="145" t="s">
        <v>1783</v>
      </c>
    </row>
    <row r="136" spans="2:65" s="1" customFormat="1" ht="16.55" customHeight="1">
      <c r="B136" s="32"/>
      <c r="C136" s="133" t="s">
        <v>235</v>
      </c>
      <c r="D136" s="133" t="s">
        <v>167</v>
      </c>
      <c r="E136" s="134" t="s">
        <v>1784</v>
      </c>
      <c r="F136" s="135" t="s">
        <v>1785</v>
      </c>
      <c r="G136" s="136" t="s">
        <v>603</v>
      </c>
      <c r="H136" s="137">
        <v>1</v>
      </c>
      <c r="I136" s="138"/>
      <c r="J136" s="139">
        <f t="shared" si="0"/>
        <v>0</v>
      </c>
      <c r="K136" s="140"/>
      <c r="L136" s="32"/>
      <c r="M136" s="141" t="s">
        <v>1</v>
      </c>
      <c r="N136" s="142" t="s">
        <v>49</v>
      </c>
      <c r="P136" s="143">
        <f t="shared" si="1"/>
        <v>0</v>
      </c>
      <c r="Q136" s="143">
        <v>0</v>
      </c>
      <c r="R136" s="143">
        <f t="shared" si="2"/>
        <v>0</v>
      </c>
      <c r="S136" s="143">
        <v>0</v>
      </c>
      <c r="T136" s="144">
        <f t="shared" si="3"/>
        <v>0</v>
      </c>
      <c r="AR136" s="145" t="s">
        <v>171</v>
      </c>
      <c r="AT136" s="145" t="s">
        <v>167</v>
      </c>
      <c r="AU136" s="145" t="s">
        <v>94</v>
      </c>
      <c r="AY136" s="16" t="s">
        <v>165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6" t="s">
        <v>92</v>
      </c>
      <c r="BK136" s="146">
        <f t="shared" si="9"/>
        <v>0</v>
      </c>
      <c r="BL136" s="16" t="s">
        <v>171</v>
      </c>
      <c r="BM136" s="145" t="s">
        <v>1786</v>
      </c>
    </row>
    <row r="137" spans="2:65" s="1" customFormat="1" ht="16.55" customHeight="1">
      <c r="B137" s="32"/>
      <c r="C137" s="133" t="s">
        <v>241</v>
      </c>
      <c r="D137" s="133" t="s">
        <v>167</v>
      </c>
      <c r="E137" s="134" t="s">
        <v>1787</v>
      </c>
      <c r="F137" s="135" t="s">
        <v>1788</v>
      </c>
      <c r="G137" s="136" t="s">
        <v>603</v>
      </c>
      <c r="H137" s="137">
        <v>1</v>
      </c>
      <c r="I137" s="138"/>
      <c r="J137" s="139">
        <f t="shared" si="0"/>
        <v>0</v>
      </c>
      <c r="K137" s="140"/>
      <c r="L137" s="32"/>
      <c r="M137" s="141" t="s">
        <v>1</v>
      </c>
      <c r="N137" s="142" t="s">
        <v>49</v>
      </c>
      <c r="P137" s="143">
        <f t="shared" si="1"/>
        <v>0</v>
      </c>
      <c r="Q137" s="143">
        <v>0</v>
      </c>
      <c r="R137" s="143">
        <f t="shared" si="2"/>
        <v>0</v>
      </c>
      <c r="S137" s="143">
        <v>0</v>
      </c>
      <c r="T137" s="144">
        <f t="shared" si="3"/>
        <v>0</v>
      </c>
      <c r="AR137" s="145" t="s">
        <v>604</v>
      </c>
      <c r="AT137" s="145" t="s">
        <v>167</v>
      </c>
      <c r="AU137" s="145" t="s">
        <v>94</v>
      </c>
      <c r="AY137" s="16" t="s">
        <v>165</v>
      </c>
      <c r="BE137" s="146">
        <f t="shared" si="4"/>
        <v>0</v>
      </c>
      <c r="BF137" s="146">
        <f t="shared" si="5"/>
        <v>0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6" t="s">
        <v>92</v>
      </c>
      <c r="BK137" s="146">
        <f t="shared" si="9"/>
        <v>0</v>
      </c>
      <c r="BL137" s="16" t="s">
        <v>604</v>
      </c>
      <c r="BM137" s="145" t="s">
        <v>1789</v>
      </c>
    </row>
    <row r="138" spans="2:65" s="11" customFormat="1" ht="22.75" customHeight="1">
      <c r="B138" s="121"/>
      <c r="D138" s="122" t="s">
        <v>83</v>
      </c>
      <c r="E138" s="131" t="s">
        <v>598</v>
      </c>
      <c r="F138" s="131" t="s">
        <v>599</v>
      </c>
      <c r="I138" s="124"/>
      <c r="J138" s="132">
        <f>BK138</f>
        <v>0</v>
      </c>
      <c r="L138" s="121"/>
      <c r="M138" s="126"/>
      <c r="P138" s="127">
        <f>SUM(P139:P140)</f>
        <v>0</v>
      </c>
      <c r="R138" s="127">
        <f>SUM(R139:R140)</f>
        <v>0</v>
      </c>
      <c r="T138" s="128">
        <f>SUM(T139:T140)</f>
        <v>0</v>
      </c>
      <c r="AR138" s="122" t="s">
        <v>194</v>
      </c>
      <c r="AT138" s="129" t="s">
        <v>83</v>
      </c>
      <c r="AU138" s="129" t="s">
        <v>92</v>
      </c>
      <c r="AY138" s="122" t="s">
        <v>165</v>
      </c>
      <c r="BK138" s="130">
        <f>SUM(BK139:BK140)</f>
        <v>0</v>
      </c>
    </row>
    <row r="139" spans="2:65" s="1" customFormat="1" ht="16.55" customHeight="1">
      <c r="B139" s="32"/>
      <c r="C139" s="133" t="s">
        <v>8</v>
      </c>
      <c r="D139" s="133" t="s">
        <v>167</v>
      </c>
      <c r="E139" s="134" t="s">
        <v>1790</v>
      </c>
      <c r="F139" s="135" t="s">
        <v>1791</v>
      </c>
      <c r="G139" s="136" t="s">
        <v>603</v>
      </c>
      <c r="H139" s="137">
        <v>1</v>
      </c>
      <c r="I139" s="138"/>
      <c r="J139" s="139">
        <f>ROUND(I139*H139,2)</f>
        <v>0</v>
      </c>
      <c r="K139" s="140"/>
      <c r="L139" s="32"/>
      <c r="M139" s="141" t="s">
        <v>1</v>
      </c>
      <c r="N139" s="142" t="s">
        <v>49</v>
      </c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AR139" s="145" t="s">
        <v>604</v>
      </c>
      <c r="AT139" s="145" t="s">
        <v>167</v>
      </c>
      <c r="AU139" s="145" t="s">
        <v>94</v>
      </c>
      <c r="AY139" s="16" t="s">
        <v>165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6" t="s">
        <v>92</v>
      </c>
      <c r="BK139" s="146">
        <f>ROUND(I139*H139,2)</f>
        <v>0</v>
      </c>
      <c r="BL139" s="16" t="s">
        <v>604</v>
      </c>
      <c r="BM139" s="145" t="s">
        <v>1792</v>
      </c>
    </row>
    <row r="140" spans="2:65" s="1" customFormat="1" ht="16.55" customHeight="1">
      <c r="B140" s="32"/>
      <c r="C140" s="133" t="s">
        <v>250</v>
      </c>
      <c r="D140" s="133" t="s">
        <v>167</v>
      </c>
      <c r="E140" s="134" t="s">
        <v>1793</v>
      </c>
      <c r="F140" s="135" t="s">
        <v>1794</v>
      </c>
      <c r="G140" s="136" t="s">
        <v>603</v>
      </c>
      <c r="H140" s="137">
        <v>1</v>
      </c>
      <c r="I140" s="138"/>
      <c r="J140" s="139">
        <f>ROUND(I140*H140,2)</f>
        <v>0</v>
      </c>
      <c r="K140" s="140"/>
      <c r="L140" s="32"/>
      <c r="M140" s="173" t="s">
        <v>1</v>
      </c>
      <c r="N140" s="174" t="s">
        <v>49</v>
      </c>
      <c r="O140" s="175"/>
      <c r="P140" s="176">
        <f>O140*H140</f>
        <v>0</v>
      </c>
      <c r="Q140" s="176">
        <v>0</v>
      </c>
      <c r="R140" s="176">
        <f>Q140*H140</f>
        <v>0</v>
      </c>
      <c r="S140" s="176">
        <v>0</v>
      </c>
      <c r="T140" s="177">
        <f>S140*H140</f>
        <v>0</v>
      </c>
      <c r="AR140" s="145" t="s">
        <v>604</v>
      </c>
      <c r="AT140" s="145" t="s">
        <v>167</v>
      </c>
      <c r="AU140" s="145" t="s">
        <v>94</v>
      </c>
      <c r="AY140" s="16" t="s">
        <v>165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6" t="s">
        <v>92</v>
      </c>
      <c r="BK140" s="146">
        <f>ROUND(I140*H140,2)</f>
        <v>0</v>
      </c>
      <c r="BL140" s="16" t="s">
        <v>604</v>
      </c>
      <c r="BM140" s="145" t="s">
        <v>1795</v>
      </c>
    </row>
    <row r="141" spans="2:65" s="1" customFormat="1" ht="6.9" customHeight="1">
      <c r="B141" s="44"/>
      <c r="C141" s="45"/>
      <c r="D141" s="45"/>
      <c r="E141" s="45"/>
      <c r="F141" s="45"/>
      <c r="G141" s="45"/>
      <c r="H141" s="45"/>
      <c r="I141" s="45"/>
      <c r="J141" s="45"/>
      <c r="K141" s="45"/>
      <c r="L141" s="32"/>
    </row>
  </sheetData>
  <sheetProtection algorithmName="SHA-512" hashValue="x8VaAY1e1lbfQGbf3HnWhXlGeO0rssG6moytok5jtsK+XLyc1pnvTSQqqe5S8vrJNfQFLIY9jJXZ1UGQpK3fMg==" saltValue="Rcs45GRj139stetton1M42BcBmE1J70tGaIJtJVua8oWWt2c91nd0VoQ8k6y5yq2WtF+/qEDZUKSYYLiFNuMow==" spinCount="100000" sheet="1" objects="1" scenarios="1" formatColumns="0" formatRows="0" autoFilter="0"/>
  <autoFilter ref="C119:K140" xr:uid="{00000000-0009-0000-0000-00000B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85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6" t="s">
        <v>127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94</v>
      </c>
    </row>
    <row r="4" spans="2:46" ht="24.9" customHeight="1">
      <c r="B4" s="19"/>
      <c r="D4" s="20" t="s">
        <v>128</v>
      </c>
      <c r="L4" s="19"/>
      <c r="M4" s="88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9" t="str">
        <f>'Rekapitulace stavby'!K6</f>
        <v>Revitalizace veřejných ploch města Luby - ETAPA I</v>
      </c>
      <c r="F7" s="230"/>
      <c r="G7" s="230"/>
      <c r="H7" s="230"/>
      <c r="L7" s="19"/>
    </row>
    <row r="8" spans="2:46" s="1" customFormat="1" ht="11.95" customHeight="1">
      <c r="B8" s="32"/>
      <c r="D8" s="26" t="s">
        <v>129</v>
      </c>
      <c r="L8" s="32"/>
    </row>
    <row r="9" spans="2:46" s="1" customFormat="1" ht="16.55" customHeight="1">
      <c r="B9" s="32"/>
      <c r="E9" s="195" t="s">
        <v>1796</v>
      </c>
      <c r="F9" s="231"/>
      <c r="G9" s="231"/>
      <c r="H9" s="231"/>
      <c r="L9" s="32"/>
    </row>
    <row r="10" spans="2:46" s="1" customFormat="1" ht="10.5">
      <c r="B10" s="32"/>
      <c r="L10" s="32"/>
    </row>
    <row r="11" spans="2:46" s="1" customFormat="1" ht="11.95" customHeight="1">
      <c r="B11" s="32"/>
      <c r="D11" s="26" t="s">
        <v>18</v>
      </c>
      <c r="F11" s="24" t="s">
        <v>19</v>
      </c>
      <c r="I11" s="26" t="s">
        <v>20</v>
      </c>
      <c r="J11" s="24" t="s">
        <v>1</v>
      </c>
      <c r="L11" s="32"/>
    </row>
    <row r="12" spans="2:46" s="1" customFormat="1" ht="11.95" customHeight="1">
      <c r="B12" s="32"/>
      <c r="D12" s="26" t="s">
        <v>22</v>
      </c>
      <c r="F12" s="24" t="s">
        <v>23</v>
      </c>
      <c r="I12" s="26" t="s">
        <v>24</v>
      </c>
      <c r="J12" s="52" t="str">
        <f>'Rekapitulace stavby'!AN8</f>
        <v>Vyplň údaj</v>
      </c>
      <c r="L12" s="32"/>
    </row>
    <row r="13" spans="2:46" s="1" customFormat="1" ht="10.8" customHeight="1">
      <c r="B13" s="32"/>
      <c r="L13" s="32"/>
    </row>
    <row r="14" spans="2:46" s="1" customFormat="1" ht="11.95" customHeight="1">
      <c r="B14" s="32"/>
      <c r="D14" s="26" t="s">
        <v>29</v>
      </c>
      <c r="I14" s="26" t="s">
        <v>30</v>
      </c>
      <c r="J14" s="24" t="s">
        <v>31</v>
      </c>
      <c r="L14" s="32"/>
    </row>
    <row r="15" spans="2:46" s="1" customFormat="1" ht="18" customHeight="1">
      <c r="B15" s="32"/>
      <c r="E15" s="24" t="s">
        <v>32</v>
      </c>
      <c r="I15" s="26" t="s">
        <v>33</v>
      </c>
      <c r="J15" s="24" t="s">
        <v>1</v>
      </c>
      <c r="L15" s="32"/>
    </row>
    <row r="16" spans="2:46" s="1" customFormat="1" ht="6.9" customHeight="1">
      <c r="B16" s="32"/>
      <c r="L16" s="32"/>
    </row>
    <row r="17" spans="2:12" s="1" customFormat="1" ht="11.95" customHeight="1">
      <c r="B17" s="32"/>
      <c r="D17" s="26" t="s">
        <v>34</v>
      </c>
      <c r="I17" s="26" t="s">
        <v>30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232" t="str">
        <f>'Rekapitulace stavby'!E14</f>
        <v>Vyplň údaj</v>
      </c>
      <c r="F18" s="201"/>
      <c r="G18" s="201"/>
      <c r="H18" s="201"/>
      <c r="I18" s="26" t="s">
        <v>33</v>
      </c>
      <c r="J18" s="27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1.95" customHeight="1">
      <c r="B20" s="32"/>
      <c r="D20" s="26" t="s">
        <v>36</v>
      </c>
      <c r="I20" s="26" t="s">
        <v>30</v>
      </c>
      <c r="J20" s="24" t="s">
        <v>37</v>
      </c>
      <c r="L20" s="32"/>
    </row>
    <row r="21" spans="2:12" s="1" customFormat="1" ht="18" customHeight="1">
      <c r="B21" s="32"/>
      <c r="E21" s="24" t="s">
        <v>38</v>
      </c>
      <c r="I21" s="26" t="s">
        <v>33</v>
      </c>
      <c r="J21" s="24" t="s">
        <v>1</v>
      </c>
      <c r="L21" s="32"/>
    </row>
    <row r="22" spans="2:12" s="1" customFormat="1" ht="6.9" customHeight="1">
      <c r="B22" s="32"/>
      <c r="L22" s="32"/>
    </row>
    <row r="23" spans="2:12" s="1" customFormat="1" ht="11.95" customHeight="1">
      <c r="B23" s="32"/>
      <c r="D23" s="26" t="s">
        <v>40</v>
      </c>
      <c r="I23" s="26" t="s">
        <v>30</v>
      </c>
      <c r="J23" s="24" t="s">
        <v>41</v>
      </c>
      <c r="L23" s="32"/>
    </row>
    <row r="24" spans="2:12" s="1" customFormat="1" ht="18" customHeight="1">
      <c r="B24" s="32"/>
      <c r="E24" s="24" t="s">
        <v>42</v>
      </c>
      <c r="I24" s="26" t="s">
        <v>33</v>
      </c>
      <c r="J24" s="24" t="s">
        <v>1</v>
      </c>
      <c r="L24" s="32"/>
    </row>
    <row r="25" spans="2:12" s="1" customFormat="1" ht="6.9" customHeight="1">
      <c r="B25" s="32"/>
      <c r="L25" s="32"/>
    </row>
    <row r="26" spans="2:12" s="1" customFormat="1" ht="11.95" customHeight="1">
      <c r="B26" s="32"/>
      <c r="D26" s="26" t="s">
        <v>43</v>
      </c>
      <c r="L26" s="32"/>
    </row>
    <row r="27" spans="2:12" s="7" customFormat="1" ht="16.55" customHeight="1">
      <c r="B27" s="89"/>
      <c r="E27" s="206" t="s">
        <v>1</v>
      </c>
      <c r="F27" s="206"/>
      <c r="G27" s="206"/>
      <c r="H27" s="206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>
      <c r="B30" s="32"/>
      <c r="D30" s="90" t="s">
        <v>44</v>
      </c>
      <c r="J30" s="66">
        <f>ROUND(J124,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46</v>
      </c>
      <c r="I32" s="35" t="s">
        <v>45</v>
      </c>
      <c r="J32" s="35" t="s">
        <v>47</v>
      </c>
      <c r="L32" s="32"/>
    </row>
    <row r="33" spans="2:12" s="1" customFormat="1" ht="14.4" customHeight="1">
      <c r="B33" s="32"/>
      <c r="D33" s="55" t="s">
        <v>48</v>
      </c>
      <c r="E33" s="26" t="s">
        <v>49</v>
      </c>
      <c r="F33" s="91">
        <f>ROUND((SUM(BE124:BE184)),  2)</f>
        <v>0</v>
      </c>
      <c r="I33" s="92">
        <v>0.21</v>
      </c>
      <c r="J33" s="91">
        <f>ROUND(((SUM(BE124:BE184))*I33),  2)</f>
        <v>0</v>
      </c>
      <c r="L33" s="32"/>
    </row>
    <row r="34" spans="2:12" s="1" customFormat="1" ht="14.4" customHeight="1">
      <c r="B34" s="32"/>
      <c r="E34" s="26" t="s">
        <v>50</v>
      </c>
      <c r="F34" s="91">
        <f>ROUND((SUM(BF124:BF184)),  2)</f>
        <v>0</v>
      </c>
      <c r="I34" s="92">
        <v>0.15</v>
      </c>
      <c r="J34" s="91">
        <f>ROUND(((SUM(BF124:BF184))*I34),  2)</f>
        <v>0</v>
      </c>
      <c r="L34" s="32"/>
    </row>
    <row r="35" spans="2:12" s="1" customFormat="1" ht="14.4" hidden="1" customHeight="1">
      <c r="B35" s="32"/>
      <c r="E35" s="26" t="s">
        <v>51</v>
      </c>
      <c r="F35" s="91">
        <f>ROUND((SUM(BG124:BG184)),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6" t="s">
        <v>52</v>
      </c>
      <c r="F36" s="91">
        <f>ROUND((SUM(BH124:BH184)),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6" t="s">
        <v>53</v>
      </c>
      <c r="F37" s="91">
        <f>ROUND((SUM(BI124:BI184)),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4" customHeight="1">
      <c r="B39" s="32"/>
      <c r="C39" s="93"/>
      <c r="D39" s="94" t="s">
        <v>54</v>
      </c>
      <c r="E39" s="57"/>
      <c r="F39" s="57"/>
      <c r="G39" s="95" t="s">
        <v>55</v>
      </c>
      <c r="H39" s="96" t="s">
        <v>56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2"/>
      <c r="D50" s="41" t="s">
        <v>57</v>
      </c>
      <c r="E50" s="42"/>
      <c r="F50" s="42"/>
      <c r="G50" s="41" t="s">
        <v>58</v>
      </c>
      <c r="H50" s="42"/>
      <c r="I50" s="42"/>
      <c r="J50" s="42"/>
      <c r="K50" s="42"/>
      <c r="L50" s="32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2"/>
      <c r="D61" s="43" t="s">
        <v>59</v>
      </c>
      <c r="E61" s="34"/>
      <c r="F61" s="99" t="s">
        <v>60</v>
      </c>
      <c r="G61" s="43" t="s">
        <v>59</v>
      </c>
      <c r="H61" s="34"/>
      <c r="I61" s="34"/>
      <c r="J61" s="100" t="s">
        <v>60</v>
      </c>
      <c r="K61" s="34"/>
      <c r="L61" s="32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2"/>
      <c r="D65" s="41" t="s">
        <v>61</v>
      </c>
      <c r="E65" s="42"/>
      <c r="F65" s="42"/>
      <c r="G65" s="41" t="s">
        <v>62</v>
      </c>
      <c r="H65" s="42"/>
      <c r="I65" s="42"/>
      <c r="J65" s="42"/>
      <c r="K65" s="42"/>
      <c r="L65" s="32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2"/>
      <c r="D76" s="43" t="s">
        <v>59</v>
      </c>
      <c r="E76" s="34"/>
      <c r="F76" s="99" t="s">
        <v>60</v>
      </c>
      <c r="G76" s="43" t="s">
        <v>59</v>
      </c>
      <c r="H76" s="34"/>
      <c r="I76" s="34"/>
      <c r="J76" s="100" t="s">
        <v>60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0" t="s">
        <v>131</v>
      </c>
      <c r="L82" s="32"/>
    </row>
    <row r="83" spans="2:47" s="1" customFormat="1" ht="6.9" customHeight="1">
      <c r="B83" s="32"/>
      <c r="L83" s="32"/>
    </row>
    <row r="84" spans="2:47" s="1" customFormat="1" ht="11.95" customHeight="1">
      <c r="B84" s="32"/>
      <c r="C84" s="26" t="s">
        <v>16</v>
      </c>
      <c r="L84" s="32"/>
    </row>
    <row r="85" spans="2:47" s="1" customFormat="1" ht="16.55" customHeight="1">
      <c r="B85" s="32"/>
      <c r="E85" s="229" t="str">
        <f>E7</f>
        <v>Revitalizace veřejných ploch města Luby - ETAPA I</v>
      </c>
      <c r="F85" s="230"/>
      <c r="G85" s="230"/>
      <c r="H85" s="230"/>
      <c r="L85" s="32"/>
    </row>
    <row r="86" spans="2:47" s="1" customFormat="1" ht="11.95" customHeight="1">
      <c r="B86" s="32"/>
      <c r="C86" s="26" t="s">
        <v>129</v>
      </c>
      <c r="L86" s="32"/>
    </row>
    <row r="87" spans="2:47" s="1" customFormat="1" ht="16.55" customHeight="1">
      <c r="B87" s="32"/>
      <c r="E87" s="195" t="str">
        <f>E9</f>
        <v>SO 01-03 - Obklad fasád</v>
      </c>
      <c r="F87" s="231"/>
      <c r="G87" s="231"/>
      <c r="H87" s="231"/>
      <c r="L87" s="32"/>
    </row>
    <row r="88" spans="2:47" s="1" customFormat="1" ht="6.9" customHeight="1">
      <c r="B88" s="32"/>
      <c r="L88" s="32"/>
    </row>
    <row r="89" spans="2:47" s="1" customFormat="1" ht="11.95" customHeight="1">
      <c r="B89" s="32"/>
      <c r="C89" s="26" t="s">
        <v>22</v>
      </c>
      <c r="F89" s="24" t="str">
        <f>F12</f>
        <v>Luby u Chebu</v>
      </c>
      <c r="I89" s="26" t="s">
        <v>24</v>
      </c>
      <c r="J89" s="52" t="str">
        <f>IF(J12="","",J12)</f>
        <v>Vyplň údaj</v>
      </c>
      <c r="L89" s="32"/>
    </row>
    <row r="90" spans="2:47" s="1" customFormat="1" ht="6.9" customHeight="1">
      <c r="B90" s="32"/>
      <c r="L90" s="32"/>
    </row>
    <row r="91" spans="2:47" s="1" customFormat="1" ht="15.25" customHeight="1">
      <c r="B91" s="32"/>
      <c r="C91" s="26" t="s">
        <v>29</v>
      </c>
      <c r="F91" s="24" t="str">
        <f>E15</f>
        <v>Město Luby</v>
      </c>
      <c r="I91" s="26" t="s">
        <v>36</v>
      </c>
      <c r="J91" s="30" t="str">
        <f>E21</f>
        <v>A69 - Architekti s.r.o.</v>
      </c>
      <c r="L91" s="32"/>
    </row>
    <row r="92" spans="2:47" s="1" customFormat="1" ht="15.25" customHeight="1">
      <c r="B92" s="32"/>
      <c r="C92" s="26" t="s">
        <v>34</v>
      </c>
      <c r="F92" s="24" t="str">
        <f>IF(E18="","",E18)</f>
        <v>Vyplň údaj</v>
      </c>
      <c r="I92" s="26" t="s">
        <v>40</v>
      </c>
      <c r="J92" s="30" t="str">
        <f>E24</f>
        <v>Ing. Pavel Šturc</v>
      </c>
      <c r="L92" s="32"/>
    </row>
    <row r="93" spans="2:47" s="1" customFormat="1" ht="10.35" customHeight="1">
      <c r="B93" s="32"/>
      <c r="L93" s="32"/>
    </row>
    <row r="94" spans="2:47" s="1" customFormat="1" ht="29.3" customHeight="1">
      <c r="B94" s="32"/>
      <c r="C94" s="101" t="s">
        <v>132</v>
      </c>
      <c r="D94" s="93"/>
      <c r="E94" s="93"/>
      <c r="F94" s="93"/>
      <c r="G94" s="93"/>
      <c r="H94" s="93"/>
      <c r="I94" s="93"/>
      <c r="J94" s="102" t="s">
        <v>133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75" customHeight="1">
      <c r="B96" s="32"/>
      <c r="C96" s="103" t="s">
        <v>134</v>
      </c>
      <c r="J96" s="66">
        <f>J124</f>
        <v>0</v>
      </c>
      <c r="L96" s="32"/>
      <c r="AU96" s="16" t="s">
        <v>135</v>
      </c>
    </row>
    <row r="97" spans="2:12" s="8" customFormat="1" ht="24.9" customHeight="1">
      <c r="B97" s="104"/>
      <c r="D97" s="105" t="s">
        <v>136</v>
      </c>
      <c r="E97" s="106"/>
      <c r="F97" s="106"/>
      <c r="G97" s="106"/>
      <c r="H97" s="106"/>
      <c r="I97" s="106"/>
      <c r="J97" s="107">
        <f>J125</f>
        <v>0</v>
      </c>
      <c r="L97" s="104"/>
    </row>
    <row r="98" spans="2:12" s="9" customFormat="1" ht="20" customHeight="1">
      <c r="B98" s="108"/>
      <c r="D98" s="109" t="s">
        <v>607</v>
      </c>
      <c r="E98" s="110"/>
      <c r="F98" s="110"/>
      <c r="G98" s="110"/>
      <c r="H98" s="110"/>
      <c r="I98" s="110"/>
      <c r="J98" s="111">
        <f>J126</f>
        <v>0</v>
      </c>
      <c r="L98" s="108"/>
    </row>
    <row r="99" spans="2:12" s="9" customFormat="1" ht="20" customHeight="1">
      <c r="B99" s="108"/>
      <c r="D99" s="109" t="s">
        <v>142</v>
      </c>
      <c r="E99" s="110"/>
      <c r="F99" s="110"/>
      <c r="G99" s="110"/>
      <c r="H99" s="110"/>
      <c r="I99" s="110"/>
      <c r="J99" s="111">
        <f>J129</f>
        <v>0</v>
      </c>
      <c r="L99" s="108"/>
    </row>
    <row r="100" spans="2:12" s="8" customFormat="1" ht="24.9" customHeight="1">
      <c r="B100" s="104"/>
      <c r="D100" s="105" t="s">
        <v>144</v>
      </c>
      <c r="E100" s="106"/>
      <c r="F100" s="106"/>
      <c r="G100" s="106"/>
      <c r="H100" s="106"/>
      <c r="I100" s="106"/>
      <c r="J100" s="107">
        <f>J134</f>
        <v>0</v>
      </c>
      <c r="L100" s="104"/>
    </row>
    <row r="101" spans="2:12" s="9" customFormat="1" ht="20" customHeight="1">
      <c r="B101" s="108"/>
      <c r="D101" s="109" t="s">
        <v>1472</v>
      </c>
      <c r="E101" s="110"/>
      <c r="F101" s="110"/>
      <c r="G101" s="110"/>
      <c r="H101" s="110"/>
      <c r="I101" s="110"/>
      <c r="J101" s="111">
        <f>J135</f>
        <v>0</v>
      </c>
      <c r="L101" s="108"/>
    </row>
    <row r="102" spans="2:12" s="9" customFormat="1" ht="20" customHeight="1">
      <c r="B102" s="108"/>
      <c r="D102" s="109" t="s">
        <v>1797</v>
      </c>
      <c r="E102" s="110"/>
      <c r="F102" s="110"/>
      <c r="G102" s="110"/>
      <c r="H102" s="110"/>
      <c r="I102" s="110"/>
      <c r="J102" s="111">
        <f>J137</f>
        <v>0</v>
      </c>
      <c r="L102" s="108"/>
    </row>
    <row r="103" spans="2:12" s="9" customFormat="1" ht="20" customHeight="1">
      <c r="B103" s="108"/>
      <c r="D103" s="109" t="s">
        <v>146</v>
      </c>
      <c r="E103" s="110"/>
      <c r="F103" s="110"/>
      <c r="G103" s="110"/>
      <c r="H103" s="110"/>
      <c r="I103" s="110"/>
      <c r="J103" s="111">
        <f>J162</f>
        <v>0</v>
      </c>
      <c r="L103" s="108"/>
    </row>
    <row r="104" spans="2:12" s="9" customFormat="1" ht="20" customHeight="1">
      <c r="B104" s="108"/>
      <c r="D104" s="109" t="s">
        <v>147</v>
      </c>
      <c r="E104" s="110"/>
      <c r="F104" s="110"/>
      <c r="G104" s="110"/>
      <c r="H104" s="110"/>
      <c r="I104" s="110"/>
      <c r="J104" s="111">
        <f>J178</f>
        <v>0</v>
      </c>
      <c r="L104" s="108"/>
    </row>
    <row r="105" spans="2:12" s="1" customFormat="1" ht="21.8" customHeight="1">
      <c r="B105" s="32"/>
      <c r="L105" s="32"/>
    </row>
    <row r="106" spans="2:12" s="1" customFormat="1" ht="6.9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12" s="1" customFormat="1" ht="6.9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12" s="1" customFormat="1" ht="24.9" customHeight="1">
      <c r="B111" s="32"/>
      <c r="C111" s="20" t="s">
        <v>150</v>
      </c>
      <c r="L111" s="32"/>
    </row>
    <row r="112" spans="2:12" s="1" customFormat="1" ht="6.9" customHeight="1">
      <c r="B112" s="32"/>
      <c r="L112" s="32"/>
    </row>
    <row r="113" spans="2:65" s="1" customFormat="1" ht="11.95" customHeight="1">
      <c r="B113" s="32"/>
      <c r="C113" s="26" t="s">
        <v>16</v>
      </c>
      <c r="L113" s="32"/>
    </row>
    <row r="114" spans="2:65" s="1" customFormat="1" ht="16.55" customHeight="1">
      <c r="B114" s="32"/>
      <c r="E114" s="229" t="str">
        <f>E7</f>
        <v>Revitalizace veřejných ploch města Luby - ETAPA I</v>
      </c>
      <c r="F114" s="230"/>
      <c r="G114" s="230"/>
      <c r="H114" s="230"/>
      <c r="L114" s="32"/>
    </row>
    <row r="115" spans="2:65" s="1" customFormat="1" ht="11.95" customHeight="1">
      <c r="B115" s="32"/>
      <c r="C115" s="26" t="s">
        <v>129</v>
      </c>
      <c r="L115" s="32"/>
    </row>
    <row r="116" spans="2:65" s="1" customFormat="1" ht="16.55" customHeight="1">
      <c r="B116" s="32"/>
      <c r="E116" s="195" t="str">
        <f>E9</f>
        <v>SO 01-03 - Obklad fasád</v>
      </c>
      <c r="F116" s="231"/>
      <c r="G116" s="231"/>
      <c r="H116" s="231"/>
      <c r="L116" s="32"/>
    </row>
    <row r="117" spans="2:65" s="1" customFormat="1" ht="6.9" customHeight="1">
      <c r="B117" s="32"/>
      <c r="L117" s="32"/>
    </row>
    <row r="118" spans="2:65" s="1" customFormat="1" ht="11.95" customHeight="1">
      <c r="B118" s="32"/>
      <c r="C118" s="26" t="s">
        <v>22</v>
      </c>
      <c r="F118" s="24" t="str">
        <f>F12</f>
        <v>Luby u Chebu</v>
      </c>
      <c r="I118" s="26" t="s">
        <v>24</v>
      </c>
      <c r="J118" s="52" t="str">
        <f>IF(J12="","",J12)</f>
        <v>Vyplň údaj</v>
      </c>
      <c r="L118" s="32"/>
    </row>
    <row r="119" spans="2:65" s="1" customFormat="1" ht="6.9" customHeight="1">
      <c r="B119" s="32"/>
      <c r="L119" s="32"/>
    </row>
    <row r="120" spans="2:65" s="1" customFormat="1" ht="15.25" customHeight="1">
      <c r="B120" s="32"/>
      <c r="C120" s="26" t="s">
        <v>29</v>
      </c>
      <c r="F120" s="24" t="str">
        <f>E15</f>
        <v>Město Luby</v>
      </c>
      <c r="I120" s="26" t="s">
        <v>36</v>
      </c>
      <c r="J120" s="30" t="str">
        <f>E21</f>
        <v>A69 - Architekti s.r.o.</v>
      </c>
      <c r="L120" s="32"/>
    </row>
    <row r="121" spans="2:65" s="1" customFormat="1" ht="15.25" customHeight="1">
      <c r="B121" s="32"/>
      <c r="C121" s="26" t="s">
        <v>34</v>
      </c>
      <c r="F121" s="24" t="str">
        <f>IF(E18="","",E18)</f>
        <v>Vyplň údaj</v>
      </c>
      <c r="I121" s="26" t="s">
        <v>40</v>
      </c>
      <c r="J121" s="30" t="str">
        <f>E24</f>
        <v>Ing. Pavel Šturc</v>
      </c>
      <c r="L121" s="32"/>
    </row>
    <row r="122" spans="2:65" s="1" customFormat="1" ht="10.35" customHeight="1">
      <c r="B122" s="32"/>
      <c r="L122" s="32"/>
    </row>
    <row r="123" spans="2:65" s="10" customFormat="1" ht="29.3" customHeight="1">
      <c r="B123" s="112"/>
      <c r="C123" s="113" t="s">
        <v>151</v>
      </c>
      <c r="D123" s="114" t="s">
        <v>69</v>
      </c>
      <c r="E123" s="114" t="s">
        <v>65</v>
      </c>
      <c r="F123" s="114" t="s">
        <v>66</v>
      </c>
      <c r="G123" s="114" t="s">
        <v>152</v>
      </c>
      <c r="H123" s="114" t="s">
        <v>153</v>
      </c>
      <c r="I123" s="114" t="s">
        <v>154</v>
      </c>
      <c r="J123" s="115" t="s">
        <v>133</v>
      </c>
      <c r="K123" s="116" t="s">
        <v>155</v>
      </c>
      <c r="L123" s="112"/>
      <c r="M123" s="59" t="s">
        <v>1</v>
      </c>
      <c r="N123" s="60" t="s">
        <v>48</v>
      </c>
      <c r="O123" s="60" t="s">
        <v>156</v>
      </c>
      <c r="P123" s="60" t="s">
        <v>157</v>
      </c>
      <c r="Q123" s="60" t="s">
        <v>158</v>
      </c>
      <c r="R123" s="60" t="s">
        <v>159</v>
      </c>
      <c r="S123" s="60" t="s">
        <v>160</v>
      </c>
      <c r="T123" s="61" t="s">
        <v>161</v>
      </c>
    </row>
    <row r="124" spans="2:65" s="1" customFormat="1" ht="22.75" customHeight="1">
      <c r="B124" s="32"/>
      <c r="C124" s="64" t="s">
        <v>162</v>
      </c>
      <c r="J124" s="117">
        <f>BK124</f>
        <v>0</v>
      </c>
      <c r="L124" s="32"/>
      <c r="M124" s="62"/>
      <c r="N124" s="53"/>
      <c r="O124" s="53"/>
      <c r="P124" s="118">
        <f>P125+P134</f>
        <v>0</v>
      </c>
      <c r="Q124" s="53"/>
      <c r="R124" s="118">
        <f>R125+R134</f>
        <v>5.0804062708400002</v>
      </c>
      <c r="S124" s="53"/>
      <c r="T124" s="119">
        <f>T125+T134</f>
        <v>0</v>
      </c>
      <c r="AT124" s="16" t="s">
        <v>83</v>
      </c>
      <c r="AU124" s="16" t="s">
        <v>135</v>
      </c>
      <c r="BK124" s="120">
        <f>BK125+BK134</f>
        <v>0</v>
      </c>
    </row>
    <row r="125" spans="2:65" s="11" customFormat="1" ht="25.85" customHeight="1">
      <c r="B125" s="121"/>
      <c r="D125" s="122" t="s">
        <v>83</v>
      </c>
      <c r="E125" s="123" t="s">
        <v>163</v>
      </c>
      <c r="F125" s="123" t="s">
        <v>164</v>
      </c>
      <c r="I125" s="124"/>
      <c r="J125" s="125">
        <f>BK125</f>
        <v>0</v>
      </c>
      <c r="L125" s="121"/>
      <c r="M125" s="126"/>
      <c r="P125" s="127">
        <f>P126+P129</f>
        <v>0</v>
      </c>
      <c r="R125" s="127">
        <f>R126+R129</f>
        <v>0.14405739999999997</v>
      </c>
      <c r="T125" s="128">
        <f>T126+T129</f>
        <v>0</v>
      </c>
      <c r="AR125" s="122" t="s">
        <v>92</v>
      </c>
      <c r="AT125" s="129" t="s">
        <v>83</v>
      </c>
      <c r="AU125" s="129" t="s">
        <v>84</v>
      </c>
      <c r="AY125" s="122" t="s">
        <v>165</v>
      </c>
      <c r="BK125" s="130">
        <f>BK126+BK129</f>
        <v>0</v>
      </c>
    </row>
    <row r="126" spans="2:65" s="11" customFormat="1" ht="22.75" customHeight="1">
      <c r="B126" s="121"/>
      <c r="D126" s="122" t="s">
        <v>83</v>
      </c>
      <c r="E126" s="131" t="s">
        <v>199</v>
      </c>
      <c r="F126" s="131" t="s">
        <v>666</v>
      </c>
      <c r="I126" s="124"/>
      <c r="J126" s="132">
        <f>BK126</f>
        <v>0</v>
      </c>
      <c r="L126" s="121"/>
      <c r="M126" s="126"/>
      <c r="P126" s="127">
        <f>SUM(P127:P128)</f>
        <v>0</v>
      </c>
      <c r="R126" s="127">
        <f>SUM(R127:R128)</f>
        <v>0.13313999999999998</v>
      </c>
      <c r="T126" s="128">
        <f>SUM(T127:T128)</f>
        <v>0</v>
      </c>
      <c r="AR126" s="122" t="s">
        <v>92</v>
      </c>
      <c r="AT126" s="129" t="s">
        <v>83</v>
      </c>
      <c r="AU126" s="129" t="s">
        <v>92</v>
      </c>
      <c r="AY126" s="122" t="s">
        <v>165</v>
      </c>
      <c r="BK126" s="130">
        <f>SUM(BK127:BK128)</f>
        <v>0</v>
      </c>
    </row>
    <row r="127" spans="2:65" s="1" customFormat="1" ht="24.25" customHeight="1">
      <c r="B127" s="32"/>
      <c r="C127" s="133" t="s">
        <v>92</v>
      </c>
      <c r="D127" s="133" t="s">
        <v>167</v>
      </c>
      <c r="E127" s="134" t="s">
        <v>1560</v>
      </c>
      <c r="F127" s="135" t="s">
        <v>1561</v>
      </c>
      <c r="G127" s="136" t="s">
        <v>238</v>
      </c>
      <c r="H127" s="137">
        <v>951</v>
      </c>
      <c r="I127" s="138"/>
      <c r="J127" s="139">
        <f>ROUND(I127*H127,2)</f>
        <v>0</v>
      </c>
      <c r="K127" s="140"/>
      <c r="L127" s="32"/>
      <c r="M127" s="141" t="s">
        <v>1</v>
      </c>
      <c r="N127" s="142" t="s">
        <v>49</v>
      </c>
      <c r="P127" s="143">
        <f>O127*H127</f>
        <v>0</v>
      </c>
      <c r="Q127" s="143">
        <v>1.3999999999999999E-4</v>
      </c>
      <c r="R127" s="143">
        <f>Q127*H127</f>
        <v>0.13313999999999998</v>
      </c>
      <c r="S127" s="143">
        <v>0</v>
      </c>
      <c r="T127" s="144">
        <f>S127*H127</f>
        <v>0</v>
      </c>
      <c r="AR127" s="145" t="s">
        <v>171</v>
      </c>
      <c r="AT127" s="145" t="s">
        <v>167</v>
      </c>
      <c r="AU127" s="145" t="s">
        <v>94</v>
      </c>
      <c r="AY127" s="16" t="s">
        <v>165</v>
      </c>
      <c r="BE127" s="146">
        <f>IF(N127="základní",J127,0)</f>
        <v>0</v>
      </c>
      <c r="BF127" s="146">
        <f>IF(N127="snížená",J127,0)</f>
        <v>0</v>
      </c>
      <c r="BG127" s="146">
        <f>IF(N127="zákl. přenesená",J127,0)</f>
        <v>0</v>
      </c>
      <c r="BH127" s="146">
        <f>IF(N127="sníž. přenesená",J127,0)</f>
        <v>0</v>
      </c>
      <c r="BI127" s="146">
        <f>IF(N127="nulová",J127,0)</f>
        <v>0</v>
      </c>
      <c r="BJ127" s="16" t="s">
        <v>92</v>
      </c>
      <c r="BK127" s="146">
        <f>ROUND(I127*H127,2)</f>
        <v>0</v>
      </c>
      <c r="BL127" s="16" t="s">
        <v>171</v>
      </c>
      <c r="BM127" s="145" t="s">
        <v>1798</v>
      </c>
    </row>
    <row r="128" spans="2:65" s="12" customFormat="1" ht="10.5">
      <c r="B128" s="147"/>
      <c r="D128" s="148" t="s">
        <v>177</v>
      </c>
      <c r="E128" s="149" t="s">
        <v>1</v>
      </c>
      <c r="F128" s="150" t="s">
        <v>1799</v>
      </c>
      <c r="H128" s="151">
        <v>951</v>
      </c>
      <c r="I128" s="152"/>
      <c r="L128" s="147"/>
      <c r="M128" s="153"/>
      <c r="T128" s="154"/>
      <c r="AT128" s="149" t="s">
        <v>177</v>
      </c>
      <c r="AU128" s="149" t="s">
        <v>94</v>
      </c>
      <c r="AV128" s="12" t="s">
        <v>94</v>
      </c>
      <c r="AW128" s="12" t="s">
        <v>39</v>
      </c>
      <c r="AX128" s="12" t="s">
        <v>92</v>
      </c>
      <c r="AY128" s="149" t="s">
        <v>165</v>
      </c>
    </row>
    <row r="129" spans="2:65" s="11" customFormat="1" ht="22.75" customHeight="1">
      <c r="B129" s="121"/>
      <c r="D129" s="122" t="s">
        <v>83</v>
      </c>
      <c r="E129" s="131" t="s">
        <v>214</v>
      </c>
      <c r="F129" s="131" t="s">
        <v>460</v>
      </c>
      <c r="I129" s="124"/>
      <c r="J129" s="132">
        <f>BK129</f>
        <v>0</v>
      </c>
      <c r="L129" s="121"/>
      <c r="M129" s="126"/>
      <c r="P129" s="127">
        <f>SUM(P130:P133)</f>
        <v>0</v>
      </c>
      <c r="R129" s="127">
        <f>SUM(R130:R133)</f>
        <v>1.0917399999999999E-2</v>
      </c>
      <c r="T129" s="128">
        <f>SUM(T130:T133)</f>
        <v>0</v>
      </c>
      <c r="AR129" s="122" t="s">
        <v>92</v>
      </c>
      <c r="AT129" s="129" t="s">
        <v>83</v>
      </c>
      <c r="AU129" s="129" t="s">
        <v>92</v>
      </c>
      <c r="AY129" s="122" t="s">
        <v>165</v>
      </c>
      <c r="BK129" s="130">
        <f>SUM(BK130:BK133)</f>
        <v>0</v>
      </c>
    </row>
    <row r="130" spans="2:65" s="1" customFormat="1" ht="33.049999999999997" customHeight="1">
      <c r="B130" s="32"/>
      <c r="C130" s="133" t="s">
        <v>94</v>
      </c>
      <c r="D130" s="133" t="s">
        <v>167</v>
      </c>
      <c r="E130" s="134" t="s">
        <v>1800</v>
      </c>
      <c r="F130" s="135" t="s">
        <v>1801</v>
      </c>
      <c r="G130" s="136" t="s">
        <v>170</v>
      </c>
      <c r="H130" s="137">
        <v>83.98</v>
      </c>
      <c r="I130" s="138"/>
      <c r="J130" s="139">
        <f>ROUND(I130*H130,2)</f>
        <v>0</v>
      </c>
      <c r="K130" s="140"/>
      <c r="L130" s="32"/>
      <c r="M130" s="141" t="s">
        <v>1</v>
      </c>
      <c r="N130" s="142" t="s">
        <v>49</v>
      </c>
      <c r="P130" s="143">
        <f>O130*H130</f>
        <v>0</v>
      </c>
      <c r="Q130" s="143">
        <v>1.2999999999999999E-4</v>
      </c>
      <c r="R130" s="143">
        <f>Q130*H130</f>
        <v>1.0917399999999999E-2</v>
      </c>
      <c r="S130" s="143">
        <v>0</v>
      </c>
      <c r="T130" s="144">
        <f>S130*H130</f>
        <v>0</v>
      </c>
      <c r="AR130" s="145" t="s">
        <v>171</v>
      </c>
      <c r="AT130" s="145" t="s">
        <v>167</v>
      </c>
      <c r="AU130" s="145" t="s">
        <v>94</v>
      </c>
      <c r="AY130" s="16" t="s">
        <v>165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6" t="s">
        <v>92</v>
      </c>
      <c r="BK130" s="146">
        <f>ROUND(I130*H130,2)</f>
        <v>0</v>
      </c>
      <c r="BL130" s="16" t="s">
        <v>171</v>
      </c>
      <c r="BM130" s="145" t="s">
        <v>1802</v>
      </c>
    </row>
    <row r="131" spans="2:65" s="12" customFormat="1" ht="10.5">
      <c r="B131" s="147"/>
      <c r="D131" s="148" t="s">
        <v>177</v>
      </c>
      <c r="E131" s="149" t="s">
        <v>1</v>
      </c>
      <c r="F131" s="150" t="s">
        <v>1803</v>
      </c>
      <c r="H131" s="151">
        <v>51.11</v>
      </c>
      <c r="I131" s="152"/>
      <c r="L131" s="147"/>
      <c r="M131" s="153"/>
      <c r="T131" s="154"/>
      <c r="AT131" s="149" t="s">
        <v>177</v>
      </c>
      <c r="AU131" s="149" t="s">
        <v>94</v>
      </c>
      <c r="AV131" s="12" t="s">
        <v>94</v>
      </c>
      <c r="AW131" s="12" t="s">
        <v>39</v>
      </c>
      <c r="AX131" s="12" t="s">
        <v>84</v>
      </c>
      <c r="AY131" s="149" t="s">
        <v>165</v>
      </c>
    </row>
    <row r="132" spans="2:65" s="12" customFormat="1" ht="10.5">
      <c r="B132" s="147"/>
      <c r="D132" s="148" t="s">
        <v>177</v>
      </c>
      <c r="E132" s="149" t="s">
        <v>1</v>
      </c>
      <c r="F132" s="150" t="s">
        <v>1804</v>
      </c>
      <c r="H132" s="151">
        <v>32.869999999999997</v>
      </c>
      <c r="I132" s="152"/>
      <c r="L132" s="147"/>
      <c r="M132" s="153"/>
      <c r="T132" s="154"/>
      <c r="AT132" s="149" t="s">
        <v>177</v>
      </c>
      <c r="AU132" s="149" t="s">
        <v>94</v>
      </c>
      <c r="AV132" s="12" t="s">
        <v>94</v>
      </c>
      <c r="AW132" s="12" t="s">
        <v>39</v>
      </c>
      <c r="AX132" s="12" t="s">
        <v>84</v>
      </c>
      <c r="AY132" s="149" t="s">
        <v>165</v>
      </c>
    </row>
    <row r="133" spans="2:65" s="13" customFormat="1" ht="10.5">
      <c r="B133" s="155"/>
      <c r="D133" s="148" t="s">
        <v>177</v>
      </c>
      <c r="E133" s="156" t="s">
        <v>1</v>
      </c>
      <c r="F133" s="157" t="s">
        <v>184</v>
      </c>
      <c r="H133" s="158">
        <v>83.97999999999999</v>
      </c>
      <c r="I133" s="159"/>
      <c r="L133" s="155"/>
      <c r="M133" s="160"/>
      <c r="T133" s="161"/>
      <c r="AT133" s="156" t="s">
        <v>177</v>
      </c>
      <c r="AU133" s="156" t="s">
        <v>94</v>
      </c>
      <c r="AV133" s="13" t="s">
        <v>171</v>
      </c>
      <c r="AW133" s="13" t="s">
        <v>39</v>
      </c>
      <c r="AX133" s="13" t="s">
        <v>92</v>
      </c>
      <c r="AY133" s="156" t="s">
        <v>165</v>
      </c>
    </row>
    <row r="134" spans="2:65" s="11" customFormat="1" ht="25.85" customHeight="1">
      <c r="B134" s="121"/>
      <c r="D134" s="122" t="s">
        <v>83</v>
      </c>
      <c r="E134" s="123" t="s">
        <v>549</v>
      </c>
      <c r="F134" s="123" t="s">
        <v>550</v>
      </c>
      <c r="I134" s="124"/>
      <c r="J134" s="125">
        <f>BK134</f>
        <v>0</v>
      </c>
      <c r="L134" s="121"/>
      <c r="M134" s="126"/>
      <c r="P134" s="127">
        <f>P135+P137+P162+P178</f>
        <v>0</v>
      </c>
      <c r="R134" s="127">
        <f>R135+R137+R162+R178</f>
        <v>4.9363488708399998</v>
      </c>
      <c r="T134" s="128">
        <f>T135+T137+T162+T178</f>
        <v>0</v>
      </c>
      <c r="AR134" s="122" t="s">
        <v>94</v>
      </c>
      <c r="AT134" s="129" t="s">
        <v>83</v>
      </c>
      <c r="AU134" s="129" t="s">
        <v>84</v>
      </c>
      <c r="AY134" s="122" t="s">
        <v>165</v>
      </c>
      <c r="BK134" s="130">
        <f>BK135+BK137+BK162+BK178</f>
        <v>0</v>
      </c>
    </row>
    <row r="135" spans="2:65" s="11" customFormat="1" ht="22.75" customHeight="1">
      <c r="B135" s="121"/>
      <c r="D135" s="122" t="s">
        <v>83</v>
      </c>
      <c r="E135" s="131" t="s">
        <v>1536</v>
      </c>
      <c r="F135" s="131" t="s">
        <v>1537</v>
      </c>
      <c r="I135" s="124"/>
      <c r="J135" s="132">
        <f>BK135</f>
        <v>0</v>
      </c>
      <c r="L135" s="121"/>
      <c r="M135" s="126"/>
      <c r="P135" s="127">
        <f>P136</f>
        <v>0</v>
      </c>
      <c r="R135" s="127">
        <f>R136</f>
        <v>1.4258159999999999E-2</v>
      </c>
      <c r="T135" s="128">
        <f>T136</f>
        <v>0</v>
      </c>
      <c r="AR135" s="122" t="s">
        <v>94</v>
      </c>
      <c r="AT135" s="129" t="s">
        <v>83</v>
      </c>
      <c r="AU135" s="129" t="s">
        <v>92</v>
      </c>
      <c r="AY135" s="122" t="s">
        <v>165</v>
      </c>
      <c r="BK135" s="130">
        <f>BK136</f>
        <v>0</v>
      </c>
    </row>
    <row r="136" spans="2:65" s="1" customFormat="1" ht="44.2" customHeight="1">
      <c r="B136" s="32"/>
      <c r="C136" s="133" t="s">
        <v>185</v>
      </c>
      <c r="D136" s="133" t="s">
        <v>167</v>
      </c>
      <c r="E136" s="134" t="s">
        <v>1556</v>
      </c>
      <c r="F136" s="135" t="s">
        <v>1557</v>
      </c>
      <c r="G136" s="136" t="s">
        <v>175</v>
      </c>
      <c r="H136" s="137">
        <v>7.5439999999999996</v>
      </c>
      <c r="I136" s="138"/>
      <c r="J136" s="139">
        <f>ROUND(I136*H136,2)</f>
        <v>0</v>
      </c>
      <c r="K136" s="140"/>
      <c r="L136" s="32"/>
      <c r="M136" s="141" t="s">
        <v>1</v>
      </c>
      <c r="N136" s="142" t="s">
        <v>49</v>
      </c>
      <c r="P136" s="143">
        <f>O136*H136</f>
        <v>0</v>
      </c>
      <c r="Q136" s="143">
        <v>1.89E-3</v>
      </c>
      <c r="R136" s="143">
        <f>Q136*H136</f>
        <v>1.4258159999999999E-2</v>
      </c>
      <c r="S136" s="143">
        <v>0</v>
      </c>
      <c r="T136" s="144">
        <f>S136*H136</f>
        <v>0</v>
      </c>
      <c r="AR136" s="145" t="s">
        <v>250</v>
      </c>
      <c r="AT136" s="145" t="s">
        <v>167</v>
      </c>
      <c r="AU136" s="145" t="s">
        <v>94</v>
      </c>
      <c r="AY136" s="16" t="s">
        <v>165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6" t="s">
        <v>92</v>
      </c>
      <c r="BK136" s="146">
        <f>ROUND(I136*H136,2)</f>
        <v>0</v>
      </c>
      <c r="BL136" s="16" t="s">
        <v>250</v>
      </c>
      <c r="BM136" s="145" t="s">
        <v>1805</v>
      </c>
    </row>
    <row r="137" spans="2:65" s="11" customFormat="1" ht="22.75" customHeight="1">
      <c r="B137" s="121"/>
      <c r="D137" s="122" t="s">
        <v>83</v>
      </c>
      <c r="E137" s="131" t="s">
        <v>1806</v>
      </c>
      <c r="F137" s="131" t="s">
        <v>1807</v>
      </c>
      <c r="I137" s="124"/>
      <c r="J137" s="132">
        <f>BK137</f>
        <v>0</v>
      </c>
      <c r="L137" s="121"/>
      <c r="M137" s="126"/>
      <c r="P137" s="127">
        <f>SUM(P138:P161)</f>
        <v>0</v>
      </c>
      <c r="R137" s="127">
        <f>SUM(R138:R161)</f>
        <v>4.1793830108400005</v>
      </c>
      <c r="T137" s="128">
        <f>SUM(T138:T161)</f>
        <v>0</v>
      </c>
      <c r="AR137" s="122" t="s">
        <v>94</v>
      </c>
      <c r="AT137" s="129" t="s">
        <v>83</v>
      </c>
      <c r="AU137" s="129" t="s">
        <v>92</v>
      </c>
      <c r="AY137" s="122" t="s">
        <v>165</v>
      </c>
      <c r="BK137" s="130">
        <f>SUM(BK138:BK161)</f>
        <v>0</v>
      </c>
    </row>
    <row r="138" spans="2:65" s="1" customFormat="1" ht="33.049999999999997" customHeight="1">
      <c r="B138" s="32"/>
      <c r="C138" s="133" t="s">
        <v>171</v>
      </c>
      <c r="D138" s="133" t="s">
        <v>167</v>
      </c>
      <c r="E138" s="134" t="s">
        <v>1808</v>
      </c>
      <c r="F138" s="135" t="s">
        <v>1809</v>
      </c>
      <c r="G138" s="136" t="s">
        <v>170</v>
      </c>
      <c r="H138" s="137">
        <v>165.91</v>
      </c>
      <c r="I138" s="138"/>
      <c r="J138" s="139">
        <f>ROUND(I138*H138,2)</f>
        <v>0</v>
      </c>
      <c r="K138" s="140"/>
      <c r="L138" s="32"/>
      <c r="M138" s="141" t="s">
        <v>1</v>
      </c>
      <c r="N138" s="142" t="s">
        <v>49</v>
      </c>
      <c r="P138" s="143">
        <f>O138*H138</f>
        <v>0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AR138" s="145" t="s">
        <v>250</v>
      </c>
      <c r="AT138" s="145" t="s">
        <v>167</v>
      </c>
      <c r="AU138" s="145" t="s">
        <v>94</v>
      </c>
      <c r="AY138" s="16" t="s">
        <v>165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6" t="s">
        <v>92</v>
      </c>
      <c r="BK138" s="146">
        <f>ROUND(I138*H138,2)</f>
        <v>0</v>
      </c>
      <c r="BL138" s="16" t="s">
        <v>250</v>
      </c>
      <c r="BM138" s="145" t="s">
        <v>1810</v>
      </c>
    </row>
    <row r="139" spans="2:65" s="12" customFormat="1" ht="10.5">
      <c r="B139" s="147"/>
      <c r="D139" s="148" t="s">
        <v>177</v>
      </c>
      <c r="E139" s="149" t="s">
        <v>1</v>
      </c>
      <c r="F139" s="150" t="s">
        <v>1811</v>
      </c>
      <c r="H139" s="151">
        <v>102.22</v>
      </c>
      <c r="I139" s="152"/>
      <c r="L139" s="147"/>
      <c r="M139" s="153"/>
      <c r="T139" s="154"/>
      <c r="AT139" s="149" t="s">
        <v>177</v>
      </c>
      <c r="AU139" s="149" t="s">
        <v>94</v>
      </c>
      <c r="AV139" s="12" t="s">
        <v>94</v>
      </c>
      <c r="AW139" s="12" t="s">
        <v>39</v>
      </c>
      <c r="AX139" s="12" t="s">
        <v>84</v>
      </c>
      <c r="AY139" s="149" t="s">
        <v>165</v>
      </c>
    </row>
    <row r="140" spans="2:65" s="12" customFormat="1" ht="10.5">
      <c r="B140" s="147"/>
      <c r="D140" s="148" t="s">
        <v>177</v>
      </c>
      <c r="E140" s="149" t="s">
        <v>1</v>
      </c>
      <c r="F140" s="150" t="s">
        <v>1812</v>
      </c>
      <c r="H140" s="151">
        <v>46.71</v>
      </c>
      <c r="I140" s="152"/>
      <c r="L140" s="147"/>
      <c r="M140" s="153"/>
      <c r="T140" s="154"/>
      <c r="AT140" s="149" t="s">
        <v>177</v>
      </c>
      <c r="AU140" s="149" t="s">
        <v>94</v>
      </c>
      <c r="AV140" s="12" t="s">
        <v>94</v>
      </c>
      <c r="AW140" s="12" t="s">
        <v>39</v>
      </c>
      <c r="AX140" s="12" t="s">
        <v>84</v>
      </c>
      <c r="AY140" s="149" t="s">
        <v>165</v>
      </c>
    </row>
    <row r="141" spans="2:65" s="12" customFormat="1" ht="10.5">
      <c r="B141" s="147"/>
      <c r="D141" s="148" t="s">
        <v>177</v>
      </c>
      <c r="E141" s="149" t="s">
        <v>1</v>
      </c>
      <c r="F141" s="150" t="s">
        <v>1813</v>
      </c>
      <c r="H141" s="151">
        <v>16.98</v>
      </c>
      <c r="I141" s="152"/>
      <c r="L141" s="147"/>
      <c r="M141" s="153"/>
      <c r="T141" s="154"/>
      <c r="AT141" s="149" t="s">
        <v>177</v>
      </c>
      <c r="AU141" s="149" t="s">
        <v>94</v>
      </c>
      <c r="AV141" s="12" t="s">
        <v>94</v>
      </c>
      <c r="AW141" s="12" t="s">
        <v>39</v>
      </c>
      <c r="AX141" s="12" t="s">
        <v>84</v>
      </c>
      <c r="AY141" s="149" t="s">
        <v>165</v>
      </c>
    </row>
    <row r="142" spans="2:65" s="13" customFormat="1" ht="10.5">
      <c r="B142" s="155"/>
      <c r="D142" s="148" t="s">
        <v>177</v>
      </c>
      <c r="E142" s="156" t="s">
        <v>1</v>
      </c>
      <c r="F142" s="157" t="s">
        <v>184</v>
      </c>
      <c r="H142" s="158">
        <v>165.91</v>
      </c>
      <c r="I142" s="159"/>
      <c r="L142" s="155"/>
      <c r="M142" s="160"/>
      <c r="T142" s="161"/>
      <c r="AT142" s="156" t="s">
        <v>177</v>
      </c>
      <c r="AU142" s="156" t="s">
        <v>94</v>
      </c>
      <c r="AV142" s="13" t="s">
        <v>171</v>
      </c>
      <c r="AW142" s="13" t="s">
        <v>39</v>
      </c>
      <c r="AX142" s="13" t="s">
        <v>92</v>
      </c>
      <c r="AY142" s="156" t="s">
        <v>165</v>
      </c>
    </row>
    <row r="143" spans="2:65" s="1" customFormat="1" ht="24.25" customHeight="1">
      <c r="B143" s="32"/>
      <c r="C143" s="162" t="s">
        <v>194</v>
      </c>
      <c r="D143" s="162" t="s">
        <v>221</v>
      </c>
      <c r="E143" s="163" t="s">
        <v>1571</v>
      </c>
      <c r="F143" s="164" t="s">
        <v>1572</v>
      </c>
      <c r="G143" s="165" t="s">
        <v>175</v>
      </c>
      <c r="H143" s="166">
        <v>7.5439999999999996</v>
      </c>
      <c r="I143" s="167"/>
      <c r="J143" s="168">
        <f>ROUND(I143*H143,2)</f>
        <v>0</v>
      </c>
      <c r="K143" s="169"/>
      <c r="L143" s="170"/>
      <c r="M143" s="171" t="s">
        <v>1</v>
      </c>
      <c r="N143" s="172" t="s">
        <v>49</v>
      </c>
      <c r="P143" s="143">
        <f>O143*H143</f>
        <v>0</v>
      </c>
      <c r="Q143" s="143">
        <v>0.55000000000000004</v>
      </c>
      <c r="R143" s="143">
        <f>Q143*H143</f>
        <v>4.1492000000000004</v>
      </c>
      <c r="S143" s="143">
        <v>0</v>
      </c>
      <c r="T143" s="144">
        <f>S143*H143</f>
        <v>0</v>
      </c>
      <c r="AR143" s="145" t="s">
        <v>363</v>
      </c>
      <c r="AT143" s="145" t="s">
        <v>221</v>
      </c>
      <c r="AU143" s="145" t="s">
        <v>94</v>
      </c>
      <c r="AY143" s="16" t="s">
        <v>165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6" t="s">
        <v>92</v>
      </c>
      <c r="BK143" s="146">
        <f>ROUND(I143*H143,2)</f>
        <v>0</v>
      </c>
      <c r="BL143" s="16" t="s">
        <v>250</v>
      </c>
      <c r="BM143" s="145" t="s">
        <v>1814</v>
      </c>
    </row>
    <row r="144" spans="2:65" s="14" customFormat="1" ht="10.5">
      <c r="B144" s="179"/>
      <c r="D144" s="148" t="s">
        <v>177</v>
      </c>
      <c r="E144" s="180" t="s">
        <v>1</v>
      </c>
      <c r="F144" s="181" t="s">
        <v>1815</v>
      </c>
      <c r="H144" s="180" t="s">
        <v>1</v>
      </c>
      <c r="I144" s="182"/>
      <c r="L144" s="179"/>
      <c r="M144" s="183"/>
      <c r="T144" s="184"/>
      <c r="AT144" s="180" t="s">
        <v>177</v>
      </c>
      <c r="AU144" s="180" t="s">
        <v>94</v>
      </c>
      <c r="AV144" s="14" t="s">
        <v>92</v>
      </c>
      <c r="AW144" s="14" t="s">
        <v>39</v>
      </c>
      <c r="AX144" s="14" t="s">
        <v>84</v>
      </c>
      <c r="AY144" s="180" t="s">
        <v>165</v>
      </c>
    </row>
    <row r="145" spans="2:65" s="12" customFormat="1" ht="10.5">
      <c r="B145" s="147"/>
      <c r="D145" s="148" t="s">
        <v>177</v>
      </c>
      <c r="E145" s="149" t="s">
        <v>1</v>
      </c>
      <c r="F145" s="150" t="s">
        <v>1816</v>
      </c>
      <c r="H145" s="151">
        <v>457.3</v>
      </c>
      <c r="I145" s="152"/>
      <c r="L145" s="147"/>
      <c r="M145" s="153"/>
      <c r="T145" s="154"/>
      <c r="AT145" s="149" t="s">
        <v>177</v>
      </c>
      <c r="AU145" s="149" t="s">
        <v>94</v>
      </c>
      <c r="AV145" s="12" t="s">
        <v>94</v>
      </c>
      <c r="AW145" s="12" t="s">
        <v>39</v>
      </c>
      <c r="AX145" s="12" t="s">
        <v>84</v>
      </c>
      <c r="AY145" s="149" t="s">
        <v>165</v>
      </c>
    </row>
    <row r="146" spans="2:65" s="12" customFormat="1" ht="10.5">
      <c r="B146" s="147"/>
      <c r="D146" s="148" t="s">
        <v>177</v>
      </c>
      <c r="E146" s="149" t="s">
        <v>1</v>
      </c>
      <c r="F146" s="150" t="s">
        <v>1817</v>
      </c>
      <c r="H146" s="151">
        <v>294.10000000000002</v>
      </c>
      <c r="I146" s="152"/>
      <c r="L146" s="147"/>
      <c r="M146" s="153"/>
      <c r="T146" s="154"/>
      <c r="AT146" s="149" t="s">
        <v>177</v>
      </c>
      <c r="AU146" s="149" t="s">
        <v>94</v>
      </c>
      <c r="AV146" s="12" t="s">
        <v>94</v>
      </c>
      <c r="AW146" s="12" t="s">
        <v>39</v>
      </c>
      <c r="AX146" s="12" t="s">
        <v>84</v>
      </c>
      <c r="AY146" s="149" t="s">
        <v>165</v>
      </c>
    </row>
    <row r="147" spans="2:65" s="12" customFormat="1" ht="10.5">
      <c r="B147" s="147"/>
      <c r="D147" s="148" t="s">
        <v>177</v>
      </c>
      <c r="E147" s="149" t="s">
        <v>1</v>
      </c>
      <c r="F147" s="150" t="s">
        <v>1818</v>
      </c>
      <c r="H147" s="151">
        <v>288.66000000000003</v>
      </c>
      <c r="I147" s="152"/>
      <c r="L147" s="147"/>
      <c r="M147" s="153"/>
      <c r="T147" s="154"/>
      <c r="AT147" s="149" t="s">
        <v>177</v>
      </c>
      <c r="AU147" s="149" t="s">
        <v>94</v>
      </c>
      <c r="AV147" s="12" t="s">
        <v>94</v>
      </c>
      <c r="AW147" s="12" t="s">
        <v>39</v>
      </c>
      <c r="AX147" s="12" t="s">
        <v>84</v>
      </c>
      <c r="AY147" s="149" t="s">
        <v>165</v>
      </c>
    </row>
    <row r="148" spans="2:65" s="13" customFormat="1" ht="10.5">
      <c r="B148" s="155"/>
      <c r="D148" s="148" t="s">
        <v>177</v>
      </c>
      <c r="E148" s="156" t="s">
        <v>1</v>
      </c>
      <c r="F148" s="157" t="s">
        <v>184</v>
      </c>
      <c r="H148" s="158">
        <v>1040.0600000000002</v>
      </c>
      <c r="I148" s="159"/>
      <c r="L148" s="155"/>
      <c r="M148" s="160"/>
      <c r="T148" s="161"/>
      <c r="AT148" s="156" t="s">
        <v>177</v>
      </c>
      <c r="AU148" s="156" t="s">
        <v>94</v>
      </c>
      <c r="AV148" s="13" t="s">
        <v>171</v>
      </c>
      <c r="AW148" s="13" t="s">
        <v>39</v>
      </c>
      <c r="AX148" s="13" t="s">
        <v>84</v>
      </c>
      <c r="AY148" s="156" t="s">
        <v>165</v>
      </c>
    </row>
    <row r="149" spans="2:65" s="12" customFormat="1" ht="10.5">
      <c r="B149" s="147"/>
      <c r="D149" s="148" t="s">
        <v>177</v>
      </c>
      <c r="E149" s="149" t="s">
        <v>1</v>
      </c>
      <c r="F149" s="150" t="s">
        <v>1819</v>
      </c>
      <c r="H149" s="151">
        <v>4.3860000000000001</v>
      </c>
      <c r="I149" s="152"/>
      <c r="L149" s="147"/>
      <c r="M149" s="153"/>
      <c r="T149" s="154"/>
      <c r="AT149" s="149" t="s">
        <v>177</v>
      </c>
      <c r="AU149" s="149" t="s">
        <v>94</v>
      </c>
      <c r="AV149" s="12" t="s">
        <v>94</v>
      </c>
      <c r="AW149" s="12" t="s">
        <v>39</v>
      </c>
      <c r="AX149" s="12" t="s">
        <v>84</v>
      </c>
      <c r="AY149" s="149" t="s">
        <v>165</v>
      </c>
    </row>
    <row r="150" spans="2:65" s="12" customFormat="1" ht="10.5">
      <c r="B150" s="147"/>
      <c r="D150" s="148" t="s">
        <v>177</v>
      </c>
      <c r="E150" s="149" t="s">
        <v>1</v>
      </c>
      <c r="F150" s="150" t="s">
        <v>1820</v>
      </c>
      <c r="H150" s="151">
        <v>2.0070000000000001</v>
      </c>
      <c r="I150" s="152"/>
      <c r="L150" s="147"/>
      <c r="M150" s="153"/>
      <c r="T150" s="154"/>
      <c r="AT150" s="149" t="s">
        <v>177</v>
      </c>
      <c r="AU150" s="149" t="s">
        <v>94</v>
      </c>
      <c r="AV150" s="12" t="s">
        <v>94</v>
      </c>
      <c r="AW150" s="12" t="s">
        <v>39</v>
      </c>
      <c r="AX150" s="12" t="s">
        <v>84</v>
      </c>
      <c r="AY150" s="149" t="s">
        <v>165</v>
      </c>
    </row>
    <row r="151" spans="2:65" s="12" customFormat="1" ht="20.95">
      <c r="B151" s="147"/>
      <c r="D151" s="148" t="s">
        <v>177</v>
      </c>
      <c r="E151" s="149" t="s">
        <v>1</v>
      </c>
      <c r="F151" s="150" t="s">
        <v>1821</v>
      </c>
      <c r="H151" s="151">
        <v>0.33400000000000002</v>
      </c>
      <c r="I151" s="152"/>
      <c r="L151" s="147"/>
      <c r="M151" s="153"/>
      <c r="T151" s="154"/>
      <c r="AT151" s="149" t="s">
        <v>177</v>
      </c>
      <c r="AU151" s="149" t="s">
        <v>94</v>
      </c>
      <c r="AV151" s="12" t="s">
        <v>94</v>
      </c>
      <c r="AW151" s="12" t="s">
        <v>39</v>
      </c>
      <c r="AX151" s="12" t="s">
        <v>84</v>
      </c>
      <c r="AY151" s="149" t="s">
        <v>165</v>
      </c>
    </row>
    <row r="152" spans="2:65" s="14" customFormat="1" ht="10.5">
      <c r="B152" s="179"/>
      <c r="D152" s="148" t="s">
        <v>177</v>
      </c>
      <c r="E152" s="180" t="s">
        <v>1</v>
      </c>
      <c r="F152" s="181" t="s">
        <v>1822</v>
      </c>
      <c r="H152" s="180" t="s">
        <v>1</v>
      </c>
      <c r="I152" s="182"/>
      <c r="L152" s="179"/>
      <c r="M152" s="183"/>
      <c r="T152" s="184"/>
      <c r="AT152" s="180" t="s">
        <v>177</v>
      </c>
      <c r="AU152" s="180" t="s">
        <v>94</v>
      </c>
      <c r="AV152" s="14" t="s">
        <v>92</v>
      </c>
      <c r="AW152" s="14" t="s">
        <v>39</v>
      </c>
      <c r="AX152" s="14" t="s">
        <v>84</v>
      </c>
      <c r="AY152" s="180" t="s">
        <v>165</v>
      </c>
    </row>
    <row r="153" spans="2:65" s="12" customFormat="1" ht="10.5">
      <c r="B153" s="147"/>
      <c r="D153" s="148" t="s">
        <v>177</v>
      </c>
      <c r="E153" s="149" t="s">
        <v>1</v>
      </c>
      <c r="F153" s="150" t="s">
        <v>1823</v>
      </c>
      <c r="H153" s="151">
        <v>0.73099999999999998</v>
      </c>
      <c r="I153" s="152"/>
      <c r="L153" s="147"/>
      <c r="M153" s="153"/>
      <c r="T153" s="154"/>
      <c r="AT153" s="149" t="s">
        <v>177</v>
      </c>
      <c r="AU153" s="149" t="s">
        <v>94</v>
      </c>
      <c r="AV153" s="12" t="s">
        <v>94</v>
      </c>
      <c r="AW153" s="12" t="s">
        <v>39</v>
      </c>
      <c r="AX153" s="12" t="s">
        <v>84</v>
      </c>
      <c r="AY153" s="149" t="s">
        <v>165</v>
      </c>
    </row>
    <row r="154" spans="2:65" s="12" customFormat="1" ht="10.5">
      <c r="B154" s="147"/>
      <c r="D154" s="148" t="s">
        <v>177</v>
      </c>
      <c r="E154" s="149" t="s">
        <v>1</v>
      </c>
      <c r="F154" s="150" t="s">
        <v>1824</v>
      </c>
      <c r="H154" s="151">
        <v>8.5999999999999993E-2</v>
      </c>
      <c r="I154" s="152"/>
      <c r="L154" s="147"/>
      <c r="M154" s="153"/>
      <c r="T154" s="154"/>
      <c r="AT154" s="149" t="s">
        <v>177</v>
      </c>
      <c r="AU154" s="149" t="s">
        <v>94</v>
      </c>
      <c r="AV154" s="12" t="s">
        <v>94</v>
      </c>
      <c r="AW154" s="12" t="s">
        <v>39</v>
      </c>
      <c r="AX154" s="12" t="s">
        <v>84</v>
      </c>
      <c r="AY154" s="149" t="s">
        <v>165</v>
      </c>
    </row>
    <row r="155" spans="2:65" s="13" customFormat="1" ht="10.5">
      <c r="B155" s="155"/>
      <c r="D155" s="148" t="s">
        <v>177</v>
      </c>
      <c r="E155" s="156" t="s">
        <v>1</v>
      </c>
      <c r="F155" s="157" t="s">
        <v>184</v>
      </c>
      <c r="H155" s="158">
        <v>7.5440000000000005</v>
      </c>
      <c r="I155" s="159"/>
      <c r="L155" s="155"/>
      <c r="M155" s="160"/>
      <c r="T155" s="161"/>
      <c r="AT155" s="156" t="s">
        <v>177</v>
      </c>
      <c r="AU155" s="156" t="s">
        <v>94</v>
      </c>
      <c r="AV155" s="13" t="s">
        <v>171</v>
      </c>
      <c r="AW155" s="13" t="s">
        <v>39</v>
      </c>
      <c r="AX155" s="13" t="s">
        <v>92</v>
      </c>
      <c r="AY155" s="156" t="s">
        <v>165</v>
      </c>
    </row>
    <row r="156" spans="2:65" s="1" customFormat="1" ht="24.25" customHeight="1">
      <c r="B156" s="32"/>
      <c r="C156" s="133" t="s">
        <v>199</v>
      </c>
      <c r="D156" s="133" t="s">
        <v>167</v>
      </c>
      <c r="E156" s="134" t="s">
        <v>1568</v>
      </c>
      <c r="F156" s="135" t="s">
        <v>1569</v>
      </c>
      <c r="G156" s="136" t="s">
        <v>170</v>
      </c>
      <c r="H156" s="137">
        <v>165.91</v>
      </c>
      <c r="I156" s="138"/>
      <c r="J156" s="139">
        <f>ROUND(I156*H156,2)</f>
        <v>0</v>
      </c>
      <c r="K156" s="140"/>
      <c r="L156" s="32"/>
      <c r="M156" s="141" t="s">
        <v>1</v>
      </c>
      <c r="N156" s="142" t="s">
        <v>49</v>
      </c>
      <c r="P156" s="143">
        <f>O156*H156</f>
        <v>0</v>
      </c>
      <c r="Q156" s="143">
        <v>1.81924E-4</v>
      </c>
      <c r="R156" s="143">
        <f>Q156*H156</f>
        <v>3.018301084E-2</v>
      </c>
      <c r="S156" s="143">
        <v>0</v>
      </c>
      <c r="T156" s="144">
        <f>S156*H156</f>
        <v>0</v>
      </c>
      <c r="AR156" s="145" t="s">
        <v>250</v>
      </c>
      <c r="AT156" s="145" t="s">
        <v>167</v>
      </c>
      <c r="AU156" s="145" t="s">
        <v>94</v>
      </c>
      <c r="AY156" s="16" t="s">
        <v>165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6" t="s">
        <v>92</v>
      </c>
      <c r="BK156" s="146">
        <f>ROUND(I156*H156,2)</f>
        <v>0</v>
      </c>
      <c r="BL156" s="16" t="s">
        <v>250</v>
      </c>
      <c r="BM156" s="145" t="s">
        <v>1825</v>
      </c>
    </row>
    <row r="157" spans="2:65" s="12" customFormat="1" ht="10.5">
      <c r="B157" s="147"/>
      <c r="D157" s="148" t="s">
        <v>177</v>
      </c>
      <c r="E157" s="149" t="s">
        <v>1</v>
      </c>
      <c r="F157" s="150" t="s">
        <v>1811</v>
      </c>
      <c r="H157" s="151">
        <v>102.22</v>
      </c>
      <c r="I157" s="152"/>
      <c r="L157" s="147"/>
      <c r="M157" s="153"/>
      <c r="T157" s="154"/>
      <c r="AT157" s="149" t="s">
        <v>177</v>
      </c>
      <c r="AU157" s="149" t="s">
        <v>94</v>
      </c>
      <c r="AV157" s="12" t="s">
        <v>94</v>
      </c>
      <c r="AW157" s="12" t="s">
        <v>39</v>
      </c>
      <c r="AX157" s="12" t="s">
        <v>84</v>
      </c>
      <c r="AY157" s="149" t="s">
        <v>165</v>
      </c>
    </row>
    <row r="158" spans="2:65" s="12" customFormat="1" ht="10.5">
      <c r="B158" s="147"/>
      <c r="D158" s="148" t="s">
        <v>177</v>
      </c>
      <c r="E158" s="149" t="s">
        <v>1</v>
      </c>
      <c r="F158" s="150" t="s">
        <v>1812</v>
      </c>
      <c r="H158" s="151">
        <v>46.71</v>
      </c>
      <c r="I158" s="152"/>
      <c r="L158" s="147"/>
      <c r="M158" s="153"/>
      <c r="T158" s="154"/>
      <c r="AT158" s="149" t="s">
        <v>177</v>
      </c>
      <c r="AU158" s="149" t="s">
        <v>94</v>
      </c>
      <c r="AV158" s="12" t="s">
        <v>94</v>
      </c>
      <c r="AW158" s="12" t="s">
        <v>39</v>
      </c>
      <c r="AX158" s="12" t="s">
        <v>84</v>
      </c>
      <c r="AY158" s="149" t="s">
        <v>165</v>
      </c>
    </row>
    <row r="159" spans="2:65" s="12" customFormat="1" ht="10.5">
      <c r="B159" s="147"/>
      <c r="D159" s="148" t="s">
        <v>177</v>
      </c>
      <c r="E159" s="149" t="s">
        <v>1</v>
      </c>
      <c r="F159" s="150" t="s">
        <v>1813</v>
      </c>
      <c r="H159" s="151">
        <v>16.98</v>
      </c>
      <c r="I159" s="152"/>
      <c r="L159" s="147"/>
      <c r="M159" s="153"/>
      <c r="T159" s="154"/>
      <c r="AT159" s="149" t="s">
        <v>177</v>
      </c>
      <c r="AU159" s="149" t="s">
        <v>94</v>
      </c>
      <c r="AV159" s="12" t="s">
        <v>94</v>
      </c>
      <c r="AW159" s="12" t="s">
        <v>39</v>
      </c>
      <c r="AX159" s="12" t="s">
        <v>84</v>
      </c>
      <c r="AY159" s="149" t="s">
        <v>165</v>
      </c>
    </row>
    <row r="160" spans="2:65" s="13" customFormat="1" ht="10.5">
      <c r="B160" s="155"/>
      <c r="D160" s="148" t="s">
        <v>177</v>
      </c>
      <c r="E160" s="156" t="s">
        <v>1</v>
      </c>
      <c r="F160" s="157" t="s">
        <v>184</v>
      </c>
      <c r="H160" s="158">
        <v>165.91</v>
      </c>
      <c r="I160" s="159"/>
      <c r="L160" s="155"/>
      <c r="M160" s="160"/>
      <c r="T160" s="161"/>
      <c r="AT160" s="156" t="s">
        <v>177</v>
      </c>
      <c r="AU160" s="156" t="s">
        <v>94</v>
      </c>
      <c r="AV160" s="13" t="s">
        <v>171</v>
      </c>
      <c r="AW160" s="13" t="s">
        <v>39</v>
      </c>
      <c r="AX160" s="13" t="s">
        <v>92</v>
      </c>
      <c r="AY160" s="156" t="s">
        <v>165</v>
      </c>
    </row>
    <row r="161" spans="2:65" s="1" customFormat="1" ht="24.25" customHeight="1">
      <c r="B161" s="32"/>
      <c r="C161" s="133" t="s">
        <v>204</v>
      </c>
      <c r="D161" s="133" t="s">
        <v>167</v>
      </c>
      <c r="E161" s="134" t="s">
        <v>1826</v>
      </c>
      <c r="F161" s="135" t="s">
        <v>1827</v>
      </c>
      <c r="G161" s="136" t="s">
        <v>224</v>
      </c>
      <c r="H161" s="137">
        <v>4.1790000000000003</v>
      </c>
      <c r="I161" s="138"/>
      <c r="J161" s="139">
        <f>ROUND(I161*H161,2)</f>
        <v>0</v>
      </c>
      <c r="K161" s="140"/>
      <c r="L161" s="32"/>
      <c r="M161" s="141" t="s">
        <v>1</v>
      </c>
      <c r="N161" s="142" t="s">
        <v>49</v>
      </c>
      <c r="P161" s="143">
        <f>O161*H161</f>
        <v>0</v>
      </c>
      <c r="Q161" s="143">
        <v>0</v>
      </c>
      <c r="R161" s="143">
        <f>Q161*H161</f>
        <v>0</v>
      </c>
      <c r="S161" s="143">
        <v>0</v>
      </c>
      <c r="T161" s="144">
        <f>S161*H161</f>
        <v>0</v>
      </c>
      <c r="AR161" s="145" t="s">
        <v>250</v>
      </c>
      <c r="AT161" s="145" t="s">
        <v>167</v>
      </c>
      <c r="AU161" s="145" t="s">
        <v>94</v>
      </c>
      <c r="AY161" s="16" t="s">
        <v>165</v>
      </c>
      <c r="BE161" s="146">
        <f>IF(N161="základní",J161,0)</f>
        <v>0</v>
      </c>
      <c r="BF161" s="146">
        <f>IF(N161="snížená",J161,0)</f>
        <v>0</v>
      </c>
      <c r="BG161" s="146">
        <f>IF(N161="zákl. přenesená",J161,0)</f>
        <v>0</v>
      </c>
      <c r="BH161" s="146">
        <f>IF(N161="sníž. přenesená",J161,0)</f>
        <v>0</v>
      </c>
      <c r="BI161" s="146">
        <f>IF(N161="nulová",J161,0)</f>
        <v>0</v>
      </c>
      <c r="BJ161" s="16" t="s">
        <v>92</v>
      </c>
      <c r="BK161" s="146">
        <f>ROUND(I161*H161,2)</f>
        <v>0</v>
      </c>
      <c r="BL161" s="16" t="s">
        <v>250</v>
      </c>
      <c r="BM161" s="145" t="s">
        <v>1828</v>
      </c>
    </row>
    <row r="162" spans="2:65" s="11" customFormat="1" ht="22.75" customHeight="1">
      <c r="B162" s="121"/>
      <c r="D162" s="122" t="s">
        <v>83</v>
      </c>
      <c r="E162" s="131" t="s">
        <v>564</v>
      </c>
      <c r="F162" s="131" t="s">
        <v>565</v>
      </c>
      <c r="I162" s="124"/>
      <c r="J162" s="132">
        <f>BK162</f>
        <v>0</v>
      </c>
      <c r="L162" s="121"/>
      <c r="M162" s="126"/>
      <c r="P162" s="127">
        <f>SUM(P163:P177)</f>
        <v>0</v>
      </c>
      <c r="R162" s="127">
        <f>SUM(R163:R177)</f>
        <v>0.56333402499999996</v>
      </c>
      <c r="T162" s="128">
        <f>SUM(T163:T177)</f>
        <v>0</v>
      </c>
      <c r="AR162" s="122" t="s">
        <v>94</v>
      </c>
      <c r="AT162" s="129" t="s">
        <v>83</v>
      </c>
      <c r="AU162" s="129" t="s">
        <v>92</v>
      </c>
      <c r="AY162" s="122" t="s">
        <v>165</v>
      </c>
      <c r="BK162" s="130">
        <f>SUM(BK163:BK177)</f>
        <v>0</v>
      </c>
    </row>
    <row r="163" spans="2:65" s="1" customFormat="1" ht="24.25" customHeight="1">
      <c r="B163" s="32"/>
      <c r="C163" s="133" t="s">
        <v>209</v>
      </c>
      <c r="D163" s="133" t="s">
        <v>167</v>
      </c>
      <c r="E163" s="134" t="s">
        <v>1578</v>
      </c>
      <c r="F163" s="135" t="s">
        <v>1579</v>
      </c>
      <c r="G163" s="136" t="s">
        <v>238</v>
      </c>
      <c r="H163" s="137">
        <v>511</v>
      </c>
      <c r="I163" s="138"/>
      <c r="J163" s="139">
        <f>ROUND(I163*H163,2)</f>
        <v>0</v>
      </c>
      <c r="K163" s="140"/>
      <c r="L163" s="32"/>
      <c r="M163" s="141" t="s">
        <v>1</v>
      </c>
      <c r="N163" s="142" t="s">
        <v>49</v>
      </c>
      <c r="P163" s="143">
        <f>O163*H163</f>
        <v>0</v>
      </c>
      <c r="Q163" s="143">
        <v>5.8275E-5</v>
      </c>
      <c r="R163" s="143">
        <f>Q163*H163</f>
        <v>2.9778525E-2</v>
      </c>
      <c r="S163" s="143">
        <v>0</v>
      </c>
      <c r="T163" s="144">
        <f>S163*H163</f>
        <v>0</v>
      </c>
      <c r="AR163" s="145" t="s">
        <v>250</v>
      </c>
      <c r="AT163" s="145" t="s">
        <v>167</v>
      </c>
      <c r="AU163" s="145" t="s">
        <v>94</v>
      </c>
      <c r="AY163" s="16" t="s">
        <v>165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6" t="s">
        <v>92</v>
      </c>
      <c r="BK163" s="146">
        <f>ROUND(I163*H163,2)</f>
        <v>0</v>
      </c>
      <c r="BL163" s="16" t="s">
        <v>250</v>
      </c>
      <c r="BM163" s="145" t="s">
        <v>1829</v>
      </c>
    </row>
    <row r="164" spans="2:65" s="12" customFormat="1" ht="10.5">
      <c r="B164" s="147"/>
      <c r="D164" s="148" t="s">
        <v>177</v>
      </c>
      <c r="E164" s="149" t="s">
        <v>1</v>
      </c>
      <c r="F164" s="150" t="s">
        <v>1830</v>
      </c>
      <c r="H164" s="151">
        <v>511</v>
      </c>
      <c r="I164" s="152"/>
      <c r="L164" s="147"/>
      <c r="M164" s="153"/>
      <c r="T164" s="154"/>
      <c r="AT164" s="149" t="s">
        <v>177</v>
      </c>
      <c r="AU164" s="149" t="s">
        <v>94</v>
      </c>
      <c r="AV164" s="12" t="s">
        <v>94</v>
      </c>
      <c r="AW164" s="12" t="s">
        <v>39</v>
      </c>
      <c r="AX164" s="12" t="s">
        <v>84</v>
      </c>
      <c r="AY164" s="149" t="s">
        <v>165</v>
      </c>
    </row>
    <row r="165" spans="2:65" s="13" customFormat="1" ht="10.5">
      <c r="B165" s="155"/>
      <c r="D165" s="148" t="s">
        <v>177</v>
      </c>
      <c r="E165" s="156" t="s">
        <v>1</v>
      </c>
      <c r="F165" s="157" t="s">
        <v>184</v>
      </c>
      <c r="H165" s="158">
        <v>511</v>
      </c>
      <c r="I165" s="159"/>
      <c r="L165" s="155"/>
      <c r="M165" s="160"/>
      <c r="T165" s="161"/>
      <c r="AT165" s="156" t="s">
        <v>177</v>
      </c>
      <c r="AU165" s="156" t="s">
        <v>94</v>
      </c>
      <c r="AV165" s="13" t="s">
        <v>171</v>
      </c>
      <c r="AW165" s="13" t="s">
        <v>39</v>
      </c>
      <c r="AX165" s="13" t="s">
        <v>92</v>
      </c>
      <c r="AY165" s="156" t="s">
        <v>165</v>
      </c>
    </row>
    <row r="166" spans="2:65" s="1" customFormat="1" ht="16.55" customHeight="1">
      <c r="B166" s="32"/>
      <c r="C166" s="162" t="s">
        <v>214</v>
      </c>
      <c r="D166" s="162" t="s">
        <v>221</v>
      </c>
      <c r="E166" s="163" t="s">
        <v>1831</v>
      </c>
      <c r="F166" s="164" t="s">
        <v>1832</v>
      </c>
      <c r="G166" s="165" t="s">
        <v>224</v>
      </c>
      <c r="H166" s="166">
        <v>0.51100000000000001</v>
      </c>
      <c r="I166" s="167"/>
      <c r="J166" s="168">
        <f>ROUND(I166*H166,2)</f>
        <v>0</v>
      </c>
      <c r="K166" s="169"/>
      <c r="L166" s="170"/>
      <c r="M166" s="171" t="s">
        <v>1</v>
      </c>
      <c r="N166" s="172" t="s">
        <v>49</v>
      </c>
      <c r="P166" s="143">
        <f>O166*H166</f>
        <v>0</v>
      </c>
      <c r="Q166" s="143">
        <v>1</v>
      </c>
      <c r="R166" s="143">
        <f>Q166*H166</f>
        <v>0.51100000000000001</v>
      </c>
      <c r="S166" s="143">
        <v>0</v>
      </c>
      <c r="T166" s="144">
        <f>S166*H166</f>
        <v>0</v>
      </c>
      <c r="AR166" s="145" t="s">
        <v>363</v>
      </c>
      <c r="AT166" s="145" t="s">
        <v>221</v>
      </c>
      <c r="AU166" s="145" t="s">
        <v>94</v>
      </c>
      <c r="AY166" s="16" t="s">
        <v>165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6" t="s">
        <v>92</v>
      </c>
      <c r="BK166" s="146">
        <f>ROUND(I166*H166,2)</f>
        <v>0</v>
      </c>
      <c r="BL166" s="16" t="s">
        <v>250</v>
      </c>
      <c r="BM166" s="145" t="s">
        <v>1833</v>
      </c>
    </row>
    <row r="167" spans="2:65" s="12" customFormat="1" ht="10.5">
      <c r="B167" s="147"/>
      <c r="D167" s="148" t="s">
        <v>177</v>
      </c>
      <c r="E167" s="149" t="s">
        <v>1</v>
      </c>
      <c r="F167" s="150" t="s">
        <v>1834</v>
      </c>
      <c r="H167" s="151">
        <v>0.36599999999999999</v>
      </c>
      <c r="I167" s="152"/>
      <c r="L167" s="147"/>
      <c r="M167" s="153"/>
      <c r="T167" s="154"/>
      <c r="AT167" s="149" t="s">
        <v>177</v>
      </c>
      <c r="AU167" s="149" t="s">
        <v>94</v>
      </c>
      <c r="AV167" s="12" t="s">
        <v>94</v>
      </c>
      <c r="AW167" s="12" t="s">
        <v>39</v>
      </c>
      <c r="AX167" s="12" t="s">
        <v>84</v>
      </c>
      <c r="AY167" s="149" t="s">
        <v>165</v>
      </c>
    </row>
    <row r="168" spans="2:65" s="12" customFormat="1" ht="10.5">
      <c r="B168" s="147"/>
      <c r="D168" s="148" t="s">
        <v>177</v>
      </c>
      <c r="E168" s="149" t="s">
        <v>1</v>
      </c>
      <c r="F168" s="150" t="s">
        <v>1835</v>
      </c>
      <c r="H168" s="151">
        <v>0.14499999999999999</v>
      </c>
      <c r="I168" s="152"/>
      <c r="L168" s="147"/>
      <c r="M168" s="153"/>
      <c r="T168" s="154"/>
      <c r="AT168" s="149" t="s">
        <v>177</v>
      </c>
      <c r="AU168" s="149" t="s">
        <v>94</v>
      </c>
      <c r="AV168" s="12" t="s">
        <v>94</v>
      </c>
      <c r="AW168" s="12" t="s">
        <v>39</v>
      </c>
      <c r="AX168" s="12" t="s">
        <v>84</v>
      </c>
      <c r="AY168" s="149" t="s">
        <v>165</v>
      </c>
    </row>
    <row r="169" spans="2:65" s="13" customFormat="1" ht="10.5">
      <c r="B169" s="155"/>
      <c r="D169" s="148" t="s">
        <v>177</v>
      </c>
      <c r="E169" s="156" t="s">
        <v>1</v>
      </c>
      <c r="F169" s="157" t="s">
        <v>184</v>
      </c>
      <c r="H169" s="158">
        <v>0.51100000000000001</v>
      </c>
      <c r="I169" s="159"/>
      <c r="L169" s="155"/>
      <c r="M169" s="160"/>
      <c r="T169" s="161"/>
      <c r="AT169" s="156" t="s">
        <v>177</v>
      </c>
      <c r="AU169" s="156" t="s">
        <v>94</v>
      </c>
      <c r="AV169" s="13" t="s">
        <v>171</v>
      </c>
      <c r="AW169" s="13" t="s">
        <v>39</v>
      </c>
      <c r="AX169" s="13" t="s">
        <v>92</v>
      </c>
      <c r="AY169" s="156" t="s">
        <v>165</v>
      </c>
    </row>
    <row r="170" spans="2:65" s="1" customFormat="1" ht="24.25" customHeight="1">
      <c r="B170" s="32"/>
      <c r="C170" s="133" t="s">
        <v>220</v>
      </c>
      <c r="D170" s="133" t="s">
        <v>167</v>
      </c>
      <c r="E170" s="134" t="s">
        <v>1836</v>
      </c>
      <c r="F170" s="135" t="s">
        <v>1837</v>
      </c>
      <c r="G170" s="136" t="s">
        <v>238</v>
      </c>
      <c r="H170" s="137">
        <v>440</v>
      </c>
      <c r="I170" s="138"/>
      <c r="J170" s="139">
        <f>ROUND(I170*H170,2)</f>
        <v>0</v>
      </c>
      <c r="K170" s="140"/>
      <c r="L170" s="32"/>
      <c r="M170" s="141" t="s">
        <v>1</v>
      </c>
      <c r="N170" s="142" t="s">
        <v>49</v>
      </c>
      <c r="P170" s="143">
        <f>O170*H170</f>
        <v>0</v>
      </c>
      <c r="Q170" s="143">
        <v>5.1262499999999999E-5</v>
      </c>
      <c r="R170" s="143">
        <f>Q170*H170</f>
        <v>2.2555499999999999E-2</v>
      </c>
      <c r="S170" s="143">
        <v>0</v>
      </c>
      <c r="T170" s="144">
        <f>S170*H170</f>
        <v>0</v>
      </c>
      <c r="AR170" s="145" t="s">
        <v>250</v>
      </c>
      <c r="AT170" s="145" t="s">
        <v>167</v>
      </c>
      <c r="AU170" s="145" t="s">
        <v>94</v>
      </c>
      <c r="AY170" s="16" t="s">
        <v>165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6" t="s">
        <v>92</v>
      </c>
      <c r="BK170" s="146">
        <f>ROUND(I170*H170,2)</f>
        <v>0</v>
      </c>
      <c r="BL170" s="16" t="s">
        <v>250</v>
      </c>
      <c r="BM170" s="145" t="s">
        <v>1838</v>
      </c>
    </row>
    <row r="171" spans="2:65" s="12" customFormat="1" ht="10.5">
      <c r="B171" s="147"/>
      <c r="D171" s="148" t="s">
        <v>177</v>
      </c>
      <c r="E171" s="149" t="s">
        <v>1</v>
      </c>
      <c r="F171" s="150" t="s">
        <v>1839</v>
      </c>
      <c r="H171" s="151">
        <v>440</v>
      </c>
      <c r="I171" s="152"/>
      <c r="L171" s="147"/>
      <c r="M171" s="153"/>
      <c r="T171" s="154"/>
      <c r="AT171" s="149" t="s">
        <v>177</v>
      </c>
      <c r="AU171" s="149" t="s">
        <v>94</v>
      </c>
      <c r="AV171" s="12" t="s">
        <v>94</v>
      </c>
      <c r="AW171" s="12" t="s">
        <v>39</v>
      </c>
      <c r="AX171" s="12" t="s">
        <v>84</v>
      </c>
      <c r="AY171" s="149" t="s">
        <v>165</v>
      </c>
    </row>
    <row r="172" spans="2:65" s="13" customFormat="1" ht="10.5">
      <c r="B172" s="155"/>
      <c r="D172" s="148" t="s">
        <v>177</v>
      </c>
      <c r="E172" s="156" t="s">
        <v>1</v>
      </c>
      <c r="F172" s="157" t="s">
        <v>184</v>
      </c>
      <c r="H172" s="158">
        <v>440</v>
      </c>
      <c r="I172" s="159"/>
      <c r="L172" s="155"/>
      <c r="M172" s="160"/>
      <c r="T172" s="161"/>
      <c r="AT172" s="156" t="s">
        <v>177</v>
      </c>
      <c r="AU172" s="156" t="s">
        <v>94</v>
      </c>
      <c r="AV172" s="13" t="s">
        <v>171</v>
      </c>
      <c r="AW172" s="13" t="s">
        <v>39</v>
      </c>
      <c r="AX172" s="13" t="s">
        <v>92</v>
      </c>
      <c r="AY172" s="156" t="s">
        <v>165</v>
      </c>
    </row>
    <row r="173" spans="2:65" s="1" customFormat="1" ht="16.55" customHeight="1">
      <c r="B173" s="32"/>
      <c r="C173" s="162" t="s">
        <v>227</v>
      </c>
      <c r="D173" s="162" t="s">
        <v>221</v>
      </c>
      <c r="E173" s="163" t="s">
        <v>1840</v>
      </c>
      <c r="F173" s="164" t="s">
        <v>1841</v>
      </c>
      <c r="G173" s="165" t="s">
        <v>224</v>
      </c>
      <c r="H173" s="166">
        <v>0.44</v>
      </c>
      <c r="I173" s="167"/>
      <c r="J173" s="168">
        <f>ROUND(I173*H173,2)</f>
        <v>0</v>
      </c>
      <c r="K173" s="169"/>
      <c r="L173" s="170"/>
      <c r="M173" s="171" t="s">
        <v>1</v>
      </c>
      <c r="N173" s="172" t="s">
        <v>49</v>
      </c>
      <c r="P173" s="143">
        <f>O173*H173</f>
        <v>0</v>
      </c>
      <c r="Q173" s="143">
        <v>0</v>
      </c>
      <c r="R173" s="143">
        <f>Q173*H173</f>
        <v>0</v>
      </c>
      <c r="S173" s="143">
        <v>0</v>
      </c>
      <c r="T173" s="144">
        <f>S173*H173</f>
        <v>0</v>
      </c>
      <c r="AR173" s="145" t="s">
        <v>363</v>
      </c>
      <c r="AT173" s="145" t="s">
        <v>221</v>
      </c>
      <c r="AU173" s="145" t="s">
        <v>94</v>
      </c>
      <c r="AY173" s="16" t="s">
        <v>165</v>
      </c>
      <c r="BE173" s="146">
        <f>IF(N173="základní",J173,0)</f>
        <v>0</v>
      </c>
      <c r="BF173" s="146">
        <f>IF(N173="snížená",J173,0)</f>
        <v>0</v>
      </c>
      <c r="BG173" s="146">
        <f>IF(N173="zákl. přenesená",J173,0)</f>
        <v>0</v>
      </c>
      <c r="BH173" s="146">
        <f>IF(N173="sníž. přenesená",J173,0)</f>
        <v>0</v>
      </c>
      <c r="BI173" s="146">
        <f>IF(N173="nulová",J173,0)</f>
        <v>0</v>
      </c>
      <c r="BJ173" s="16" t="s">
        <v>92</v>
      </c>
      <c r="BK173" s="146">
        <f>ROUND(I173*H173,2)</f>
        <v>0</v>
      </c>
      <c r="BL173" s="16" t="s">
        <v>250</v>
      </c>
      <c r="BM173" s="145" t="s">
        <v>1842</v>
      </c>
    </row>
    <row r="174" spans="2:65" s="14" customFormat="1" ht="10.5">
      <c r="B174" s="179"/>
      <c r="D174" s="148" t="s">
        <v>177</v>
      </c>
      <c r="E174" s="180" t="s">
        <v>1</v>
      </c>
      <c r="F174" s="181" t="s">
        <v>1843</v>
      </c>
      <c r="H174" s="180" t="s">
        <v>1</v>
      </c>
      <c r="I174" s="182"/>
      <c r="L174" s="179"/>
      <c r="M174" s="183"/>
      <c r="T174" s="184"/>
      <c r="AT174" s="180" t="s">
        <v>177</v>
      </c>
      <c r="AU174" s="180" t="s">
        <v>94</v>
      </c>
      <c r="AV174" s="14" t="s">
        <v>92</v>
      </c>
      <c r="AW174" s="14" t="s">
        <v>39</v>
      </c>
      <c r="AX174" s="14" t="s">
        <v>84</v>
      </c>
      <c r="AY174" s="180" t="s">
        <v>165</v>
      </c>
    </row>
    <row r="175" spans="2:65" s="12" customFormat="1" ht="10.5">
      <c r="B175" s="147"/>
      <c r="D175" s="148" t="s">
        <v>177</v>
      </c>
      <c r="E175" s="149" t="s">
        <v>1</v>
      </c>
      <c r="F175" s="150" t="s">
        <v>1844</v>
      </c>
      <c r="H175" s="151">
        <v>0.44</v>
      </c>
      <c r="I175" s="152"/>
      <c r="L175" s="147"/>
      <c r="M175" s="153"/>
      <c r="T175" s="154"/>
      <c r="AT175" s="149" t="s">
        <v>177</v>
      </c>
      <c r="AU175" s="149" t="s">
        <v>94</v>
      </c>
      <c r="AV175" s="12" t="s">
        <v>94</v>
      </c>
      <c r="AW175" s="12" t="s">
        <v>39</v>
      </c>
      <c r="AX175" s="12" t="s">
        <v>84</v>
      </c>
      <c r="AY175" s="149" t="s">
        <v>165</v>
      </c>
    </row>
    <row r="176" spans="2:65" s="13" customFormat="1" ht="10.5">
      <c r="B176" s="155"/>
      <c r="D176" s="148" t="s">
        <v>177</v>
      </c>
      <c r="E176" s="156" t="s">
        <v>1</v>
      </c>
      <c r="F176" s="157" t="s">
        <v>184</v>
      </c>
      <c r="H176" s="158">
        <v>0.44</v>
      </c>
      <c r="I176" s="159"/>
      <c r="L176" s="155"/>
      <c r="M176" s="160"/>
      <c r="T176" s="161"/>
      <c r="AT176" s="156" t="s">
        <v>177</v>
      </c>
      <c r="AU176" s="156" t="s">
        <v>94</v>
      </c>
      <c r="AV176" s="13" t="s">
        <v>171</v>
      </c>
      <c r="AW176" s="13" t="s">
        <v>39</v>
      </c>
      <c r="AX176" s="13" t="s">
        <v>92</v>
      </c>
      <c r="AY176" s="156" t="s">
        <v>165</v>
      </c>
    </row>
    <row r="177" spans="2:65" s="1" customFormat="1" ht="24.25" customHeight="1">
      <c r="B177" s="32"/>
      <c r="C177" s="133" t="s">
        <v>231</v>
      </c>
      <c r="D177" s="133" t="s">
        <v>167</v>
      </c>
      <c r="E177" s="134" t="s">
        <v>1845</v>
      </c>
      <c r="F177" s="135" t="s">
        <v>1846</v>
      </c>
      <c r="G177" s="136" t="s">
        <v>224</v>
      </c>
      <c r="H177" s="137">
        <v>0.56299999999999994</v>
      </c>
      <c r="I177" s="138"/>
      <c r="J177" s="139">
        <f>ROUND(I177*H177,2)</f>
        <v>0</v>
      </c>
      <c r="K177" s="140"/>
      <c r="L177" s="32"/>
      <c r="M177" s="141" t="s">
        <v>1</v>
      </c>
      <c r="N177" s="142" t="s">
        <v>49</v>
      </c>
      <c r="P177" s="143">
        <f>O177*H177</f>
        <v>0</v>
      </c>
      <c r="Q177" s="143">
        <v>0</v>
      </c>
      <c r="R177" s="143">
        <f>Q177*H177</f>
        <v>0</v>
      </c>
      <c r="S177" s="143">
        <v>0</v>
      </c>
      <c r="T177" s="144">
        <f>S177*H177</f>
        <v>0</v>
      </c>
      <c r="AR177" s="145" t="s">
        <v>250</v>
      </c>
      <c r="AT177" s="145" t="s">
        <v>167</v>
      </c>
      <c r="AU177" s="145" t="s">
        <v>94</v>
      </c>
      <c r="AY177" s="16" t="s">
        <v>165</v>
      </c>
      <c r="BE177" s="146">
        <f>IF(N177="základní",J177,0)</f>
        <v>0</v>
      </c>
      <c r="BF177" s="146">
        <f>IF(N177="snížená",J177,0)</f>
        <v>0</v>
      </c>
      <c r="BG177" s="146">
        <f>IF(N177="zákl. přenesená",J177,0)</f>
        <v>0</v>
      </c>
      <c r="BH177" s="146">
        <f>IF(N177="sníž. přenesená",J177,0)</f>
        <v>0</v>
      </c>
      <c r="BI177" s="146">
        <f>IF(N177="nulová",J177,0)</f>
        <v>0</v>
      </c>
      <c r="BJ177" s="16" t="s">
        <v>92</v>
      </c>
      <c r="BK177" s="146">
        <f>ROUND(I177*H177,2)</f>
        <v>0</v>
      </c>
      <c r="BL177" s="16" t="s">
        <v>250</v>
      </c>
      <c r="BM177" s="145" t="s">
        <v>1847</v>
      </c>
    </row>
    <row r="178" spans="2:65" s="11" customFormat="1" ht="22.75" customHeight="1">
      <c r="B178" s="121"/>
      <c r="D178" s="122" t="s">
        <v>83</v>
      </c>
      <c r="E178" s="131" t="s">
        <v>576</v>
      </c>
      <c r="F178" s="131" t="s">
        <v>577</v>
      </c>
      <c r="I178" s="124"/>
      <c r="J178" s="132">
        <f>BK178</f>
        <v>0</v>
      </c>
      <c r="L178" s="121"/>
      <c r="M178" s="126"/>
      <c r="P178" s="127">
        <f>SUM(P179:P184)</f>
        <v>0</v>
      </c>
      <c r="R178" s="127">
        <f>SUM(R179:R184)</f>
        <v>0.17937367500000001</v>
      </c>
      <c r="T178" s="128">
        <f>SUM(T179:T184)</f>
        <v>0</v>
      </c>
      <c r="AR178" s="122" t="s">
        <v>94</v>
      </c>
      <c r="AT178" s="129" t="s">
        <v>83</v>
      </c>
      <c r="AU178" s="129" t="s">
        <v>92</v>
      </c>
      <c r="AY178" s="122" t="s">
        <v>165</v>
      </c>
      <c r="BK178" s="130">
        <f>SUM(BK179:BK184)</f>
        <v>0</v>
      </c>
    </row>
    <row r="179" spans="2:65" s="1" customFormat="1" ht="24.25" customHeight="1">
      <c r="B179" s="32"/>
      <c r="C179" s="133" t="s">
        <v>235</v>
      </c>
      <c r="D179" s="133" t="s">
        <v>167</v>
      </c>
      <c r="E179" s="134" t="s">
        <v>1591</v>
      </c>
      <c r="F179" s="135" t="s">
        <v>1592</v>
      </c>
      <c r="G179" s="136" t="s">
        <v>170</v>
      </c>
      <c r="H179" s="137">
        <v>598.73</v>
      </c>
      <c r="I179" s="138"/>
      <c r="J179" s="139">
        <f>ROUND(I179*H179,2)</f>
        <v>0</v>
      </c>
      <c r="K179" s="140"/>
      <c r="L179" s="32"/>
      <c r="M179" s="141" t="s">
        <v>1</v>
      </c>
      <c r="N179" s="142" t="s">
        <v>49</v>
      </c>
      <c r="P179" s="143">
        <f>O179*H179</f>
        <v>0</v>
      </c>
      <c r="Q179" s="143">
        <v>2.475E-4</v>
      </c>
      <c r="R179" s="143">
        <f>Q179*H179</f>
        <v>0.14818567500000002</v>
      </c>
      <c r="S179" s="143">
        <v>0</v>
      </c>
      <c r="T179" s="144">
        <f>S179*H179</f>
        <v>0</v>
      </c>
      <c r="AR179" s="145" t="s">
        <v>250</v>
      </c>
      <c r="AT179" s="145" t="s">
        <v>167</v>
      </c>
      <c r="AU179" s="145" t="s">
        <v>94</v>
      </c>
      <c r="AY179" s="16" t="s">
        <v>165</v>
      </c>
      <c r="BE179" s="146">
        <f>IF(N179="základní",J179,0)</f>
        <v>0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6" t="s">
        <v>92</v>
      </c>
      <c r="BK179" s="146">
        <f>ROUND(I179*H179,2)</f>
        <v>0</v>
      </c>
      <c r="BL179" s="16" t="s">
        <v>250</v>
      </c>
      <c r="BM179" s="145" t="s">
        <v>1848</v>
      </c>
    </row>
    <row r="180" spans="2:65" s="12" customFormat="1" ht="10.5">
      <c r="B180" s="147"/>
      <c r="D180" s="148" t="s">
        <v>177</v>
      </c>
      <c r="E180" s="149" t="s">
        <v>1</v>
      </c>
      <c r="F180" s="150" t="s">
        <v>1849</v>
      </c>
      <c r="H180" s="151">
        <v>598.73</v>
      </c>
      <c r="I180" s="152"/>
      <c r="L180" s="147"/>
      <c r="M180" s="153"/>
      <c r="T180" s="154"/>
      <c r="AT180" s="149" t="s">
        <v>177</v>
      </c>
      <c r="AU180" s="149" t="s">
        <v>94</v>
      </c>
      <c r="AV180" s="12" t="s">
        <v>94</v>
      </c>
      <c r="AW180" s="12" t="s">
        <v>39</v>
      </c>
      <c r="AX180" s="12" t="s">
        <v>92</v>
      </c>
      <c r="AY180" s="149" t="s">
        <v>165</v>
      </c>
    </row>
    <row r="181" spans="2:65" s="1" customFormat="1" ht="24.25" customHeight="1">
      <c r="B181" s="32"/>
      <c r="C181" s="133" t="s">
        <v>241</v>
      </c>
      <c r="D181" s="133" t="s">
        <v>167</v>
      </c>
      <c r="E181" s="134" t="s">
        <v>1595</v>
      </c>
      <c r="F181" s="135" t="s">
        <v>1596</v>
      </c>
      <c r="G181" s="136" t="s">
        <v>170</v>
      </c>
      <c r="H181" s="137">
        <v>80</v>
      </c>
      <c r="I181" s="138"/>
      <c r="J181" s="139">
        <f>ROUND(I181*H181,2)</f>
        <v>0</v>
      </c>
      <c r="K181" s="140"/>
      <c r="L181" s="32"/>
      <c r="M181" s="141" t="s">
        <v>1</v>
      </c>
      <c r="N181" s="142" t="s">
        <v>49</v>
      </c>
      <c r="P181" s="143">
        <f>O181*H181</f>
        <v>0</v>
      </c>
      <c r="Q181" s="143">
        <v>1.4375E-4</v>
      </c>
      <c r="R181" s="143">
        <f>Q181*H181</f>
        <v>1.15E-2</v>
      </c>
      <c r="S181" s="143">
        <v>0</v>
      </c>
      <c r="T181" s="144">
        <f>S181*H181</f>
        <v>0</v>
      </c>
      <c r="AR181" s="145" t="s">
        <v>250</v>
      </c>
      <c r="AT181" s="145" t="s">
        <v>167</v>
      </c>
      <c r="AU181" s="145" t="s">
        <v>94</v>
      </c>
      <c r="AY181" s="16" t="s">
        <v>165</v>
      </c>
      <c r="BE181" s="146">
        <f>IF(N181="základní",J181,0)</f>
        <v>0</v>
      </c>
      <c r="BF181" s="146">
        <f>IF(N181="snížená",J181,0)</f>
        <v>0</v>
      </c>
      <c r="BG181" s="146">
        <f>IF(N181="zákl. přenesená",J181,0)</f>
        <v>0</v>
      </c>
      <c r="BH181" s="146">
        <f>IF(N181="sníž. přenesená",J181,0)</f>
        <v>0</v>
      </c>
      <c r="BI181" s="146">
        <f>IF(N181="nulová",J181,0)</f>
        <v>0</v>
      </c>
      <c r="BJ181" s="16" t="s">
        <v>92</v>
      </c>
      <c r="BK181" s="146">
        <f>ROUND(I181*H181,2)</f>
        <v>0</v>
      </c>
      <c r="BL181" s="16" t="s">
        <v>250</v>
      </c>
      <c r="BM181" s="145" t="s">
        <v>1850</v>
      </c>
    </row>
    <row r="182" spans="2:65" s="12" customFormat="1" ht="10.5">
      <c r="B182" s="147"/>
      <c r="D182" s="148" t="s">
        <v>177</v>
      </c>
      <c r="E182" s="149" t="s">
        <v>1</v>
      </c>
      <c r="F182" s="150" t="s">
        <v>1851</v>
      </c>
      <c r="H182" s="151">
        <v>80</v>
      </c>
      <c r="I182" s="152"/>
      <c r="L182" s="147"/>
      <c r="M182" s="153"/>
      <c r="T182" s="154"/>
      <c r="AT182" s="149" t="s">
        <v>177</v>
      </c>
      <c r="AU182" s="149" t="s">
        <v>94</v>
      </c>
      <c r="AV182" s="12" t="s">
        <v>94</v>
      </c>
      <c r="AW182" s="12" t="s">
        <v>39</v>
      </c>
      <c r="AX182" s="12" t="s">
        <v>92</v>
      </c>
      <c r="AY182" s="149" t="s">
        <v>165</v>
      </c>
    </row>
    <row r="183" spans="2:65" s="1" customFormat="1" ht="24.25" customHeight="1">
      <c r="B183" s="32"/>
      <c r="C183" s="133" t="s">
        <v>8</v>
      </c>
      <c r="D183" s="133" t="s">
        <v>167</v>
      </c>
      <c r="E183" s="134" t="s">
        <v>1599</v>
      </c>
      <c r="F183" s="135" t="s">
        <v>1600</v>
      </c>
      <c r="G183" s="136" t="s">
        <v>170</v>
      </c>
      <c r="H183" s="137">
        <v>80</v>
      </c>
      <c r="I183" s="138"/>
      <c r="J183" s="139">
        <f>ROUND(I183*H183,2)</f>
        <v>0</v>
      </c>
      <c r="K183" s="140"/>
      <c r="L183" s="32"/>
      <c r="M183" s="141" t="s">
        <v>1</v>
      </c>
      <c r="N183" s="142" t="s">
        <v>49</v>
      </c>
      <c r="P183" s="143">
        <f>O183*H183</f>
        <v>0</v>
      </c>
      <c r="Q183" s="143">
        <v>1.2305000000000001E-4</v>
      </c>
      <c r="R183" s="143">
        <f>Q183*H183</f>
        <v>9.8440000000000003E-3</v>
      </c>
      <c r="S183" s="143">
        <v>0</v>
      </c>
      <c r="T183" s="144">
        <f>S183*H183</f>
        <v>0</v>
      </c>
      <c r="AR183" s="145" t="s">
        <v>250</v>
      </c>
      <c r="AT183" s="145" t="s">
        <v>167</v>
      </c>
      <c r="AU183" s="145" t="s">
        <v>94</v>
      </c>
      <c r="AY183" s="16" t="s">
        <v>165</v>
      </c>
      <c r="BE183" s="146">
        <f>IF(N183="základní",J183,0)</f>
        <v>0</v>
      </c>
      <c r="BF183" s="146">
        <f>IF(N183="snížená",J183,0)</f>
        <v>0</v>
      </c>
      <c r="BG183" s="146">
        <f>IF(N183="zákl. přenesená",J183,0)</f>
        <v>0</v>
      </c>
      <c r="BH183" s="146">
        <f>IF(N183="sníž. přenesená",J183,0)</f>
        <v>0</v>
      </c>
      <c r="BI183" s="146">
        <f>IF(N183="nulová",J183,0)</f>
        <v>0</v>
      </c>
      <c r="BJ183" s="16" t="s">
        <v>92</v>
      </c>
      <c r="BK183" s="146">
        <f>ROUND(I183*H183,2)</f>
        <v>0</v>
      </c>
      <c r="BL183" s="16" t="s">
        <v>250</v>
      </c>
      <c r="BM183" s="145" t="s">
        <v>1852</v>
      </c>
    </row>
    <row r="184" spans="2:65" s="1" customFormat="1" ht="24.25" customHeight="1">
      <c r="B184" s="32"/>
      <c r="C184" s="133" t="s">
        <v>250</v>
      </c>
      <c r="D184" s="133" t="s">
        <v>167</v>
      </c>
      <c r="E184" s="134" t="s">
        <v>1602</v>
      </c>
      <c r="F184" s="135" t="s">
        <v>1603</v>
      </c>
      <c r="G184" s="136" t="s">
        <v>170</v>
      </c>
      <c r="H184" s="137">
        <v>80</v>
      </c>
      <c r="I184" s="138"/>
      <c r="J184" s="139">
        <f>ROUND(I184*H184,2)</f>
        <v>0</v>
      </c>
      <c r="K184" s="140"/>
      <c r="L184" s="32"/>
      <c r="M184" s="173" t="s">
        <v>1</v>
      </c>
      <c r="N184" s="174" t="s">
        <v>49</v>
      </c>
      <c r="O184" s="175"/>
      <c r="P184" s="176">
        <f>O184*H184</f>
        <v>0</v>
      </c>
      <c r="Q184" s="176">
        <v>1.2305000000000001E-4</v>
      </c>
      <c r="R184" s="176">
        <f>Q184*H184</f>
        <v>9.8440000000000003E-3</v>
      </c>
      <c r="S184" s="176">
        <v>0</v>
      </c>
      <c r="T184" s="177">
        <f>S184*H184</f>
        <v>0</v>
      </c>
      <c r="AR184" s="145" t="s">
        <v>250</v>
      </c>
      <c r="AT184" s="145" t="s">
        <v>167</v>
      </c>
      <c r="AU184" s="145" t="s">
        <v>94</v>
      </c>
      <c r="AY184" s="16" t="s">
        <v>165</v>
      </c>
      <c r="BE184" s="146">
        <f>IF(N184="základní",J184,0)</f>
        <v>0</v>
      </c>
      <c r="BF184" s="146">
        <f>IF(N184="snížená",J184,0)</f>
        <v>0</v>
      </c>
      <c r="BG184" s="146">
        <f>IF(N184="zákl. přenesená",J184,0)</f>
        <v>0</v>
      </c>
      <c r="BH184" s="146">
        <f>IF(N184="sníž. přenesená",J184,0)</f>
        <v>0</v>
      </c>
      <c r="BI184" s="146">
        <f>IF(N184="nulová",J184,0)</f>
        <v>0</v>
      </c>
      <c r="BJ184" s="16" t="s">
        <v>92</v>
      </c>
      <c r="BK184" s="146">
        <f>ROUND(I184*H184,2)</f>
        <v>0</v>
      </c>
      <c r="BL184" s="16" t="s">
        <v>250</v>
      </c>
      <c r="BM184" s="145" t="s">
        <v>1853</v>
      </c>
    </row>
    <row r="185" spans="2:65" s="1" customFormat="1" ht="6.9" customHeight="1">
      <c r="B185" s="44"/>
      <c r="C185" s="45"/>
      <c r="D185" s="45"/>
      <c r="E185" s="45"/>
      <c r="F185" s="45"/>
      <c r="G185" s="45"/>
      <c r="H185" s="45"/>
      <c r="I185" s="45"/>
      <c r="J185" s="45"/>
      <c r="K185" s="45"/>
      <c r="L185" s="32"/>
    </row>
  </sheetData>
  <sheetProtection algorithmName="SHA-512" hashValue="eRdzrqEIO6aeuF+p5J8ozvZqoLz+LG19BHkDT9o67kr62gXWbvHYyUaLkbi2+3DUUHKPYUlNMOhCERlkBDCgZg==" saltValue="g7BxYKDnvQixHJWTb+ZdDSy/r7scQ7VrR1Rt2GYiuJlFS88omV7OVozuc0X3tN59opODByovfV7Nvw2IZM2ghA==" spinCount="100000" sheet="1" objects="1" scenarios="1" formatColumns="0" formatRows="0" autoFilter="0"/>
  <autoFilter ref="C123:K184" xr:uid="{00000000-0009-0000-0000-00000C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58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6" t="s">
        <v>93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94</v>
      </c>
    </row>
    <row r="4" spans="2:46" ht="24.9" customHeight="1">
      <c r="B4" s="19"/>
      <c r="D4" s="20" t="s">
        <v>128</v>
      </c>
      <c r="L4" s="19"/>
      <c r="M4" s="88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9" t="str">
        <f>'Rekapitulace stavby'!K6</f>
        <v>Revitalizace veřejných ploch města Luby - ETAPA I</v>
      </c>
      <c r="F7" s="230"/>
      <c r="G7" s="230"/>
      <c r="H7" s="230"/>
      <c r="L7" s="19"/>
    </row>
    <row r="8" spans="2:46" s="1" customFormat="1" ht="11.95" customHeight="1">
      <c r="B8" s="32"/>
      <c r="D8" s="26" t="s">
        <v>129</v>
      </c>
      <c r="L8" s="32"/>
    </row>
    <row r="9" spans="2:46" s="1" customFormat="1" ht="16.55" customHeight="1">
      <c r="B9" s="32"/>
      <c r="E9" s="195" t="s">
        <v>130</v>
      </c>
      <c r="F9" s="231"/>
      <c r="G9" s="231"/>
      <c r="H9" s="231"/>
      <c r="L9" s="32"/>
    </row>
    <row r="10" spans="2:46" s="1" customFormat="1" ht="10.5">
      <c r="B10" s="32"/>
      <c r="L10" s="32"/>
    </row>
    <row r="11" spans="2:46" s="1" customFormat="1" ht="11.95" customHeight="1">
      <c r="B11" s="32"/>
      <c r="D11" s="26" t="s">
        <v>18</v>
      </c>
      <c r="F11" s="24" t="s">
        <v>19</v>
      </c>
      <c r="I11" s="26" t="s">
        <v>20</v>
      </c>
      <c r="J11" s="24" t="s">
        <v>1</v>
      </c>
      <c r="L11" s="32"/>
    </row>
    <row r="12" spans="2:46" s="1" customFormat="1" ht="11.95" customHeight="1">
      <c r="B12" s="32"/>
      <c r="D12" s="26" t="s">
        <v>22</v>
      </c>
      <c r="F12" s="24" t="s">
        <v>23</v>
      </c>
      <c r="I12" s="26" t="s">
        <v>24</v>
      </c>
      <c r="J12" s="52" t="str">
        <f>'Rekapitulace stavby'!AN8</f>
        <v>Vyplň údaj</v>
      </c>
      <c r="L12" s="32"/>
    </row>
    <row r="13" spans="2:46" s="1" customFormat="1" ht="10.8" customHeight="1">
      <c r="B13" s="32"/>
      <c r="L13" s="32"/>
    </row>
    <row r="14" spans="2:46" s="1" customFormat="1" ht="11.95" customHeight="1">
      <c r="B14" s="32"/>
      <c r="D14" s="26" t="s">
        <v>29</v>
      </c>
      <c r="I14" s="26" t="s">
        <v>30</v>
      </c>
      <c r="J14" s="24" t="s">
        <v>31</v>
      </c>
      <c r="L14" s="32"/>
    </row>
    <row r="15" spans="2:46" s="1" customFormat="1" ht="18" customHeight="1">
      <c r="B15" s="32"/>
      <c r="E15" s="24" t="s">
        <v>32</v>
      </c>
      <c r="I15" s="26" t="s">
        <v>33</v>
      </c>
      <c r="J15" s="24" t="s">
        <v>1</v>
      </c>
      <c r="L15" s="32"/>
    </row>
    <row r="16" spans="2:46" s="1" customFormat="1" ht="6.9" customHeight="1">
      <c r="B16" s="32"/>
      <c r="L16" s="32"/>
    </row>
    <row r="17" spans="2:12" s="1" customFormat="1" ht="11.95" customHeight="1">
      <c r="B17" s="32"/>
      <c r="D17" s="26" t="s">
        <v>34</v>
      </c>
      <c r="I17" s="26" t="s">
        <v>30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232" t="str">
        <f>'Rekapitulace stavby'!E14</f>
        <v>Vyplň údaj</v>
      </c>
      <c r="F18" s="201"/>
      <c r="G18" s="201"/>
      <c r="H18" s="201"/>
      <c r="I18" s="26" t="s">
        <v>33</v>
      </c>
      <c r="J18" s="27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1.95" customHeight="1">
      <c r="B20" s="32"/>
      <c r="D20" s="26" t="s">
        <v>36</v>
      </c>
      <c r="I20" s="26" t="s">
        <v>30</v>
      </c>
      <c r="J20" s="24" t="s">
        <v>37</v>
      </c>
      <c r="L20" s="32"/>
    </row>
    <row r="21" spans="2:12" s="1" customFormat="1" ht="18" customHeight="1">
      <c r="B21" s="32"/>
      <c r="E21" s="24" t="s">
        <v>38</v>
      </c>
      <c r="I21" s="26" t="s">
        <v>33</v>
      </c>
      <c r="J21" s="24" t="s">
        <v>1</v>
      </c>
      <c r="L21" s="32"/>
    </row>
    <row r="22" spans="2:12" s="1" customFormat="1" ht="6.9" customHeight="1">
      <c r="B22" s="32"/>
      <c r="L22" s="32"/>
    </row>
    <row r="23" spans="2:12" s="1" customFormat="1" ht="11.95" customHeight="1">
      <c r="B23" s="32"/>
      <c r="D23" s="26" t="s">
        <v>40</v>
      </c>
      <c r="I23" s="26" t="s">
        <v>30</v>
      </c>
      <c r="J23" s="24" t="s">
        <v>41</v>
      </c>
      <c r="L23" s="32"/>
    </row>
    <row r="24" spans="2:12" s="1" customFormat="1" ht="18" customHeight="1">
      <c r="B24" s="32"/>
      <c r="E24" s="24" t="s">
        <v>42</v>
      </c>
      <c r="I24" s="26" t="s">
        <v>33</v>
      </c>
      <c r="J24" s="24" t="s">
        <v>1</v>
      </c>
      <c r="L24" s="32"/>
    </row>
    <row r="25" spans="2:12" s="1" customFormat="1" ht="6.9" customHeight="1">
      <c r="B25" s="32"/>
      <c r="L25" s="32"/>
    </row>
    <row r="26" spans="2:12" s="1" customFormat="1" ht="11.95" customHeight="1">
      <c r="B26" s="32"/>
      <c r="D26" s="26" t="s">
        <v>43</v>
      </c>
      <c r="L26" s="32"/>
    </row>
    <row r="27" spans="2:12" s="7" customFormat="1" ht="16.55" customHeight="1">
      <c r="B27" s="89"/>
      <c r="E27" s="206" t="s">
        <v>1</v>
      </c>
      <c r="F27" s="206"/>
      <c r="G27" s="206"/>
      <c r="H27" s="206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>
      <c r="B30" s="32"/>
      <c r="D30" s="90" t="s">
        <v>44</v>
      </c>
      <c r="J30" s="66">
        <f>ROUND(J130,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46</v>
      </c>
      <c r="I32" s="35" t="s">
        <v>45</v>
      </c>
      <c r="J32" s="35" t="s">
        <v>47</v>
      </c>
      <c r="L32" s="32"/>
    </row>
    <row r="33" spans="2:12" s="1" customFormat="1" ht="14.4" customHeight="1">
      <c r="B33" s="32"/>
      <c r="D33" s="55" t="s">
        <v>48</v>
      </c>
      <c r="E33" s="26" t="s">
        <v>49</v>
      </c>
      <c r="F33" s="91">
        <f>ROUND((SUM(BE130:BE357)),  2)</f>
        <v>0</v>
      </c>
      <c r="I33" s="92">
        <v>0.21</v>
      </c>
      <c r="J33" s="91">
        <f>ROUND(((SUM(BE130:BE357))*I33),  2)</f>
        <v>0</v>
      </c>
      <c r="L33" s="32"/>
    </row>
    <row r="34" spans="2:12" s="1" customFormat="1" ht="14.4" customHeight="1">
      <c r="B34" s="32"/>
      <c r="E34" s="26" t="s">
        <v>50</v>
      </c>
      <c r="F34" s="91">
        <f>ROUND((SUM(BF130:BF357)),  2)</f>
        <v>0</v>
      </c>
      <c r="I34" s="92">
        <v>0.15</v>
      </c>
      <c r="J34" s="91">
        <f>ROUND(((SUM(BF130:BF357))*I34),  2)</f>
        <v>0</v>
      </c>
      <c r="L34" s="32"/>
    </row>
    <row r="35" spans="2:12" s="1" customFormat="1" ht="14.4" hidden="1" customHeight="1">
      <c r="B35" s="32"/>
      <c r="E35" s="26" t="s">
        <v>51</v>
      </c>
      <c r="F35" s="91">
        <f>ROUND((SUM(BG130:BG357)),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6" t="s">
        <v>52</v>
      </c>
      <c r="F36" s="91">
        <f>ROUND((SUM(BH130:BH357)),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6" t="s">
        <v>53</v>
      </c>
      <c r="F37" s="91">
        <f>ROUND((SUM(BI130:BI357)),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4" customHeight="1">
      <c r="B39" s="32"/>
      <c r="C39" s="93"/>
      <c r="D39" s="94" t="s">
        <v>54</v>
      </c>
      <c r="E39" s="57"/>
      <c r="F39" s="57"/>
      <c r="G39" s="95" t="s">
        <v>55</v>
      </c>
      <c r="H39" s="96" t="s">
        <v>56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2"/>
      <c r="D50" s="41" t="s">
        <v>57</v>
      </c>
      <c r="E50" s="42"/>
      <c r="F50" s="42"/>
      <c r="G50" s="41" t="s">
        <v>58</v>
      </c>
      <c r="H50" s="42"/>
      <c r="I50" s="42"/>
      <c r="J50" s="42"/>
      <c r="K50" s="42"/>
      <c r="L50" s="32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2"/>
      <c r="D61" s="43" t="s">
        <v>59</v>
      </c>
      <c r="E61" s="34"/>
      <c r="F61" s="99" t="s">
        <v>60</v>
      </c>
      <c r="G61" s="43" t="s">
        <v>59</v>
      </c>
      <c r="H61" s="34"/>
      <c r="I61" s="34"/>
      <c r="J61" s="100" t="s">
        <v>60</v>
      </c>
      <c r="K61" s="34"/>
      <c r="L61" s="32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2"/>
      <c r="D65" s="41" t="s">
        <v>61</v>
      </c>
      <c r="E65" s="42"/>
      <c r="F65" s="42"/>
      <c r="G65" s="41" t="s">
        <v>62</v>
      </c>
      <c r="H65" s="42"/>
      <c r="I65" s="42"/>
      <c r="J65" s="42"/>
      <c r="K65" s="42"/>
      <c r="L65" s="32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2"/>
      <c r="D76" s="43" t="s">
        <v>59</v>
      </c>
      <c r="E76" s="34"/>
      <c r="F76" s="99" t="s">
        <v>60</v>
      </c>
      <c r="G76" s="43" t="s">
        <v>59</v>
      </c>
      <c r="H76" s="34"/>
      <c r="I76" s="34"/>
      <c r="J76" s="100" t="s">
        <v>60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0" t="s">
        <v>131</v>
      </c>
      <c r="L82" s="32"/>
    </row>
    <row r="83" spans="2:47" s="1" customFormat="1" ht="6.9" customHeight="1">
      <c r="B83" s="32"/>
      <c r="L83" s="32"/>
    </row>
    <row r="84" spans="2:47" s="1" customFormat="1" ht="11.95" customHeight="1">
      <c r="B84" s="32"/>
      <c r="C84" s="26" t="s">
        <v>16</v>
      </c>
      <c r="L84" s="32"/>
    </row>
    <row r="85" spans="2:47" s="1" customFormat="1" ht="16.55" customHeight="1">
      <c r="B85" s="32"/>
      <c r="E85" s="229" t="str">
        <f>E7</f>
        <v>Revitalizace veřejných ploch města Luby - ETAPA I</v>
      </c>
      <c r="F85" s="230"/>
      <c r="G85" s="230"/>
      <c r="H85" s="230"/>
      <c r="L85" s="32"/>
    </row>
    <row r="86" spans="2:47" s="1" customFormat="1" ht="11.95" customHeight="1">
      <c r="B86" s="32"/>
      <c r="C86" s="26" t="s">
        <v>129</v>
      </c>
      <c r="L86" s="32"/>
    </row>
    <row r="87" spans="2:47" s="1" customFormat="1" ht="16.55" customHeight="1">
      <c r="B87" s="32"/>
      <c r="E87" s="195" t="str">
        <f>E9</f>
        <v>IO 01 - Dopravní řešení a komunikace Etapa I</v>
      </c>
      <c r="F87" s="231"/>
      <c r="G87" s="231"/>
      <c r="H87" s="231"/>
      <c r="L87" s="32"/>
    </row>
    <row r="88" spans="2:47" s="1" customFormat="1" ht="6.9" customHeight="1">
      <c r="B88" s="32"/>
      <c r="L88" s="32"/>
    </row>
    <row r="89" spans="2:47" s="1" customFormat="1" ht="11.95" customHeight="1">
      <c r="B89" s="32"/>
      <c r="C89" s="26" t="s">
        <v>22</v>
      </c>
      <c r="F89" s="24" t="str">
        <f>F12</f>
        <v>Luby u Chebu</v>
      </c>
      <c r="I89" s="26" t="s">
        <v>24</v>
      </c>
      <c r="J89" s="52" t="str">
        <f>IF(J12="","",J12)</f>
        <v>Vyplň údaj</v>
      </c>
      <c r="L89" s="32"/>
    </row>
    <row r="90" spans="2:47" s="1" customFormat="1" ht="6.9" customHeight="1">
      <c r="B90" s="32"/>
      <c r="L90" s="32"/>
    </row>
    <row r="91" spans="2:47" s="1" customFormat="1" ht="15.25" customHeight="1">
      <c r="B91" s="32"/>
      <c r="C91" s="26" t="s">
        <v>29</v>
      </c>
      <c r="F91" s="24" t="str">
        <f>E15</f>
        <v>Město Luby</v>
      </c>
      <c r="I91" s="26" t="s">
        <v>36</v>
      </c>
      <c r="J91" s="30" t="str">
        <f>E21</f>
        <v>A69 - Architekti s.r.o.</v>
      </c>
      <c r="L91" s="32"/>
    </row>
    <row r="92" spans="2:47" s="1" customFormat="1" ht="15.25" customHeight="1">
      <c r="B92" s="32"/>
      <c r="C92" s="26" t="s">
        <v>34</v>
      </c>
      <c r="F92" s="24" t="str">
        <f>IF(E18="","",E18)</f>
        <v>Vyplň údaj</v>
      </c>
      <c r="I92" s="26" t="s">
        <v>40</v>
      </c>
      <c r="J92" s="30" t="str">
        <f>E24</f>
        <v>Ing. Pavel Šturc</v>
      </c>
      <c r="L92" s="32"/>
    </row>
    <row r="93" spans="2:47" s="1" customFormat="1" ht="10.35" customHeight="1">
      <c r="B93" s="32"/>
      <c r="L93" s="32"/>
    </row>
    <row r="94" spans="2:47" s="1" customFormat="1" ht="29.3" customHeight="1">
      <c r="B94" s="32"/>
      <c r="C94" s="101" t="s">
        <v>132</v>
      </c>
      <c r="D94" s="93"/>
      <c r="E94" s="93"/>
      <c r="F94" s="93"/>
      <c r="G94" s="93"/>
      <c r="H94" s="93"/>
      <c r="I94" s="93"/>
      <c r="J94" s="102" t="s">
        <v>133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75" customHeight="1">
      <c r="B96" s="32"/>
      <c r="C96" s="103" t="s">
        <v>134</v>
      </c>
      <c r="J96" s="66">
        <f>J130</f>
        <v>0</v>
      </c>
      <c r="L96" s="32"/>
      <c r="AU96" s="16" t="s">
        <v>135</v>
      </c>
    </row>
    <row r="97" spans="2:12" s="8" customFormat="1" ht="24.9" customHeight="1">
      <c r="B97" s="104"/>
      <c r="D97" s="105" t="s">
        <v>136</v>
      </c>
      <c r="E97" s="106"/>
      <c r="F97" s="106"/>
      <c r="G97" s="106"/>
      <c r="H97" s="106"/>
      <c r="I97" s="106"/>
      <c r="J97" s="107">
        <f>J131</f>
        <v>0</v>
      </c>
      <c r="L97" s="104"/>
    </row>
    <row r="98" spans="2:12" s="9" customFormat="1" ht="20" customHeight="1">
      <c r="B98" s="108"/>
      <c r="D98" s="109" t="s">
        <v>137</v>
      </c>
      <c r="E98" s="110"/>
      <c r="F98" s="110"/>
      <c r="G98" s="110"/>
      <c r="H98" s="110"/>
      <c r="I98" s="110"/>
      <c r="J98" s="111">
        <f>J132</f>
        <v>0</v>
      </c>
      <c r="L98" s="108"/>
    </row>
    <row r="99" spans="2:12" s="9" customFormat="1" ht="20" customHeight="1">
      <c r="B99" s="108"/>
      <c r="D99" s="109" t="s">
        <v>138</v>
      </c>
      <c r="E99" s="110"/>
      <c r="F99" s="110"/>
      <c r="G99" s="110"/>
      <c r="H99" s="110"/>
      <c r="I99" s="110"/>
      <c r="J99" s="111">
        <f>J165</f>
        <v>0</v>
      </c>
      <c r="L99" s="108"/>
    </row>
    <row r="100" spans="2:12" s="9" customFormat="1" ht="20" customHeight="1">
      <c r="B100" s="108"/>
      <c r="D100" s="109" t="s">
        <v>139</v>
      </c>
      <c r="E100" s="110"/>
      <c r="F100" s="110"/>
      <c r="G100" s="110"/>
      <c r="H100" s="110"/>
      <c r="I100" s="110"/>
      <c r="J100" s="111">
        <f>J172</f>
        <v>0</v>
      </c>
      <c r="L100" s="108"/>
    </row>
    <row r="101" spans="2:12" s="9" customFormat="1" ht="20" customHeight="1">
      <c r="B101" s="108"/>
      <c r="D101" s="109" t="s">
        <v>140</v>
      </c>
      <c r="E101" s="110"/>
      <c r="F101" s="110"/>
      <c r="G101" s="110"/>
      <c r="H101" s="110"/>
      <c r="I101" s="110"/>
      <c r="J101" s="111">
        <f>J180</f>
        <v>0</v>
      </c>
      <c r="L101" s="108"/>
    </row>
    <row r="102" spans="2:12" s="9" customFormat="1" ht="20" customHeight="1">
      <c r="B102" s="108"/>
      <c r="D102" s="109" t="s">
        <v>141</v>
      </c>
      <c r="E102" s="110"/>
      <c r="F102" s="110"/>
      <c r="G102" s="110"/>
      <c r="H102" s="110"/>
      <c r="I102" s="110"/>
      <c r="J102" s="111">
        <f>J277</f>
        <v>0</v>
      </c>
      <c r="L102" s="108"/>
    </row>
    <row r="103" spans="2:12" s="9" customFormat="1" ht="20" customHeight="1">
      <c r="B103" s="108"/>
      <c r="D103" s="109" t="s">
        <v>142</v>
      </c>
      <c r="E103" s="110"/>
      <c r="F103" s="110"/>
      <c r="G103" s="110"/>
      <c r="H103" s="110"/>
      <c r="I103" s="110"/>
      <c r="J103" s="111">
        <f>J285</f>
        <v>0</v>
      </c>
      <c r="L103" s="108"/>
    </row>
    <row r="104" spans="2:12" s="9" customFormat="1" ht="20" customHeight="1">
      <c r="B104" s="108"/>
      <c r="D104" s="109" t="s">
        <v>143</v>
      </c>
      <c r="E104" s="110"/>
      <c r="F104" s="110"/>
      <c r="G104" s="110"/>
      <c r="H104" s="110"/>
      <c r="I104" s="110"/>
      <c r="J104" s="111">
        <f>J312</f>
        <v>0</v>
      </c>
      <c r="L104" s="108"/>
    </row>
    <row r="105" spans="2:12" s="8" customFormat="1" ht="24.9" customHeight="1">
      <c r="B105" s="104"/>
      <c r="D105" s="105" t="s">
        <v>144</v>
      </c>
      <c r="E105" s="106"/>
      <c r="F105" s="106"/>
      <c r="G105" s="106"/>
      <c r="H105" s="106"/>
      <c r="I105" s="106"/>
      <c r="J105" s="107">
        <f>J321</f>
        <v>0</v>
      </c>
      <c r="L105" s="104"/>
    </row>
    <row r="106" spans="2:12" s="9" customFormat="1" ht="20" customHeight="1">
      <c r="B106" s="108"/>
      <c r="D106" s="109" t="s">
        <v>145</v>
      </c>
      <c r="E106" s="110"/>
      <c r="F106" s="110"/>
      <c r="G106" s="110"/>
      <c r="H106" s="110"/>
      <c r="I106" s="110"/>
      <c r="J106" s="111">
        <f>J322</f>
        <v>0</v>
      </c>
      <c r="L106" s="108"/>
    </row>
    <row r="107" spans="2:12" s="9" customFormat="1" ht="20" customHeight="1">
      <c r="B107" s="108"/>
      <c r="D107" s="109" t="s">
        <v>146</v>
      </c>
      <c r="E107" s="110"/>
      <c r="F107" s="110"/>
      <c r="G107" s="110"/>
      <c r="H107" s="110"/>
      <c r="I107" s="110"/>
      <c r="J107" s="111">
        <f>J332</f>
        <v>0</v>
      </c>
      <c r="L107" s="108"/>
    </row>
    <row r="108" spans="2:12" s="9" customFormat="1" ht="20" customHeight="1">
      <c r="B108" s="108"/>
      <c r="D108" s="109" t="s">
        <v>147</v>
      </c>
      <c r="E108" s="110"/>
      <c r="F108" s="110"/>
      <c r="G108" s="110"/>
      <c r="H108" s="110"/>
      <c r="I108" s="110"/>
      <c r="J108" s="111">
        <f>J338</f>
        <v>0</v>
      </c>
      <c r="L108" s="108"/>
    </row>
    <row r="109" spans="2:12" s="8" customFormat="1" ht="24.9" customHeight="1">
      <c r="B109" s="104"/>
      <c r="D109" s="105" t="s">
        <v>148</v>
      </c>
      <c r="E109" s="106"/>
      <c r="F109" s="106"/>
      <c r="G109" s="106"/>
      <c r="H109" s="106"/>
      <c r="I109" s="106"/>
      <c r="J109" s="107">
        <f>J355</f>
        <v>0</v>
      </c>
      <c r="L109" s="104"/>
    </row>
    <row r="110" spans="2:12" s="8" customFormat="1" ht="24.9" customHeight="1">
      <c r="B110" s="104"/>
      <c r="D110" s="105" t="s">
        <v>149</v>
      </c>
      <c r="E110" s="106"/>
      <c r="F110" s="106"/>
      <c r="G110" s="106"/>
      <c r="H110" s="106"/>
      <c r="I110" s="106"/>
      <c r="J110" s="107">
        <f>J356</f>
        <v>0</v>
      </c>
      <c r="L110" s="104"/>
    </row>
    <row r="111" spans="2:12" s="1" customFormat="1" ht="21.8" customHeight="1">
      <c r="B111" s="32"/>
      <c r="L111" s="32"/>
    </row>
    <row r="112" spans="2:12" s="1" customFormat="1" ht="6.9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2"/>
    </row>
    <row r="116" spans="2:12" s="1" customFormat="1" ht="6.9" customHeight="1"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32"/>
    </row>
    <row r="117" spans="2:12" s="1" customFormat="1" ht="24.9" customHeight="1">
      <c r="B117" s="32"/>
      <c r="C117" s="20" t="s">
        <v>150</v>
      </c>
      <c r="L117" s="32"/>
    </row>
    <row r="118" spans="2:12" s="1" customFormat="1" ht="6.9" customHeight="1">
      <c r="B118" s="32"/>
      <c r="L118" s="32"/>
    </row>
    <row r="119" spans="2:12" s="1" customFormat="1" ht="11.95" customHeight="1">
      <c r="B119" s="32"/>
      <c r="C119" s="26" t="s">
        <v>16</v>
      </c>
      <c r="L119" s="32"/>
    </row>
    <row r="120" spans="2:12" s="1" customFormat="1" ht="16.55" customHeight="1">
      <c r="B120" s="32"/>
      <c r="E120" s="229" t="str">
        <f>E7</f>
        <v>Revitalizace veřejných ploch města Luby - ETAPA I</v>
      </c>
      <c r="F120" s="230"/>
      <c r="G120" s="230"/>
      <c r="H120" s="230"/>
      <c r="L120" s="32"/>
    </row>
    <row r="121" spans="2:12" s="1" customFormat="1" ht="11.95" customHeight="1">
      <c r="B121" s="32"/>
      <c r="C121" s="26" t="s">
        <v>129</v>
      </c>
      <c r="L121" s="32"/>
    </row>
    <row r="122" spans="2:12" s="1" customFormat="1" ht="16.55" customHeight="1">
      <c r="B122" s="32"/>
      <c r="E122" s="195" t="str">
        <f>E9</f>
        <v>IO 01 - Dopravní řešení a komunikace Etapa I</v>
      </c>
      <c r="F122" s="231"/>
      <c r="G122" s="231"/>
      <c r="H122" s="231"/>
      <c r="L122" s="32"/>
    </row>
    <row r="123" spans="2:12" s="1" customFormat="1" ht="6.9" customHeight="1">
      <c r="B123" s="32"/>
      <c r="L123" s="32"/>
    </row>
    <row r="124" spans="2:12" s="1" customFormat="1" ht="11.95" customHeight="1">
      <c r="B124" s="32"/>
      <c r="C124" s="26" t="s">
        <v>22</v>
      </c>
      <c r="F124" s="24" t="str">
        <f>F12</f>
        <v>Luby u Chebu</v>
      </c>
      <c r="I124" s="26" t="s">
        <v>24</v>
      </c>
      <c r="J124" s="52" t="str">
        <f>IF(J12="","",J12)</f>
        <v>Vyplň údaj</v>
      </c>
      <c r="L124" s="32"/>
    </row>
    <row r="125" spans="2:12" s="1" customFormat="1" ht="6.9" customHeight="1">
      <c r="B125" s="32"/>
      <c r="L125" s="32"/>
    </row>
    <row r="126" spans="2:12" s="1" customFormat="1" ht="15.25" customHeight="1">
      <c r="B126" s="32"/>
      <c r="C126" s="26" t="s">
        <v>29</v>
      </c>
      <c r="F126" s="24" t="str">
        <f>E15</f>
        <v>Město Luby</v>
      </c>
      <c r="I126" s="26" t="s">
        <v>36</v>
      </c>
      <c r="J126" s="30" t="str">
        <f>E21</f>
        <v>A69 - Architekti s.r.o.</v>
      </c>
      <c r="L126" s="32"/>
    </row>
    <row r="127" spans="2:12" s="1" customFormat="1" ht="15.25" customHeight="1">
      <c r="B127" s="32"/>
      <c r="C127" s="26" t="s">
        <v>34</v>
      </c>
      <c r="F127" s="24" t="str">
        <f>IF(E18="","",E18)</f>
        <v>Vyplň údaj</v>
      </c>
      <c r="I127" s="26" t="s">
        <v>40</v>
      </c>
      <c r="J127" s="30" t="str">
        <f>E24</f>
        <v>Ing. Pavel Šturc</v>
      </c>
      <c r="L127" s="32"/>
    </row>
    <row r="128" spans="2:12" s="1" customFormat="1" ht="10.35" customHeight="1">
      <c r="B128" s="32"/>
      <c r="L128" s="32"/>
    </row>
    <row r="129" spans="2:65" s="10" customFormat="1" ht="29.3" customHeight="1">
      <c r="B129" s="112"/>
      <c r="C129" s="113" t="s">
        <v>151</v>
      </c>
      <c r="D129" s="114" t="s">
        <v>69</v>
      </c>
      <c r="E129" s="114" t="s">
        <v>65</v>
      </c>
      <c r="F129" s="114" t="s">
        <v>66</v>
      </c>
      <c r="G129" s="114" t="s">
        <v>152</v>
      </c>
      <c r="H129" s="114" t="s">
        <v>153</v>
      </c>
      <c r="I129" s="114" t="s">
        <v>154</v>
      </c>
      <c r="J129" s="115" t="s">
        <v>133</v>
      </c>
      <c r="K129" s="116" t="s">
        <v>155</v>
      </c>
      <c r="L129" s="112"/>
      <c r="M129" s="59" t="s">
        <v>1</v>
      </c>
      <c r="N129" s="60" t="s">
        <v>48</v>
      </c>
      <c r="O129" s="60" t="s">
        <v>156</v>
      </c>
      <c r="P129" s="60" t="s">
        <v>157</v>
      </c>
      <c r="Q129" s="60" t="s">
        <v>158</v>
      </c>
      <c r="R129" s="60" t="s">
        <v>159</v>
      </c>
      <c r="S129" s="60" t="s">
        <v>160</v>
      </c>
      <c r="T129" s="61" t="s">
        <v>161</v>
      </c>
    </row>
    <row r="130" spans="2:65" s="1" customFormat="1" ht="22.75" customHeight="1">
      <c r="B130" s="32"/>
      <c r="C130" s="64" t="s">
        <v>162</v>
      </c>
      <c r="J130" s="117">
        <f>BK130</f>
        <v>0</v>
      </c>
      <c r="L130" s="32"/>
      <c r="M130" s="62"/>
      <c r="N130" s="53"/>
      <c r="O130" s="53"/>
      <c r="P130" s="118">
        <f>P131+P321+P355+P356</f>
        <v>0</v>
      </c>
      <c r="Q130" s="53"/>
      <c r="R130" s="118">
        <f>R131+R321+R355+R356</f>
        <v>4402.8567497118001</v>
      </c>
      <c r="S130" s="53"/>
      <c r="T130" s="119">
        <f>T131+T321+T355+T356</f>
        <v>85.674999999999997</v>
      </c>
      <c r="AT130" s="16" t="s">
        <v>83</v>
      </c>
      <c r="AU130" s="16" t="s">
        <v>135</v>
      </c>
      <c r="BK130" s="120">
        <f>BK131+BK321+BK355+BK356</f>
        <v>0</v>
      </c>
    </row>
    <row r="131" spans="2:65" s="11" customFormat="1" ht="25.85" customHeight="1">
      <c r="B131" s="121"/>
      <c r="D131" s="122" t="s">
        <v>83</v>
      </c>
      <c r="E131" s="123" t="s">
        <v>163</v>
      </c>
      <c r="F131" s="123" t="s">
        <v>164</v>
      </c>
      <c r="I131" s="124"/>
      <c r="J131" s="125">
        <f>BK131</f>
        <v>0</v>
      </c>
      <c r="L131" s="121"/>
      <c r="M131" s="126"/>
      <c r="P131" s="127">
        <f>P132+P165+P172+P180+P277+P285+P312</f>
        <v>0</v>
      </c>
      <c r="R131" s="127">
        <f>R132+R165+R172+R180+R277+R285+R312</f>
        <v>4402.6120673748001</v>
      </c>
      <c r="T131" s="128">
        <f>T132+T165+T172+T180+T277+T285+T312</f>
        <v>85.674999999999997</v>
      </c>
      <c r="AR131" s="122" t="s">
        <v>92</v>
      </c>
      <c r="AT131" s="129" t="s">
        <v>83</v>
      </c>
      <c r="AU131" s="129" t="s">
        <v>84</v>
      </c>
      <c r="AY131" s="122" t="s">
        <v>165</v>
      </c>
      <c r="BK131" s="130">
        <f>BK132+BK165+BK172+BK180+BK277+BK285+BK312</f>
        <v>0</v>
      </c>
    </row>
    <row r="132" spans="2:65" s="11" customFormat="1" ht="22.75" customHeight="1">
      <c r="B132" s="121"/>
      <c r="D132" s="122" t="s">
        <v>83</v>
      </c>
      <c r="E132" s="131" t="s">
        <v>92</v>
      </c>
      <c r="F132" s="131" t="s">
        <v>166</v>
      </c>
      <c r="I132" s="124"/>
      <c r="J132" s="132">
        <f>BK132</f>
        <v>0</v>
      </c>
      <c r="L132" s="121"/>
      <c r="M132" s="126"/>
      <c r="P132" s="127">
        <f>SUM(P133:P164)</f>
        <v>0</v>
      </c>
      <c r="R132" s="127">
        <f>SUM(R133:R164)</f>
        <v>275.05988120000001</v>
      </c>
      <c r="T132" s="128">
        <f>SUM(T133:T164)</f>
        <v>85.674999999999997</v>
      </c>
      <c r="AR132" s="122" t="s">
        <v>92</v>
      </c>
      <c r="AT132" s="129" t="s">
        <v>83</v>
      </c>
      <c r="AU132" s="129" t="s">
        <v>92</v>
      </c>
      <c r="AY132" s="122" t="s">
        <v>165</v>
      </c>
      <c r="BK132" s="130">
        <f>SUM(BK133:BK164)</f>
        <v>0</v>
      </c>
    </row>
    <row r="133" spans="2:65" s="1" customFormat="1" ht="24.25" customHeight="1">
      <c r="B133" s="32"/>
      <c r="C133" s="133" t="s">
        <v>92</v>
      </c>
      <c r="D133" s="133" t="s">
        <v>167</v>
      </c>
      <c r="E133" s="134" t="s">
        <v>168</v>
      </c>
      <c r="F133" s="135" t="s">
        <v>169</v>
      </c>
      <c r="G133" s="136" t="s">
        <v>170</v>
      </c>
      <c r="H133" s="137">
        <v>745</v>
      </c>
      <c r="I133" s="138"/>
      <c r="J133" s="139">
        <f>ROUND(I133*H133,2)</f>
        <v>0</v>
      </c>
      <c r="K133" s="140"/>
      <c r="L133" s="32"/>
      <c r="M133" s="141" t="s">
        <v>1</v>
      </c>
      <c r="N133" s="142" t="s">
        <v>49</v>
      </c>
      <c r="P133" s="143">
        <f>O133*H133</f>
        <v>0</v>
      </c>
      <c r="Q133" s="143">
        <v>5.9759999999999997E-5</v>
      </c>
      <c r="R133" s="143">
        <f>Q133*H133</f>
        <v>4.4521199999999997E-2</v>
      </c>
      <c r="S133" s="143">
        <v>0.115</v>
      </c>
      <c r="T133" s="144">
        <f>S133*H133</f>
        <v>85.674999999999997</v>
      </c>
      <c r="AR133" s="145" t="s">
        <v>171</v>
      </c>
      <c r="AT133" s="145" t="s">
        <v>167</v>
      </c>
      <c r="AU133" s="145" t="s">
        <v>94</v>
      </c>
      <c r="AY133" s="16" t="s">
        <v>165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6" t="s">
        <v>92</v>
      </c>
      <c r="BK133" s="146">
        <f>ROUND(I133*H133,2)</f>
        <v>0</v>
      </c>
      <c r="BL133" s="16" t="s">
        <v>171</v>
      </c>
      <c r="BM133" s="145" t="s">
        <v>172</v>
      </c>
    </row>
    <row r="134" spans="2:65" s="1" customFormat="1" ht="33.049999999999997" customHeight="1">
      <c r="B134" s="32"/>
      <c r="C134" s="133" t="s">
        <v>94</v>
      </c>
      <c r="D134" s="133" t="s">
        <v>167</v>
      </c>
      <c r="E134" s="134" t="s">
        <v>173</v>
      </c>
      <c r="F134" s="135" t="s">
        <v>174</v>
      </c>
      <c r="G134" s="136" t="s">
        <v>175</v>
      </c>
      <c r="H134" s="137">
        <v>1411.71</v>
      </c>
      <c r="I134" s="138"/>
      <c r="J134" s="139">
        <f>ROUND(I134*H134,2)</f>
        <v>0</v>
      </c>
      <c r="K134" s="140"/>
      <c r="L134" s="32"/>
      <c r="M134" s="141" t="s">
        <v>1</v>
      </c>
      <c r="N134" s="142" t="s">
        <v>49</v>
      </c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AR134" s="145" t="s">
        <v>171</v>
      </c>
      <c r="AT134" s="145" t="s">
        <v>167</v>
      </c>
      <c r="AU134" s="145" t="s">
        <v>94</v>
      </c>
      <c r="AY134" s="16" t="s">
        <v>165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6" t="s">
        <v>92</v>
      </c>
      <c r="BK134" s="146">
        <f>ROUND(I134*H134,2)</f>
        <v>0</v>
      </c>
      <c r="BL134" s="16" t="s">
        <v>171</v>
      </c>
      <c r="BM134" s="145" t="s">
        <v>176</v>
      </c>
    </row>
    <row r="135" spans="2:65" s="12" customFormat="1" ht="10.5">
      <c r="B135" s="147"/>
      <c r="D135" s="148" t="s">
        <v>177</v>
      </c>
      <c r="E135" s="149" t="s">
        <v>1</v>
      </c>
      <c r="F135" s="150" t="s">
        <v>178</v>
      </c>
      <c r="H135" s="151">
        <v>851</v>
      </c>
      <c r="I135" s="152"/>
      <c r="L135" s="147"/>
      <c r="M135" s="153"/>
      <c r="T135" s="154"/>
      <c r="AT135" s="149" t="s">
        <v>177</v>
      </c>
      <c r="AU135" s="149" t="s">
        <v>94</v>
      </c>
      <c r="AV135" s="12" t="s">
        <v>94</v>
      </c>
      <c r="AW135" s="12" t="s">
        <v>39</v>
      </c>
      <c r="AX135" s="12" t="s">
        <v>84</v>
      </c>
      <c r="AY135" s="149" t="s">
        <v>165</v>
      </c>
    </row>
    <row r="136" spans="2:65" s="12" customFormat="1" ht="10.5">
      <c r="B136" s="147"/>
      <c r="D136" s="148" t="s">
        <v>177</v>
      </c>
      <c r="E136" s="149" t="s">
        <v>1</v>
      </c>
      <c r="F136" s="150" t="s">
        <v>179</v>
      </c>
      <c r="H136" s="151">
        <v>189</v>
      </c>
      <c r="I136" s="152"/>
      <c r="L136" s="147"/>
      <c r="M136" s="153"/>
      <c r="T136" s="154"/>
      <c r="AT136" s="149" t="s">
        <v>177</v>
      </c>
      <c r="AU136" s="149" t="s">
        <v>94</v>
      </c>
      <c r="AV136" s="12" t="s">
        <v>94</v>
      </c>
      <c r="AW136" s="12" t="s">
        <v>39</v>
      </c>
      <c r="AX136" s="12" t="s">
        <v>84</v>
      </c>
      <c r="AY136" s="149" t="s">
        <v>165</v>
      </c>
    </row>
    <row r="137" spans="2:65" s="12" customFormat="1" ht="10.5">
      <c r="B137" s="147"/>
      <c r="D137" s="148" t="s">
        <v>177</v>
      </c>
      <c r="E137" s="149" t="s">
        <v>1</v>
      </c>
      <c r="F137" s="150" t="s">
        <v>180</v>
      </c>
      <c r="H137" s="151">
        <v>19</v>
      </c>
      <c r="I137" s="152"/>
      <c r="L137" s="147"/>
      <c r="M137" s="153"/>
      <c r="T137" s="154"/>
      <c r="AT137" s="149" t="s">
        <v>177</v>
      </c>
      <c r="AU137" s="149" t="s">
        <v>94</v>
      </c>
      <c r="AV137" s="12" t="s">
        <v>94</v>
      </c>
      <c r="AW137" s="12" t="s">
        <v>39</v>
      </c>
      <c r="AX137" s="12" t="s">
        <v>84</v>
      </c>
      <c r="AY137" s="149" t="s">
        <v>165</v>
      </c>
    </row>
    <row r="138" spans="2:65" s="12" customFormat="1" ht="10.5">
      <c r="B138" s="147"/>
      <c r="D138" s="148" t="s">
        <v>177</v>
      </c>
      <c r="E138" s="149" t="s">
        <v>1</v>
      </c>
      <c r="F138" s="150" t="s">
        <v>181</v>
      </c>
      <c r="H138" s="151">
        <v>124</v>
      </c>
      <c r="I138" s="152"/>
      <c r="L138" s="147"/>
      <c r="M138" s="153"/>
      <c r="T138" s="154"/>
      <c r="AT138" s="149" t="s">
        <v>177</v>
      </c>
      <c r="AU138" s="149" t="s">
        <v>94</v>
      </c>
      <c r="AV138" s="12" t="s">
        <v>94</v>
      </c>
      <c r="AW138" s="12" t="s">
        <v>39</v>
      </c>
      <c r="AX138" s="12" t="s">
        <v>84</v>
      </c>
      <c r="AY138" s="149" t="s">
        <v>165</v>
      </c>
    </row>
    <row r="139" spans="2:65" s="12" customFormat="1" ht="10.5">
      <c r="B139" s="147"/>
      <c r="D139" s="148" t="s">
        <v>177</v>
      </c>
      <c r="E139" s="149" t="s">
        <v>1</v>
      </c>
      <c r="F139" s="150" t="s">
        <v>182</v>
      </c>
      <c r="H139" s="151">
        <v>200</v>
      </c>
      <c r="I139" s="152"/>
      <c r="L139" s="147"/>
      <c r="M139" s="153"/>
      <c r="T139" s="154"/>
      <c r="AT139" s="149" t="s">
        <v>177</v>
      </c>
      <c r="AU139" s="149" t="s">
        <v>94</v>
      </c>
      <c r="AV139" s="12" t="s">
        <v>94</v>
      </c>
      <c r="AW139" s="12" t="s">
        <v>39</v>
      </c>
      <c r="AX139" s="12" t="s">
        <v>84</v>
      </c>
      <c r="AY139" s="149" t="s">
        <v>165</v>
      </c>
    </row>
    <row r="140" spans="2:65" s="12" customFormat="1" ht="10.5">
      <c r="B140" s="147"/>
      <c r="D140" s="148" t="s">
        <v>177</v>
      </c>
      <c r="E140" s="149" t="s">
        <v>1</v>
      </c>
      <c r="F140" s="150" t="s">
        <v>183</v>
      </c>
      <c r="H140" s="151">
        <v>28.71</v>
      </c>
      <c r="I140" s="152"/>
      <c r="L140" s="147"/>
      <c r="M140" s="153"/>
      <c r="T140" s="154"/>
      <c r="AT140" s="149" t="s">
        <v>177</v>
      </c>
      <c r="AU140" s="149" t="s">
        <v>94</v>
      </c>
      <c r="AV140" s="12" t="s">
        <v>94</v>
      </c>
      <c r="AW140" s="12" t="s">
        <v>39</v>
      </c>
      <c r="AX140" s="12" t="s">
        <v>84</v>
      </c>
      <c r="AY140" s="149" t="s">
        <v>165</v>
      </c>
    </row>
    <row r="141" spans="2:65" s="13" customFormat="1" ht="10.5">
      <c r="B141" s="155"/>
      <c r="D141" s="148" t="s">
        <v>177</v>
      </c>
      <c r="E141" s="156" t="s">
        <v>1</v>
      </c>
      <c r="F141" s="157" t="s">
        <v>184</v>
      </c>
      <c r="H141" s="158">
        <v>1411.71</v>
      </c>
      <c r="I141" s="159"/>
      <c r="L141" s="155"/>
      <c r="M141" s="160"/>
      <c r="T141" s="161"/>
      <c r="AT141" s="156" t="s">
        <v>177</v>
      </c>
      <c r="AU141" s="156" t="s">
        <v>94</v>
      </c>
      <c r="AV141" s="13" t="s">
        <v>171</v>
      </c>
      <c r="AW141" s="13" t="s">
        <v>39</v>
      </c>
      <c r="AX141" s="13" t="s">
        <v>92</v>
      </c>
      <c r="AY141" s="156" t="s">
        <v>165</v>
      </c>
    </row>
    <row r="142" spans="2:65" s="1" customFormat="1" ht="33.049999999999997" customHeight="1">
      <c r="B142" s="32"/>
      <c r="C142" s="133" t="s">
        <v>185</v>
      </c>
      <c r="D142" s="133" t="s">
        <v>167</v>
      </c>
      <c r="E142" s="134" t="s">
        <v>186</v>
      </c>
      <c r="F142" s="135" t="s">
        <v>187</v>
      </c>
      <c r="G142" s="136" t="s">
        <v>175</v>
      </c>
      <c r="H142" s="137">
        <v>200</v>
      </c>
      <c r="I142" s="138"/>
      <c r="J142" s="139">
        <f>ROUND(I142*H142,2)</f>
        <v>0</v>
      </c>
      <c r="K142" s="140"/>
      <c r="L142" s="32"/>
      <c r="M142" s="141" t="s">
        <v>1</v>
      </c>
      <c r="N142" s="142" t="s">
        <v>49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5" t="s">
        <v>171</v>
      </c>
      <c r="AT142" s="145" t="s">
        <v>167</v>
      </c>
      <c r="AU142" s="145" t="s">
        <v>94</v>
      </c>
      <c r="AY142" s="16" t="s">
        <v>165</v>
      </c>
      <c r="BE142" s="146">
        <f>IF(N142="základní",J142,0)</f>
        <v>0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6" t="s">
        <v>92</v>
      </c>
      <c r="BK142" s="146">
        <f>ROUND(I142*H142,2)</f>
        <v>0</v>
      </c>
      <c r="BL142" s="16" t="s">
        <v>171</v>
      </c>
      <c r="BM142" s="145" t="s">
        <v>188</v>
      </c>
    </row>
    <row r="143" spans="2:65" s="12" customFormat="1" ht="10.5">
      <c r="B143" s="147"/>
      <c r="D143" s="148" t="s">
        <v>177</v>
      </c>
      <c r="E143" s="149" t="s">
        <v>1</v>
      </c>
      <c r="F143" s="150" t="s">
        <v>189</v>
      </c>
      <c r="H143" s="151">
        <v>200</v>
      </c>
      <c r="I143" s="152"/>
      <c r="L143" s="147"/>
      <c r="M143" s="153"/>
      <c r="T143" s="154"/>
      <c r="AT143" s="149" t="s">
        <v>177</v>
      </c>
      <c r="AU143" s="149" t="s">
        <v>94</v>
      </c>
      <c r="AV143" s="12" t="s">
        <v>94</v>
      </c>
      <c r="AW143" s="12" t="s">
        <v>39</v>
      </c>
      <c r="AX143" s="12" t="s">
        <v>92</v>
      </c>
      <c r="AY143" s="149" t="s">
        <v>165</v>
      </c>
    </row>
    <row r="144" spans="2:65" s="1" customFormat="1" ht="24.25" customHeight="1">
      <c r="B144" s="32"/>
      <c r="C144" s="133" t="s">
        <v>171</v>
      </c>
      <c r="D144" s="133" t="s">
        <v>167</v>
      </c>
      <c r="E144" s="134" t="s">
        <v>190</v>
      </c>
      <c r="F144" s="135" t="s">
        <v>191</v>
      </c>
      <c r="G144" s="136" t="s">
        <v>175</v>
      </c>
      <c r="H144" s="137">
        <v>76.8</v>
      </c>
      <c r="I144" s="138"/>
      <c r="J144" s="139">
        <f>ROUND(I144*H144,2)</f>
        <v>0</v>
      </c>
      <c r="K144" s="140"/>
      <c r="L144" s="32"/>
      <c r="M144" s="141" t="s">
        <v>1</v>
      </c>
      <c r="N144" s="142" t="s">
        <v>49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171</v>
      </c>
      <c r="AT144" s="145" t="s">
        <v>167</v>
      </c>
      <c r="AU144" s="145" t="s">
        <v>94</v>
      </c>
      <c r="AY144" s="16" t="s">
        <v>165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6" t="s">
        <v>92</v>
      </c>
      <c r="BK144" s="146">
        <f>ROUND(I144*H144,2)</f>
        <v>0</v>
      </c>
      <c r="BL144" s="16" t="s">
        <v>171</v>
      </c>
      <c r="BM144" s="145" t="s">
        <v>192</v>
      </c>
    </row>
    <row r="145" spans="2:65" s="12" customFormat="1" ht="10.5">
      <c r="B145" s="147"/>
      <c r="D145" s="148" t="s">
        <v>177</v>
      </c>
      <c r="E145" s="149" t="s">
        <v>1</v>
      </c>
      <c r="F145" s="150" t="s">
        <v>193</v>
      </c>
      <c r="H145" s="151">
        <v>76.8</v>
      </c>
      <c r="I145" s="152"/>
      <c r="L145" s="147"/>
      <c r="M145" s="153"/>
      <c r="T145" s="154"/>
      <c r="AT145" s="149" t="s">
        <v>177</v>
      </c>
      <c r="AU145" s="149" t="s">
        <v>94</v>
      </c>
      <c r="AV145" s="12" t="s">
        <v>94</v>
      </c>
      <c r="AW145" s="12" t="s">
        <v>39</v>
      </c>
      <c r="AX145" s="12" t="s">
        <v>92</v>
      </c>
      <c r="AY145" s="149" t="s">
        <v>165</v>
      </c>
    </row>
    <row r="146" spans="2:65" s="1" customFormat="1" ht="33.049999999999997" customHeight="1">
      <c r="B146" s="32"/>
      <c r="C146" s="133" t="s">
        <v>194</v>
      </c>
      <c r="D146" s="133" t="s">
        <v>167</v>
      </c>
      <c r="E146" s="134" t="s">
        <v>195</v>
      </c>
      <c r="F146" s="135" t="s">
        <v>196</v>
      </c>
      <c r="G146" s="136" t="s">
        <v>175</v>
      </c>
      <c r="H146" s="137">
        <v>1334.91</v>
      </c>
      <c r="I146" s="138"/>
      <c r="J146" s="139">
        <f>ROUND(I146*H146,2)</f>
        <v>0</v>
      </c>
      <c r="K146" s="140"/>
      <c r="L146" s="32"/>
      <c r="M146" s="141" t="s">
        <v>1</v>
      </c>
      <c r="N146" s="142" t="s">
        <v>49</v>
      </c>
      <c r="P146" s="143">
        <f>O146*H146</f>
        <v>0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AR146" s="145" t="s">
        <v>171</v>
      </c>
      <c r="AT146" s="145" t="s">
        <v>167</v>
      </c>
      <c r="AU146" s="145" t="s">
        <v>94</v>
      </c>
      <c r="AY146" s="16" t="s">
        <v>165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6" t="s">
        <v>92</v>
      </c>
      <c r="BK146" s="146">
        <f>ROUND(I146*H146,2)</f>
        <v>0</v>
      </c>
      <c r="BL146" s="16" t="s">
        <v>171</v>
      </c>
      <c r="BM146" s="145" t="s">
        <v>197</v>
      </c>
    </row>
    <row r="147" spans="2:65" s="12" customFormat="1" ht="10.5">
      <c r="B147" s="147"/>
      <c r="D147" s="148" t="s">
        <v>177</v>
      </c>
      <c r="E147" s="149" t="s">
        <v>1</v>
      </c>
      <c r="F147" s="150" t="s">
        <v>198</v>
      </c>
      <c r="H147" s="151">
        <v>1334.91</v>
      </c>
      <c r="I147" s="152"/>
      <c r="L147" s="147"/>
      <c r="M147" s="153"/>
      <c r="T147" s="154"/>
      <c r="AT147" s="149" t="s">
        <v>177</v>
      </c>
      <c r="AU147" s="149" t="s">
        <v>94</v>
      </c>
      <c r="AV147" s="12" t="s">
        <v>94</v>
      </c>
      <c r="AW147" s="12" t="s">
        <v>39</v>
      </c>
      <c r="AX147" s="12" t="s">
        <v>92</v>
      </c>
      <c r="AY147" s="149" t="s">
        <v>165</v>
      </c>
    </row>
    <row r="148" spans="2:65" s="1" customFormat="1" ht="37.799999999999997" customHeight="1">
      <c r="B148" s="32"/>
      <c r="C148" s="133" t="s">
        <v>199</v>
      </c>
      <c r="D148" s="133" t="s">
        <v>167</v>
      </c>
      <c r="E148" s="134" t="s">
        <v>200</v>
      </c>
      <c r="F148" s="135" t="s">
        <v>201</v>
      </c>
      <c r="G148" s="136" t="s">
        <v>175</v>
      </c>
      <c r="H148" s="137">
        <v>16018.92</v>
      </c>
      <c r="I148" s="138"/>
      <c r="J148" s="139">
        <f>ROUND(I148*H148,2)</f>
        <v>0</v>
      </c>
      <c r="K148" s="140"/>
      <c r="L148" s="32"/>
      <c r="M148" s="141" t="s">
        <v>1</v>
      </c>
      <c r="N148" s="142" t="s">
        <v>49</v>
      </c>
      <c r="P148" s="143">
        <f>O148*H148</f>
        <v>0</v>
      </c>
      <c r="Q148" s="143">
        <v>0</v>
      </c>
      <c r="R148" s="143">
        <f>Q148*H148</f>
        <v>0</v>
      </c>
      <c r="S148" s="143">
        <v>0</v>
      </c>
      <c r="T148" s="144">
        <f>S148*H148</f>
        <v>0</v>
      </c>
      <c r="AR148" s="145" t="s">
        <v>171</v>
      </c>
      <c r="AT148" s="145" t="s">
        <v>167</v>
      </c>
      <c r="AU148" s="145" t="s">
        <v>94</v>
      </c>
      <c r="AY148" s="16" t="s">
        <v>165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6" t="s">
        <v>92</v>
      </c>
      <c r="BK148" s="146">
        <f>ROUND(I148*H148,2)</f>
        <v>0</v>
      </c>
      <c r="BL148" s="16" t="s">
        <v>171</v>
      </c>
      <c r="BM148" s="145" t="s">
        <v>202</v>
      </c>
    </row>
    <row r="149" spans="2:65" s="12" customFormat="1" ht="10.5">
      <c r="B149" s="147"/>
      <c r="D149" s="148" t="s">
        <v>177</v>
      </c>
      <c r="E149" s="149" t="s">
        <v>1</v>
      </c>
      <c r="F149" s="150" t="s">
        <v>203</v>
      </c>
      <c r="H149" s="151">
        <v>16018.92</v>
      </c>
      <c r="I149" s="152"/>
      <c r="L149" s="147"/>
      <c r="M149" s="153"/>
      <c r="T149" s="154"/>
      <c r="AT149" s="149" t="s">
        <v>177</v>
      </c>
      <c r="AU149" s="149" t="s">
        <v>94</v>
      </c>
      <c r="AV149" s="12" t="s">
        <v>94</v>
      </c>
      <c r="AW149" s="12" t="s">
        <v>39</v>
      </c>
      <c r="AX149" s="12" t="s">
        <v>92</v>
      </c>
      <c r="AY149" s="149" t="s">
        <v>165</v>
      </c>
    </row>
    <row r="150" spans="2:65" s="1" customFormat="1" ht="33.049999999999997" customHeight="1">
      <c r="B150" s="32"/>
      <c r="C150" s="133" t="s">
        <v>204</v>
      </c>
      <c r="D150" s="133" t="s">
        <v>167</v>
      </c>
      <c r="E150" s="134" t="s">
        <v>205</v>
      </c>
      <c r="F150" s="135" t="s">
        <v>206</v>
      </c>
      <c r="G150" s="136" t="s">
        <v>175</v>
      </c>
      <c r="H150" s="137">
        <v>200</v>
      </c>
      <c r="I150" s="138"/>
      <c r="J150" s="139">
        <f>ROUND(I150*H150,2)</f>
        <v>0</v>
      </c>
      <c r="K150" s="140"/>
      <c r="L150" s="32"/>
      <c r="M150" s="141" t="s">
        <v>1</v>
      </c>
      <c r="N150" s="142" t="s">
        <v>49</v>
      </c>
      <c r="P150" s="143">
        <f>O150*H150</f>
        <v>0</v>
      </c>
      <c r="Q150" s="143">
        <v>0</v>
      </c>
      <c r="R150" s="143">
        <f>Q150*H150</f>
        <v>0</v>
      </c>
      <c r="S150" s="143">
        <v>0</v>
      </c>
      <c r="T150" s="144">
        <f>S150*H150</f>
        <v>0</v>
      </c>
      <c r="AR150" s="145" t="s">
        <v>171</v>
      </c>
      <c r="AT150" s="145" t="s">
        <v>167</v>
      </c>
      <c r="AU150" s="145" t="s">
        <v>94</v>
      </c>
      <c r="AY150" s="16" t="s">
        <v>165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6" t="s">
        <v>92</v>
      </c>
      <c r="BK150" s="146">
        <f>ROUND(I150*H150,2)</f>
        <v>0</v>
      </c>
      <c r="BL150" s="16" t="s">
        <v>171</v>
      </c>
      <c r="BM150" s="145" t="s">
        <v>207</v>
      </c>
    </row>
    <row r="151" spans="2:65" s="12" customFormat="1" ht="10.5">
      <c r="B151" s="147"/>
      <c r="D151" s="148" t="s">
        <v>177</v>
      </c>
      <c r="E151" s="149" t="s">
        <v>1</v>
      </c>
      <c r="F151" s="150" t="s">
        <v>208</v>
      </c>
      <c r="H151" s="151">
        <v>200</v>
      </c>
      <c r="I151" s="152"/>
      <c r="L151" s="147"/>
      <c r="M151" s="153"/>
      <c r="T151" s="154"/>
      <c r="AT151" s="149" t="s">
        <v>177</v>
      </c>
      <c r="AU151" s="149" t="s">
        <v>94</v>
      </c>
      <c r="AV151" s="12" t="s">
        <v>94</v>
      </c>
      <c r="AW151" s="12" t="s">
        <v>39</v>
      </c>
      <c r="AX151" s="12" t="s">
        <v>92</v>
      </c>
      <c r="AY151" s="149" t="s">
        <v>165</v>
      </c>
    </row>
    <row r="152" spans="2:65" s="1" customFormat="1" ht="37.799999999999997" customHeight="1">
      <c r="B152" s="32"/>
      <c r="C152" s="133" t="s">
        <v>209</v>
      </c>
      <c r="D152" s="133" t="s">
        <v>167</v>
      </c>
      <c r="E152" s="134" t="s">
        <v>210</v>
      </c>
      <c r="F152" s="135" t="s">
        <v>211</v>
      </c>
      <c r="G152" s="136" t="s">
        <v>175</v>
      </c>
      <c r="H152" s="137">
        <v>2400</v>
      </c>
      <c r="I152" s="138"/>
      <c r="J152" s="139">
        <f>ROUND(I152*H152,2)</f>
        <v>0</v>
      </c>
      <c r="K152" s="140"/>
      <c r="L152" s="32"/>
      <c r="M152" s="141" t="s">
        <v>1</v>
      </c>
      <c r="N152" s="142" t="s">
        <v>49</v>
      </c>
      <c r="P152" s="143">
        <f>O152*H152</f>
        <v>0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AR152" s="145" t="s">
        <v>171</v>
      </c>
      <c r="AT152" s="145" t="s">
        <v>167</v>
      </c>
      <c r="AU152" s="145" t="s">
        <v>94</v>
      </c>
      <c r="AY152" s="16" t="s">
        <v>165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6" t="s">
        <v>92</v>
      </c>
      <c r="BK152" s="146">
        <f>ROUND(I152*H152,2)</f>
        <v>0</v>
      </c>
      <c r="BL152" s="16" t="s">
        <v>171</v>
      </c>
      <c r="BM152" s="145" t="s">
        <v>212</v>
      </c>
    </row>
    <row r="153" spans="2:65" s="12" customFormat="1" ht="10.5">
      <c r="B153" s="147"/>
      <c r="D153" s="148" t="s">
        <v>177</v>
      </c>
      <c r="E153" s="149" t="s">
        <v>1</v>
      </c>
      <c r="F153" s="150" t="s">
        <v>213</v>
      </c>
      <c r="H153" s="151">
        <v>2400</v>
      </c>
      <c r="I153" s="152"/>
      <c r="L153" s="147"/>
      <c r="M153" s="153"/>
      <c r="T153" s="154"/>
      <c r="AT153" s="149" t="s">
        <v>177</v>
      </c>
      <c r="AU153" s="149" t="s">
        <v>94</v>
      </c>
      <c r="AV153" s="12" t="s">
        <v>94</v>
      </c>
      <c r="AW153" s="12" t="s">
        <v>39</v>
      </c>
      <c r="AX153" s="12" t="s">
        <v>92</v>
      </c>
      <c r="AY153" s="149" t="s">
        <v>165</v>
      </c>
    </row>
    <row r="154" spans="2:65" s="1" customFormat="1" ht="24.25" customHeight="1">
      <c r="B154" s="32"/>
      <c r="C154" s="133" t="s">
        <v>214</v>
      </c>
      <c r="D154" s="133" t="s">
        <v>167</v>
      </c>
      <c r="E154" s="134" t="s">
        <v>215</v>
      </c>
      <c r="F154" s="135" t="s">
        <v>216</v>
      </c>
      <c r="G154" s="136" t="s">
        <v>175</v>
      </c>
      <c r="H154" s="137">
        <v>140</v>
      </c>
      <c r="I154" s="138"/>
      <c r="J154" s="139">
        <f>ROUND(I154*H154,2)</f>
        <v>0</v>
      </c>
      <c r="K154" s="140"/>
      <c r="L154" s="32"/>
      <c r="M154" s="141" t="s">
        <v>1</v>
      </c>
      <c r="N154" s="142" t="s">
        <v>49</v>
      </c>
      <c r="P154" s="143">
        <f>O154*H154</f>
        <v>0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AR154" s="145" t="s">
        <v>171</v>
      </c>
      <c r="AT154" s="145" t="s">
        <v>167</v>
      </c>
      <c r="AU154" s="145" t="s">
        <v>94</v>
      </c>
      <c r="AY154" s="16" t="s">
        <v>165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6" t="s">
        <v>92</v>
      </c>
      <c r="BK154" s="146">
        <f>ROUND(I154*H154,2)</f>
        <v>0</v>
      </c>
      <c r="BL154" s="16" t="s">
        <v>171</v>
      </c>
      <c r="BM154" s="145" t="s">
        <v>217</v>
      </c>
    </row>
    <row r="155" spans="2:65" s="12" customFormat="1" ht="10.5">
      <c r="B155" s="147"/>
      <c r="D155" s="148" t="s">
        <v>177</v>
      </c>
      <c r="E155" s="149" t="s">
        <v>1</v>
      </c>
      <c r="F155" s="150" t="s">
        <v>218</v>
      </c>
      <c r="H155" s="151">
        <v>15</v>
      </c>
      <c r="I155" s="152"/>
      <c r="L155" s="147"/>
      <c r="M155" s="153"/>
      <c r="T155" s="154"/>
      <c r="AT155" s="149" t="s">
        <v>177</v>
      </c>
      <c r="AU155" s="149" t="s">
        <v>94</v>
      </c>
      <c r="AV155" s="12" t="s">
        <v>94</v>
      </c>
      <c r="AW155" s="12" t="s">
        <v>39</v>
      </c>
      <c r="AX155" s="12" t="s">
        <v>84</v>
      </c>
      <c r="AY155" s="149" t="s">
        <v>165</v>
      </c>
    </row>
    <row r="156" spans="2:65" s="12" customFormat="1" ht="10.5">
      <c r="B156" s="147"/>
      <c r="D156" s="148" t="s">
        <v>177</v>
      </c>
      <c r="E156" s="149" t="s">
        <v>1</v>
      </c>
      <c r="F156" s="150" t="s">
        <v>219</v>
      </c>
      <c r="H156" s="151">
        <v>125</v>
      </c>
      <c r="I156" s="152"/>
      <c r="L156" s="147"/>
      <c r="M156" s="153"/>
      <c r="T156" s="154"/>
      <c r="AT156" s="149" t="s">
        <v>177</v>
      </c>
      <c r="AU156" s="149" t="s">
        <v>94</v>
      </c>
      <c r="AV156" s="12" t="s">
        <v>94</v>
      </c>
      <c r="AW156" s="12" t="s">
        <v>39</v>
      </c>
      <c r="AX156" s="12" t="s">
        <v>84</v>
      </c>
      <c r="AY156" s="149" t="s">
        <v>165</v>
      </c>
    </row>
    <row r="157" spans="2:65" s="13" customFormat="1" ht="10.5">
      <c r="B157" s="155"/>
      <c r="D157" s="148" t="s">
        <v>177</v>
      </c>
      <c r="E157" s="156" t="s">
        <v>1</v>
      </c>
      <c r="F157" s="157" t="s">
        <v>184</v>
      </c>
      <c r="H157" s="158">
        <v>140</v>
      </c>
      <c r="I157" s="159"/>
      <c r="L157" s="155"/>
      <c r="M157" s="160"/>
      <c r="T157" s="161"/>
      <c r="AT157" s="156" t="s">
        <v>177</v>
      </c>
      <c r="AU157" s="156" t="s">
        <v>94</v>
      </c>
      <c r="AV157" s="13" t="s">
        <v>171</v>
      </c>
      <c r="AW157" s="13" t="s">
        <v>39</v>
      </c>
      <c r="AX157" s="13" t="s">
        <v>92</v>
      </c>
      <c r="AY157" s="156" t="s">
        <v>165</v>
      </c>
    </row>
    <row r="158" spans="2:65" s="1" customFormat="1" ht="16.55" customHeight="1">
      <c r="B158" s="32"/>
      <c r="C158" s="162" t="s">
        <v>220</v>
      </c>
      <c r="D158" s="162" t="s">
        <v>221</v>
      </c>
      <c r="E158" s="163" t="s">
        <v>222</v>
      </c>
      <c r="F158" s="164" t="s">
        <v>223</v>
      </c>
      <c r="G158" s="165" t="s">
        <v>224</v>
      </c>
      <c r="H158" s="166">
        <v>275</v>
      </c>
      <c r="I158" s="167"/>
      <c r="J158" s="168">
        <f>ROUND(I158*H158,2)</f>
        <v>0</v>
      </c>
      <c r="K158" s="169"/>
      <c r="L158" s="170"/>
      <c r="M158" s="171" t="s">
        <v>1</v>
      </c>
      <c r="N158" s="172" t="s">
        <v>49</v>
      </c>
      <c r="P158" s="143">
        <f>O158*H158</f>
        <v>0</v>
      </c>
      <c r="Q158" s="143">
        <v>1</v>
      </c>
      <c r="R158" s="143">
        <f>Q158*H158</f>
        <v>275</v>
      </c>
      <c r="S158" s="143">
        <v>0</v>
      </c>
      <c r="T158" s="144">
        <f>S158*H158</f>
        <v>0</v>
      </c>
      <c r="AR158" s="145" t="s">
        <v>209</v>
      </c>
      <c r="AT158" s="145" t="s">
        <v>221</v>
      </c>
      <c r="AU158" s="145" t="s">
        <v>94</v>
      </c>
      <c r="AY158" s="16" t="s">
        <v>165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6" t="s">
        <v>92</v>
      </c>
      <c r="BK158" s="146">
        <f>ROUND(I158*H158,2)</f>
        <v>0</v>
      </c>
      <c r="BL158" s="16" t="s">
        <v>171</v>
      </c>
      <c r="BM158" s="145" t="s">
        <v>225</v>
      </c>
    </row>
    <row r="159" spans="2:65" s="12" customFormat="1" ht="10.5">
      <c r="B159" s="147"/>
      <c r="D159" s="148" t="s">
        <v>177</v>
      </c>
      <c r="E159" s="149" t="s">
        <v>1</v>
      </c>
      <c r="F159" s="150" t="s">
        <v>226</v>
      </c>
      <c r="H159" s="151">
        <v>275</v>
      </c>
      <c r="I159" s="152"/>
      <c r="L159" s="147"/>
      <c r="M159" s="153"/>
      <c r="T159" s="154"/>
      <c r="AT159" s="149" t="s">
        <v>177</v>
      </c>
      <c r="AU159" s="149" t="s">
        <v>94</v>
      </c>
      <c r="AV159" s="12" t="s">
        <v>94</v>
      </c>
      <c r="AW159" s="12" t="s">
        <v>39</v>
      </c>
      <c r="AX159" s="12" t="s">
        <v>92</v>
      </c>
      <c r="AY159" s="149" t="s">
        <v>165</v>
      </c>
    </row>
    <row r="160" spans="2:65" s="1" customFormat="1" ht="33.049999999999997" customHeight="1">
      <c r="B160" s="32"/>
      <c r="C160" s="133" t="s">
        <v>227</v>
      </c>
      <c r="D160" s="133" t="s">
        <v>167</v>
      </c>
      <c r="E160" s="134" t="s">
        <v>228</v>
      </c>
      <c r="F160" s="135" t="s">
        <v>229</v>
      </c>
      <c r="G160" s="136" t="s">
        <v>170</v>
      </c>
      <c r="H160" s="137">
        <v>512</v>
      </c>
      <c r="I160" s="138"/>
      <c r="J160" s="139">
        <f>ROUND(I160*H160,2)</f>
        <v>0</v>
      </c>
      <c r="K160" s="140"/>
      <c r="L160" s="32"/>
      <c r="M160" s="141" t="s">
        <v>1</v>
      </c>
      <c r="N160" s="142" t="s">
        <v>49</v>
      </c>
      <c r="P160" s="143">
        <f>O160*H160</f>
        <v>0</v>
      </c>
      <c r="Q160" s="143">
        <v>0</v>
      </c>
      <c r="R160" s="143">
        <f>Q160*H160</f>
        <v>0</v>
      </c>
      <c r="S160" s="143">
        <v>0</v>
      </c>
      <c r="T160" s="144">
        <f>S160*H160</f>
        <v>0</v>
      </c>
      <c r="AR160" s="145" t="s">
        <v>171</v>
      </c>
      <c r="AT160" s="145" t="s">
        <v>167</v>
      </c>
      <c r="AU160" s="145" t="s">
        <v>94</v>
      </c>
      <c r="AY160" s="16" t="s">
        <v>165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6" t="s">
        <v>92</v>
      </c>
      <c r="BK160" s="146">
        <f>ROUND(I160*H160,2)</f>
        <v>0</v>
      </c>
      <c r="BL160" s="16" t="s">
        <v>171</v>
      </c>
      <c r="BM160" s="145" t="s">
        <v>230</v>
      </c>
    </row>
    <row r="161" spans="2:65" s="1" customFormat="1" ht="24.25" customHeight="1">
      <c r="B161" s="32"/>
      <c r="C161" s="133" t="s">
        <v>231</v>
      </c>
      <c r="D161" s="133" t="s">
        <v>167</v>
      </c>
      <c r="E161" s="134" t="s">
        <v>232</v>
      </c>
      <c r="F161" s="135" t="s">
        <v>233</v>
      </c>
      <c r="G161" s="136" t="s">
        <v>170</v>
      </c>
      <c r="H161" s="137">
        <v>512</v>
      </c>
      <c r="I161" s="138"/>
      <c r="J161" s="139">
        <f>ROUND(I161*H161,2)</f>
        <v>0</v>
      </c>
      <c r="K161" s="140"/>
      <c r="L161" s="32"/>
      <c r="M161" s="141" t="s">
        <v>1</v>
      </c>
      <c r="N161" s="142" t="s">
        <v>49</v>
      </c>
      <c r="P161" s="143">
        <f>O161*H161</f>
        <v>0</v>
      </c>
      <c r="Q161" s="143">
        <v>0</v>
      </c>
      <c r="R161" s="143">
        <f>Q161*H161</f>
        <v>0</v>
      </c>
      <c r="S161" s="143">
        <v>0</v>
      </c>
      <c r="T161" s="144">
        <f>S161*H161</f>
        <v>0</v>
      </c>
      <c r="AR161" s="145" t="s">
        <v>171</v>
      </c>
      <c r="AT161" s="145" t="s">
        <v>167</v>
      </c>
      <c r="AU161" s="145" t="s">
        <v>94</v>
      </c>
      <c r="AY161" s="16" t="s">
        <v>165</v>
      </c>
      <c r="BE161" s="146">
        <f>IF(N161="základní",J161,0)</f>
        <v>0</v>
      </c>
      <c r="BF161" s="146">
        <f>IF(N161="snížená",J161,0)</f>
        <v>0</v>
      </c>
      <c r="BG161" s="146">
        <f>IF(N161="zákl. přenesená",J161,0)</f>
        <v>0</v>
      </c>
      <c r="BH161" s="146">
        <f>IF(N161="sníž. přenesená",J161,0)</f>
        <v>0</v>
      </c>
      <c r="BI161" s="146">
        <f>IF(N161="nulová",J161,0)</f>
        <v>0</v>
      </c>
      <c r="BJ161" s="16" t="s">
        <v>92</v>
      </c>
      <c r="BK161" s="146">
        <f>ROUND(I161*H161,2)</f>
        <v>0</v>
      </c>
      <c r="BL161" s="16" t="s">
        <v>171</v>
      </c>
      <c r="BM161" s="145" t="s">
        <v>234</v>
      </c>
    </row>
    <row r="162" spans="2:65" s="1" customFormat="1" ht="16.55" customHeight="1">
      <c r="B162" s="32"/>
      <c r="C162" s="162" t="s">
        <v>235</v>
      </c>
      <c r="D162" s="162" t="s">
        <v>221</v>
      </c>
      <c r="E162" s="163" t="s">
        <v>236</v>
      </c>
      <c r="F162" s="164" t="s">
        <v>237</v>
      </c>
      <c r="G162" s="165" t="s">
        <v>238</v>
      </c>
      <c r="H162" s="166">
        <v>15.36</v>
      </c>
      <c r="I162" s="167"/>
      <c r="J162" s="168">
        <f>ROUND(I162*H162,2)</f>
        <v>0</v>
      </c>
      <c r="K162" s="169"/>
      <c r="L162" s="170"/>
      <c r="M162" s="171" t="s">
        <v>1</v>
      </c>
      <c r="N162" s="172" t="s">
        <v>49</v>
      </c>
      <c r="P162" s="143">
        <f>O162*H162</f>
        <v>0</v>
      </c>
      <c r="Q162" s="143">
        <v>1E-3</v>
      </c>
      <c r="R162" s="143">
        <f>Q162*H162</f>
        <v>1.536E-2</v>
      </c>
      <c r="S162" s="143">
        <v>0</v>
      </c>
      <c r="T162" s="144">
        <f>S162*H162</f>
        <v>0</v>
      </c>
      <c r="AR162" s="145" t="s">
        <v>209</v>
      </c>
      <c r="AT162" s="145" t="s">
        <v>221</v>
      </c>
      <c r="AU162" s="145" t="s">
        <v>94</v>
      </c>
      <c r="AY162" s="16" t="s">
        <v>165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6" t="s">
        <v>92</v>
      </c>
      <c r="BK162" s="146">
        <f>ROUND(I162*H162,2)</f>
        <v>0</v>
      </c>
      <c r="BL162" s="16" t="s">
        <v>171</v>
      </c>
      <c r="BM162" s="145" t="s">
        <v>239</v>
      </c>
    </row>
    <row r="163" spans="2:65" s="12" customFormat="1" ht="10.5">
      <c r="B163" s="147"/>
      <c r="D163" s="148" t="s">
        <v>177</v>
      </c>
      <c r="E163" s="149" t="s">
        <v>1</v>
      </c>
      <c r="F163" s="150" t="s">
        <v>240</v>
      </c>
      <c r="H163" s="151">
        <v>15.36</v>
      </c>
      <c r="I163" s="152"/>
      <c r="L163" s="147"/>
      <c r="M163" s="153"/>
      <c r="T163" s="154"/>
      <c r="AT163" s="149" t="s">
        <v>177</v>
      </c>
      <c r="AU163" s="149" t="s">
        <v>94</v>
      </c>
      <c r="AV163" s="12" t="s">
        <v>94</v>
      </c>
      <c r="AW163" s="12" t="s">
        <v>39</v>
      </c>
      <c r="AX163" s="12" t="s">
        <v>92</v>
      </c>
      <c r="AY163" s="149" t="s">
        <v>165</v>
      </c>
    </row>
    <row r="164" spans="2:65" s="1" customFormat="1" ht="24.25" customHeight="1">
      <c r="B164" s="32"/>
      <c r="C164" s="133" t="s">
        <v>241</v>
      </c>
      <c r="D164" s="133" t="s">
        <v>167</v>
      </c>
      <c r="E164" s="134" t="s">
        <v>242</v>
      </c>
      <c r="F164" s="135" t="s">
        <v>243</v>
      </c>
      <c r="G164" s="136" t="s">
        <v>170</v>
      </c>
      <c r="H164" s="137">
        <v>1700</v>
      </c>
      <c r="I164" s="138"/>
      <c r="J164" s="139">
        <f>ROUND(I164*H164,2)</f>
        <v>0</v>
      </c>
      <c r="K164" s="140"/>
      <c r="L164" s="32"/>
      <c r="M164" s="141" t="s">
        <v>1</v>
      </c>
      <c r="N164" s="142" t="s">
        <v>49</v>
      </c>
      <c r="P164" s="143">
        <f>O164*H164</f>
        <v>0</v>
      </c>
      <c r="Q164" s="143">
        <v>0</v>
      </c>
      <c r="R164" s="143">
        <f>Q164*H164</f>
        <v>0</v>
      </c>
      <c r="S164" s="143">
        <v>0</v>
      </c>
      <c r="T164" s="144">
        <f>S164*H164</f>
        <v>0</v>
      </c>
      <c r="AR164" s="145" t="s">
        <v>171</v>
      </c>
      <c r="AT164" s="145" t="s">
        <v>167</v>
      </c>
      <c r="AU164" s="145" t="s">
        <v>94</v>
      </c>
      <c r="AY164" s="16" t="s">
        <v>165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6" t="s">
        <v>92</v>
      </c>
      <c r="BK164" s="146">
        <f>ROUND(I164*H164,2)</f>
        <v>0</v>
      </c>
      <c r="BL164" s="16" t="s">
        <v>171</v>
      </c>
      <c r="BM164" s="145" t="s">
        <v>244</v>
      </c>
    </row>
    <row r="165" spans="2:65" s="11" customFormat="1" ht="22.75" customHeight="1">
      <c r="B165" s="121"/>
      <c r="D165" s="122" t="s">
        <v>83</v>
      </c>
      <c r="E165" s="131" t="s">
        <v>94</v>
      </c>
      <c r="F165" s="131" t="s">
        <v>245</v>
      </c>
      <c r="I165" s="124"/>
      <c r="J165" s="132">
        <f>BK165</f>
        <v>0</v>
      </c>
      <c r="L165" s="121"/>
      <c r="M165" s="126"/>
      <c r="P165" s="127">
        <f>SUM(P166:P171)</f>
        <v>0</v>
      </c>
      <c r="R165" s="127">
        <f>SUM(R166:R171)</f>
        <v>68.396261032000012</v>
      </c>
      <c r="T165" s="128">
        <f>SUM(T166:T171)</f>
        <v>0</v>
      </c>
      <c r="AR165" s="122" t="s">
        <v>92</v>
      </c>
      <c r="AT165" s="129" t="s">
        <v>83</v>
      </c>
      <c r="AU165" s="129" t="s">
        <v>92</v>
      </c>
      <c r="AY165" s="122" t="s">
        <v>165</v>
      </c>
      <c r="BK165" s="130">
        <f>SUM(BK166:BK171)</f>
        <v>0</v>
      </c>
    </row>
    <row r="166" spans="2:65" s="1" customFormat="1" ht="24.25" customHeight="1">
      <c r="B166" s="32"/>
      <c r="C166" s="133" t="s">
        <v>8</v>
      </c>
      <c r="D166" s="133" t="s">
        <v>167</v>
      </c>
      <c r="E166" s="134" t="s">
        <v>246</v>
      </c>
      <c r="F166" s="135" t="s">
        <v>247</v>
      </c>
      <c r="G166" s="136" t="s">
        <v>170</v>
      </c>
      <c r="H166" s="137">
        <v>382.8</v>
      </c>
      <c r="I166" s="138"/>
      <c r="J166" s="139">
        <f>ROUND(I166*H166,2)</f>
        <v>0</v>
      </c>
      <c r="K166" s="140"/>
      <c r="L166" s="32"/>
      <c r="M166" s="141" t="s">
        <v>1</v>
      </c>
      <c r="N166" s="142" t="s">
        <v>49</v>
      </c>
      <c r="P166" s="143">
        <f>O166*H166</f>
        <v>0</v>
      </c>
      <c r="Q166" s="143">
        <v>1.6694E-4</v>
      </c>
      <c r="R166" s="143">
        <f>Q166*H166</f>
        <v>6.3904632000000003E-2</v>
      </c>
      <c r="S166" s="143">
        <v>0</v>
      </c>
      <c r="T166" s="144">
        <f>S166*H166</f>
        <v>0</v>
      </c>
      <c r="AR166" s="145" t="s">
        <v>171</v>
      </c>
      <c r="AT166" s="145" t="s">
        <v>167</v>
      </c>
      <c r="AU166" s="145" t="s">
        <v>94</v>
      </c>
      <c r="AY166" s="16" t="s">
        <v>165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6" t="s">
        <v>92</v>
      </c>
      <c r="BK166" s="146">
        <f>ROUND(I166*H166,2)</f>
        <v>0</v>
      </c>
      <c r="BL166" s="16" t="s">
        <v>171</v>
      </c>
      <c r="BM166" s="145" t="s">
        <v>248</v>
      </c>
    </row>
    <row r="167" spans="2:65" s="12" customFormat="1" ht="10.5">
      <c r="B167" s="147"/>
      <c r="D167" s="148" t="s">
        <v>177</v>
      </c>
      <c r="E167" s="149" t="s">
        <v>1</v>
      </c>
      <c r="F167" s="150" t="s">
        <v>249</v>
      </c>
      <c r="H167" s="151">
        <v>382.8</v>
      </c>
      <c r="I167" s="152"/>
      <c r="L167" s="147"/>
      <c r="M167" s="153"/>
      <c r="T167" s="154"/>
      <c r="AT167" s="149" t="s">
        <v>177</v>
      </c>
      <c r="AU167" s="149" t="s">
        <v>94</v>
      </c>
      <c r="AV167" s="12" t="s">
        <v>94</v>
      </c>
      <c r="AW167" s="12" t="s">
        <v>39</v>
      </c>
      <c r="AX167" s="12" t="s">
        <v>92</v>
      </c>
      <c r="AY167" s="149" t="s">
        <v>165</v>
      </c>
    </row>
    <row r="168" spans="2:65" s="1" customFormat="1" ht="24.25" customHeight="1">
      <c r="B168" s="32"/>
      <c r="C168" s="162" t="s">
        <v>250</v>
      </c>
      <c r="D168" s="162" t="s">
        <v>221</v>
      </c>
      <c r="E168" s="163" t="s">
        <v>251</v>
      </c>
      <c r="F168" s="164" t="s">
        <v>252</v>
      </c>
      <c r="G168" s="165" t="s">
        <v>170</v>
      </c>
      <c r="H168" s="166">
        <v>382.8</v>
      </c>
      <c r="I168" s="167"/>
      <c r="J168" s="168">
        <f>ROUND(I168*H168,2)</f>
        <v>0</v>
      </c>
      <c r="K168" s="169"/>
      <c r="L168" s="170"/>
      <c r="M168" s="171" t="s">
        <v>1</v>
      </c>
      <c r="N168" s="172" t="s">
        <v>49</v>
      </c>
      <c r="P168" s="143">
        <f>O168*H168</f>
        <v>0</v>
      </c>
      <c r="Q168" s="143">
        <v>2.0000000000000001E-4</v>
      </c>
      <c r="R168" s="143">
        <f>Q168*H168</f>
        <v>7.6560000000000003E-2</v>
      </c>
      <c r="S168" s="143">
        <v>0</v>
      </c>
      <c r="T168" s="144">
        <f>S168*H168</f>
        <v>0</v>
      </c>
      <c r="AR168" s="145" t="s">
        <v>209</v>
      </c>
      <c r="AT168" s="145" t="s">
        <v>221</v>
      </c>
      <c r="AU168" s="145" t="s">
        <v>94</v>
      </c>
      <c r="AY168" s="16" t="s">
        <v>165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6" t="s">
        <v>92</v>
      </c>
      <c r="BK168" s="146">
        <f>ROUND(I168*H168,2)</f>
        <v>0</v>
      </c>
      <c r="BL168" s="16" t="s">
        <v>171</v>
      </c>
      <c r="BM168" s="145" t="s">
        <v>253</v>
      </c>
    </row>
    <row r="169" spans="2:65" s="1" customFormat="1" ht="37.799999999999997" customHeight="1">
      <c r="B169" s="32"/>
      <c r="C169" s="133" t="s">
        <v>254</v>
      </c>
      <c r="D169" s="133" t="s">
        <v>167</v>
      </c>
      <c r="E169" s="134" t="s">
        <v>255</v>
      </c>
      <c r="F169" s="135" t="s">
        <v>256</v>
      </c>
      <c r="G169" s="136" t="s">
        <v>257</v>
      </c>
      <c r="H169" s="137">
        <v>319</v>
      </c>
      <c r="I169" s="138"/>
      <c r="J169" s="139">
        <f>ROUND(I169*H169,2)</f>
        <v>0</v>
      </c>
      <c r="K169" s="140"/>
      <c r="L169" s="32"/>
      <c r="M169" s="141" t="s">
        <v>1</v>
      </c>
      <c r="N169" s="142" t="s">
        <v>49</v>
      </c>
      <c r="P169" s="143">
        <f>O169*H169</f>
        <v>0</v>
      </c>
      <c r="Q169" s="143">
        <v>0.2046936</v>
      </c>
      <c r="R169" s="143">
        <f>Q169*H169</f>
        <v>65.297258400000004</v>
      </c>
      <c r="S169" s="143">
        <v>0</v>
      </c>
      <c r="T169" s="144">
        <f>S169*H169</f>
        <v>0</v>
      </c>
      <c r="AR169" s="145" t="s">
        <v>171</v>
      </c>
      <c r="AT169" s="145" t="s">
        <v>167</v>
      </c>
      <c r="AU169" s="145" t="s">
        <v>94</v>
      </c>
      <c r="AY169" s="16" t="s">
        <v>165</v>
      </c>
      <c r="BE169" s="146">
        <f>IF(N169="základní",J169,0)</f>
        <v>0</v>
      </c>
      <c r="BF169" s="146">
        <f>IF(N169="snížená",J169,0)</f>
        <v>0</v>
      </c>
      <c r="BG169" s="146">
        <f>IF(N169="zákl. přenesená",J169,0)</f>
        <v>0</v>
      </c>
      <c r="BH169" s="146">
        <f>IF(N169="sníž. přenesená",J169,0)</f>
        <v>0</v>
      </c>
      <c r="BI169" s="146">
        <f>IF(N169="nulová",J169,0)</f>
        <v>0</v>
      </c>
      <c r="BJ169" s="16" t="s">
        <v>92</v>
      </c>
      <c r="BK169" s="146">
        <f>ROUND(I169*H169,2)</f>
        <v>0</v>
      </c>
      <c r="BL169" s="16" t="s">
        <v>171</v>
      </c>
      <c r="BM169" s="145" t="s">
        <v>258</v>
      </c>
    </row>
    <row r="170" spans="2:65" s="1" customFormat="1" ht="24.25" customHeight="1">
      <c r="B170" s="32"/>
      <c r="C170" s="133" t="s">
        <v>259</v>
      </c>
      <c r="D170" s="133" t="s">
        <v>167</v>
      </c>
      <c r="E170" s="134" t="s">
        <v>260</v>
      </c>
      <c r="F170" s="135" t="s">
        <v>261</v>
      </c>
      <c r="G170" s="136" t="s">
        <v>175</v>
      </c>
      <c r="H170" s="137">
        <v>1</v>
      </c>
      <c r="I170" s="138"/>
      <c r="J170" s="139">
        <f>ROUND(I170*H170,2)</f>
        <v>0</v>
      </c>
      <c r="K170" s="140"/>
      <c r="L170" s="32"/>
      <c r="M170" s="141" t="s">
        <v>1</v>
      </c>
      <c r="N170" s="142" t="s">
        <v>49</v>
      </c>
      <c r="P170" s="143">
        <f>O170*H170</f>
        <v>0</v>
      </c>
      <c r="Q170" s="143">
        <v>2.550538</v>
      </c>
      <c r="R170" s="143">
        <f>Q170*H170</f>
        <v>2.550538</v>
      </c>
      <c r="S170" s="143">
        <v>0</v>
      </c>
      <c r="T170" s="144">
        <f>S170*H170</f>
        <v>0</v>
      </c>
      <c r="AR170" s="145" t="s">
        <v>171</v>
      </c>
      <c r="AT170" s="145" t="s">
        <v>167</v>
      </c>
      <c r="AU170" s="145" t="s">
        <v>94</v>
      </c>
      <c r="AY170" s="16" t="s">
        <v>165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6" t="s">
        <v>92</v>
      </c>
      <c r="BK170" s="146">
        <f>ROUND(I170*H170,2)</f>
        <v>0</v>
      </c>
      <c r="BL170" s="16" t="s">
        <v>171</v>
      </c>
      <c r="BM170" s="145" t="s">
        <v>262</v>
      </c>
    </row>
    <row r="171" spans="2:65" s="1" customFormat="1" ht="21.8" customHeight="1">
      <c r="B171" s="32"/>
      <c r="C171" s="162" t="s">
        <v>263</v>
      </c>
      <c r="D171" s="162" t="s">
        <v>221</v>
      </c>
      <c r="E171" s="163" t="s">
        <v>264</v>
      </c>
      <c r="F171" s="164" t="s">
        <v>265</v>
      </c>
      <c r="G171" s="165" t="s">
        <v>266</v>
      </c>
      <c r="H171" s="166">
        <v>4</v>
      </c>
      <c r="I171" s="167"/>
      <c r="J171" s="168">
        <f>ROUND(I171*H171,2)</f>
        <v>0</v>
      </c>
      <c r="K171" s="169"/>
      <c r="L171" s="170"/>
      <c r="M171" s="171" t="s">
        <v>1</v>
      </c>
      <c r="N171" s="172" t="s">
        <v>49</v>
      </c>
      <c r="P171" s="143">
        <f>O171*H171</f>
        <v>0</v>
      </c>
      <c r="Q171" s="143">
        <v>0.10199999999999999</v>
      </c>
      <c r="R171" s="143">
        <f>Q171*H171</f>
        <v>0.40799999999999997</v>
      </c>
      <c r="S171" s="143">
        <v>0</v>
      </c>
      <c r="T171" s="144">
        <f>S171*H171</f>
        <v>0</v>
      </c>
      <c r="AR171" s="145" t="s">
        <v>209</v>
      </c>
      <c r="AT171" s="145" t="s">
        <v>221</v>
      </c>
      <c r="AU171" s="145" t="s">
        <v>94</v>
      </c>
      <c r="AY171" s="16" t="s">
        <v>165</v>
      </c>
      <c r="BE171" s="146">
        <f>IF(N171="základní",J171,0)</f>
        <v>0</v>
      </c>
      <c r="BF171" s="146">
        <f>IF(N171="snížená",J171,0)</f>
        <v>0</v>
      </c>
      <c r="BG171" s="146">
        <f>IF(N171="zákl. přenesená",J171,0)</f>
        <v>0</v>
      </c>
      <c r="BH171" s="146">
        <f>IF(N171="sníž. přenesená",J171,0)</f>
        <v>0</v>
      </c>
      <c r="BI171" s="146">
        <f>IF(N171="nulová",J171,0)</f>
        <v>0</v>
      </c>
      <c r="BJ171" s="16" t="s">
        <v>92</v>
      </c>
      <c r="BK171" s="146">
        <f>ROUND(I171*H171,2)</f>
        <v>0</v>
      </c>
      <c r="BL171" s="16" t="s">
        <v>171</v>
      </c>
      <c r="BM171" s="145" t="s">
        <v>267</v>
      </c>
    </row>
    <row r="172" spans="2:65" s="11" customFormat="1" ht="22.75" customHeight="1">
      <c r="B172" s="121"/>
      <c r="D172" s="122" t="s">
        <v>83</v>
      </c>
      <c r="E172" s="131" t="s">
        <v>185</v>
      </c>
      <c r="F172" s="131" t="s">
        <v>268</v>
      </c>
      <c r="I172" s="124"/>
      <c r="J172" s="132">
        <f>BK172</f>
        <v>0</v>
      </c>
      <c r="L172" s="121"/>
      <c r="M172" s="126"/>
      <c r="P172" s="127">
        <f>SUM(P173:P179)</f>
        <v>0</v>
      </c>
      <c r="R172" s="127">
        <f>SUM(R173:R179)</f>
        <v>20.8966052928</v>
      </c>
      <c r="T172" s="128">
        <f>SUM(T173:T179)</f>
        <v>0</v>
      </c>
      <c r="AR172" s="122" t="s">
        <v>92</v>
      </c>
      <c r="AT172" s="129" t="s">
        <v>83</v>
      </c>
      <c r="AU172" s="129" t="s">
        <v>92</v>
      </c>
      <c r="AY172" s="122" t="s">
        <v>165</v>
      </c>
      <c r="BK172" s="130">
        <f>SUM(BK173:BK179)</f>
        <v>0</v>
      </c>
    </row>
    <row r="173" spans="2:65" s="1" customFormat="1" ht="24.25" customHeight="1">
      <c r="B173" s="32"/>
      <c r="C173" s="133" t="s">
        <v>269</v>
      </c>
      <c r="D173" s="133" t="s">
        <v>167</v>
      </c>
      <c r="E173" s="134" t="s">
        <v>270</v>
      </c>
      <c r="F173" s="135" t="s">
        <v>271</v>
      </c>
      <c r="G173" s="136" t="s">
        <v>266</v>
      </c>
      <c r="H173" s="137">
        <v>114</v>
      </c>
      <c r="I173" s="138"/>
      <c r="J173" s="139">
        <f>ROUND(I173*H173,2)</f>
        <v>0</v>
      </c>
      <c r="K173" s="140"/>
      <c r="L173" s="32"/>
      <c r="M173" s="141" t="s">
        <v>1</v>
      </c>
      <c r="N173" s="142" t="s">
        <v>49</v>
      </c>
      <c r="P173" s="143">
        <f>O173*H173</f>
        <v>0</v>
      </c>
      <c r="Q173" s="143">
        <v>8.2657999999999995E-2</v>
      </c>
      <c r="R173" s="143">
        <f>Q173*H173</f>
        <v>9.4230119999999999</v>
      </c>
      <c r="S173" s="143">
        <v>0</v>
      </c>
      <c r="T173" s="144">
        <f>S173*H173</f>
        <v>0</v>
      </c>
      <c r="AR173" s="145" t="s">
        <v>171</v>
      </c>
      <c r="AT173" s="145" t="s">
        <v>167</v>
      </c>
      <c r="AU173" s="145" t="s">
        <v>94</v>
      </c>
      <c r="AY173" s="16" t="s">
        <v>165</v>
      </c>
      <c r="BE173" s="146">
        <f>IF(N173="základní",J173,0)</f>
        <v>0</v>
      </c>
      <c r="BF173" s="146">
        <f>IF(N173="snížená",J173,0)</f>
        <v>0</v>
      </c>
      <c r="BG173" s="146">
        <f>IF(N173="zákl. přenesená",J173,0)</f>
        <v>0</v>
      </c>
      <c r="BH173" s="146">
        <f>IF(N173="sníž. přenesená",J173,0)</f>
        <v>0</v>
      </c>
      <c r="BI173" s="146">
        <f>IF(N173="nulová",J173,0)</f>
        <v>0</v>
      </c>
      <c r="BJ173" s="16" t="s">
        <v>92</v>
      </c>
      <c r="BK173" s="146">
        <f>ROUND(I173*H173,2)</f>
        <v>0</v>
      </c>
      <c r="BL173" s="16" t="s">
        <v>171</v>
      </c>
      <c r="BM173" s="145" t="s">
        <v>272</v>
      </c>
    </row>
    <row r="174" spans="2:65" s="12" customFormat="1" ht="10.5">
      <c r="B174" s="147"/>
      <c r="D174" s="148" t="s">
        <v>177</v>
      </c>
      <c r="E174" s="149" t="s">
        <v>1</v>
      </c>
      <c r="F174" s="150" t="s">
        <v>273</v>
      </c>
      <c r="H174" s="151">
        <v>114</v>
      </c>
      <c r="I174" s="152"/>
      <c r="L174" s="147"/>
      <c r="M174" s="153"/>
      <c r="T174" s="154"/>
      <c r="AT174" s="149" t="s">
        <v>177</v>
      </c>
      <c r="AU174" s="149" t="s">
        <v>94</v>
      </c>
      <c r="AV174" s="12" t="s">
        <v>94</v>
      </c>
      <c r="AW174" s="12" t="s">
        <v>39</v>
      </c>
      <c r="AX174" s="12" t="s">
        <v>92</v>
      </c>
      <c r="AY174" s="149" t="s">
        <v>165</v>
      </c>
    </row>
    <row r="175" spans="2:65" s="1" customFormat="1" ht="21.8" customHeight="1">
      <c r="B175" s="32"/>
      <c r="C175" s="162" t="s">
        <v>7</v>
      </c>
      <c r="D175" s="162" t="s">
        <v>221</v>
      </c>
      <c r="E175" s="163" t="s">
        <v>274</v>
      </c>
      <c r="F175" s="164" t="s">
        <v>275</v>
      </c>
      <c r="G175" s="165" t="s">
        <v>266</v>
      </c>
      <c r="H175" s="166">
        <v>114</v>
      </c>
      <c r="I175" s="167"/>
      <c r="J175" s="168">
        <f>ROUND(I175*H175,2)</f>
        <v>0</v>
      </c>
      <c r="K175" s="169"/>
      <c r="L175" s="170"/>
      <c r="M175" s="171" t="s">
        <v>1</v>
      </c>
      <c r="N175" s="172" t="s">
        <v>49</v>
      </c>
      <c r="P175" s="143">
        <f>O175*H175</f>
        <v>0</v>
      </c>
      <c r="Q175" s="143">
        <v>0.10050000000000001</v>
      </c>
      <c r="R175" s="143">
        <f>Q175*H175</f>
        <v>11.457000000000001</v>
      </c>
      <c r="S175" s="143">
        <v>0</v>
      </c>
      <c r="T175" s="144">
        <f>S175*H175</f>
        <v>0</v>
      </c>
      <c r="AR175" s="145" t="s">
        <v>209</v>
      </c>
      <c r="AT175" s="145" t="s">
        <v>221</v>
      </c>
      <c r="AU175" s="145" t="s">
        <v>94</v>
      </c>
      <c r="AY175" s="16" t="s">
        <v>165</v>
      </c>
      <c r="BE175" s="146">
        <f>IF(N175="základní",J175,0)</f>
        <v>0</v>
      </c>
      <c r="BF175" s="146">
        <f>IF(N175="snížená",J175,0)</f>
        <v>0</v>
      </c>
      <c r="BG175" s="146">
        <f>IF(N175="zákl. přenesená",J175,0)</f>
        <v>0</v>
      </c>
      <c r="BH175" s="146">
        <f>IF(N175="sníž. přenesená",J175,0)</f>
        <v>0</v>
      </c>
      <c r="BI175" s="146">
        <f>IF(N175="nulová",J175,0)</f>
        <v>0</v>
      </c>
      <c r="BJ175" s="16" t="s">
        <v>92</v>
      </c>
      <c r="BK175" s="146">
        <f>ROUND(I175*H175,2)</f>
        <v>0</v>
      </c>
      <c r="BL175" s="16" t="s">
        <v>171</v>
      </c>
      <c r="BM175" s="145" t="s">
        <v>276</v>
      </c>
    </row>
    <row r="176" spans="2:65" s="1" customFormat="1" ht="16.55" customHeight="1">
      <c r="B176" s="32"/>
      <c r="C176" s="133" t="s">
        <v>277</v>
      </c>
      <c r="D176" s="133" t="s">
        <v>167</v>
      </c>
      <c r="E176" s="134" t="s">
        <v>278</v>
      </c>
      <c r="F176" s="135" t="s">
        <v>279</v>
      </c>
      <c r="G176" s="136" t="s">
        <v>170</v>
      </c>
      <c r="H176" s="137">
        <v>2.52</v>
      </c>
      <c r="I176" s="138"/>
      <c r="J176" s="139">
        <f>ROUND(I176*H176,2)</f>
        <v>0</v>
      </c>
      <c r="K176" s="140"/>
      <c r="L176" s="32"/>
      <c r="M176" s="141" t="s">
        <v>1</v>
      </c>
      <c r="N176" s="142" t="s">
        <v>49</v>
      </c>
      <c r="P176" s="143">
        <f>O176*H176</f>
        <v>0</v>
      </c>
      <c r="Q176" s="143">
        <v>6.5846400000000001E-3</v>
      </c>
      <c r="R176" s="143">
        <f>Q176*H176</f>
        <v>1.6593292799999999E-2</v>
      </c>
      <c r="S176" s="143">
        <v>0</v>
      </c>
      <c r="T176" s="144">
        <f>S176*H176</f>
        <v>0</v>
      </c>
      <c r="AR176" s="145" t="s">
        <v>171</v>
      </c>
      <c r="AT176" s="145" t="s">
        <v>167</v>
      </c>
      <c r="AU176" s="145" t="s">
        <v>94</v>
      </c>
      <c r="AY176" s="16" t="s">
        <v>165</v>
      </c>
      <c r="BE176" s="146">
        <f>IF(N176="základní",J176,0)</f>
        <v>0</v>
      </c>
      <c r="BF176" s="146">
        <f>IF(N176="snížená",J176,0)</f>
        <v>0</v>
      </c>
      <c r="BG176" s="146">
        <f>IF(N176="zákl. přenesená",J176,0)</f>
        <v>0</v>
      </c>
      <c r="BH176" s="146">
        <f>IF(N176="sníž. přenesená",J176,0)</f>
        <v>0</v>
      </c>
      <c r="BI176" s="146">
        <f>IF(N176="nulová",J176,0)</f>
        <v>0</v>
      </c>
      <c r="BJ176" s="16" t="s">
        <v>92</v>
      </c>
      <c r="BK176" s="146">
        <f>ROUND(I176*H176,2)</f>
        <v>0</v>
      </c>
      <c r="BL176" s="16" t="s">
        <v>171</v>
      </c>
      <c r="BM176" s="145" t="s">
        <v>280</v>
      </c>
    </row>
    <row r="177" spans="2:65" s="12" customFormat="1" ht="10.5">
      <c r="B177" s="147"/>
      <c r="D177" s="148" t="s">
        <v>177</v>
      </c>
      <c r="E177" s="149" t="s">
        <v>1</v>
      </c>
      <c r="F177" s="150" t="s">
        <v>281</v>
      </c>
      <c r="H177" s="151">
        <v>2.52</v>
      </c>
      <c r="I177" s="152"/>
      <c r="L177" s="147"/>
      <c r="M177" s="153"/>
      <c r="T177" s="154"/>
      <c r="AT177" s="149" t="s">
        <v>177</v>
      </c>
      <c r="AU177" s="149" t="s">
        <v>94</v>
      </c>
      <c r="AV177" s="12" t="s">
        <v>94</v>
      </c>
      <c r="AW177" s="12" t="s">
        <v>39</v>
      </c>
      <c r="AX177" s="12" t="s">
        <v>92</v>
      </c>
      <c r="AY177" s="149" t="s">
        <v>165</v>
      </c>
    </row>
    <row r="178" spans="2:65" s="1" customFormat="1" ht="16.55" customHeight="1">
      <c r="B178" s="32"/>
      <c r="C178" s="133" t="s">
        <v>282</v>
      </c>
      <c r="D178" s="133" t="s">
        <v>167</v>
      </c>
      <c r="E178" s="134" t="s">
        <v>283</v>
      </c>
      <c r="F178" s="135" t="s">
        <v>284</v>
      </c>
      <c r="G178" s="136" t="s">
        <v>170</v>
      </c>
      <c r="H178" s="137">
        <v>2.52</v>
      </c>
      <c r="I178" s="138"/>
      <c r="J178" s="139">
        <f>ROUND(I178*H178,2)</f>
        <v>0</v>
      </c>
      <c r="K178" s="140"/>
      <c r="L178" s="32"/>
      <c r="M178" s="141" t="s">
        <v>1</v>
      </c>
      <c r="N178" s="142" t="s">
        <v>49</v>
      </c>
      <c r="P178" s="143">
        <f>O178*H178</f>
        <v>0</v>
      </c>
      <c r="Q178" s="143">
        <v>0</v>
      </c>
      <c r="R178" s="143">
        <f>Q178*H178</f>
        <v>0</v>
      </c>
      <c r="S178" s="143">
        <v>0</v>
      </c>
      <c r="T178" s="144">
        <f>S178*H178</f>
        <v>0</v>
      </c>
      <c r="AR178" s="145" t="s">
        <v>171</v>
      </c>
      <c r="AT178" s="145" t="s">
        <v>167</v>
      </c>
      <c r="AU178" s="145" t="s">
        <v>94</v>
      </c>
      <c r="AY178" s="16" t="s">
        <v>165</v>
      </c>
      <c r="BE178" s="146">
        <f>IF(N178="základní",J178,0)</f>
        <v>0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6" t="s">
        <v>92</v>
      </c>
      <c r="BK178" s="146">
        <f>ROUND(I178*H178,2)</f>
        <v>0</v>
      </c>
      <c r="BL178" s="16" t="s">
        <v>171</v>
      </c>
      <c r="BM178" s="145" t="s">
        <v>285</v>
      </c>
    </row>
    <row r="179" spans="2:65" s="12" customFormat="1" ht="10.5">
      <c r="B179" s="147"/>
      <c r="D179" s="148" t="s">
        <v>177</v>
      </c>
      <c r="E179" s="149" t="s">
        <v>1</v>
      </c>
      <c r="F179" s="150" t="s">
        <v>281</v>
      </c>
      <c r="H179" s="151">
        <v>2.52</v>
      </c>
      <c r="I179" s="152"/>
      <c r="L179" s="147"/>
      <c r="M179" s="153"/>
      <c r="T179" s="154"/>
      <c r="AT179" s="149" t="s">
        <v>177</v>
      </c>
      <c r="AU179" s="149" t="s">
        <v>94</v>
      </c>
      <c r="AV179" s="12" t="s">
        <v>94</v>
      </c>
      <c r="AW179" s="12" t="s">
        <v>39</v>
      </c>
      <c r="AX179" s="12" t="s">
        <v>92</v>
      </c>
      <c r="AY179" s="149" t="s">
        <v>165</v>
      </c>
    </row>
    <row r="180" spans="2:65" s="11" customFormat="1" ht="22.75" customHeight="1">
      <c r="B180" s="121"/>
      <c r="D180" s="122" t="s">
        <v>83</v>
      </c>
      <c r="E180" s="131" t="s">
        <v>194</v>
      </c>
      <c r="F180" s="131" t="s">
        <v>286</v>
      </c>
      <c r="I180" s="124"/>
      <c r="J180" s="132">
        <f>BK180</f>
        <v>0</v>
      </c>
      <c r="L180" s="121"/>
      <c r="M180" s="126"/>
      <c r="P180" s="127">
        <f>SUM(P181:P276)</f>
        <v>0</v>
      </c>
      <c r="R180" s="127">
        <f>SUM(R181:R276)</f>
        <v>3819.8127795</v>
      </c>
      <c r="T180" s="128">
        <f>SUM(T181:T276)</f>
        <v>0</v>
      </c>
      <c r="AR180" s="122" t="s">
        <v>92</v>
      </c>
      <c r="AT180" s="129" t="s">
        <v>83</v>
      </c>
      <c r="AU180" s="129" t="s">
        <v>92</v>
      </c>
      <c r="AY180" s="122" t="s">
        <v>165</v>
      </c>
      <c r="BK180" s="130">
        <f>SUM(BK181:BK276)</f>
        <v>0</v>
      </c>
    </row>
    <row r="181" spans="2:65" s="1" customFormat="1" ht="21.8" customHeight="1">
      <c r="B181" s="32"/>
      <c r="C181" s="133" t="s">
        <v>287</v>
      </c>
      <c r="D181" s="133" t="s">
        <v>167</v>
      </c>
      <c r="E181" s="134" t="s">
        <v>288</v>
      </c>
      <c r="F181" s="135" t="s">
        <v>289</v>
      </c>
      <c r="G181" s="136" t="s">
        <v>170</v>
      </c>
      <c r="H181" s="137">
        <v>174</v>
      </c>
      <c r="I181" s="138"/>
      <c r="J181" s="139">
        <f>ROUND(I181*H181,2)</f>
        <v>0</v>
      </c>
      <c r="K181" s="140"/>
      <c r="L181" s="32"/>
      <c r="M181" s="141" t="s">
        <v>1</v>
      </c>
      <c r="N181" s="142" t="s">
        <v>49</v>
      </c>
      <c r="P181" s="143">
        <f>O181*H181</f>
        <v>0</v>
      </c>
      <c r="Q181" s="143">
        <v>0.115</v>
      </c>
      <c r="R181" s="143">
        <f>Q181*H181</f>
        <v>20.010000000000002</v>
      </c>
      <c r="S181" s="143">
        <v>0</v>
      </c>
      <c r="T181" s="144">
        <f>S181*H181</f>
        <v>0</v>
      </c>
      <c r="AR181" s="145" t="s">
        <v>171</v>
      </c>
      <c r="AT181" s="145" t="s">
        <v>167</v>
      </c>
      <c r="AU181" s="145" t="s">
        <v>94</v>
      </c>
      <c r="AY181" s="16" t="s">
        <v>165</v>
      </c>
      <c r="BE181" s="146">
        <f>IF(N181="základní",J181,0)</f>
        <v>0</v>
      </c>
      <c r="BF181" s="146">
        <f>IF(N181="snížená",J181,0)</f>
        <v>0</v>
      </c>
      <c r="BG181" s="146">
        <f>IF(N181="zákl. přenesená",J181,0)</f>
        <v>0</v>
      </c>
      <c r="BH181" s="146">
        <f>IF(N181="sníž. přenesená",J181,0)</f>
        <v>0</v>
      </c>
      <c r="BI181" s="146">
        <f>IF(N181="nulová",J181,0)</f>
        <v>0</v>
      </c>
      <c r="BJ181" s="16" t="s">
        <v>92</v>
      </c>
      <c r="BK181" s="146">
        <f>ROUND(I181*H181,2)</f>
        <v>0</v>
      </c>
      <c r="BL181" s="16" t="s">
        <v>171</v>
      </c>
      <c r="BM181" s="145" t="s">
        <v>290</v>
      </c>
    </row>
    <row r="182" spans="2:65" s="12" customFormat="1" ht="10.5">
      <c r="B182" s="147"/>
      <c r="D182" s="148" t="s">
        <v>177</v>
      </c>
      <c r="E182" s="149" t="s">
        <v>1</v>
      </c>
      <c r="F182" s="150" t="s">
        <v>291</v>
      </c>
      <c r="H182" s="151">
        <v>174</v>
      </c>
      <c r="I182" s="152"/>
      <c r="L182" s="147"/>
      <c r="M182" s="153"/>
      <c r="T182" s="154"/>
      <c r="AT182" s="149" t="s">
        <v>177</v>
      </c>
      <c r="AU182" s="149" t="s">
        <v>94</v>
      </c>
      <c r="AV182" s="12" t="s">
        <v>94</v>
      </c>
      <c r="AW182" s="12" t="s">
        <v>39</v>
      </c>
      <c r="AX182" s="12" t="s">
        <v>92</v>
      </c>
      <c r="AY182" s="149" t="s">
        <v>165</v>
      </c>
    </row>
    <row r="183" spans="2:65" s="1" customFormat="1" ht="24.25" customHeight="1">
      <c r="B183" s="32"/>
      <c r="C183" s="133" t="s">
        <v>292</v>
      </c>
      <c r="D183" s="133" t="s">
        <v>167</v>
      </c>
      <c r="E183" s="134" t="s">
        <v>293</v>
      </c>
      <c r="F183" s="135" t="s">
        <v>294</v>
      </c>
      <c r="G183" s="136" t="s">
        <v>170</v>
      </c>
      <c r="H183" s="137">
        <v>894</v>
      </c>
      <c r="I183" s="138"/>
      <c r="J183" s="139">
        <f>ROUND(I183*H183,2)</f>
        <v>0</v>
      </c>
      <c r="K183" s="140"/>
      <c r="L183" s="32"/>
      <c r="M183" s="141" t="s">
        <v>1</v>
      </c>
      <c r="N183" s="142" t="s">
        <v>49</v>
      </c>
      <c r="P183" s="143">
        <f>O183*H183</f>
        <v>0</v>
      </c>
      <c r="Q183" s="143">
        <v>0.19700000000000001</v>
      </c>
      <c r="R183" s="143">
        <f>Q183*H183</f>
        <v>176.11799999999999</v>
      </c>
      <c r="S183" s="143">
        <v>0</v>
      </c>
      <c r="T183" s="144">
        <f>S183*H183</f>
        <v>0</v>
      </c>
      <c r="AR183" s="145" t="s">
        <v>171</v>
      </c>
      <c r="AT183" s="145" t="s">
        <v>167</v>
      </c>
      <c r="AU183" s="145" t="s">
        <v>94</v>
      </c>
      <c r="AY183" s="16" t="s">
        <v>165</v>
      </c>
      <c r="BE183" s="146">
        <f>IF(N183="základní",J183,0)</f>
        <v>0</v>
      </c>
      <c r="BF183" s="146">
        <f>IF(N183="snížená",J183,0)</f>
        <v>0</v>
      </c>
      <c r="BG183" s="146">
        <f>IF(N183="zákl. přenesená",J183,0)</f>
        <v>0</v>
      </c>
      <c r="BH183" s="146">
        <f>IF(N183="sníž. přenesená",J183,0)</f>
        <v>0</v>
      </c>
      <c r="BI183" s="146">
        <f>IF(N183="nulová",J183,0)</f>
        <v>0</v>
      </c>
      <c r="BJ183" s="16" t="s">
        <v>92</v>
      </c>
      <c r="BK183" s="146">
        <f>ROUND(I183*H183,2)</f>
        <v>0</v>
      </c>
      <c r="BL183" s="16" t="s">
        <v>171</v>
      </c>
      <c r="BM183" s="145" t="s">
        <v>295</v>
      </c>
    </row>
    <row r="184" spans="2:65" s="12" customFormat="1" ht="10.5">
      <c r="B184" s="147"/>
      <c r="D184" s="148" t="s">
        <v>177</v>
      </c>
      <c r="E184" s="149" t="s">
        <v>1</v>
      </c>
      <c r="F184" s="150" t="s">
        <v>296</v>
      </c>
      <c r="H184" s="151">
        <v>894</v>
      </c>
      <c r="I184" s="152"/>
      <c r="L184" s="147"/>
      <c r="M184" s="153"/>
      <c r="T184" s="154"/>
      <c r="AT184" s="149" t="s">
        <v>177</v>
      </c>
      <c r="AU184" s="149" t="s">
        <v>94</v>
      </c>
      <c r="AV184" s="12" t="s">
        <v>94</v>
      </c>
      <c r="AW184" s="12" t="s">
        <v>39</v>
      </c>
      <c r="AX184" s="12" t="s">
        <v>92</v>
      </c>
      <c r="AY184" s="149" t="s">
        <v>165</v>
      </c>
    </row>
    <row r="185" spans="2:65" s="1" customFormat="1" ht="24.25" customHeight="1">
      <c r="B185" s="32"/>
      <c r="C185" s="133" t="s">
        <v>297</v>
      </c>
      <c r="D185" s="133" t="s">
        <v>167</v>
      </c>
      <c r="E185" s="134" t="s">
        <v>298</v>
      </c>
      <c r="F185" s="135" t="s">
        <v>299</v>
      </c>
      <c r="G185" s="136" t="s">
        <v>170</v>
      </c>
      <c r="H185" s="137">
        <v>4047.4</v>
      </c>
      <c r="I185" s="138"/>
      <c r="J185" s="139">
        <f>ROUND(I185*H185,2)</f>
        <v>0</v>
      </c>
      <c r="K185" s="140"/>
      <c r="L185" s="32"/>
      <c r="M185" s="141" t="s">
        <v>1</v>
      </c>
      <c r="N185" s="142" t="s">
        <v>49</v>
      </c>
      <c r="P185" s="143">
        <f>O185*H185</f>
        <v>0</v>
      </c>
      <c r="Q185" s="143">
        <v>0.29160000000000003</v>
      </c>
      <c r="R185" s="143">
        <f>Q185*H185</f>
        <v>1180.2218400000002</v>
      </c>
      <c r="S185" s="143">
        <v>0</v>
      </c>
      <c r="T185" s="144">
        <f>S185*H185</f>
        <v>0</v>
      </c>
      <c r="AR185" s="145" t="s">
        <v>171</v>
      </c>
      <c r="AT185" s="145" t="s">
        <v>167</v>
      </c>
      <c r="AU185" s="145" t="s">
        <v>94</v>
      </c>
      <c r="AY185" s="16" t="s">
        <v>165</v>
      </c>
      <c r="BE185" s="146">
        <f>IF(N185="základní",J185,0)</f>
        <v>0</v>
      </c>
      <c r="BF185" s="146">
        <f>IF(N185="snížená",J185,0)</f>
        <v>0</v>
      </c>
      <c r="BG185" s="146">
        <f>IF(N185="zákl. přenesená",J185,0)</f>
        <v>0</v>
      </c>
      <c r="BH185" s="146">
        <f>IF(N185="sníž. přenesená",J185,0)</f>
        <v>0</v>
      </c>
      <c r="BI185" s="146">
        <f>IF(N185="nulová",J185,0)</f>
        <v>0</v>
      </c>
      <c r="BJ185" s="16" t="s">
        <v>92</v>
      </c>
      <c r="BK185" s="146">
        <f>ROUND(I185*H185,2)</f>
        <v>0</v>
      </c>
      <c r="BL185" s="16" t="s">
        <v>171</v>
      </c>
      <c r="BM185" s="145" t="s">
        <v>300</v>
      </c>
    </row>
    <row r="186" spans="2:65" s="12" customFormat="1" ht="10.5">
      <c r="B186" s="147"/>
      <c r="D186" s="148" t="s">
        <v>177</v>
      </c>
      <c r="E186" s="149" t="s">
        <v>1</v>
      </c>
      <c r="F186" s="150" t="s">
        <v>301</v>
      </c>
      <c r="H186" s="151">
        <v>150</v>
      </c>
      <c r="I186" s="152"/>
      <c r="L186" s="147"/>
      <c r="M186" s="153"/>
      <c r="T186" s="154"/>
      <c r="AT186" s="149" t="s">
        <v>177</v>
      </c>
      <c r="AU186" s="149" t="s">
        <v>94</v>
      </c>
      <c r="AV186" s="12" t="s">
        <v>94</v>
      </c>
      <c r="AW186" s="12" t="s">
        <v>39</v>
      </c>
      <c r="AX186" s="12" t="s">
        <v>84</v>
      </c>
      <c r="AY186" s="149" t="s">
        <v>165</v>
      </c>
    </row>
    <row r="187" spans="2:65" s="12" customFormat="1" ht="10.5">
      <c r="B187" s="147"/>
      <c r="D187" s="148" t="s">
        <v>177</v>
      </c>
      <c r="E187" s="149" t="s">
        <v>1</v>
      </c>
      <c r="F187" s="150" t="s">
        <v>302</v>
      </c>
      <c r="H187" s="151">
        <v>931.25</v>
      </c>
      <c r="I187" s="152"/>
      <c r="L187" s="147"/>
      <c r="M187" s="153"/>
      <c r="T187" s="154"/>
      <c r="AT187" s="149" t="s">
        <v>177</v>
      </c>
      <c r="AU187" s="149" t="s">
        <v>94</v>
      </c>
      <c r="AV187" s="12" t="s">
        <v>94</v>
      </c>
      <c r="AW187" s="12" t="s">
        <v>39</v>
      </c>
      <c r="AX187" s="12" t="s">
        <v>84</v>
      </c>
      <c r="AY187" s="149" t="s">
        <v>165</v>
      </c>
    </row>
    <row r="188" spans="2:65" s="12" customFormat="1" ht="10.5">
      <c r="B188" s="147"/>
      <c r="D188" s="148" t="s">
        <v>177</v>
      </c>
      <c r="E188" s="149" t="s">
        <v>1</v>
      </c>
      <c r="F188" s="150" t="s">
        <v>303</v>
      </c>
      <c r="H188" s="151">
        <v>108.75</v>
      </c>
      <c r="I188" s="152"/>
      <c r="L188" s="147"/>
      <c r="M188" s="153"/>
      <c r="T188" s="154"/>
      <c r="AT188" s="149" t="s">
        <v>177</v>
      </c>
      <c r="AU188" s="149" t="s">
        <v>94</v>
      </c>
      <c r="AV188" s="12" t="s">
        <v>94</v>
      </c>
      <c r="AW188" s="12" t="s">
        <v>39</v>
      </c>
      <c r="AX188" s="12" t="s">
        <v>84</v>
      </c>
      <c r="AY188" s="149" t="s">
        <v>165</v>
      </c>
    </row>
    <row r="189" spans="2:65" s="12" customFormat="1" ht="10.5">
      <c r="B189" s="147"/>
      <c r="D189" s="148" t="s">
        <v>177</v>
      </c>
      <c r="E189" s="149" t="s">
        <v>1</v>
      </c>
      <c r="F189" s="150" t="s">
        <v>304</v>
      </c>
      <c r="H189" s="151">
        <v>353.75</v>
      </c>
      <c r="I189" s="152"/>
      <c r="L189" s="147"/>
      <c r="M189" s="153"/>
      <c r="T189" s="154"/>
      <c r="AT189" s="149" t="s">
        <v>177</v>
      </c>
      <c r="AU189" s="149" t="s">
        <v>94</v>
      </c>
      <c r="AV189" s="12" t="s">
        <v>94</v>
      </c>
      <c r="AW189" s="12" t="s">
        <v>39</v>
      </c>
      <c r="AX189" s="12" t="s">
        <v>84</v>
      </c>
      <c r="AY189" s="149" t="s">
        <v>165</v>
      </c>
    </row>
    <row r="190" spans="2:65" s="12" customFormat="1" ht="10.5">
      <c r="B190" s="147"/>
      <c r="D190" s="148" t="s">
        <v>177</v>
      </c>
      <c r="E190" s="149" t="s">
        <v>1</v>
      </c>
      <c r="F190" s="150" t="s">
        <v>305</v>
      </c>
      <c r="H190" s="151">
        <v>31.25</v>
      </c>
      <c r="I190" s="152"/>
      <c r="L190" s="147"/>
      <c r="M190" s="153"/>
      <c r="T190" s="154"/>
      <c r="AT190" s="149" t="s">
        <v>177</v>
      </c>
      <c r="AU190" s="149" t="s">
        <v>94</v>
      </c>
      <c r="AV190" s="12" t="s">
        <v>94</v>
      </c>
      <c r="AW190" s="12" t="s">
        <v>39</v>
      </c>
      <c r="AX190" s="12" t="s">
        <v>84</v>
      </c>
      <c r="AY190" s="149" t="s">
        <v>165</v>
      </c>
    </row>
    <row r="191" spans="2:65" s="12" customFormat="1" ht="10.5">
      <c r="B191" s="147"/>
      <c r="D191" s="148" t="s">
        <v>177</v>
      </c>
      <c r="E191" s="149" t="s">
        <v>1</v>
      </c>
      <c r="F191" s="150" t="s">
        <v>306</v>
      </c>
      <c r="H191" s="151">
        <v>25</v>
      </c>
      <c r="I191" s="152"/>
      <c r="L191" s="147"/>
      <c r="M191" s="153"/>
      <c r="T191" s="154"/>
      <c r="AT191" s="149" t="s">
        <v>177</v>
      </c>
      <c r="AU191" s="149" t="s">
        <v>94</v>
      </c>
      <c r="AV191" s="12" t="s">
        <v>94</v>
      </c>
      <c r="AW191" s="12" t="s">
        <v>39</v>
      </c>
      <c r="AX191" s="12" t="s">
        <v>84</v>
      </c>
      <c r="AY191" s="149" t="s">
        <v>165</v>
      </c>
    </row>
    <row r="192" spans="2:65" s="12" customFormat="1" ht="10.5">
      <c r="B192" s="147"/>
      <c r="D192" s="148" t="s">
        <v>177</v>
      </c>
      <c r="E192" s="149" t="s">
        <v>1</v>
      </c>
      <c r="F192" s="150" t="s">
        <v>307</v>
      </c>
      <c r="H192" s="151">
        <v>461.25</v>
      </c>
      <c r="I192" s="152"/>
      <c r="L192" s="147"/>
      <c r="M192" s="153"/>
      <c r="T192" s="154"/>
      <c r="AT192" s="149" t="s">
        <v>177</v>
      </c>
      <c r="AU192" s="149" t="s">
        <v>94</v>
      </c>
      <c r="AV192" s="12" t="s">
        <v>94</v>
      </c>
      <c r="AW192" s="12" t="s">
        <v>39</v>
      </c>
      <c r="AX192" s="12" t="s">
        <v>84</v>
      </c>
      <c r="AY192" s="149" t="s">
        <v>165</v>
      </c>
    </row>
    <row r="193" spans="2:65" s="12" customFormat="1" ht="10.5">
      <c r="B193" s="147"/>
      <c r="D193" s="148" t="s">
        <v>177</v>
      </c>
      <c r="E193" s="149" t="s">
        <v>1</v>
      </c>
      <c r="F193" s="150" t="s">
        <v>308</v>
      </c>
      <c r="H193" s="151">
        <v>3.75</v>
      </c>
      <c r="I193" s="152"/>
      <c r="L193" s="147"/>
      <c r="M193" s="153"/>
      <c r="T193" s="154"/>
      <c r="AT193" s="149" t="s">
        <v>177</v>
      </c>
      <c r="AU193" s="149" t="s">
        <v>94</v>
      </c>
      <c r="AV193" s="12" t="s">
        <v>94</v>
      </c>
      <c r="AW193" s="12" t="s">
        <v>39</v>
      </c>
      <c r="AX193" s="12" t="s">
        <v>84</v>
      </c>
      <c r="AY193" s="149" t="s">
        <v>165</v>
      </c>
    </row>
    <row r="194" spans="2:65" s="12" customFormat="1" ht="10.5">
      <c r="B194" s="147"/>
      <c r="D194" s="148" t="s">
        <v>177</v>
      </c>
      <c r="E194" s="149" t="s">
        <v>1</v>
      </c>
      <c r="F194" s="150" t="s">
        <v>309</v>
      </c>
      <c r="H194" s="151">
        <v>144</v>
      </c>
      <c r="I194" s="152"/>
      <c r="L194" s="147"/>
      <c r="M194" s="153"/>
      <c r="T194" s="154"/>
      <c r="AT194" s="149" t="s">
        <v>177</v>
      </c>
      <c r="AU194" s="149" t="s">
        <v>94</v>
      </c>
      <c r="AV194" s="12" t="s">
        <v>94</v>
      </c>
      <c r="AW194" s="12" t="s">
        <v>39</v>
      </c>
      <c r="AX194" s="12" t="s">
        <v>84</v>
      </c>
      <c r="AY194" s="149" t="s">
        <v>165</v>
      </c>
    </row>
    <row r="195" spans="2:65" s="12" customFormat="1" ht="10.5">
      <c r="B195" s="147"/>
      <c r="D195" s="148" t="s">
        <v>177</v>
      </c>
      <c r="E195" s="149" t="s">
        <v>1</v>
      </c>
      <c r="F195" s="150" t="s">
        <v>310</v>
      </c>
      <c r="H195" s="151">
        <v>894</v>
      </c>
      <c r="I195" s="152"/>
      <c r="L195" s="147"/>
      <c r="M195" s="153"/>
      <c r="T195" s="154"/>
      <c r="AT195" s="149" t="s">
        <v>177</v>
      </c>
      <c r="AU195" s="149" t="s">
        <v>94</v>
      </c>
      <c r="AV195" s="12" t="s">
        <v>94</v>
      </c>
      <c r="AW195" s="12" t="s">
        <v>39</v>
      </c>
      <c r="AX195" s="12" t="s">
        <v>84</v>
      </c>
      <c r="AY195" s="149" t="s">
        <v>165</v>
      </c>
    </row>
    <row r="196" spans="2:65" s="12" customFormat="1" ht="10.5">
      <c r="B196" s="147"/>
      <c r="D196" s="148" t="s">
        <v>177</v>
      </c>
      <c r="E196" s="149" t="s">
        <v>1</v>
      </c>
      <c r="F196" s="150" t="s">
        <v>311</v>
      </c>
      <c r="H196" s="151">
        <v>104.4</v>
      </c>
      <c r="I196" s="152"/>
      <c r="L196" s="147"/>
      <c r="M196" s="153"/>
      <c r="T196" s="154"/>
      <c r="AT196" s="149" t="s">
        <v>177</v>
      </c>
      <c r="AU196" s="149" t="s">
        <v>94</v>
      </c>
      <c r="AV196" s="12" t="s">
        <v>94</v>
      </c>
      <c r="AW196" s="12" t="s">
        <v>39</v>
      </c>
      <c r="AX196" s="12" t="s">
        <v>84</v>
      </c>
      <c r="AY196" s="149" t="s">
        <v>165</v>
      </c>
    </row>
    <row r="197" spans="2:65" s="12" customFormat="1" ht="10.5">
      <c r="B197" s="147"/>
      <c r="D197" s="148" t="s">
        <v>177</v>
      </c>
      <c r="E197" s="149" t="s">
        <v>1</v>
      </c>
      <c r="F197" s="150" t="s">
        <v>312</v>
      </c>
      <c r="H197" s="151">
        <v>339.6</v>
      </c>
      <c r="I197" s="152"/>
      <c r="L197" s="147"/>
      <c r="M197" s="153"/>
      <c r="T197" s="154"/>
      <c r="AT197" s="149" t="s">
        <v>177</v>
      </c>
      <c r="AU197" s="149" t="s">
        <v>94</v>
      </c>
      <c r="AV197" s="12" t="s">
        <v>94</v>
      </c>
      <c r="AW197" s="12" t="s">
        <v>39</v>
      </c>
      <c r="AX197" s="12" t="s">
        <v>84</v>
      </c>
      <c r="AY197" s="149" t="s">
        <v>165</v>
      </c>
    </row>
    <row r="198" spans="2:65" s="12" customFormat="1" ht="10.5">
      <c r="B198" s="147"/>
      <c r="D198" s="148" t="s">
        <v>177</v>
      </c>
      <c r="E198" s="149" t="s">
        <v>1</v>
      </c>
      <c r="F198" s="150" t="s">
        <v>313</v>
      </c>
      <c r="H198" s="151">
        <v>30</v>
      </c>
      <c r="I198" s="152"/>
      <c r="L198" s="147"/>
      <c r="M198" s="153"/>
      <c r="T198" s="154"/>
      <c r="AT198" s="149" t="s">
        <v>177</v>
      </c>
      <c r="AU198" s="149" t="s">
        <v>94</v>
      </c>
      <c r="AV198" s="12" t="s">
        <v>94</v>
      </c>
      <c r="AW198" s="12" t="s">
        <v>39</v>
      </c>
      <c r="AX198" s="12" t="s">
        <v>84</v>
      </c>
      <c r="AY198" s="149" t="s">
        <v>165</v>
      </c>
    </row>
    <row r="199" spans="2:65" s="12" customFormat="1" ht="10.5">
      <c r="B199" s="147"/>
      <c r="D199" s="148" t="s">
        <v>177</v>
      </c>
      <c r="E199" s="149" t="s">
        <v>1</v>
      </c>
      <c r="F199" s="150" t="s">
        <v>314</v>
      </c>
      <c r="H199" s="151">
        <v>24</v>
      </c>
      <c r="I199" s="152"/>
      <c r="L199" s="147"/>
      <c r="M199" s="153"/>
      <c r="T199" s="154"/>
      <c r="AT199" s="149" t="s">
        <v>177</v>
      </c>
      <c r="AU199" s="149" t="s">
        <v>94</v>
      </c>
      <c r="AV199" s="12" t="s">
        <v>94</v>
      </c>
      <c r="AW199" s="12" t="s">
        <v>39</v>
      </c>
      <c r="AX199" s="12" t="s">
        <v>84</v>
      </c>
      <c r="AY199" s="149" t="s">
        <v>165</v>
      </c>
    </row>
    <row r="200" spans="2:65" s="12" customFormat="1" ht="10.5">
      <c r="B200" s="147"/>
      <c r="D200" s="148" t="s">
        <v>177</v>
      </c>
      <c r="E200" s="149" t="s">
        <v>1</v>
      </c>
      <c r="F200" s="150" t="s">
        <v>315</v>
      </c>
      <c r="H200" s="151">
        <v>442.8</v>
      </c>
      <c r="I200" s="152"/>
      <c r="L200" s="147"/>
      <c r="M200" s="153"/>
      <c r="T200" s="154"/>
      <c r="AT200" s="149" t="s">
        <v>177</v>
      </c>
      <c r="AU200" s="149" t="s">
        <v>94</v>
      </c>
      <c r="AV200" s="12" t="s">
        <v>94</v>
      </c>
      <c r="AW200" s="12" t="s">
        <v>39</v>
      </c>
      <c r="AX200" s="12" t="s">
        <v>84</v>
      </c>
      <c r="AY200" s="149" t="s">
        <v>165</v>
      </c>
    </row>
    <row r="201" spans="2:65" s="12" customFormat="1" ht="10.5">
      <c r="B201" s="147"/>
      <c r="D201" s="148" t="s">
        <v>177</v>
      </c>
      <c r="E201" s="149" t="s">
        <v>1</v>
      </c>
      <c r="F201" s="150" t="s">
        <v>316</v>
      </c>
      <c r="H201" s="151">
        <v>3.6</v>
      </c>
      <c r="I201" s="152"/>
      <c r="L201" s="147"/>
      <c r="M201" s="153"/>
      <c r="T201" s="154"/>
      <c r="AT201" s="149" t="s">
        <v>177</v>
      </c>
      <c r="AU201" s="149" t="s">
        <v>94</v>
      </c>
      <c r="AV201" s="12" t="s">
        <v>94</v>
      </c>
      <c r="AW201" s="12" t="s">
        <v>39</v>
      </c>
      <c r="AX201" s="12" t="s">
        <v>84</v>
      </c>
      <c r="AY201" s="149" t="s">
        <v>165</v>
      </c>
    </row>
    <row r="202" spans="2:65" s="13" customFormat="1" ht="10.5">
      <c r="B202" s="155"/>
      <c r="D202" s="148" t="s">
        <v>177</v>
      </c>
      <c r="E202" s="156" t="s">
        <v>1</v>
      </c>
      <c r="F202" s="157" t="s">
        <v>184</v>
      </c>
      <c r="H202" s="158">
        <v>4047.4</v>
      </c>
      <c r="I202" s="159"/>
      <c r="L202" s="155"/>
      <c r="M202" s="160"/>
      <c r="T202" s="161"/>
      <c r="AT202" s="156" t="s">
        <v>177</v>
      </c>
      <c r="AU202" s="156" t="s">
        <v>94</v>
      </c>
      <c r="AV202" s="13" t="s">
        <v>171</v>
      </c>
      <c r="AW202" s="13" t="s">
        <v>39</v>
      </c>
      <c r="AX202" s="13" t="s">
        <v>92</v>
      </c>
      <c r="AY202" s="156" t="s">
        <v>165</v>
      </c>
    </row>
    <row r="203" spans="2:65" s="1" customFormat="1" ht="16.55" customHeight="1">
      <c r="B203" s="32"/>
      <c r="C203" s="133" t="s">
        <v>317</v>
      </c>
      <c r="D203" s="133" t="s">
        <v>167</v>
      </c>
      <c r="E203" s="134" t="s">
        <v>318</v>
      </c>
      <c r="F203" s="135" t="s">
        <v>319</v>
      </c>
      <c r="G203" s="136" t="s">
        <v>170</v>
      </c>
      <c r="H203" s="137">
        <v>1916.32</v>
      </c>
      <c r="I203" s="138"/>
      <c r="J203" s="139">
        <f>ROUND(I203*H203,2)</f>
        <v>0</v>
      </c>
      <c r="K203" s="140"/>
      <c r="L203" s="32"/>
      <c r="M203" s="141" t="s">
        <v>1</v>
      </c>
      <c r="N203" s="142" t="s">
        <v>49</v>
      </c>
      <c r="P203" s="143">
        <f>O203*H203</f>
        <v>0</v>
      </c>
      <c r="Q203" s="143">
        <v>0.27600000000000002</v>
      </c>
      <c r="R203" s="143">
        <f>Q203*H203</f>
        <v>528.90431999999998</v>
      </c>
      <c r="S203" s="143">
        <v>0</v>
      </c>
      <c r="T203" s="144">
        <f>S203*H203</f>
        <v>0</v>
      </c>
      <c r="AR203" s="145" t="s">
        <v>171</v>
      </c>
      <c r="AT203" s="145" t="s">
        <v>167</v>
      </c>
      <c r="AU203" s="145" t="s">
        <v>94</v>
      </c>
      <c r="AY203" s="16" t="s">
        <v>165</v>
      </c>
      <c r="BE203" s="146">
        <f>IF(N203="základní",J203,0)</f>
        <v>0</v>
      </c>
      <c r="BF203" s="146">
        <f>IF(N203="snížená",J203,0)</f>
        <v>0</v>
      </c>
      <c r="BG203" s="146">
        <f>IF(N203="zákl. přenesená",J203,0)</f>
        <v>0</v>
      </c>
      <c r="BH203" s="146">
        <f>IF(N203="sníž. přenesená",J203,0)</f>
        <v>0</v>
      </c>
      <c r="BI203" s="146">
        <f>IF(N203="nulová",J203,0)</f>
        <v>0</v>
      </c>
      <c r="BJ203" s="16" t="s">
        <v>92</v>
      </c>
      <c r="BK203" s="146">
        <f>ROUND(I203*H203,2)</f>
        <v>0</v>
      </c>
      <c r="BL203" s="16" t="s">
        <v>171</v>
      </c>
      <c r="BM203" s="145" t="s">
        <v>320</v>
      </c>
    </row>
    <row r="204" spans="2:65" s="12" customFormat="1" ht="10.5">
      <c r="B204" s="147"/>
      <c r="D204" s="148" t="s">
        <v>177</v>
      </c>
      <c r="E204" s="149" t="s">
        <v>1</v>
      </c>
      <c r="F204" s="150" t="s">
        <v>321</v>
      </c>
      <c r="H204" s="151">
        <v>139.19999999999999</v>
      </c>
      <c r="I204" s="152"/>
      <c r="L204" s="147"/>
      <c r="M204" s="153"/>
      <c r="T204" s="154"/>
      <c r="AT204" s="149" t="s">
        <v>177</v>
      </c>
      <c r="AU204" s="149" t="s">
        <v>94</v>
      </c>
      <c r="AV204" s="12" t="s">
        <v>94</v>
      </c>
      <c r="AW204" s="12" t="s">
        <v>39</v>
      </c>
      <c r="AX204" s="12" t="s">
        <v>84</v>
      </c>
      <c r="AY204" s="149" t="s">
        <v>165</v>
      </c>
    </row>
    <row r="205" spans="2:65" s="12" customFormat="1" ht="10.5">
      <c r="B205" s="147"/>
      <c r="D205" s="148" t="s">
        <v>177</v>
      </c>
      <c r="E205" s="149" t="s">
        <v>1</v>
      </c>
      <c r="F205" s="150" t="s">
        <v>322</v>
      </c>
      <c r="H205" s="151">
        <v>864.2</v>
      </c>
      <c r="I205" s="152"/>
      <c r="L205" s="147"/>
      <c r="M205" s="153"/>
      <c r="T205" s="154"/>
      <c r="AT205" s="149" t="s">
        <v>177</v>
      </c>
      <c r="AU205" s="149" t="s">
        <v>94</v>
      </c>
      <c r="AV205" s="12" t="s">
        <v>94</v>
      </c>
      <c r="AW205" s="12" t="s">
        <v>39</v>
      </c>
      <c r="AX205" s="12" t="s">
        <v>84</v>
      </c>
      <c r="AY205" s="149" t="s">
        <v>165</v>
      </c>
    </row>
    <row r="206" spans="2:65" s="12" customFormat="1" ht="10.5">
      <c r="B206" s="147"/>
      <c r="D206" s="148" t="s">
        <v>177</v>
      </c>
      <c r="E206" s="149" t="s">
        <v>1</v>
      </c>
      <c r="F206" s="150" t="s">
        <v>323</v>
      </c>
      <c r="H206" s="151">
        <v>100.92</v>
      </c>
      <c r="I206" s="152"/>
      <c r="L206" s="147"/>
      <c r="M206" s="153"/>
      <c r="T206" s="154"/>
      <c r="AT206" s="149" t="s">
        <v>177</v>
      </c>
      <c r="AU206" s="149" t="s">
        <v>94</v>
      </c>
      <c r="AV206" s="12" t="s">
        <v>94</v>
      </c>
      <c r="AW206" s="12" t="s">
        <v>39</v>
      </c>
      <c r="AX206" s="12" t="s">
        <v>84</v>
      </c>
      <c r="AY206" s="149" t="s">
        <v>165</v>
      </c>
    </row>
    <row r="207" spans="2:65" s="12" customFormat="1" ht="10.5">
      <c r="B207" s="147"/>
      <c r="D207" s="148" t="s">
        <v>177</v>
      </c>
      <c r="E207" s="149" t="s">
        <v>1</v>
      </c>
      <c r="F207" s="150" t="s">
        <v>324</v>
      </c>
      <c r="H207" s="151">
        <v>328.28</v>
      </c>
      <c r="I207" s="152"/>
      <c r="L207" s="147"/>
      <c r="M207" s="153"/>
      <c r="T207" s="154"/>
      <c r="AT207" s="149" t="s">
        <v>177</v>
      </c>
      <c r="AU207" s="149" t="s">
        <v>94</v>
      </c>
      <c r="AV207" s="12" t="s">
        <v>94</v>
      </c>
      <c r="AW207" s="12" t="s">
        <v>39</v>
      </c>
      <c r="AX207" s="12" t="s">
        <v>84</v>
      </c>
      <c r="AY207" s="149" t="s">
        <v>165</v>
      </c>
    </row>
    <row r="208" spans="2:65" s="12" customFormat="1" ht="10.5">
      <c r="B208" s="147"/>
      <c r="D208" s="148" t="s">
        <v>177</v>
      </c>
      <c r="E208" s="149" t="s">
        <v>1</v>
      </c>
      <c r="F208" s="150" t="s">
        <v>325</v>
      </c>
      <c r="H208" s="151">
        <v>29</v>
      </c>
      <c r="I208" s="152"/>
      <c r="L208" s="147"/>
      <c r="M208" s="153"/>
      <c r="T208" s="154"/>
      <c r="AT208" s="149" t="s">
        <v>177</v>
      </c>
      <c r="AU208" s="149" t="s">
        <v>94</v>
      </c>
      <c r="AV208" s="12" t="s">
        <v>94</v>
      </c>
      <c r="AW208" s="12" t="s">
        <v>39</v>
      </c>
      <c r="AX208" s="12" t="s">
        <v>84</v>
      </c>
      <c r="AY208" s="149" t="s">
        <v>165</v>
      </c>
    </row>
    <row r="209" spans="2:65" s="12" customFormat="1" ht="10.5">
      <c r="B209" s="147"/>
      <c r="D209" s="148" t="s">
        <v>177</v>
      </c>
      <c r="E209" s="149" t="s">
        <v>1</v>
      </c>
      <c r="F209" s="150" t="s">
        <v>326</v>
      </c>
      <c r="H209" s="151">
        <v>23.2</v>
      </c>
      <c r="I209" s="152"/>
      <c r="L209" s="147"/>
      <c r="M209" s="153"/>
      <c r="T209" s="154"/>
      <c r="AT209" s="149" t="s">
        <v>177</v>
      </c>
      <c r="AU209" s="149" t="s">
        <v>94</v>
      </c>
      <c r="AV209" s="12" t="s">
        <v>94</v>
      </c>
      <c r="AW209" s="12" t="s">
        <v>39</v>
      </c>
      <c r="AX209" s="12" t="s">
        <v>84</v>
      </c>
      <c r="AY209" s="149" t="s">
        <v>165</v>
      </c>
    </row>
    <row r="210" spans="2:65" s="12" customFormat="1" ht="10.5">
      <c r="B210" s="147"/>
      <c r="D210" s="148" t="s">
        <v>177</v>
      </c>
      <c r="E210" s="149" t="s">
        <v>1</v>
      </c>
      <c r="F210" s="150" t="s">
        <v>327</v>
      </c>
      <c r="H210" s="151">
        <v>428.04</v>
      </c>
      <c r="I210" s="152"/>
      <c r="L210" s="147"/>
      <c r="M210" s="153"/>
      <c r="T210" s="154"/>
      <c r="AT210" s="149" t="s">
        <v>177</v>
      </c>
      <c r="AU210" s="149" t="s">
        <v>94</v>
      </c>
      <c r="AV210" s="12" t="s">
        <v>94</v>
      </c>
      <c r="AW210" s="12" t="s">
        <v>39</v>
      </c>
      <c r="AX210" s="12" t="s">
        <v>84</v>
      </c>
      <c r="AY210" s="149" t="s">
        <v>165</v>
      </c>
    </row>
    <row r="211" spans="2:65" s="12" customFormat="1" ht="10.5">
      <c r="B211" s="147"/>
      <c r="D211" s="148" t="s">
        <v>177</v>
      </c>
      <c r="E211" s="149" t="s">
        <v>1</v>
      </c>
      <c r="F211" s="150" t="s">
        <v>328</v>
      </c>
      <c r="H211" s="151">
        <v>3.48</v>
      </c>
      <c r="I211" s="152"/>
      <c r="L211" s="147"/>
      <c r="M211" s="153"/>
      <c r="T211" s="154"/>
      <c r="AT211" s="149" t="s">
        <v>177</v>
      </c>
      <c r="AU211" s="149" t="s">
        <v>94</v>
      </c>
      <c r="AV211" s="12" t="s">
        <v>94</v>
      </c>
      <c r="AW211" s="12" t="s">
        <v>39</v>
      </c>
      <c r="AX211" s="12" t="s">
        <v>84</v>
      </c>
      <c r="AY211" s="149" t="s">
        <v>165</v>
      </c>
    </row>
    <row r="212" spans="2:65" s="13" customFormat="1" ht="10.5">
      <c r="B212" s="155"/>
      <c r="D212" s="148" t="s">
        <v>177</v>
      </c>
      <c r="E212" s="156" t="s">
        <v>1</v>
      </c>
      <c r="F212" s="157" t="s">
        <v>184</v>
      </c>
      <c r="H212" s="158">
        <v>1916.3200000000002</v>
      </c>
      <c r="I212" s="159"/>
      <c r="L212" s="155"/>
      <c r="M212" s="160"/>
      <c r="T212" s="161"/>
      <c r="AT212" s="156" t="s">
        <v>177</v>
      </c>
      <c r="AU212" s="156" t="s">
        <v>94</v>
      </c>
      <c r="AV212" s="13" t="s">
        <v>171</v>
      </c>
      <c r="AW212" s="13" t="s">
        <v>39</v>
      </c>
      <c r="AX212" s="13" t="s">
        <v>92</v>
      </c>
      <c r="AY212" s="156" t="s">
        <v>165</v>
      </c>
    </row>
    <row r="213" spans="2:65" s="1" customFormat="1" ht="16.55" customHeight="1">
      <c r="B213" s="32"/>
      <c r="C213" s="133" t="s">
        <v>329</v>
      </c>
      <c r="D213" s="133" t="s">
        <v>167</v>
      </c>
      <c r="E213" s="134" t="s">
        <v>330</v>
      </c>
      <c r="F213" s="135" t="s">
        <v>331</v>
      </c>
      <c r="G213" s="136" t="s">
        <v>170</v>
      </c>
      <c r="H213" s="137">
        <v>674.24</v>
      </c>
      <c r="I213" s="138"/>
      <c r="J213" s="139">
        <f>ROUND(I213*H213,2)</f>
        <v>0</v>
      </c>
      <c r="K213" s="140"/>
      <c r="L213" s="32"/>
      <c r="M213" s="141" t="s">
        <v>1</v>
      </c>
      <c r="N213" s="142" t="s">
        <v>49</v>
      </c>
      <c r="P213" s="143">
        <f>O213*H213</f>
        <v>0</v>
      </c>
      <c r="Q213" s="143">
        <v>0.34499999999999997</v>
      </c>
      <c r="R213" s="143">
        <f>Q213*H213</f>
        <v>232.61279999999999</v>
      </c>
      <c r="S213" s="143">
        <v>0</v>
      </c>
      <c r="T213" s="144">
        <f>S213*H213</f>
        <v>0</v>
      </c>
      <c r="AR213" s="145" t="s">
        <v>171</v>
      </c>
      <c r="AT213" s="145" t="s">
        <v>167</v>
      </c>
      <c r="AU213" s="145" t="s">
        <v>94</v>
      </c>
      <c r="AY213" s="16" t="s">
        <v>165</v>
      </c>
      <c r="BE213" s="146">
        <f>IF(N213="základní",J213,0)</f>
        <v>0</v>
      </c>
      <c r="BF213" s="146">
        <f>IF(N213="snížená",J213,0)</f>
        <v>0</v>
      </c>
      <c r="BG213" s="146">
        <f>IF(N213="zákl. přenesená",J213,0)</f>
        <v>0</v>
      </c>
      <c r="BH213" s="146">
        <f>IF(N213="sníž. přenesená",J213,0)</f>
        <v>0</v>
      </c>
      <c r="BI213" s="146">
        <f>IF(N213="nulová",J213,0)</f>
        <v>0</v>
      </c>
      <c r="BJ213" s="16" t="s">
        <v>92</v>
      </c>
      <c r="BK213" s="146">
        <f>ROUND(I213*H213,2)</f>
        <v>0</v>
      </c>
      <c r="BL213" s="16" t="s">
        <v>171</v>
      </c>
      <c r="BM213" s="145" t="s">
        <v>332</v>
      </c>
    </row>
    <row r="214" spans="2:65" s="12" customFormat="1" ht="10.5">
      <c r="B214" s="147"/>
      <c r="D214" s="148" t="s">
        <v>177</v>
      </c>
      <c r="E214" s="149" t="s">
        <v>1</v>
      </c>
      <c r="F214" s="150" t="s">
        <v>333</v>
      </c>
      <c r="H214" s="151">
        <v>134.4</v>
      </c>
      <c r="I214" s="152"/>
      <c r="L214" s="147"/>
      <c r="M214" s="153"/>
      <c r="T214" s="154"/>
      <c r="AT214" s="149" t="s">
        <v>177</v>
      </c>
      <c r="AU214" s="149" t="s">
        <v>94</v>
      </c>
      <c r="AV214" s="12" t="s">
        <v>94</v>
      </c>
      <c r="AW214" s="12" t="s">
        <v>39</v>
      </c>
      <c r="AX214" s="12" t="s">
        <v>84</v>
      </c>
      <c r="AY214" s="149" t="s">
        <v>165</v>
      </c>
    </row>
    <row r="215" spans="2:65" s="12" customFormat="1" ht="10.5">
      <c r="B215" s="147"/>
      <c r="D215" s="148" t="s">
        <v>177</v>
      </c>
      <c r="E215" s="149" t="s">
        <v>1</v>
      </c>
      <c r="F215" s="150" t="s">
        <v>334</v>
      </c>
      <c r="H215" s="151">
        <v>97.44</v>
      </c>
      <c r="I215" s="152"/>
      <c r="L215" s="147"/>
      <c r="M215" s="153"/>
      <c r="T215" s="154"/>
      <c r="AT215" s="149" t="s">
        <v>177</v>
      </c>
      <c r="AU215" s="149" t="s">
        <v>94</v>
      </c>
      <c r="AV215" s="12" t="s">
        <v>94</v>
      </c>
      <c r="AW215" s="12" t="s">
        <v>39</v>
      </c>
      <c r="AX215" s="12" t="s">
        <v>84</v>
      </c>
      <c r="AY215" s="149" t="s">
        <v>165</v>
      </c>
    </row>
    <row r="216" spans="2:65" s="12" customFormat="1" ht="10.5">
      <c r="B216" s="147"/>
      <c r="D216" s="148" t="s">
        <v>177</v>
      </c>
      <c r="E216" s="149" t="s">
        <v>1</v>
      </c>
      <c r="F216" s="150" t="s">
        <v>335</v>
      </c>
      <c r="H216" s="151">
        <v>413.28</v>
      </c>
      <c r="I216" s="152"/>
      <c r="L216" s="147"/>
      <c r="M216" s="153"/>
      <c r="T216" s="154"/>
      <c r="AT216" s="149" t="s">
        <v>177</v>
      </c>
      <c r="AU216" s="149" t="s">
        <v>94</v>
      </c>
      <c r="AV216" s="12" t="s">
        <v>94</v>
      </c>
      <c r="AW216" s="12" t="s">
        <v>39</v>
      </c>
      <c r="AX216" s="12" t="s">
        <v>84</v>
      </c>
      <c r="AY216" s="149" t="s">
        <v>165</v>
      </c>
    </row>
    <row r="217" spans="2:65" s="12" customFormat="1" ht="10.5">
      <c r="B217" s="147"/>
      <c r="D217" s="148" t="s">
        <v>177</v>
      </c>
      <c r="E217" s="149" t="s">
        <v>1</v>
      </c>
      <c r="F217" s="150" t="s">
        <v>336</v>
      </c>
      <c r="H217" s="151">
        <v>25.76</v>
      </c>
      <c r="I217" s="152"/>
      <c r="L217" s="147"/>
      <c r="M217" s="153"/>
      <c r="T217" s="154"/>
      <c r="AT217" s="149" t="s">
        <v>177</v>
      </c>
      <c r="AU217" s="149" t="s">
        <v>94</v>
      </c>
      <c r="AV217" s="12" t="s">
        <v>94</v>
      </c>
      <c r="AW217" s="12" t="s">
        <v>39</v>
      </c>
      <c r="AX217" s="12" t="s">
        <v>84</v>
      </c>
      <c r="AY217" s="149" t="s">
        <v>165</v>
      </c>
    </row>
    <row r="218" spans="2:65" s="12" customFormat="1" ht="10.5">
      <c r="B218" s="147"/>
      <c r="D218" s="148" t="s">
        <v>177</v>
      </c>
      <c r="E218" s="149" t="s">
        <v>1</v>
      </c>
      <c r="F218" s="150" t="s">
        <v>337</v>
      </c>
      <c r="H218" s="151">
        <v>3.36</v>
      </c>
      <c r="I218" s="152"/>
      <c r="L218" s="147"/>
      <c r="M218" s="153"/>
      <c r="T218" s="154"/>
      <c r="AT218" s="149" t="s">
        <v>177</v>
      </c>
      <c r="AU218" s="149" t="s">
        <v>94</v>
      </c>
      <c r="AV218" s="12" t="s">
        <v>94</v>
      </c>
      <c r="AW218" s="12" t="s">
        <v>39</v>
      </c>
      <c r="AX218" s="12" t="s">
        <v>84</v>
      </c>
      <c r="AY218" s="149" t="s">
        <v>165</v>
      </c>
    </row>
    <row r="219" spans="2:65" s="13" customFormat="1" ht="10.5">
      <c r="B219" s="155"/>
      <c r="D219" s="148" t="s">
        <v>177</v>
      </c>
      <c r="E219" s="156" t="s">
        <v>1</v>
      </c>
      <c r="F219" s="157" t="s">
        <v>184</v>
      </c>
      <c r="H219" s="158">
        <v>674.24</v>
      </c>
      <c r="I219" s="159"/>
      <c r="L219" s="155"/>
      <c r="M219" s="160"/>
      <c r="T219" s="161"/>
      <c r="AT219" s="156" t="s">
        <v>177</v>
      </c>
      <c r="AU219" s="156" t="s">
        <v>94</v>
      </c>
      <c r="AV219" s="13" t="s">
        <v>171</v>
      </c>
      <c r="AW219" s="13" t="s">
        <v>39</v>
      </c>
      <c r="AX219" s="13" t="s">
        <v>92</v>
      </c>
      <c r="AY219" s="156" t="s">
        <v>165</v>
      </c>
    </row>
    <row r="220" spans="2:65" s="1" customFormat="1" ht="16.55" customHeight="1">
      <c r="B220" s="32"/>
      <c r="C220" s="133" t="s">
        <v>338</v>
      </c>
      <c r="D220" s="133" t="s">
        <v>167</v>
      </c>
      <c r="E220" s="134" t="s">
        <v>339</v>
      </c>
      <c r="F220" s="135" t="s">
        <v>340</v>
      </c>
      <c r="G220" s="136" t="s">
        <v>170</v>
      </c>
      <c r="H220" s="137">
        <v>1201.76</v>
      </c>
      <c r="I220" s="138"/>
      <c r="J220" s="139">
        <f>ROUND(I220*H220,2)</f>
        <v>0</v>
      </c>
      <c r="K220" s="140"/>
      <c r="L220" s="32"/>
      <c r="M220" s="141" t="s">
        <v>1</v>
      </c>
      <c r="N220" s="142" t="s">
        <v>49</v>
      </c>
      <c r="P220" s="143">
        <f>O220*H220</f>
        <v>0</v>
      </c>
      <c r="Q220" s="143">
        <v>0.46</v>
      </c>
      <c r="R220" s="143">
        <f>Q220*H220</f>
        <v>552.80960000000005</v>
      </c>
      <c r="S220" s="143">
        <v>0</v>
      </c>
      <c r="T220" s="144">
        <f>S220*H220</f>
        <v>0</v>
      </c>
      <c r="AR220" s="145" t="s">
        <v>171</v>
      </c>
      <c r="AT220" s="145" t="s">
        <v>167</v>
      </c>
      <c r="AU220" s="145" t="s">
        <v>94</v>
      </c>
      <c r="AY220" s="16" t="s">
        <v>165</v>
      </c>
      <c r="BE220" s="146">
        <f>IF(N220="základní",J220,0)</f>
        <v>0</v>
      </c>
      <c r="BF220" s="146">
        <f>IF(N220="snížená",J220,0)</f>
        <v>0</v>
      </c>
      <c r="BG220" s="146">
        <f>IF(N220="zákl. přenesená",J220,0)</f>
        <v>0</v>
      </c>
      <c r="BH220" s="146">
        <f>IF(N220="sníž. přenesená",J220,0)</f>
        <v>0</v>
      </c>
      <c r="BI220" s="146">
        <f>IF(N220="nulová",J220,0)</f>
        <v>0</v>
      </c>
      <c r="BJ220" s="16" t="s">
        <v>92</v>
      </c>
      <c r="BK220" s="146">
        <f>ROUND(I220*H220,2)</f>
        <v>0</v>
      </c>
      <c r="BL220" s="16" t="s">
        <v>171</v>
      </c>
      <c r="BM220" s="145" t="s">
        <v>341</v>
      </c>
    </row>
    <row r="221" spans="2:65" s="12" customFormat="1" ht="10.5">
      <c r="B221" s="147"/>
      <c r="D221" s="148" t="s">
        <v>177</v>
      </c>
      <c r="E221" s="149" t="s">
        <v>1</v>
      </c>
      <c r="F221" s="150" t="s">
        <v>342</v>
      </c>
      <c r="H221" s="151">
        <v>834.4</v>
      </c>
      <c r="I221" s="152"/>
      <c r="L221" s="147"/>
      <c r="M221" s="153"/>
      <c r="T221" s="154"/>
      <c r="AT221" s="149" t="s">
        <v>177</v>
      </c>
      <c r="AU221" s="149" t="s">
        <v>94</v>
      </c>
      <c r="AV221" s="12" t="s">
        <v>94</v>
      </c>
      <c r="AW221" s="12" t="s">
        <v>39</v>
      </c>
      <c r="AX221" s="12" t="s">
        <v>84</v>
      </c>
      <c r="AY221" s="149" t="s">
        <v>165</v>
      </c>
    </row>
    <row r="222" spans="2:65" s="12" customFormat="1" ht="10.5">
      <c r="B222" s="147"/>
      <c r="D222" s="148" t="s">
        <v>177</v>
      </c>
      <c r="E222" s="149" t="s">
        <v>1</v>
      </c>
      <c r="F222" s="150" t="s">
        <v>343</v>
      </c>
      <c r="H222" s="151">
        <v>316.95999999999998</v>
      </c>
      <c r="I222" s="152"/>
      <c r="L222" s="147"/>
      <c r="M222" s="153"/>
      <c r="T222" s="154"/>
      <c r="AT222" s="149" t="s">
        <v>177</v>
      </c>
      <c r="AU222" s="149" t="s">
        <v>94</v>
      </c>
      <c r="AV222" s="12" t="s">
        <v>94</v>
      </c>
      <c r="AW222" s="12" t="s">
        <v>39</v>
      </c>
      <c r="AX222" s="12" t="s">
        <v>84</v>
      </c>
      <c r="AY222" s="149" t="s">
        <v>165</v>
      </c>
    </row>
    <row r="223" spans="2:65" s="12" customFormat="1" ht="10.5">
      <c r="B223" s="147"/>
      <c r="D223" s="148" t="s">
        <v>177</v>
      </c>
      <c r="E223" s="149" t="s">
        <v>1</v>
      </c>
      <c r="F223" s="150" t="s">
        <v>344</v>
      </c>
      <c r="H223" s="151">
        <v>28</v>
      </c>
      <c r="I223" s="152"/>
      <c r="L223" s="147"/>
      <c r="M223" s="153"/>
      <c r="T223" s="154"/>
      <c r="AT223" s="149" t="s">
        <v>177</v>
      </c>
      <c r="AU223" s="149" t="s">
        <v>94</v>
      </c>
      <c r="AV223" s="12" t="s">
        <v>94</v>
      </c>
      <c r="AW223" s="12" t="s">
        <v>39</v>
      </c>
      <c r="AX223" s="12" t="s">
        <v>84</v>
      </c>
      <c r="AY223" s="149" t="s">
        <v>165</v>
      </c>
    </row>
    <row r="224" spans="2:65" s="12" customFormat="1" ht="10.5">
      <c r="B224" s="147"/>
      <c r="D224" s="148" t="s">
        <v>177</v>
      </c>
      <c r="E224" s="149" t="s">
        <v>1</v>
      </c>
      <c r="F224" s="150" t="s">
        <v>345</v>
      </c>
      <c r="H224" s="151">
        <v>22.4</v>
      </c>
      <c r="I224" s="152"/>
      <c r="L224" s="147"/>
      <c r="M224" s="153"/>
      <c r="T224" s="154"/>
      <c r="AT224" s="149" t="s">
        <v>177</v>
      </c>
      <c r="AU224" s="149" t="s">
        <v>94</v>
      </c>
      <c r="AV224" s="12" t="s">
        <v>94</v>
      </c>
      <c r="AW224" s="12" t="s">
        <v>39</v>
      </c>
      <c r="AX224" s="12" t="s">
        <v>84</v>
      </c>
      <c r="AY224" s="149" t="s">
        <v>165</v>
      </c>
    </row>
    <row r="225" spans="2:65" s="13" customFormat="1" ht="10.5">
      <c r="B225" s="155"/>
      <c r="D225" s="148" t="s">
        <v>177</v>
      </c>
      <c r="E225" s="156" t="s">
        <v>1</v>
      </c>
      <c r="F225" s="157" t="s">
        <v>184</v>
      </c>
      <c r="H225" s="158">
        <v>1201.76</v>
      </c>
      <c r="I225" s="159"/>
      <c r="L225" s="155"/>
      <c r="M225" s="160"/>
      <c r="T225" s="161"/>
      <c r="AT225" s="156" t="s">
        <v>177</v>
      </c>
      <c r="AU225" s="156" t="s">
        <v>94</v>
      </c>
      <c r="AV225" s="13" t="s">
        <v>171</v>
      </c>
      <c r="AW225" s="13" t="s">
        <v>39</v>
      </c>
      <c r="AX225" s="13" t="s">
        <v>92</v>
      </c>
      <c r="AY225" s="156" t="s">
        <v>165</v>
      </c>
    </row>
    <row r="226" spans="2:65" s="1" customFormat="1" ht="24.25" customHeight="1">
      <c r="B226" s="32"/>
      <c r="C226" s="133" t="s">
        <v>346</v>
      </c>
      <c r="D226" s="133" t="s">
        <v>167</v>
      </c>
      <c r="E226" s="134" t="s">
        <v>347</v>
      </c>
      <c r="F226" s="135" t="s">
        <v>348</v>
      </c>
      <c r="G226" s="136" t="s">
        <v>170</v>
      </c>
      <c r="H226" s="137">
        <v>1408</v>
      </c>
      <c r="I226" s="138"/>
      <c r="J226" s="139">
        <f>ROUND(I226*H226,2)</f>
        <v>0</v>
      </c>
      <c r="K226" s="140"/>
      <c r="L226" s="32"/>
      <c r="M226" s="141" t="s">
        <v>1</v>
      </c>
      <c r="N226" s="142" t="s">
        <v>49</v>
      </c>
      <c r="P226" s="143">
        <f>O226*H226</f>
        <v>0</v>
      </c>
      <c r="Q226" s="143">
        <v>0.37190400000000001</v>
      </c>
      <c r="R226" s="143">
        <f>Q226*H226</f>
        <v>523.64083200000005</v>
      </c>
      <c r="S226" s="143">
        <v>0</v>
      </c>
      <c r="T226" s="144">
        <f>S226*H226</f>
        <v>0</v>
      </c>
      <c r="AR226" s="145" t="s">
        <v>171</v>
      </c>
      <c r="AT226" s="145" t="s">
        <v>167</v>
      </c>
      <c r="AU226" s="145" t="s">
        <v>94</v>
      </c>
      <c r="AY226" s="16" t="s">
        <v>165</v>
      </c>
      <c r="BE226" s="146">
        <f>IF(N226="základní",J226,0)</f>
        <v>0</v>
      </c>
      <c r="BF226" s="146">
        <f>IF(N226="snížená",J226,0)</f>
        <v>0</v>
      </c>
      <c r="BG226" s="146">
        <f>IF(N226="zákl. přenesená",J226,0)</f>
        <v>0</v>
      </c>
      <c r="BH226" s="146">
        <f>IF(N226="sníž. přenesená",J226,0)</f>
        <v>0</v>
      </c>
      <c r="BI226" s="146">
        <f>IF(N226="nulová",J226,0)</f>
        <v>0</v>
      </c>
      <c r="BJ226" s="16" t="s">
        <v>92</v>
      </c>
      <c r="BK226" s="146">
        <f>ROUND(I226*H226,2)</f>
        <v>0</v>
      </c>
      <c r="BL226" s="16" t="s">
        <v>171</v>
      </c>
      <c r="BM226" s="145" t="s">
        <v>349</v>
      </c>
    </row>
    <row r="227" spans="2:65" s="12" customFormat="1" ht="10.5">
      <c r="B227" s="147"/>
      <c r="D227" s="148" t="s">
        <v>177</v>
      </c>
      <c r="E227" s="149" t="s">
        <v>1</v>
      </c>
      <c r="F227" s="150" t="s">
        <v>350</v>
      </c>
      <c r="H227" s="151">
        <v>132</v>
      </c>
      <c r="I227" s="152"/>
      <c r="L227" s="147"/>
      <c r="M227" s="153"/>
      <c r="T227" s="154"/>
      <c r="AT227" s="149" t="s">
        <v>177</v>
      </c>
      <c r="AU227" s="149" t="s">
        <v>94</v>
      </c>
      <c r="AV227" s="12" t="s">
        <v>94</v>
      </c>
      <c r="AW227" s="12" t="s">
        <v>39</v>
      </c>
      <c r="AX227" s="12" t="s">
        <v>84</v>
      </c>
      <c r="AY227" s="149" t="s">
        <v>165</v>
      </c>
    </row>
    <row r="228" spans="2:65" s="12" customFormat="1" ht="10.5">
      <c r="B228" s="147"/>
      <c r="D228" s="148" t="s">
        <v>177</v>
      </c>
      <c r="E228" s="149" t="s">
        <v>1</v>
      </c>
      <c r="F228" s="150" t="s">
        <v>351</v>
      </c>
      <c r="H228" s="151">
        <v>819.5</v>
      </c>
      <c r="I228" s="152"/>
      <c r="L228" s="147"/>
      <c r="M228" s="153"/>
      <c r="T228" s="154"/>
      <c r="AT228" s="149" t="s">
        <v>177</v>
      </c>
      <c r="AU228" s="149" t="s">
        <v>94</v>
      </c>
      <c r="AV228" s="12" t="s">
        <v>94</v>
      </c>
      <c r="AW228" s="12" t="s">
        <v>39</v>
      </c>
      <c r="AX228" s="12" t="s">
        <v>84</v>
      </c>
      <c r="AY228" s="149" t="s">
        <v>165</v>
      </c>
    </row>
    <row r="229" spans="2:65" s="12" customFormat="1" ht="10.5">
      <c r="B229" s="147"/>
      <c r="D229" s="148" t="s">
        <v>177</v>
      </c>
      <c r="E229" s="149" t="s">
        <v>1</v>
      </c>
      <c r="F229" s="150" t="s">
        <v>352</v>
      </c>
      <c r="H229" s="151">
        <v>95.7</v>
      </c>
      <c r="I229" s="152"/>
      <c r="L229" s="147"/>
      <c r="M229" s="153"/>
      <c r="T229" s="154"/>
      <c r="AT229" s="149" t="s">
        <v>177</v>
      </c>
      <c r="AU229" s="149" t="s">
        <v>94</v>
      </c>
      <c r="AV229" s="12" t="s">
        <v>94</v>
      </c>
      <c r="AW229" s="12" t="s">
        <v>39</v>
      </c>
      <c r="AX229" s="12" t="s">
        <v>84</v>
      </c>
      <c r="AY229" s="149" t="s">
        <v>165</v>
      </c>
    </row>
    <row r="230" spans="2:65" s="12" customFormat="1" ht="10.5">
      <c r="B230" s="147"/>
      <c r="D230" s="148" t="s">
        <v>177</v>
      </c>
      <c r="E230" s="149" t="s">
        <v>1</v>
      </c>
      <c r="F230" s="150" t="s">
        <v>353</v>
      </c>
      <c r="H230" s="151">
        <v>311.3</v>
      </c>
      <c r="I230" s="152"/>
      <c r="L230" s="147"/>
      <c r="M230" s="153"/>
      <c r="T230" s="154"/>
      <c r="AT230" s="149" t="s">
        <v>177</v>
      </c>
      <c r="AU230" s="149" t="s">
        <v>94</v>
      </c>
      <c r="AV230" s="12" t="s">
        <v>94</v>
      </c>
      <c r="AW230" s="12" t="s">
        <v>39</v>
      </c>
      <c r="AX230" s="12" t="s">
        <v>84</v>
      </c>
      <c r="AY230" s="149" t="s">
        <v>165</v>
      </c>
    </row>
    <row r="231" spans="2:65" s="12" customFormat="1" ht="10.5">
      <c r="B231" s="147"/>
      <c r="D231" s="148" t="s">
        <v>177</v>
      </c>
      <c r="E231" s="149" t="s">
        <v>1</v>
      </c>
      <c r="F231" s="150" t="s">
        <v>354</v>
      </c>
      <c r="H231" s="151">
        <v>27.5</v>
      </c>
      <c r="I231" s="152"/>
      <c r="L231" s="147"/>
      <c r="M231" s="153"/>
      <c r="T231" s="154"/>
      <c r="AT231" s="149" t="s">
        <v>177</v>
      </c>
      <c r="AU231" s="149" t="s">
        <v>94</v>
      </c>
      <c r="AV231" s="12" t="s">
        <v>94</v>
      </c>
      <c r="AW231" s="12" t="s">
        <v>39</v>
      </c>
      <c r="AX231" s="12" t="s">
        <v>84</v>
      </c>
      <c r="AY231" s="149" t="s">
        <v>165</v>
      </c>
    </row>
    <row r="232" spans="2:65" s="12" customFormat="1" ht="10.5">
      <c r="B232" s="147"/>
      <c r="D232" s="148" t="s">
        <v>177</v>
      </c>
      <c r="E232" s="149" t="s">
        <v>1</v>
      </c>
      <c r="F232" s="150" t="s">
        <v>355</v>
      </c>
      <c r="H232" s="151">
        <v>22</v>
      </c>
      <c r="I232" s="152"/>
      <c r="L232" s="147"/>
      <c r="M232" s="153"/>
      <c r="T232" s="154"/>
      <c r="AT232" s="149" t="s">
        <v>177</v>
      </c>
      <c r="AU232" s="149" t="s">
        <v>94</v>
      </c>
      <c r="AV232" s="12" t="s">
        <v>94</v>
      </c>
      <c r="AW232" s="12" t="s">
        <v>39</v>
      </c>
      <c r="AX232" s="12" t="s">
        <v>84</v>
      </c>
      <c r="AY232" s="149" t="s">
        <v>165</v>
      </c>
    </row>
    <row r="233" spans="2:65" s="13" customFormat="1" ht="10.5">
      <c r="B233" s="155"/>
      <c r="D233" s="148" t="s">
        <v>177</v>
      </c>
      <c r="E233" s="156" t="s">
        <v>1</v>
      </c>
      <c r="F233" s="157" t="s">
        <v>184</v>
      </c>
      <c r="H233" s="158">
        <v>1408</v>
      </c>
      <c r="I233" s="159"/>
      <c r="L233" s="155"/>
      <c r="M233" s="160"/>
      <c r="T233" s="161"/>
      <c r="AT233" s="156" t="s">
        <v>177</v>
      </c>
      <c r="AU233" s="156" t="s">
        <v>94</v>
      </c>
      <c r="AV233" s="13" t="s">
        <v>171</v>
      </c>
      <c r="AW233" s="13" t="s">
        <v>39</v>
      </c>
      <c r="AX233" s="13" t="s">
        <v>92</v>
      </c>
      <c r="AY233" s="156" t="s">
        <v>165</v>
      </c>
    </row>
    <row r="234" spans="2:65" s="1" customFormat="1" ht="33.049999999999997" customHeight="1">
      <c r="B234" s="32"/>
      <c r="C234" s="133" t="s">
        <v>356</v>
      </c>
      <c r="D234" s="133" t="s">
        <v>167</v>
      </c>
      <c r="E234" s="134" t="s">
        <v>357</v>
      </c>
      <c r="F234" s="135" t="s">
        <v>358</v>
      </c>
      <c r="G234" s="136" t="s">
        <v>170</v>
      </c>
      <c r="H234" s="137">
        <v>1094.0999999999999</v>
      </c>
      <c r="I234" s="138"/>
      <c r="J234" s="139">
        <f>ROUND(I234*H234,2)</f>
        <v>0</v>
      </c>
      <c r="K234" s="140"/>
      <c r="L234" s="32"/>
      <c r="M234" s="141" t="s">
        <v>1</v>
      </c>
      <c r="N234" s="142" t="s">
        <v>49</v>
      </c>
      <c r="P234" s="143">
        <f>O234*H234</f>
        <v>0</v>
      </c>
      <c r="Q234" s="143">
        <v>0.18462999999999999</v>
      </c>
      <c r="R234" s="143">
        <f>Q234*H234</f>
        <v>202.00368299999997</v>
      </c>
      <c r="S234" s="143">
        <v>0</v>
      </c>
      <c r="T234" s="144">
        <f>S234*H234</f>
        <v>0</v>
      </c>
      <c r="AR234" s="145" t="s">
        <v>171</v>
      </c>
      <c r="AT234" s="145" t="s">
        <v>167</v>
      </c>
      <c r="AU234" s="145" t="s">
        <v>94</v>
      </c>
      <c r="AY234" s="16" t="s">
        <v>165</v>
      </c>
      <c r="BE234" s="146">
        <f>IF(N234="základní",J234,0)</f>
        <v>0</v>
      </c>
      <c r="BF234" s="146">
        <f>IF(N234="snížená",J234,0)</f>
        <v>0</v>
      </c>
      <c r="BG234" s="146">
        <f>IF(N234="zákl. přenesená",J234,0)</f>
        <v>0</v>
      </c>
      <c r="BH234" s="146">
        <f>IF(N234="sníž. přenesená",J234,0)</f>
        <v>0</v>
      </c>
      <c r="BI234" s="146">
        <f>IF(N234="nulová",J234,0)</f>
        <v>0</v>
      </c>
      <c r="BJ234" s="16" t="s">
        <v>92</v>
      </c>
      <c r="BK234" s="146">
        <f>ROUND(I234*H234,2)</f>
        <v>0</v>
      </c>
      <c r="BL234" s="16" t="s">
        <v>171</v>
      </c>
      <c r="BM234" s="145" t="s">
        <v>359</v>
      </c>
    </row>
    <row r="235" spans="2:65" s="12" customFormat="1" ht="10.5">
      <c r="B235" s="147"/>
      <c r="D235" s="148" t="s">
        <v>177</v>
      </c>
      <c r="E235" s="149" t="s">
        <v>1</v>
      </c>
      <c r="F235" s="150" t="s">
        <v>360</v>
      </c>
      <c r="H235" s="151">
        <v>782.25</v>
      </c>
      <c r="I235" s="152"/>
      <c r="L235" s="147"/>
      <c r="M235" s="153"/>
      <c r="T235" s="154"/>
      <c r="AT235" s="149" t="s">
        <v>177</v>
      </c>
      <c r="AU235" s="149" t="s">
        <v>94</v>
      </c>
      <c r="AV235" s="12" t="s">
        <v>94</v>
      </c>
      <c r="AW235" s="12" t="s">
        <v>39</v>
      </c>
      <c r="AX235" s="12" t="s">
        <v>84</v>
      </c>
      <c r="AY235" s="149" t="s">
        <v>165</v>
      </c>
    </row>
    <row r="236" spans="2:65" s="12" customFormat="1" ht="10.5">
      <c r="B236" s="147"/>
      <c r="D236" s="148" t="s">
        <v>177</v>
      </c>
      <c r="E236" s="149" t="s">
        <v>1</v>
      </c>
      <c r="F236" s="150" t="s">
        <v>361</v>
      </c>
      <c r="H236" s="151">
        <v>297.14999999999998</v>
      </c>
      <c r="I236" s="152"/>
      <c r="L236" s="147"/>
      <c r="M236" s="153"/>
      <c r="T236" s="154"/>
      <c r="AT236" s="149" t="s">
        <v>177</v>
      </c>
      <c r="AU236" s="149" t="s">
        <v>94</v>
      </c>
      <c r="AV236" s="12" t="s">
        <v>94</v>
      </c>
      <c r="AW236" s="12" t="s">
        <v>39</v>
      </c>
      <c r="AX236" s="12" t="s">
        <v>84</v>
      </c>
      <c r="AY236" s="149" t="s">
        <v>165</v>
      </c>
    </row>
    <row r="237" spans="2:65" s="12" customFormat="1" ht="10.5">
      <c r="B237" s="147"/>
      <c r="D237" s="148" t="s">
        <v>177</v>
      </c>
      <c r="E237" s="149" t="s">
        <v>1</v>
      </c>
      <c r="F237" s="150" t="s">
        <v>362</v>
      </c>
      <c r="H237" s="151">
        <v>14.7</v>
      </c>
      <c r="I237" s="152"/>
      <c r="L237" s="147"/>
      <c r="M237" s="153"/>
      <c r="T237" s="154"/>
      <c r="AT237" s="149" t="s">
        <v>177</v>
      </c>
      <c r="AU237" s="149" t="s">
        <v>94</v>
      </c>
      <c r="AV237" s="12" t="s">
        <v>94</v>
      </c>
      <c r="AW237" s="12" t="s">
        <v>39</v>
      </c>
      <c r="AX237" s="12" t="s">
        <v>84</v>
      </c>
      <c r="AY237" s="149" t="s">
        <v>165</v>
      </c>
    </row>
    <row r="238" spans="2:65" s="13" customFormat="1" ht="10.5">
      <c r="B238" s="155"/>
      <c r="D238" s="148" t="s">
        <v>177</v>
      </c>
      <c r="E238" s="156" t="s">
        <v>1</v>
      </c>
      <c r="F238" s="157" t="s">
        <v>184</v>
      </c>
      <c r="H238" s="158">
        <v>1094.1000000000001</v>
      </c>
      <c r="I238" s="159"/>
      <c r="L238" s="155"/>
      <c r="M238" s="160"/>
      <c r="T238" s="161"/>
      <c r="AT238" s="156" t="s">
        <v>177</v>
      </c>
      <c r="AU238" s="156" t="s">
        <v>94</v>
      </c>
      <c r="AV238" s="13" t="s">
        <v>171</v>
      </c>
      <c r="AW238" s="13" t="s">
        <v>39</v>
      </c>
      <c r="AX238" s="13" t="s">
        <v>92</v>
      </c>
      <c r="AY238" s="156" t="s">
        <v>165</v>
      </c>
    </row>
    <row r="239" spans="2:65" s="1" customFormat="1" ht="24.25" customHeight="1">
      <c r="B239" s="32"/>
      <c r="C239" s="133" t="s">
        <v>363</v>
      </c>
      <c r="D239" s="133" t="s">
        <v>167</v>
      </c>
      <c r="E239" s="134" t="s">
        <v>364</v>
      </c>
      <c r="F239" s="135" t="s">
        <v>365</v>
      </c>
      <c r="G239" s="136" t="s">
        <v>170</v>
      </c>
      <c r="H239" s="137">
        <v>1094.0999999999999</v>
      </c>
      <c r="I239" s="138"/>
      <c r="J239" s="139">
        <f>ROUND(I239*H239,2)</f>
        <v>0</v>
      </c>
      <c r="K239" s="140"/>
      <c r="L239" s="32"/>
      <c r="M239" s="141" t="s">
        <v>1</v>
      </c>
      <c r="N239" s="142" t="s">
        <v>49</v>
      </c>
      <c r="P239" s="143">
        <f>O239*H239</f>
        <v>0</v>
      </c>
      <c r="Q239" s="143">
        <v>6.0099999999999997E-3</v>
      </c>
      <c r="R239" s="143">
        <f>Q239*H239</f>
        <v>6.5755409999999994</v>
      </c>
      <c r="S239" s="143">
        <v>0</v>
      </c>
      <c r="T239" s="144">
        <f>S239*H239</f>
        <v>0</v>
      </c>
      <c r="AR239" s="145" t="s">
        <v>171</v>
      </c>
      <c r="AT239" s="145" t="s">
        <v>167</v>
      </c>
      <c r="AU239" s="145" t="s">
        <v>94</v>
      </c>
      <c r="AY239" s="16" t="s">
        <v>165</v>
      </c>
      <c r="BE239" s="146">
        <f>IF(N239="základní",J239,0)</f>
        <v>0</v>
      </c>
      <c r="BF239" s="146">
        <f>IF(N239="snížená",J239,0)</f>
        <v>0</v>
      </c>
      <c r="BG239" s="146">
        <f>IF(N239="zákl. přenesená",J239,0)</f>
        <v>0</v>
      </c>
      <c r="BH239" s="146">
        <f>IF(N239="sníž. přenesená",J239,0)</f>
        <v>0</v>
      </c>
      <c r="BI239" s="146">
        <f>IF(N239="nulová",J239,0)</f>
        <v>0</v>
      </c>
      <c r="BJ239" s="16" t="s">
        <v>92</v>
      </c>
      <c r="BK239" s="146">
        <f>ROUND(I239*H239,2)</f>
        <v>0</v>
      </c>
      <c r="BL239" s="16" t="s">
        <v>171</v>
      </c>
      <c r="BM239" s="145" t="s">
        <v>366</v>
      </c>
    </row>
    <row r="240" spans="2:65" s="12" customFormat="1" ht="10.5">
      <c r="B240" s="147"/>
      <c r="D240" s="148" t="s">
        <v>177</v>
      </c>
      <c r="E240" s="149" t="s">
        <v>1</v>
      </c>
      <c r="F240" s="150" t="s">
        <v>360</v>
      </c>
      <c r="H240" s="151">
        <v>782.25</v>
      </c>
      <c r="I240" s="152"/>
      <c r="L240" s="147"/>
      <c r="M240" s="153"/>
      <c r="T240" s="154"/>
      <c r="AT240" s="149" t="s">
        <v>177</v>
      </c>
      <c r="AU240" s="149" t="s">
        <v>94</v>
      </c>
      <c r="AV240" s="12" t="s">
        <v>94</v>
      </c>
      <c r="AW240" s="12" t="s">
        <v>39</v>
      </c>
      <c r="AX240" s="12" t="s">
        <v>84</v>
      </c>
      <c r="AY240" s="149" t="s">
        <v>165</v>
      </c>
    </row>
    <row r="241" spans="2:65" s="12" customFormat="1" ht="10.5">
      <c r="B241" s="147"/>
      <c r="D241" s="148" t="s">
        <v>177</v>
      </c>
      <c r="E241" s="149" t="s">
        <v>1</v>
      </c>
      <c r="F241" s="150" t="s">
        <v>361</v>
      </c>
      <c r="H241" s="151">
        <v>297.14999999999998</v>
      </c>
      <c r="I241" s="152"/>
      <c r="L241" s="147"/>
      <c r="M241" s="153"/>
      <c r="T241" s="154"/>
      <c r="AT241" s="149" t="s">
        <v>177</v>
      </c>
      <c r="AU241" s="149" t="s">
        <v>94</v>
      </c>
      <c r="AV241" s="12" t="s">
        <v>94</v>
      </c>
      <c r="AW241" s="12" t="s">
        <v>39</v>
      </c>
      <c r="AX241" s="12" t="s">
        <v>84</v>
      </c>
      <c r="AY241" s="149" t="s">
        <v>165</v>
      </c>
    </row>
    <row r="242" spans="2:65" s="12" customFormat="1" ht="10.5">
      <c r="B242" s="147"/>
      <c r="D242" s="148" t="s">
        <v>177</v>
      </c>
      <c r="E242" s="149" t="s">
        <v>1</v>
      </c>
      <c r="F242" s="150" t="s">
        <v>362</v>
      </c>
      <c r="H242" s="151">
        <v>14.7</v>
      </c>
      <c r="I242" s="152"/>
      <c r="L242" s="147"/>
      <c r="M242" s="153"/>
      <c r="T242" s="154"/>
      <c r="AT242" s="149" t="s">
        <v>177</v>
      </c>
      <c r="AU242" s="149" t="s">
        <v>94</v>
      </c>
      <c r="AV242" s="12" t="s">
        <v>94</v>
      </c>
      <c r="AW242" s="12" t="s">
        <v>39</v>
      </c>
      <c r="AX242" s="12" t="s">
        <v>84</v>
      </c>
      <c r="AY242" s="149" t="s">
        <v>165</v>
      </c>
    </row>
    <row r="243" spans="2:65" s="13" customFormat="1" ht="10.5">
      <c r="B243" s="155"/>
      <c r="D243" s="148" t="s">
        <v>177</v>
      </c>
      <c r="E243" s="156" t="s">
        <v>1</v>
      </c>
      <c r="F243" s="157" t="s">
        <v>184</v>
      </c>
      <c r="H243" s="158">
        <v>1094.1000000000001</v>
      </c>
      <c r="I243" s="159"/>
      <c r="L243" s="155"/>
      <c r="M243" s="160"/>
      <c r="T243" s="161"/>
      <c r="AT243" s="156" t="s">
        <v>177</v>
      </c>
      <c r="AU243" s="156" t="s">
        <v>94</v>
      </c>
      <c r="AV243" s="13" t="s">
        <v>171</v>
      </c>
      <c r="AW243" s="13" t="s">
        <v>39</v>
      </c>
      <c r="AX243" s="13" t="s">
        <v>92</v>
      </c>
      <c r="AY243" s="156" t="s">
        <v>165</v>
      </c>
    </row>
    <row r="244" spans="2:65" s="1" customFormat="1" ht="21.8" customHeight="1">
      <c r="B244" s="32"/>
      <c r="C244" s="133" t="s">
        <v>367</v>
      </c>
      <c r="D244" s="133" t="s">
        <v>167</v>
      </c>
      <c r="E244" s="134" t="s">
        <v>368</v>
      </c>
      <c r="F244" s="135" t="s">
        <v>369</v>
      </c>
      <c r="G244" s="136" t="s">
        <v>170</v>
      </c>
      <c r="H244" s="137">
        <v>773</v>
      </c>
      <c r="I244" s="138"/>
      <c r="J244" s="139">
        <f>ROUND(I244*H244,2)</f>
        <v>0</v>
      </c>
      <c r="K244" s="140"/>
      <c r="L244" s="32"/>
      <c r="M244" s="141" t="s">
        <v>1</v>
      </c>
      <c r="N244" s="142" t="s">
        <v>49</v>
      </c>
      <c r="P244" s="143">
        <f>O244*H244</f>
        <v>0</v>
      </c>
      <c r="Q244" s="143">
        <v>3.1E-4</v>
      </c>
      <c r="R244" s="143">
        <f>Q244*H244</f>
        <v>0.23963000000000001</v>
      </c>
      <c r="S244" s="143">
        <v>0</v>
      </c>
      <c r="T244" s="144">
        <f>S244*H244</f>
        <v>0</v>
      </c>
      <c r="AR244" s="145" t="s">
        <v>171</v>
      </c>
      <c r="AT244" s="145" t="s">
        <v>167</v>
      </c>
      <c r="AU244" s="145" t="s">
        <v>94</v>
      </c>
      <c r="AY244" s="16" t="s">
        <v>165</v>
      </c>
      <c r="BE244" s="146">
        <f>IF(N244="základní",J244,0)</f>
        <v>0</v>
      </c>
      <c r="BF244" s="146">
        <f>IF(N244="snížená",J244,0)</f>
        <v>0</v>
      </c>
      <c r="BG244" s="146">
        <f>IF(N244="zákl. přenesená",J244,0)</f>
        <v>0</v>
      </c>
      <c r="BH244" s="146">
        <f>IF(N244="sníž. přenesená",J244,0)</f>
        <v>0</v>
      </c>
      <c r="BI244" s="146">
        <f>IF(N244="nulová",J244,0)</f>
        <v>0</v>
      </c>
      <c r="BJ244" s="16" t="s">
        <v>92</v>
      </c>
      <c r="BK244" s="146">
        <f>ROUND(I244*H244,2)</f>
        <v>0</v>
      </c>
      <c r="BL244" s="16" t="s">
        <v>171</v>
      </c>
      <c r="BM244" s="145" t="s">
        <v>370</v>
      </c>
    </row>
    <row r="245" spans="2:65" s="12" customFormat="1" ht="20.95">
      <c r="B245" s="147"/>
      <c r="D245" s="148" t="s">
        <v>177</v>
      </c>
      <c r="E245" s="149" t="s">
        <v>1</v>
      </c>
      <c r="F245" s="150" t="s">
        <v>371</v>
      </c>
      <c r="H245" s="151">
        <v>773</v>
      </c>
      <c r="I245" s="152"/>
      <c r="L245" s="147"/>
      <c r="M245" s="153"/>
      <c r="T245" s="154"/>
      <c r="AT245" s="149" t="s">
        <v>177</v>
      </c>
      <c r="AU245" s="149" t="s">
        <v>94</v>
      </c>
      <c r="AV245" s="12" t="s">
        <v>94</v>
      </c>
      <c r="AW245" s="12" t="s">
        <v>39</v>
      </c>
      <c r="AX245" s="12" t="s">
        <v>92</v>
      </c>
      <c r="AY245" s="149" t="s">
        <v>165</v>
      </c>
    </row>
    <row r="246" spans="2:65" s="1" customFormat="1" ht="33.049999999999997" customHeight="1">
      <c r="B246" s="32"/>
      <c r="C246" s="133" t="s">
        <v>372</v>
      </c>
      <c r="D246" s="133" t="s">
        <v>167</v>
      </c>
      <c r="E246" s="134" t="s">
        <v>373</v>
      </c>
      <c r="F246" s="135" t="s">
        <v>374</v>
      </c>
      <c r="G246" s="136" t="s">
        <v>170</v>
      </c>
      <c r="H246" s="137">
        <v>1767</v>
      </c>
      <c r="I246" s="138"/>
      <c r="J246" s="139">
        <f>ROUND(I246*H246,2)</f>
        <v>0</v>
      </c>
      <c r="K246" s="140"/>
      <c r="L246" s="32"/>
      <c r="M246" s="141" t="s">
        <v>1</v>
      </c>
      <c r="N246" s="142" t="s">
        <v>49</v>
      </c>
      <c r="P246" s="143">
        <f>O246*H246</f>
        <v>0</v>
      </c>
      <c r="Q246" s="143">
        <v>0.10373</v>
      </c>
      <c r="R246" s="143">
        <f>Q246*H246</f>
        <v>183.29091</v>
      </c>
      <c r="S246" s="143">
        <v>0</v>
      </c>
      <c r="T246" s="144">
        <f>S246*H246</f>
        <v>0</v>
      </c>
      <c r="AR246" s="145" t="s">
        <v>171</v>
      </c>
      <c r="AT246" s="145" t="s">
        <v>167</v>
      </c>
      <c r="AU246" s="145" t="s">
        <v>94</v>
      </c>
      <c r="AY246" s="16" t="s">
        <v>165</v>
      </c>
      <c r="BE246" s="146">
        <f>IF(N246="základní",J246,0)</f>
        <v>0</v>
      </c>
      <c r="BF246" s="146">
        <f>IF(N246="snížená",J246,0)</f>
        <v>0</v>
      </c>
      <c r="BG246" s="146">
        <f>IF(N246="zákl. přenesená",J246,0)</f>
        <v>0</v>
      </c>
      <c r="BH246" s="146">
        <f>IF(N246="sníž. přenesená",J246,0)</f>
        <v>0</v>
      </c>
      <c r="BI246" s="146">
        <f>IF(N246="nulová",J246,0)</f>
        <v>0</v>
      </c>
      <c r="BJ246" s="16" t="s">
        <v>92</v>
      </c>
      <c r="BK246" s="146">
        <f>ROUND(I246*H246,2)</f>
        <v>0</v>
      </c>
      <c r="BL246" s="16" t="s">
        <v>171</v>
      </c>
      <c r="BM246" s="145" t="s">
        <v>375</v>
      </c>
    </row>
    <row r="247" spans="2:65" s="12" customFormat="1" ht="10.5">
      <c r="B247" s="147"/>
      <c r="D247" s="148" t="s">
        <v>177</v>
      </c>
      <c r="E247" s="149" t="s">
        <v>1</v>
      </c>
      <c r="F247" s="150" t="s">
        <v>376</v>
      </c>
      <c r="H247" s="151">
        <v>735</v>
      </c>
      <c r="I247" s="152"/>
      <c r="L247" s="147"/>
      <c r="M247" s="153"/>
      <c r="T247" s="154"/>
      <c r="AT247" s="149" t="s">
        <v>177</v>
      </c>
      <c r="AU247" s="149" t="s">
        <v>94</v>
      </c>
      <c r="AV247" s="12" t="s">
        <v>94</v>
      </c>
      <c r="AW247" s="12" t="s">
        <v>39</v>
      </c>
      <c r="AX247" s="12" t="s">
        <v>84</v>
      </c>
      <c r="AY247" s="149" t="s">
        <v>165</v>
      </c>
    </row>
    <row r="248" spans="2:65" s="12" customFormat="1" ht="20.95">
      <c r="B248" s="147"/>
      <c r="D248" s="148" t="s">
        <v>177</v>
      </c>
      <c r="E248" s="149" t="s">
        <v>1</v>
      </c>
      <c r="F248" s="150" t="s">
        <v>377</v>
      </c>
      <c r="H248" s="151">
        <v>735</v>
      </c>
      <c r="I248" s="152"/>
      <c r="L248" s="147"/>
      <c r="M248" s="153"/>
      <c r="T248" s="154"/>
      <c r="AT248" s="149" t="s">
        <v>177</v>
      </c>
      <c r="AU248" s="149" t="s">
        <v>94</v>
      </c>
      <c r="AV248" s="12" t="s">
        <v>94</v>
      </c>
      <c r="AW248" s="12" t="s">
        <v>39</v>
      </c>
      <c r="AX248" s="12" t="s">
        <v>84</v>
      </c>
      <c r="AY248" s="149" t="s">
        <v>165</v>
      </c>
    </row>
    <row r="249" spans="2:65" s="12" customFormat="1" ht="10.5">
      <c r="B249" s="147"/>
      <c r="D249" s="148" t="s">
        <v>177</v>
      </c>
      <c r="E249" s="149" t="s">
        <v>1</v>
      </c>
      <c r="F249" s="150" t="s">
        <v>378</v>
      </c>
      <c r="H249" s="151">
        <v>283</v>
      </c>
      <c r="I249" s="152"/>
      <c r="L249" s="147"/>
      <c r="M249" s="153"/>
      <c r="T249" s="154"/>
      <c r="AT249" s="149" t="s">
        <v>177</v>
      </c>
      <c r="AU249" s="149" t="s">
        <v>94</v>
      </c>
      <c r="AV249" s="12" t="s">
        <v>94</v>
      </c>
      <c r="AW249" s="12" t="s">
        <v>39</v>
      </c>
      <c r="AX249" s="12" t="s">
        <v>84</v>
      </c>
      <c r="AY249" s="149" t="s">
        <v>165</v>
      </c>
    </row>
    <row r="250" spans="2:65" s="12" customFormat="1" ht="10.5">
      <c r="B250" s="147"/>
      <c r="D250" s="148" t="s">
        <v>177</v>
      </c>
      <c r="E250" s="149" t="s">
        <v>1</v>
      </c>
      <c r="F250" s="150" t="s">
        <v>379</v>
      </c>
      <c r="H250" s="151">
        <v>14</v>
      </c>
      <c r="I250" s="152"/>
      <c r="L250" s="147"/>
      <c r="M250" s="153"/>
      <c r="T250" s="154"/>
      <c r="AT250" s="149" t="s">
        <v>177</v>
      </c>
      <c r="AU250" s="149" t="s">
        <v>94</v>
      </c>
      <c r="AV250" s="12" t="s">
        <v>94</v>
      </c>
      <c r="AW250" s="12" t="s">
        <v>39</v>
      </c>
      <c r="AX250" s="12" t="s">
        <v>84</v>
      </c>
      <c r="AY250" s="149" t="s">
        <v>165</v>
      </c>
    </row>
    <row r="251" spans="2:65" s="13" customFormat="1" ht="10.5">
      <c r="B251" s="155"/>
      <c r="D251" s="148" t="s">
        <v>177</v>
      </c>
      <c r="E251" s="156" t="s">
        <v>1</v>
      </c>
      <c r="F251" s="157" t="s">
        <v>184</v>
      </c>
      <c r="H251" s="158">
        <v>1767</v>
      </c>
      <c r="I251" s="159"/>
      <c r="L251" s="155"/>
      <c r="M251" s="160"/>
      <c r="T251" s="161"/>
      <c r="AT251" s="156" t="s">
        <v>177</v>
      </c>
      <c r="AU251" s="156" t="s">
        <v>94</v>
      </c>
      <c r="AV251" s="13" t="s">
        <v>171</v>
      </c>
      <c r="AW251" s="13" t="s">
        <v>39</v>
      </c>
      <c r="AX251" s="13" t="s">
        <v>92</v>
      </c>
      <c r="AY251" s="156" t="s">
        <v>165</v>
      </c>
    </row>
    <row r="252" spans="2:65" s="1" customFormat="1" ht="24.25" customHeight="1">
      <c r="B252" s="32"/>
      <c r="C252" s="133" t="s">
        <v>380</v>
      </c>
      <c r="D252" s="133" t="s">
        <v>167</v>
      </c>
      <c r="E252" s="134" t="s">
        <v>381</v>
      </c>
      <c r="F252" s="135" t="s">
        <v>382</v>
      </c>
      <c r="G252" s="136" t="s">
        <v>170</v>
      </c>
      <c r="H252" s="137">
        <v>199.2</v>
      </c>
      <c r="I252" s="138"/>
      <c r="J252" s="139">
        <f>ROUND(I252*H252,2)</f>
        <v>0</v>
      </c>
      <c r="K252" s="140"/>
      <c r="L252" s="32"/>
      <c r="M252" s="141" t="s">
        <v>1</v>
      </c>
      <c r="N252" s="142" t="s">
        <v>49</v>
      </c>
      <c r="P252" s="143">
        <f>O252*H252</f>
        <v>0</v>
      </c>
      <c r="Q252" s="143">
        <v>0.1837</v>
      </c>
      <c r="R252" s="143">
        <f>Q252*H252</f>
        <v>36.593039999999995</v>
      </c>
      <c r="S252" s="143">
        <v>0</v>
      </c>
      <c r="T252" s="144">
        <f>S252*H252</f>
        <v>0</v>
      </c>
      <c r="AR252" s="145" t="s">
        <v>171</v>
      </c>
      <c r="AT252" s="145" t="s">
        <v>167</v>
      </c>
      <c r="AU252" s="145" t="s">
        <v>94</v>
      </c>
      <c r="AY252" s="16" t="s">
        <v>165</v>
      </c>
      <c r="BE252" s="146">
        <f>IF(N252="základní",J252,0)</f>
        <v>0</v>
      </c>
      <c r="BF252" s="146">
        <f>IF(N252="snížená",J252,0)</f>
        <v>0</v>
      </c>
      <c r="BG252" s="146">
        <f>IF(N252="zákl. přenesená",J252,0)</f>
        <v>0</v>
      </c>
      <c r="BH252" s="146">
        <f>IF(N252="sníž. přenesená",J252,0)</f>
        <v>0</v>
      </c>
      <c r="BI252" s="146">
        <f>IF(N252="nulová",J252,0)</f>
        <v>0</v>
      </c>
      <c r="BJ252" s="16" t="s">
        <v>92</v>
      </c>
      <c r="BK252" s="146">
        <f>ROUND(I252*H252,2)</f>
        <v>0</v>
      </c>
      <c r="BL252" s="16" t="s">
        <v>171</v>
      </c>
      <c r="BM252" s="145" t="s">
        <v>383</v>
      </c>
    </row>
    <row r="253" spans="2:65" s="12" customFormat="1" ht="10.5">
      <c r="B253" s="147"/>
      <c r="D253" s="148" t="s">
        <v>177</v>
      </c>
      <c r="E253" s="149" t="s">
        <v>1</v>
      </c>
      <c r="F253" s="150" t="s">
        <v>384</v>
      </c>
      <c r="H253" s="151">
        <v>110</v>
      </c>
      <c r="I253" s="152"/>
      <c r="L253" s="147"/>
      <c r="M253" s="153"/>
      <c r="T253" s="154"/>
      <c r="AT253" s="149" t="s">
        <v>177</v>
      </c>
      <c r="AU253" s="149" t="s">
        <v>94</v>
      </c>
      <c r="AV253" s="12" t="s">
        <v>94</v>
      </c>
      <c r="AW253" s="12" t="s">
        <v>39</v>
      </c>
      <c r="AX253" s="12" t="s">
        <v>84</v>
      </c>
      <c r="AY253" s="149" t="s">
        <v>165</v>
      </c>
    </row>
    <row r="254" spans="2:65" s="12" customFormat="1" ht="10.5">
      <c r="B254" s="147"/>
      <c r="D254" s="148" t="s">
        <v>177</v>
      </c>
      <c r="E254" s="149" t="s">
        <v>1</v>
      </c>
      <c r="F254" s="150" t="s">
        <v>385</v>
      </c>
      <c r="H254" s="151">
        <v>87</v>
      </c>
      <c r="I254" s="152"/>
      <c r="L254" s="147"/>
      <c r="M254" s="153"/>
      <c r="T254" s="154"/>
      <c r="AT254" s="149" t="s">
        <v>177</v>
      </c>
      <c r="AU254" s="149" t="s">
        <v>94</v>
      </c>
      <c r="AV254" s="12" t="s">
        <v>94</v>
      </c>
      <c r="AW254" s="12" t="s">
        <v>39</v>
      </c>
      <c r="AX254" s="12" t="s">
        <v>84</v>
      </c>
      <c r="AY254" s="149" t="s">
        <v>165</v>
      </c>
    </row>
    <row r="255" spans="2:65" s="12" customFormat="1" ht="20.95">
      <c r="B255" s="147"/>
      <c r="D255" s="148" t="s">
        <v>177</v>
      </c>
      <c r="E255" s="149" t="s">
        <v>1</v>
      </c>
      <c r="F255" s="150" t="s">
        <v>386</v>
      </c>
      <c r="H255" s="151">
        <v>2.2000000000000002</v>
      </c>
      <c r="I255" s="152"/>
      <c r="L255" s="147"/>
      <c r="M255" s="153"/>
      <c r="T255" s="154"/>
      <c r="AT255" s="149" t="s">
        <v>177</v>
      </c>
      <c r="AU255" s="149" t="s">
        <v>94</v>
      </c>
      <c r="AV255" s="12" t="s">
        <v>94</v>
      </c>
      <c r="AW255" s="12" t="s">
        <v>39</v>
      </c>
      <c r="AX255" s="12" t="s">
        <v>84</v>
      </c>
      <c r="AY255" s="149" t="s">
        <v>165</v>
      </c>
    </row>
    <row r="256" spans="2:65" s="13" customFormat="1" ht="10.5">
      <c r="B256" s="155"/>
      <c r="D256" s="148" t="s">
        <v>177</v>
      </c>
      <c r="E256" s="156" t="s">
        <v>1</v>
      </c>
      <c r="F256" s="157" t="s">
        <v>184</v>
      </c>
      <c r="H256" s="158">
        <v>199.2</v>
      </c>
      <c r="I256" s="159"/>
      <c r="L256" s="155"/>
      <c r="M256" s="160"/>
      <c r="T256" s="161"/>
      <c r="AT256" s="156" t="s">
        <v>177</v>
      </c>
      <c r="AU256" s="156" t="s">
        <v>94</v>
      </c>
      <c r="AV256" s="13" t="s">
        <v>171</v>
      </c>
      <c r="AW256" s="13" t="s">
        <v>39</v>
      </c>
      <c r="AX256" s="13" t="s">
        <v>92</v>
      </c>
      <c r="AY256" s="156" t="s">
        <v>165</v>
      </c>
    </row>
    <row r="257" spans="2:65" s="1" customFormat="1" ht="16.55" customHeight="1">
      <c r="B257" s="32"/>
      <c r="C257" s="162" t="s">
        <v>387</v>
      </c>
      <c r="D257" s="162" t="s">
        <v>221</v>
      </c>
      <c r="E257" s="163" t="s">
        <v>388</v>
      </c>
      <c r="F257" s="164" t="s">
        <v>389</v>
      </c>
      <c r="G257" s="165" t="s">
        <v>170</v>
      </c>
      <c r="H257" s="166">
        <v>235.518</v>
      </c>
      <c r="I257" s="167"/>
      <c r="J257" s="168">
        <f>ROUND(I257*H257,2)</f>
        <v>0</v>
      </c>
      <c r="K257" s="169"/>
      <c r="L257" s="170"/>
      <c r="M257" s="171" t="s">
        <v>1</v>
      </c>
      <c r="N257" s="172" t="s">
        <v>49</v>
      </c>
      <c r="P257" s="143">
        <f>O257*H257</f>
        <v>0</v>
      </c>
      <c r="Q257" s="143">
        <v>0.222</v>
      </c>
      <c r="R257" s="143">
        <f>Q257*H257</f>
        <v>52.284996</v>
      </c>
      <c r="S257" s="143">
        <v>0</v>
      </c>
      <c r="T257" s="144">
        <f>S257*H257</f>
        <v>0</v>
      </c>
      <c r="AR257" s="145" t="s">
        <v>209</v>
      </c>
      <c r="AT257" s="145" t="s">
        <v>221</v>
      </c>
      <c r="AU257" s="145" t="s">
        <v>94</v>
      </c>
      <c r="AY257" s="16" t="s">
        <v>165</v>
      </c>
      <c r="BE257" s="146">
        <f>IF(N257="základní",J257,0)</f>
        <v>0</v>
      </c>
      <c r="BF257" s="146">
        <f>IF(N257="snížená",J257,0)</f>
        <v>0</v>
      </c>
      <c r="BG257" s="146">
        <f>IF(N257="zákl. přenesená",J257,0)</f>
        <v>0</v>
      </c>
      <c r="BH257" s="146">
        <f>IF(N257="sníž. přenesená",J257,0)</f>
        <v>0</v>
      </c>
      <c r="BI257" s="146">
        <f>IF(N257="nulová",J257,0)</f>
        <v>0</v>
      </c>
      <c r="BJ257" s="16" t="s">
        <v>92</v>
      </c>
      <c r="BK257" s="146">
        <f>ROUND(I257*H257,2)</f>
        <v>0</v>
      </c>
      <c r="BL257" s="16" t="s">
        <v>171</v>
      </c>
      <c r="BM257" s="145" t="s">
        <v>390</v>
      </c>
    </row>
    <row r="258" spans="2:65" s="12" customFormat="1" ht="10.5">
      <c r="B258" s="147"/>
      <c r="D258" s="148" t="s">
        <v>177</v>
      </c>
      <c r="E258" s="149" t="s">
        <v>1</v>
      </c>
      <c r="F258" s="150" t="s">
        <v>391</v>
      </c>
      <c r="H258" s="151">
        <v>110</v>
      </c>
      <c r="I258" s="152"/>
      <c r="L258" s="147"/>
      <c r="M258" s="153"/>
      <c r="T258" s="154"/>
      <c r="AT258" s="149" t="s">
        <v>177</v>
      </c>
      <c r="AU258" s="149" t="s">
        <v>94</v>
      </c>
      <c r="AV258" s="12" t="s">
        <v>94</v>
      </c>
      <c r="AW258" s="12" t="s">
        <v>39</v>
      </c>
      <c r="AX258" s="12" t="s">
        <v>84</v>
      </c>
      <c r="AY258" s="149" t="s">
        <v>165</v>
      </c>
    </row>
    <row r="259" spans="2:65" s="12" customFormat="1" ht="10.5">
      <c r="B259" s="147"/>
      <c r="D259" s="148" t="s">
        <v>177</v>
      </c>
      <c r="E259" s="149" t="s">
        <v>1</v>
      </c>
      <c r="F259" s="150" t="s">
        <v>392</v>
      </c>
      <c r="H259" s="151">
        <v>87</v>
      </c>
      <c r="I259" s="152"/>
      <c r="L259" s="147"/>
      <c r="M259" s="153"/>
      <c r="T259" s="154"/>
      <c r="AT259" s="149" t="s">
        <v>177</v>
      </c>
      <c r="AU259" s="149" t="s">
        <v>94</v>
      </c>
      <c r="AV259" s="12" t="s">
        <v>94</v>
      </c>
      <c r="AW259" s="12" t="s">
        <v>39</v>
      </c>
      <c r="AX259" s="12" t="s">
        <v>84</v>
      </c>
      <c r="AY259" s="149" t="s">
        <v>165</v>
      </c>
    </row>
    <row r="260" spans="2:65" s="12" customFormat="1" ht="10.5">
      <c r="B260" s="147"/>
      <c r="D260" s="148" t="s">
        <v>177</v>
      </c>
      <c r="E260" s="149" t="s">
        <v>1</v>
      </c>
      <c r="F260" s="150" t="s">
        <v>393</v>
      </c>
      <c r="H260" s="151">
        <v>31.7</v>
      </c>
      <c r="I260" s="152"/>
      <c r="L260" s="147"/>
      <c r="M260" s="153"/>
      <c r="T260" s="154"/>
      <c r="AT260" s="149" t="s">
        <v>177</v>
      </c>
      <c r="AU260" s="149" t="s">
        <v>94</v>
      </c>
      <c r="AV260" s="12" t="s">
        <v>94</v>
      </c>
      <c r="AW260" s="12" t="s">
        <v>39</v>
      </c>
      <c r="AX260" s="12" t="s">
        <v>84</v>
      </c>
      <c r="AY260" s="149" t="s">
        <v>165</v>
      </c>
    </row>
    <row r="261" spans="2:65" s="12" customFormat="1" ht="10.5">
      <c r="B261" s="147"/>
      <c r="D261" s="148" t="s">
        <v>177</v>
      </c>
      <c r="E261" s="149" t="s">
        <v>1</v>
      </c>
      <c r="F261" s="150" t="s">
        <v>394</v>
      </c>
      <c r="H261" s="151">
        <v>2.2000000000000002</v>
      </c>
      <c r="I261" s="152"/>
      <c r="L261" s="147"/>
      <c r="M261" s="153"/>
      <c r="T261" s="154"/>
      <c r="AT261" s="149" t="s">
        <v>177</v>
      </c>
      <c r="AU261" s="149" t="s">
        <v>94</v>
      </c>
      <c r="AV261" s="12" t="s">
        <v>94</v>
      </c>
      <c r="AW261" s="12" t="s">
        <v>39</v>
      </c>
      <c r="AX261" s="12" t="s">
        <v>84</v>
      </c>
      <c r="AY261" s="149" t="s">
        <v>165</v>
      </c>
    </row>
    <row r="262" spans="2:65" s="13" customFormat="1" ht="10.5">
      <c r="B262" s="155"/>
      <c r="D262" s="148" t="s">
        <v>177</v>
      </c>
      <c r="E262" s="156" t="s">
        <v>1</v>
      </c>
      <c r="F262" s="157" t="s">
        <v>184</v>
      </c>
      <c r="H262" s="158">
        <v>230.89999999999998</v>
      </c>
      <c r="I262" s="159"/>
      <c r="L262" s="155"/>
      <c r="M262" s="160"/>
      <c r="T262" s="161"/>
      <c r="AT262" s="156" t="s">
        <v>177</v>
      </c>
      <c r="AU262" s="156" t="s">
        <v>94</v>
      </c>
      <c r="AV262" s="13" t="s">
        <v>171</v>
      </c>
      <c r="AW262" s="13" t="s">
        <v>39</v>
      </c>
      <c r="AX262" s="13" t="s">
        <v>84</v>
      </c>
      <c r="AY262" s="156" t="s">
        <v>165</v>
      </c>
    </row>
    <row r="263" spans="2:65" s="12" customFormat="1" ht="10.5">
      <c r="B263" s="147"/>
      <c r="D263" s="148" t="s">
        <v>177</v>
      </c>
      <c r="E263" s="149" t="s">
        <v>1</v>
      </c>
      <c r="F263" s="150" t="s">
        <v>395</v>
      </c>
      <c r="H263" s="151">
        <v>235.518</v>
      </c>
      <c r="I263" s="152"/>
      <c r="L263" s="147"/>
      <c r="M263" s="153"/>
      <c r="T263" s="154"/>
      <c r="AT263" s="149" t="s">
        <v>177</v>
      </c>
      <c r="AU263" s="149" t="s">
        <v>94</v>
      </c>
      <c r="AV263" s="12" t="s">
        <v>94</v>
      </c>
      <c r="AW263" s="12" t="s">
        <v>39</v>
      </c>
      <c r="AX263" s="12" t="s">
        <v>92</v>
      </c>
      <c r="AY263" s="149" t="s">
        <v>165</v>
      </c>
    </row>
    <row r="264" spans="2:65" s="1" customFormat="1" ht="24.25" customHeight="1">
      <c r="B264" s="32"/>
      <c r="C264" s="133" t="s">
        <v>396</v>
      </c>
      <c r="D264" s="133" t="s">
        <v>167</v>
      </c>
      <c r="E264" s="134" t="s">
        <v>397</v>
      </c>
      <c r="F264" s="135" t="s">
        <v>398</v>
      </c>
      <c r="G264" s="136" t="s">
        <v>170</v>
      </c>
      <c r="H264" s="137">
        <v>373</v>
      </c>
      <c r="I264" s="138"/>
      <c r="J264" s="139">
        <f>ROUND(I264*H264,2)</f>
        <v>0</v>
      </c>
      <c r="K264" s="140"/>
      <c r="L264" s="32"/>
      <c r="M264" s="141" t="s">
        <v>1</v>
      </c>
      <c r="N264" s="142" t="s">
        <v>49</v>
      </c>
      <c r="P264" s="143">
        <f>O264*H264</f>
        <v>0</v>
      </c>
      <c r="Q264" s="143">
        <v>0.1670275</v>
      </c>
      <c r="R264" s="143">
        <f>Q264*H264</f>
        <v>62.301257499999998</v>
      </c>
      <c r="S264" s="143">
        <v>0</v>
      </c>
      <c r="T264" s="144">
        <f>S264*H264</f>
        <v>0</v>
      </c>
      <c r="AR264" s="145" t="s">
        <v>171</v>
      </c>
      <c r="AT264" s="145" t="s">
        <v>167</v>
      </c>
      <c r="AU264" s="145" t="s">
        <v>94</v>
      </c>
      <c r="AY264" s="16" t="s">
        <v>165</v>
      </c>
      <c r="BE264" s="146">
        <f>IF(N264="základní",J264,0)</f>
        <v>0</v>
      </c>
      <c r="BF264" s="146">
        <f>IF(N264="snížená",J264,0)</f>
        <v>0</v>
      </c>
      <c r="BG264" s="146">
        <f>IF(N264="zákl. přenesená",J264,0)</f>
        <v>0</v>
      </c>
      <c r="BH264" s="146">
        <f>IF(N264="sníž. přenesená",J264,0)</f>
        <v>0</v>
      </c>
      <c r="BI264" s="146">
        <f>IF(N264="nulová",J264,0)</f>
        <v>0</v>
      </c>
      <c r="BJ264" s="16" t="s">
        <v>92</v>
      </c>
      <c r="BK264" s="146">
        <f>ROUND(I264*H264,2)</f>
        <v>0</v>
      </c>
      <c r="BL264" s="16" t="s">
        <v>171</v>
      </c>
      <c r="BM264" s="145" t="s">
        <v>399</v>
      </c>
    </row>
    <row r="265" spans="2:65" s="12" customFormat="1" ht="10.5">
      <c r="B265" s="147"/>
      <c r="D265" s="148" t="s">
        <v>177</v>
      </c>
      <c r="E265" s="149" t="s">
        <v>1</v>
      </c>
      <c r="F265" s="150" t="s">
        <v>400</v>
      </c>
      <c r="H265" s="151">
        <v>373</v>
      </c>
      <c r="I265" s="152"/>
      <c r="L265" s="147"/>
      <c r="M265" s="153"/>
      <c r="T265" s="154"/>
      <c r="AT265" s="149" t="s">
        <v>177</v>
      </c>
      <c r="AU265" s="149" t="s">
        <v>94</v>
      </c>
      <c r="AV265" s="12" t="s">
        <v>94</v>
      </c>
      <c r="AW265" s="12" t="s">
        <v>39</v>
      </c>
      <c r="AX265" s="12" t="s">
        <v>92</v>
      </c>
      <c r="AY265" s="149" t="s">
        <v>165</v>
      </c>
    </row>
    <row r="266" spans="2:65" s="1" customFormat="1" ht="16.55" customHeight="1">
      <c r="B266" s="32"/>
      <c r="C266" s="162" t="s">
        <v>401</v>
      </c>
      <c r="D266" s="162" t="s">
        <v>221</v>
      </c>
      <c r="E266" s="163" t="s">
        <v>402</v>
      </c>
      <c r="F266" s="164" t="s">
        <v>403</v>
      </c>
      <c r="G266" s="165" t="s">
        <v>170</v>
      </c>
      <c r="H266" s="166">
        <v>380.46</v>
      </c>
      <c r="I266" s="167"/>
      <c r="J266" s="168">
        <f>ROUND(I266*H266,2)</f>
        <v>0</v>
      </c>
      <c r="K266" s="169"/>
      <c r="L266" s="170"/>
      <c r="M266" s="171" t="s">
        <v>1</v>
      </c>
      <c r="N266" s="172" t="s">
        <v>49</v>
      </c>
      <c r="P266" s="143">
        <f>O266*H266</f>
        <v>0</v>
      </c>
      <c r="Q266" s="143">
        <v>0.11799999999999999</v>
      </c>
      <c r="R266" s="143">
        <f>Q266*H266</f>
        <v>44.894279999999995</v>
      </c>
      <c r="S266" s="143">
        <v>0</v>
      </c>
      <c r="T266" s="144">
        <f>S266*H266</f>
        <v>0</v>
      </c>
      <c r="AR266" s="145" t="s">
        <v>209</v>
      </c>
      <c r="AT266" s="145" t="s">
        <v>221</v>
      </c>
      <c r="AU266" s="145" t="s">
        <v>94</v>
      </c>
      <c r="AY266" s="16" t="s">
        <v>165</v>
      </c>
      <c r="BE266" s="146">
        <f>IF(N266="základní",J266,0)</f>
        <v>0</v>
      </c>
      <c r="BF266" s="146">
        <f>IF(N266="snížená",J266,0)</f>
        <v>0</v>
      </c>
      <c r="BG266" s="146">
        <f>IF(N266="zákl. přenesená",J266,0)</f>
        <v>0</v>
      </c>
      <c r="BH266" s="146">
        <f>IF(N266="sníž. přenesená",J266,0)</f>
        <v>0</v>
      </c>
      <c r="BI266" s="146">
        <f>IF(N266="nulová",J266,0)</f>
        <v>0</v>
      </c>
      <c r="BJ266" s="16" t="s">
        <v>92</v>
      </c>
      <c r="BK266" s="146">
        <f>ROUND(I266*H266,2)</f>
        <v>0</v>
      </c>
      <c r="BL266" s="16" t="s">
        <v>171</v>
      </c>
      <c r="BM266" s="145" t="s">
        <v>404</v>
      </c>
    </row>
    <row r="267" spans="2:65" s="12" customFormat="1" ht="10.5">
      <c r="B267" s="147"/>
      <c r="D267" s="148" t="s">
        <v>177</v>
      </c>
      <c r="E267" s="149" t="s">
        <v>1</v>
      </c>
      <c r="F267" s="150" t="s">
        <v>405</v>
      </c>
      <c r="H267" s="151">
        <v>380.46</v>
      </c>
      <c r="I267" s="152"/>
      <c r="L267" s="147"/>
      <c r="M267" s="153"/>
      <c r="T267" s="154"/>
      <c r="AT267" s="149" t="s">
        <v>177</v>
      </c>
      <c r="AU267" s="149" t="s">
        <v>94</v>
      </c>
      <c r="AV267" s="12" t="s">
        <v>94</v>
      </c>
      <c r="AW267" s="12" t="s">
        <v>39</v>
      </c>
      <c r="AX267" s="12" t="s">
        <v>92</v>
      </c>
      <c r="AY267" s="149" t="s">
        <v>165</v>
      </c>
    </row>
    <row r="268" spans="2:65" s="1" customFormat="1" ht="24.25" customHeight="1">
      <c r="B268" s="32"/>
      <c r="C268" s="133" t="s">
        <v>406</v>
      </c>
      <c r="D268" s="133" t="s">
        <v>167</v>
      </c>
      <c r="E268" s="134" t="s">
        <v>407</v>
      </c>
      <c r="F268" s="135" t="s">
        <v>408</v>
      </c>
      <c r="G268" s="136" t="s">
        <v>170</v>
      </c>
      <c r="H268" s="137">
        <v>25</v>
      </c>
      <c r="I268" s="138"/>
      <c r="J268" s="139">
        <f>ROUND(I268*H268,2)</f>
        <v>0</v>
      </c>
      <c r="K268" s="140"/>
      <c r="L268" s="32"/>
      <c r="M268" s="141" t="s">
        <v>1</v>
      </c>
      <c r="N268" s="142" t="s">
        <v>49</v>
      </c>
      <c r="P268" s="143">
        <f>O268*H268</f>
        <v>0</v>
      </c>
      <c r="Q268" s="143">
        <v>0.11162</v>
      </c>
      <c r="R268" s="143">
        <f>Q268*H268</f>
        <v>2.7904999999999998</v>
      </c>
      <c r="S268" s="143">
        <v>0</v>
      </c>
      <c r="T268" s="144">
        <f>S268*H268</f>
        <v>0</v>
      </c>
      <c r="AR268" s="145" t="s">
        <v>171</v>
      </c>
      <c r="AT268" s="145" t="s">
        <v>167</v>
      </c>
      <c r="AU268" s="145" t="s">
        <v>94</v>
      </c>
      <c r="AY268" s="16" t="s">
        <v>165</v>
      </c>
      <c r="BE268" s="146">
        <f>IF(N268="základní",J268,0)</f>
        <v>0</v>
      </c>
      <c r="BF268" s="146">
        <f>IF(N268="snížená",J268,0)</f>
        <v>0</v>
      </c>
      <c r="BG268" s="146">
        <f>IF(N268="zákl. přenesená",J268,0)</f>
        <v>0</v>
      </c>
      <c r="BH268" s="146">
        <f>IF(N268="sníž. přenesená",J268,0)</f>
        <v>0</v>
      </c>
      <c r="BI268" s="146">
        <f>IF(N268="nulová",J268,0)</f>
        <v>0</v>
      </c>
      <c r="BJ268" s="16" t="s">
        <v>92</v>
      </c>
      <c r="BK268" s="146">
        <f>ROUND(I268*H268,2)</f>
        <v>0</v>
      </c>
      <c r="BL268" s="16" t="s">
        <v>171</v>
      </c>
      <c r="BM268" s="145" t="s">
        <v>409</v>
      </c>
    </row>
    <row r="269" spans="2:65" s="1" customFormat="1" ht="24.25" customHeight="1">
      <c r="B269" s="32"/>
      <c r="C269" s="162" t="s">
        <v>410</v>
      </c>
      <c r="D269" s="162" t="s">
        <v>221</v>
      </c>
      <c r="E269" s="163" t="s">
        <v>411</v>
      </c>
      <c r="F269" s="164" t="s">
        <v>412</v>
      </c>
      <c r="G269" s="165" t="s">
        <v>170</v>
      </c>
      <c r="H269" s="166">
        <v>25</v>
      </c>
      <c r="I269" s="167"/>
      <c r="J269" s="168">
        <f>ROUND(I269*H269,2)</f>
        <v>0</v>
      </c>
      <c r="K269" s="169"/>
      <c r="L269" s="170"/>
      <c r="M269" s="171" t="s">
        <v>1</v>
      </c>
      <c r="N269" s="172" t="s">
        <v>49</v>
      </c>
      <c r="P269" s="143">
        <f>O269*H269</f>
        <v>0</v>
      </c>
      <c r="Q269" s="143">
        <v>0.13100000000000001</v>
      </c>
      <c r="R269" s="143">
        <f>Q269*H269</f>
        <v>3.2750000000000004</v>
      </c>
      <c r="S269" s="143">
        <v>0</v>
      </c>
      <c r="T269" s="144">
        <f>S269*H269</f>
        <v>0</v>
      </c>
      <c r="AR269" s="145" t="s">
        <v>209</v>
      </c>
      <c r="AT269" s="145" t="s">
        <v>221</v>
      </c>
      <c r="AU269" s="145" t="s">
        <v>94</v>
      </c>
      <c r="AY269" s="16" t="s">
        <v>165</v>
      </c>
      <c r="BE269" s="146">
        <f>IF(N269="základní",J269,0)</f>
        <v>0</v>
      </c>
      <c r="BF269" s="146">
        <f>IF(N269="snížená",J269,0)</f>
        <v>0</v>
      </c>
      <c r="BG269" s="146">
        <f>IF(N269="zákl. přenesená",J269,0)</f>
        <v>0</v>
      </c>
      <c r="BH269" s="146">
        <f>IF(N269="sníž. přenesená",J269,0)</f>
        <v>0</v>
      </c>
      <c r="BI269" s="146">
        <f>IF(N269="nulová",J269,0)</f>
        <v>0</v>
      </c>
      <c r="BJ269" s="16" t="s">
        <v>92</v>
      </c>
      <c r="BK269" s="146">
        <f>ROUND(I269*H269,2)</f>
        <v>0</v>
      </c>
      <c r="BL269" s="16" t="s">
        <v>171</v>
      </c>
      <c r="BM269" s="145" t="s">
        <v>413</v>
      </c>
    </row>
    <row r="270" spans="2:65" s="1" customFormat="1" ht="33.049999999999997" customHeight="1">
      <c r="B270" s="32"/>
      <c r="C270" s="133" t="s">
        <v>414</v>
      </c>
      <c r="D270" s="133" t="s">
        <v>167</v>
      </c>
      <c r="E270" s="134" t="s">
        <v>415</v>
      </c>
      <c r="F270" s="135" t="s">
        <v>416</v>
      </c>
      <c r="G270" s="136" t="s">
        <v>170</v>
      </c>
      <c r="H270" s="137">
        <v>43</v>
      </c>
      <c r="I270" s="138"/>
      <c r="J270" s="139">
        <f>ROUND(I270*H270,2)</f>
        <v>0</v>
      </c>
      <c r="K270" s="140"/>
      <c r="L270" s="32"/>
      <c r="M270" s="141" t="s">
        <v>1</v>
      </c>
      <c r="N270" s="142" t="s">
        <v>49</v>
      </c>
      <c r="P270" s="143">
        <f>O270*H270</f>
        <v>0</v>
      </c>
      <c r="Q270" s="143">
        <v>0.14610000000000001</v>
      </c>
      <c r="R270" s="143">
        <f>Q270*H270</f>
        <v>6.2823000000000002</v>
      </c>
      <c r="S270" s="143">
        <v>0</v>
      </c>
      <c r="T270" s="144">
        <f>S270*H270</f>
        <v>0</v>
      </c>
      <c r="AR270" s="145" t="s">
        <v>171</v>
      </c>
      <c r="AT270" s="145" t="s">
        <v>167</v>
      </c>
      <c r="AU270" s="145" t="s">
        <v>94</v>
      </c>
      <c r="AY270" s="16" t="s">
        <v>165</v>
      </c>
      <c r="BE270" s="146">
        <f>IF(N270="základní",J270,0)</f>
        <v>0</v>
      </c>
      <c r="BF270" s="146">
        <f>IF(N270="snížená",J270,0)</f>
        <v>0</v>
      </c>
      <c r="BG270" s="146">
        <f>IF(N270="zákl. přenesená",J270,0)</f>
        <v>0</v>
      </c>
      <c r="BH270" s="146">
        <f>IF(N270="sníž. přenesená",J270,0)</f>
        <v>0</v>
      </c>
      <c r="BI270" s="146">
        <f>IF(N270="nulová",J270,0)</f>
        <v>0</v>
      </c>
      <c r="BJ270" s="16" t="s">
        <v>92</v>
      </c>
      <c r="BK270" s="146">
        <f>ROUND(I270*H270,2)</f>
        <v>0</v>
      </c>
      <c r="BL270" s="16" t="s">
        <v>171</v>
      </c>
      <c r="BM270" s="145" t="s">
        <v>417</v>
      </c>
    </row>
    <row r="271" spans="2:65" s="12" customFormat="1" ht="10.5">
      <c r="B271" s="147"/>
      <c r="D271" s="148" t="s">
        <v>177</v>
      </c>
      <c r="E271" s="149" t="s">
        <v>1</v>
      </c>
      <c r="F271" s="150" t="s">
        <v>418</v>
      </c>
      <c r="H271" s="151">
        <v>43</v>
      </c>
      <c r="I271" s="152"/>
      <c r="L271" s="147"/>
      <c r="M271" s="153"/>
      <c r="T271" s="154"/>
      <c r="AT271" s="149" t="s">
        <v>177</v>
      </c>
      <c r="AU271" s="149" t="s">
        <v>94</v>
      </c>
      <c r="AV271" s="12" t="s">
        <v>94</v>
      </c>
      <c r="AW271" s="12" t="s">
        <v>39</v>
      </c>
      <c r="AX271" s="12" t="s">
        <v>92</v>
      </c>
      <c r="AY271" s="149" t="s">
        <v>165</v>
      </c>
    </row>
    <row r="272" spans="2:65" s="1" customFormat="1" ht="21.8" customHeight="1">
      <c r="B272" s="32"/>
      <c r="C272" s="162" t="s">
        <v>28</v>
      </c>
      <c r="D272" s="162" t="s">
        <v>221</v>
      </c>
      <c r="E272" s="163" t="s">
        <v>419</v>
      </c>
      <c r="F272" s="164" t="s">
        <v>420</v>
      </c>
      <c r="G272" s="165" t="s">
        <v>170</v>
      </c>
      <c r="H272" s="166">
        <v>20</v>
      </c>
      <c r="I272" s="167"/>
      <c r="J272" s="168">
        <f>ROUND(I272*H272,2)</f>
        <v>0</v>
      </c>
      <c r="K272" s="169"/>
      <c r="L272" s="170"/>
      <c r="M272" s="171" t="s">
        <v>1</v>
      </c>
      <c r="N272" s="172" t="s">
        <v>49</v>
      </c>
      <c r="P272" s="143">
        <f>O272*H272</f>
        <v>0</v>
      </c>
      <c r="Q272" s="143">
        <v>0.13500000000000001</v>
      </c>
      <c r="R272" s="143">
        <f>Q272*H272</f>
        <v>2.7</v>
      </c>
      <c r="S272" s="143">
        <v>0</v>
      </c>
      <c r="T272" s="144">
        <f>S272*H272</f>
        <v>0</v>
      </c>
      <c r="AR272" s="145" t="s">
        <v>209</v>
      </c>
      <c r="AT272" s="145" t="s">
        <v>221</v>
      </c>
      <c r="AU272" s="145" t="s">
        <v>94</v>
      </c>
      <c r="AY272" s="16" t="s">
        <v>165</v>
      </c>
      <c r="BE272" s="146">
        <f>IF(N272="základní",J272,0)</f>
        <v>0</v>
      </c>
      <c r="BF272" s="146">
        <f>IF(N272="snížená",J272,0)</f>
        <v>0</v>
      </c>
      <c r="BG272" s="146">
        <f>IF(N272="zákl. přenesená",J272,0)</f>
        <v>0</v>
      </c>
      <c r="BH272" s="146">
        <f>IF(N272="sníž. přenesená",J272,0)</f>
        <v>0</v>
      </c>
      <c r="BI272" s="146">
        <f>IF(N272="nulová",J272,0)</f>
        <v>0</v>
      </c>
      <c r="BJ272" s="16" t="s">
        <v>92</v>
      </c>
      <c r="BK272" s="146">
        <f>ROUND(I272*H272,2)</f>
        <v>0</v>
      </c>
      <c r="BL272" s="16" t="s">
        <v>171</v>
      </c>
      <c r="BM272" s="145" t="s">
        <v>421</v>
      </c>
    </row>
    <row r="273" spans="2:65" s="1" customFormat="1" ht="24.25" customHeight="1">
      <c r="B273" s="32"/>
      <c r="C273" s="162" t="s">
        <v>422</v>
      </c>
      <c r="D273" s="162" t="s">
        <v>221</v>
      </c>
      <c r="E273" s="163" t="s">
        <v>423</v>
      </c>
      <c r="F273" s="164" t="s">
        <v>424</v>
      </c>
      <c r="G273" s="165" t="s">
        <v>170</v>
      </c>
      <c r="H273" s="166">
        <v>23</v>
      </c>
      <c r="I273" s="167"/>
      <c r="J273" s="168">
        <f>ROUND(I273*H273,2)</f>
        <v>0</v>
      </c>
      <c r="K273" s="169"/>
      <c r="L273" s="170"/>
      <c r="M273" s="171" t="s">
        <v>1</v>
      </c>
      <c r="N273" s="172" t="s">
        <v>49</v>
      </c>
      <c r="P273" s="143">
        <f>O273*H273</f>
        <v>0</v>
      </c>
      <c r="Q273" s="143">
        <v>9.375E-2</v>
      </c>
      <c r="R273" s="143">
        <f>Q273*H273</f>
        <v>2.15625</v>
      </c>
      <c r="S273" s="143">
        <v>0</v>
      </c>
      <c r="T273" s="144">
        <f>S273*H273</f>
        <v>0</v>
      </c>
      <c r="AR273" s="145" t="s">
        <v>209</v>
      </c>
      <c r="AT273" s="145" t="s">
        <v>221</v>
      </c>
      <c r="AU273" s="145" t="s">
        <v>94</v>
      </c>
      <c r="AY273" s="16" t="s">
        <v>165</v>
      </c>
      <c r="BE273" s="146">
        <f>IF(N273="základní",J273,0)</f>
        <v>0</v>
      </c>
      <c r="BF273" s="146">
        <f>IF(N273="snížená",J273,0)</f>
        <v>0</v>
      </c>
      <c r="BG273" s="146">
        <f>IF(N273="zákl. přenesená",J273,0)</f>
        <v>0</v>
      </c>
      <c r="BH273" s="146">
        <f>IF(N273="sníž. přenesená",J273,0)</f>
        <v>0</v>
      </c>
      <c r="BI273" s="146">
        <f>IF(N273="nulová",J273,0)</f>
        <v>0</v>
      </c>
      <c r="BJ273" s="16" t="s">
        <v>92</v>
      </c>
      <c r="BK273" s="146">
        <f>ROUND(I273*H273,2)</f>
        <v>0</v>
      </c>
      <c r="BL273" s="16" t="s">
        <v>171</v>
      </c>
      <c r="BM273" s="145" t="s">
        <v>425</v>
      </c>
    </row>
    <row r="274" spans="2:65" s="12" customFormat="1" ht="10.5">
      <c r="B274" s="147"/>
      <c r="D274" s="148" t="s">
        <v>177</v>
      </c>
      <c r="E274" s="149" t="s">
        <v>1</v>
      </c>
      <c r="F274" s="150" t="s">
        <v>426</v>
      </c>
      <c r="H274" s="151">
        <v>23</v>
      </c>
      <c r="I274" s="152"/>
      <c r="L274" s="147"/>
      <c r="M274" s="153"/>
      <c r="T274" s="154"/>
      <c r="AT274" s="149" t="s">
        <v>177</v>
      </c>
      <c r="AU274" s="149" t="s">
        <v>94</v>
      </c>
      <c r="AV274" s="12" t="s">
        <v>94</v>
      </c>
      <c r="AW274" s="12" t="s">
        <v>39</v>
      </c>
      <c r="AX274" s="12" t="s">
        <v>92</v>
      </c>
      <c r="AY274" s="149" t="s">
        <v>165</v>
      </c>
    </row>
    <row r="275" spans="2:65" s="1" customFormat="1" ht="21.8" customHeight="1">
      <c r="B275" s="32"/>
      <c r="C275" s="133" t="s">
        <v>427</v>
      </c>
      <c r="D275" s="133" t="s">
        <v>167</v>
      </c>
      <c r="E275" s="134" t="s">
        <v>428</v>
      </c>
      <c r="F275" s="135" t="s">
        <v>429</v>
      </c>
      <c r="G275" s="136" t="s">
        <v>257</v>
      </c>
      <c r="H275" s="137">
        <v>30</v>
      </c>
      <c r="I275" s="138"/>
      <c r="J275" s="139">
        <f>ROUND(I275*H275,2)</f>
        <v>0</v>
      </c>
      <c r="K275" s="140"/>
      <c r="L275" s="32"/>
      <c r="M275" s="141" t="s">
        <v>1</v>
      </c>
      <c r="N275" s="142" t="s">
        <v>49</v>
      </c>
      <c r="P275" s="143">
        <f>O275*H275</f>
        <v>0</v>
      </c>
      <c r="Q275" s="143">
        <v>3.5999999999999999E-3</v>
      </c>
      <c r="R275" s="143">
        <f>Q275*H275</f>
        <v>0.108</v>
      </c>
      <c r="S275" s="143">
        <v>0</v>
      </c>
      <c r="T275" s="144">
        <f>S275*H275</f>
        <v>0</v>
      </c>
      <c r="AR275" s="145" t="s">
        <v>171</v>
      </c>
      <c r="AT275" s="145" t="s">
        <v>167</v>
      </c>
      <c r="AU275" s="145" t="s">
        <v>94</v>
      </c>
      <c r="AY275" s="16" t="s">
        <v>165</v>
      </c>
      <c r="BE275" s="146">
        <f>IF(N275="základní",J275,0)</f>
        <v>0</v>
      </c>
      <c r="BF275" s="146">
        <f>IF(N275="snížená",J275,0)</f>
        <v>0</v>
      </c>
      <c r="BG275" s="146">
        <f>IF(N275="zákl. přenesená",J275,0)</f>
        <v>0</v>
      </c>
      <c r="BH275" s="146">
        <f>IF(N275="sníž. přenesená",J275,0)</f>
        <v>0</v>
      </c>
      <c r="BI275" s="146">
        <f>IF(N275="nulová",J275,0)</f>
        <v>0</v>
      </c>
      <c r="BJ275" s="16" t="s">
        <v>92</v>
      </c>
      <c r="BK275" s="146">
        <f>ROUND(I275*H275,2)</f>
        <v>0</v>
      </c>
      <c r="BL275" s="16" t="s">
        <v>171</v>
      </c>
      <c r="BM275" s="145" t="s">
        <v>430</v>
      </c>
    </row>
    <row r="276" spans="2:65" s="12" customFormat="1" ht="10.5">
      <c r="B276" s="147"/>
      <c r="D276" s="148" t="s">
        <v>177</v>
      </c>
      <c r="E276" s="149" t="s">
        <v>1</v>
      </c>
      <c r="F276" s="150" t="s">
        <v>346</v>
      </c>
      <c r="H276" s="151">
        <v>30</v>
      </c>
      <c r="I276" s="152"/>
      <c r="L276" s="147"/>
      <c r="M276" s="153"/>
      <c r="T276" s="154"/>
      <c r="AT276" s="149" t="s">
        <v>177</v>
      </c>
      <c r="AU276" s="149" t="s">
        <v>94</v>
      </c>
      <c r="AV276" s="12" t="s">
        <v>94</v>
      </c>
      <c r="AW276" s="12" t="s">
        <v>39</v>
      </c>
      <c r="AX276" s="12" t="s">
        <v>92</v>
      </c>
      <c r="AY276" s="149" t="s">
        <v>165</v>
      </c>
    </row>
    <row r="277" spans="2:65" s="11" customFormat="1" ht="22.75" customHeight="1">
      <c r="B277" s="121"/>
      <c r="D277" s="122" t="s">
        <v>83</v>
      </c>
      <c r="E277" s="131" t="s">
        <v>209</v>
      </c>
      <c r="F277" s="131" t="s">
        <v>431</v>
      </c>
      <c r="I277" s="124"/>
      <c r="J277" s="132">
        <f>BK277</f>
        <v>0</v>
      </c>
      <c r="L277" s="121"/>
      <c r="M277" s="126"/>
      <c r="P277" s="127">
        <f>SUM(P278:P284)</f>
        <v>0</v>
      </c>
      <c r="R277" s="127">
        <f>SUM(R278:R284)</f>
        <v>18.907460499999999</v>
      </c>
      <c r="T277" s="128">
        <f>SUM(T278:T284)</f>
        <v>0</v>
      </c>
      <c r="AR277" s="122" t="s">
        <v>92</v>
      </c>
      <c r="AT277" s="129" t="s">
        <v>83</v>
      </c>
      <c r="AU277" s="129" t="s">
        <v>92</v>
      </c>
      <c r="AY277" s="122" t="s">
        <v>165</v>
      </c>
      <c r="BK277" s="130">
        <f>SUM(BK278:BK284)</f>
        <v>0</v>
      </c>
    </row>
    <row r="278" spans="2:65" s="1" customFormat="1" ht="24.25" customHeight="1">
      <c r="B278" s="32"/>
      <c r="C278" s="133" t="s">
        <v>432</v>
      </c>
      <c r="D278" s="133" t="s">
        <v>167</v>
      </c>
      <c r="E278" s="134" t="s">
        <v>433</v>
      </c>
      <c r="F278" s="135" t="s">
        <v>434</v>
      </c>
      <c r="G278" s="136" t="s">
        <v>266</v>
      </c>
      <c r="H278" s="137">
        <v>34</v>
      </c>
      <c r="I278" s="138"/>
      <c r="J278" s="139">
        <f t="shared" ref="J278:J284" si="0">ROUND(I278*H278,2)</f>
        <v>0</v>
      </c>
      <c r="K278" s="140"/>
      <c r="L278" s="32"/>
      <c r="M278" s="141" t="s">
        <v>1</v>
      </c>
      <c r="N278" s="142" t="s">
        <v>49</v>
      </c>
      <c r="P278" s="143">
        <f t="shared" ref="P278:P284" si="1">O278*H278</f>
        <v>0</v>
      </c>
      <c r="Q278" s="143">
        <v>1.75E-6</v>
      </c>
      <c r="R278" s="143">
        <f t="shared" ref="R278:R284" si="2">Q278*H278</f>
        <v>5.9499999999999996E-5</v>
      </c>
      <c r="S278" s="143">
        <v>0</v>
      </c>
      <c r="T278" s="144">
        <f t="shared" ref="T278:T284" si="3">S278*H278</f>
        <v>0</v>
      </c>
      <c r="AR278" s="145" t="s">
        <v>171</v>
      </c>
      <c r="AT278" s="145" t="s">
        <v>167</v>
      </c>
      <c r="AU278" s="145" t="s">
        <v>94</v>
      </c>
      <c r="AY278" s="16" t="s">
        <v>165</v>
      </c>
      <c r="BE278" s="146">
        <f t="shared" ref="BE278:BE284" si="4">IF(N278="základní",J278,0)</f>
        <v>0</v>
      </c>
      <c r="BF278" s="146">
        <f t="shared" ref="BF278:BF284" si="5">IF(N278="snížená",J278,0)</f>
        <v>0</v>
      </c>
      <c r="BG278" s="146">
        <f t="shared" ref="BG278:BG284" si="6">IF(N278="zákl. přenesená",J278,0)</f>
        <v>0</v>
      </c>
      <c r="BH278" s="146">
        <f t="shared" ref="BH278:BH284" si="7">IF(N278="sníž. přenesená",J278,0)</f>
        <v>0</v>
      </c>
      <c r="BI278" s="146">
        <f t="shared" ref="BI278:BI284" si="8">IF(N278="nulová",J278,0)</f>
        <v>0</v>
      </c>
      <c r="BJ278" s="16" t="s">
        <v>92</v>
      </c>
      <c r="BK278" s="146">
        <f t="shared" ref="BK278:BK284" si="9">ROUND(I278*H278,2)</f>
        <v>0</v>
      </c>
      <c r="BL278" s="16" t="s">
        <v>171</v>
      </c>
      <c r="BM278" s="145" t="s">
        <v>435</v>
      </c>
    </row>
    <row r="279" spans="2:65" s="1" customFormat="1" ht="24.25" customHeight="1">
      <c r="B279" s="32"/>
      <c r="C279" s="162" t="s">
        <v>436</v>
      </c>
      <c r="D279" s="162" t="s">
        <v>221</v>
      </c>
      <c r="E279" s="163" t="s">
        <v>437</v>
      </c>
      <c r="F279" s="164" t="s">
        <v>438</v>
      </c>
      <c r="G279" s="165" t="s">
        <v>266</v>
      </c>
      <c r="H279" s="166">
        <v>34</v>
      </c>
      <c r="I279" s="167"/>
      <c r="J279" s="168">
        <f t="shared" si="0"/>
        <v>0</v>
      </c>
      <c r="K279" s="169"/>
      <c r="L279" s="170"/>
      <c r="M279" s="171" t="s">
        <v>1</v>
      </c>
      <c r="N279" s="172" t="s">
        <v>49</v>
      </c>
      <c r="P279" s="143">
        <f t="shared" si="1"/>
        <v>0</v>
      </c>
      <c r="Q279" s="143">
        <v>2.0000000000000001E-4</v>
      </c>
      <c r="R279" s="143">
        <f t="shared" si="2"/>
        <v>6.8000000000000005E-3</v>
      </c>
      <c r="S279" s="143">
        <v>0</v>
      </c>
      <c r="T279" s="144">
        <f t="shared" si="3"/>
        <v>0</v>
      </c>
      <c r="AR279" s="145" t="s">
        <v>209</v>
      </c>
      <c r="AT279" s="145" t="s">
        <v>221</v>
      </c>
      <c r="AU279" s="145" t="s">
        <v>94</v>
      </c>
      <c r="AY279" s="16" t="s">
        <v>165</v>
      </c>
      <c r="BE279" s="146">
        <f t="shared" si="4"/>
        <v>0</v>
      </c>
      <c r="BF279" s="146">
        <f t="shared" si="5"/>
        <v>0</v>
      </c>
      <c r="BG279" s="146">
        <f t="shared" si="6"/>
        <v>0</v>
      </c>
      <c r="BH279" s="146">
        <f t="shared" si="7"/>
        <v>0</v>
      </c>
      <c r="BI279" s="146">
        <f t="shared" si="8"/>
        <v>0</v>
      </c>
      <c r="BJ279" s="16" t="s">
        <v>92</v>
      </c>
      <c r="BK279" s="146">
        <f t="shared" si="9"/>
        <v>0</v>
      </c>
      <c r="BL279" s="16" t="s">
        <v>171</v>
      </c>
      <c r="BM279" s="145" t="s">
        <v>439</v>
      </c>
    </row>
    <row r="280" spans="2:65" s="1" customFormat="1" ht="33.049999999999997" customHeight="1">
      <c r="B280" s="32"/>
      <c r="C280" s="133" t="s">
        <v>440</v>
      </c>
      <c r="D280" s="133" t="s">
        <v>167</v>
      </c>
      <c r="E280" s="134" t="s">
        <v>441</v>
      </c>
      <c r="F280" s="135" t="s">
        <v>442</v>
      </c>
      <c r="G280" s="136" t="s">
        <v>266</v>
      </c>
      <c r="H280" s="137">
        <v>11</v>
      </c>
      <c r="I280" s="138"/>
      <c r="J280" s="139">
        <f t="shared" si="0"/>
        <v>0</v>
      </c>
      <c r="K280" s="140"/>
      <c r="L280" s="32"/>
      <c r="M280" s="141" t="s">
        <v>1</v>
      </c>
      <c r="N280" s="142" t="s">
        <v>49</v>
      </c>
      <c r="P280" s="143">
        <f t="shared" si="1"/>
        <v>0</v>
      </c>
      <c r="Q280" s="143">
        <v>0.15678500000000001</v>
      </c>
      <c r="R280" s="143">
        <f t="shared" si="2"/>
        <v>1.7246350000000001</v>
      </c>
      <c r="S280" s="143">
        <v>0</v>
      </c>
      <c r="T280" s="144">
        <f t="shared" si="3"/>
        <v>0</v>
      </c>
      <c r="AR280" s="145" t="s">
        <v>171</v>
      </c>
      <c r="AT280" s="145" t="s">
        <v>167</v>
      </c>
      <c r="AU280" s="145" t="s">
        <v>94</v>
      </c>
      <c r="AY280" s="16" t="s">
        <v>165</v>
      </c>
      <c r="BE280" s="146">
        <f t="shared" si="4"/>
        <v>0</v>
      </c>
      <c r="BF280" s="146">
        <f t="shared" si="5"/>
        <v>0</v>
      </c>
      <c r="BG280" s="146">
        <f t="shared" si="6"/>
        <v>0</v>
      </c>
      <c r="BH280" s="146">
        <f t="shared" si="7"/>
        <v>0</v>
      </c>
      <c r="BI280" s="146">
        <f t="shared" si="8"/>
        <v>0</v>
      </c>
      <c r="BJ280" s="16" t="s">
        <v>92</v>
      </c>
      <c r="BK280" s="146">
        <f t="shared" si="9"/>
        <v>0</v>
      </c>
      <c r="BL280" s="16" t="s">
        <v>171</v>
      </c>
      <c r="BM280" s="145" t="s">
        <v>443</v>
      </c>
    </row>
    <row r="281" spans="2:65" s="1" customFormat="1" ht="37.799999999999997" customHeight="1">
      <c r="B281" s="32"/>
      <c r="C281" s="133" t="s">
        <v>444</v>
      </c>
      <c r="D281" s="133" t="s">
        <v>167</v>
      </c>
      <c r="E281" s="134" t="s">
        <v>445</v>
      </c>
      <c r="F281" s="135" t="s">
        <v>446</v>
      </c>
      <c r="G281" s="136" t="s">
        <v>266</v>
      </c>
      <c r="H281" s="137">
        <v>7</v>
      </c>
      <c r="I281" s="138"/>
      <c r="J281" s="139">
        <f t="shared" si="0"/>
        <v>0</v>
      </c>
      <c r="K281" s="140"/>
      <c r="L281" s="32"/>
      <c r="M281" s="141" t="s">
        <v>1</v>
      </c>
      <c r="N281" s="142" t="s">
        <v>49</v>
      </c>
      <c r="P281" s="143">
        <f t="shared" si="1"/>
        <v>0</v>
      </c>
      <c r="Q281" s="143">
        <v>0.22833800000000001</v>
      </c>
      <c r="R281" s="143">
        <f t="shared" si="2"/>
        <v>1.5983660000000002</v>
      </c>
      <c r="S281" s="143">
        <v>0</v>
      </c>
      <c r="T281" s="144">
        <f t="shared" si="3"/>
        <v>0</v>
      </c>
      <c r="AR281" s="145" t="s">
        <v>171</v>
      </c>
      <c r="AT281" s="145" t="s">
        <v>167</v>
      </c>
      <c r="AU281" s="145" t="s">
        <v>94</v>
      </c>
      <c r="AY281" s="16" t="s">
        <v>165</v>
      </c>
      <c r="BE281" s="146">
        <f t="shared" si="4"/>
        <v>0</v>
      </c>
      <c r="BF281" s="146">
        <f t="shared" si="5"/>
        <v>0</v>
      </c>
      <c r="BG281" s="146">
        <f t="shared" si="6"/>
        <v>0</v>
      </c>
      <c r="BH281" s="146">
        <f t="shared" si="7"/>
        <v>0</v>
      </c>
      <c r="BI281" s="146">
        <f t="shared" si="8"/>
        <v>0</v>
      </c>
      <c r="BJ281" s="16" t="s">
        <v>92</v>
      </c>
      <c r="BK281" s="146">
        <f t="shared" si="9"/>
        <v>0</v>
      </c>
      <c r="BL281" s="16" t="s">
        <v>171</v>
      </c>
      <c r="BM281" s="145" t="s">
        <v>447</v>
      </c>
    </row>
    <row r="282" spans="2:65" s="1" customFormat="1" ht="37.799999999999997" customHeight="1">
      <c r="B282" s="32"/>
      <c r="C282" s="133" t="s">
        <v>448</v>
      </c>
      <c r="D282" s="133" t="s">
        <v>167</v>
      </c>
      <c r="E282" s="134" t="s">
        <v>449</v>
      </c>
      <c r="F282" s="135" t="s">
        <v>450</v>
      </c>
      <c r="G282" s="136" t="s">
        <v>266</v>
      </c>
      <c r="H282" s="137">
        <v>4</v>
      </c>
      <c r="I282" s="138"/>
      <c r="J282" s="139">
        <f t="shared" si="0"/>
        <v>0</v>
      </c>
      <c r="K282" s="140"/>
      <c r="L282" s="32"/>
      <c r="M282" s="141" t="s">
        <v>1</v>
      </c>
      <c r="N282" s="142" t="s">
        <v>49</v>
      </c>
      <c r="P282" s="143">
        <f t="shared" si="1"/>
        <v>0</v>
      </c>
      <c r="Q282" s="143">
        <v>0.23499999999999999</v>
      </c>
      <c r="R282" s="143">
        <f t="shared" si="2"/>
        <v>0.94</v>
      </c>
      <c r="S282" s="143">
        <v>0</v>
      </c>
      <c r="T282" s="144">
        <f t="shared" si="3"/>
        <v>0</v>
      </c>
      <c r="AR282" s="145" t="s">
        <v>171</v>
      </c>
      <c r="AT282" s="145" t="s">
        <v>167</v>
      </c>
      <c r="AU282" s="145" t="s">
        <v>94</v>
      </c>
      <c r="AY282" s="16" t="s">
        <v>165</v>
      </c>
      <c r="BE282" s="146">
        <f t="shared" si="4"/>
        <v>0</v>
      </c>
      <c r="BF282" s="146">
        <f t="shared" si="5"/>
        <v>0</v>
      </c>
      <c r="BG282" s="146">
        <f t="shared" si="6"/>
        <v>0</v>
      </c>
      <c r="BH282" s="146">
        <f t="shared" si="7"/>
        <v>0</v>
      </c>
      <c r="BI282" s="146">
        <f t="shared" si="8"/>
        <v>0</v>
      </c>
      <c r="BJ282" s="16" t="s">
        <v>92</v>
      </c>
      <c r="BK282" s="146">
        <f t="shared" si="9"/>
        <v>0</v>
      </c>
      <c r="BL282" s="16" t="s">
        <v>171</v>
      </c>
      <c r="BM282" s="145" t="s">
        <v>451</v>
      </c>
    </row>
    <row r="283" spans="2:65" s="1" customFormat="1" ht="24.25" customHeight="1">
      <c r="B283" s="32"/>
      <c r="C283" s="133" t="s">
        <v>452</v>
      </c>
      <c r="D283" s="133" t="s">
        <v>167</v>
      </c>
      <c r="E283" s="134" t="s">
        <v>453</v>
      </c>
      <c r="F283" s="135" t="s">
        <v>454</v>
      </c>
      <c r="G283" s="136" t="s">
        <v>266</v>
      </c>
      <c r="H283" s="137">
        <v>20</v>
      </c>
      <c r="I283" s="138"/>
      <c r="J283" s="139">
        <f t="shared" si="0"/>
        <v>0</v>
      </c>
      <c r="K283" s="140"/>
      <c r="L283" s="32"/>
      <c r="M283" s="141" t="s">
        <v>1</v>
      </c>
      <c r="N283" s="142" t="s">
        <v>49</v>
      </c>
      <c r="P283" s="143">
        <f t="shared" si="1"/>
        <v>0</v>
      </c>
      <c r="Q283" s="143">
        <v>0.42080000000000001</v>
      </c>
      <c r="R283" s="143">
        <f t="shared" si="2"/>
        <v>8.4160000000000004</v>
      </c>
      <c r="S283" s="143">
        <v>0</v>
      </c>
      <c r="T283" s="144">
        <f t="shared" si="3"/>
        <v>0</v>
      </c>
      <c r="AR283" s="145" t="s">
        <v>171</v>
      </c>
      <c r="AT283" s="145" t="s">
        <v>167</v>
      </c>
      <c r="AU283" s="145" t="s">
        <v>94</v>
      </c>
      <c r="AY283" s="16" t="s">
        <v>165</v>
      </c>
      <c r="BE283" s="146">
        <f t="shared" si="4"/>
        <v>0</v>
      </c>
      <c r="BF283" s="146">
        <f t="shared" si="5"/>
        <v>0</v>
      </c>
      <c r="BG283" s="146">
        <f t="shared" si="6"/>
        <v>0</v>
      </c>
      <c r="BH283" s="146">
        <f t="shared" si="7"/>
        <v>0</v>
      </c>
      <c r="BI283" s="146">
        <f t="shared" si="8"/>
        <v>0</v>
      </c>
      <c r="BJ283" s="16" t="s">
        <v>92</v>
      </c>
      <c r="BK283" s="146">
        <f t="shared" si="9"/>
        <v>0</v>
      </c>
      <c r="BL283" s="16" t="s">
        <v>171</v>
      </c>
      <c r="BM283" s="145" t="s">
        <v>455</v>
      </c>
    </row>
    <row r="284" spans="2:65" s="1" customFormat="1" ht="33.049999999999997" customHeight="1">
      <c r="B284" s="32"/>
      <c r="C284" s="133" t="s">
        <v>456</v>
      </c>
      <c r="D284" s="133" t="s">
        <v>167</v>
      </c>
      <c r="E284" s="134" t="s">
        <v>457</v>
      </c>
      <c r="F284" s="135" t="s">
        <v>458</v>
      </c>
      <c r="G284" s="136" t="s">
        <v>266</v>
      </c>
      <c r="H284" s="137">
        <v>20</v>
      </c>
      <c r="I284" s="138"/>
      <c r="J284" s="139">
        <f t="shared" si="0"/>
        <v>0</v>
      </c>
      <c r="K284" s="140"/>
      <c r="L284" s="32"/>
      <c r="M284" s="141" t="s">
        <v>1</v>
      </c>
      <c r="N284" s="142" t="s">
        <v>49</v>
      </c>
      <c r="P284" s="143">
        <f t="shared" si="1"/>
        <v>0</v>
      </c>
      <c r="Q284" s="143">
        <v>0.31108000000000002</v>
      </c>
      <c r="R284" s="143">
        <f t="shared" si="2"/>
        <v>6.2216000000000005</v>
      </c>
      <c r="S284" s="143">
        <v>0</v>
      </c>
      <c r="T284" s="144">
        <f t="shared" si="3"/>
        <v>0</v>
      </c>
      <c r="AR284" s="145" t="s">
        <v>171</v>
      </c>
      <c r="AT284" s="145" t="s">
        <v>167</v>
      </c>
      <c r="AU284" s="145" t="s">
        <v>94</v>
      </c>
      <c r="AY284" s="16" t="s">
        <v>165</v>
      </c>
      <c r="BE284" s="146">
        <f t="shared" si="4"/>
        <v>0</v>
      </c>
      <c r="BF284" s="146">
        <f t="shared" si="5"/>
        <v>0</v>
      </c>
      <c r="BG284" s="146">
        <f t="shared" si="6"/>
        <v>0</v>
      </c>
      <c r="BH284" s="146">
        <f t="shared" si="7"/>
        <v>0</v>
      </c>
      <c r="BI284" s="146">
        <f t="shared" si="8"/>
        <v>0</v>
      </c>
      <c r="BJ284" s="16" t="s">
        <v>92</v>
      </c>
      <c r="BK284" s="146">
        <f t="shared" si="9"/>
        <v>0</v>
      </c>
      <c r="BL284" s="16" t="s">
        <v>171</v>
      </c>
      <c r="BM284" s="145" t="s">
        <v>459</v>
      </c>
    </row>
    <row r="285" spans="2:65" s="11" customFormat="1" ht="22.75" customHeight="1">
      <c r="B285" s="121"/>
      <c r="D285" s="122" t="s">
        <v>83</v>
      </c>
      <c r="E285" s="131" t="s">
        <v>214</v>
      </c>
      <c r="F285" s="131" t="s">
        <v>460</v>
      </c>
      <c r="I285" s="124"/>
      <c r="J285" s="132">
        <f>BK285</f>
        <v>0</v>
      </c>
      <c r="L285" s="121"/>
      <c r="M285" s="126"/>
      <c r="P285" s="127">
        <f>SUM(P286:P311)</f>
        <v>0</v>
      </c>
      <c r="R285" s="127">
        <f>SUM(R286:R311)</f>
        <v>199.53907985000001</v>
      </c>
      <c r="T285" s="128">
        <f>SUM(T286:T311)</f>
        <v>0</v>
      </c>
      <c r="AR285" s="122" t="s">
        <v>92</v>
      </c>
      <c r="AT285" s="129" t="s">
        <v>83</v>
      </c>
      <c r="AU285" s="129" t="s">
        <v>92</v>
      </c>
      <c r="AY285" s="122" t="s">
        <v>165</v>
      </c>
      <c r="BK285" s="130">
        <f>SUM(BK286:BK311)</f>
        <v>0</v>
      </c>
    </row>
    <row r="286" spans="2:65" s="1" customFormat="1" ht="24.25" customHeight="1">
      <c r="B286" s="32"/>
      <c r="C286" s="133" t="s">
        <v>461</v>
      </c>
      <c r="D286" s="133" t="s">
        <v>167</v>
      </c>
      <c r="E286" s="134" t="s">
        <v>462</v>
      </c>
      <c r="F286" s="135" t="s">
        <v>463</v>
      </c>
      <c r="G286" s="136" t="s">
        <v>266</v>
      </c>
      <c r="H286" s="137">
        <v>4</v>
      </c>
      <c r="I286" s="138"/>
      <c r="J286" s="139">
        <f t="shared" ref="J286:J292" si="10">ROUND(I286*H286,2)</f>
        <v>0</v>
      </c>
      <c r="K286" s="140"/>
      <c r="L286" s="32"/>
      <c r="M286" s="141" t="s">
        <v>1</v>
      </c>
      <c r="N286" s="142" t="s">
        <v>49</v>
      </c>
      <c r="P286" s="143">
        <f t="shared" ref="P286:P292" si="11">O286*H286</f>
        <v>0</v>
      </c>
      <c r="Q286" s="143">
        <v>1.0499999999999999E-3</v>
      </c>
      <c r="R286" s="143">
        <f t="shared" ref="R286:R292" si="12">Q286*H286</f>
        <v>4.1999999999999997E-3</v>
      </c>
      <c r="S286" s="143">
        <v>0</v>
      </c>
      <c r="T286" s="144">
        <f t="shared" ref="T286:T292" si="13">S286*H286</f>
        <v>0</v>
      </c>
      <c r="AR286" s="145" t="s">
        <v>171</v>
      </c>
      <c r="AT286" s="145" t="s">
        <v>167</v>
      </c>
      <c r="AU286" s="145" t="s">
        <v>94</v>
      </c>
      <c r="AY286" s="16" t="s">
        <v>165</v>
      </c>
      <c r="BE286" s="146">
        <f t="shared" ref="BE286:BE292" si="14">IF(N286="základní",J286,0)</f>
        <v>0</v>
      </c>
      <c r="BF286" s="146">
        <f t="shared" ref="BF286:BF292" si="15">IF(N286="snížená",J286,0)</f>
        <v>0</v>
      </c>
      <c r="BG286" s="146">
        <f t="shared" ref="BG286:BG292" si="16">IF(N286="zákl. přenesená",J286,0)</f>
        <v>0</v>
      </c>
      <c r="BH286" s="146">
        <f t="shared" ref="BH286:BH292" si="17">IF(N286="sníž. přenesená",J286,0)</f>
        <v>0</v>
      </c>
      <c r="BI286" s="146">
        <f t="shared" ref="BI286:BI292" si="18">IF(N286="nulová",J286,0)</f>
        <v>0</v>
      </c>
      <c r="BJ286" s="16" t="s">
        <v>92</v>
      </c>
      <c r="BK286" s="146">
        <f t="shared" ref="BK286:BK292" si="19">ROUND(I286*H286,2)</f>
        <v>0</v>
      </c>
      <c r="BL286" s="16" t="s">
        <v>171</v>
      </c>
      <c r="BM286" s="145" t="s">
        <v>464</v>
      </c>
    </row>
    <row r="287" spans="2:65" s="1" customFormat="1" ht="24.25" customHeight="1">
      <c r="B287" s="32"/>
      <c r="C287" s="162" t="s">
        <v>465</v>
      </c>
      <c r="D287" s="162" t="s">
        <v>221</v>
      </c>
      <c r="E287" s="163" t="s">
        <v>466</v>
      </c>
      <c r="F287" s="164" t="s">
        <v>467</v>
      </c>
      <c r="G287" s="165" t="s">
        <v>266</v>
      </c>
      <c r="H287" s="166">
        <v>1</v>
      </c>
      <c r="I287" s="167"/>
      <c r="J287" s="168">
        <f t="shared" si="10"/>
        <v>0</v>
      </c>
      <c r="K287" s="169"/>
      <c r="L287" s="170"/>
      <c r="M287" s="171" t="s">
        <v>1</v>
      </c>
      <c r="N287" s="172" t="s">
        <v>49</v>
      </c>
      <c r="P287" s="143">
        <f t="shared" si="11"/>
        <v>0</v>
      </c>
      <c r="Q287" s="143">
        <v>3.5000000000000001E-3</v>
      </c>
      <c r="R287" s="143">
        <f t="shared" si="12"/>
        <v>3.5000000000000001E-3</v>
      </c>
      <c r="S287" s="143">
        <v>0</v>
      </c>
      <c r="T287" s="144">
        <f t="shared" si="13"/>
        <v>0</v>
      </c>
      <c r="AR287" s="145" t="s">
        <v>209</v>
      </c>
      <c r="AT287" s="145" t="s">
        <v>221</v>
      </c>
      <c r="AU287" s="145" t="s">
        <v>94</v>
      </c>
      <c r="AY287" s="16" t="s">
        <v>165</v>
      </c>
      <c r="BE287" s="146">
        <f t="shared" si="14"/>
        <v>0</v>
      </c>
      <c r="BF287" s="146">
        <f t="shared" si="15"/>
        <v>0</v>
      </c>
      <c r="BG287" s="146">
        <f t="shared" si="16"/>
        <v>0</v>
      </c>
      <c r="BH287" s="146">
        <f t="shared" si="17"/>
        <v>0</v>
      </c>
      <c r="BI287" s="146">
        <f t="shared" si="18"/>
        <v>0</v>
      </c>
      <c r="BJ287" s="16" t="s">
        <v>92</v>
      </c>
      <c r="BK287" s="146">
        <f t="shared" si="19"/>
        <v>0</v>
      </c>
      <c r="BL287" s="16" t="s">
        <v>171</v>
      </c>
      <c r="BM287" s="145" t="s">
        <v>468</v>
      </c>
    </row>
    <row r="288" spans="2:65" s="1" customFormat="1" ht="16.55" customHeight="1">
      <c r="B288" s="32"/>
      <c r="C288" s="162" t="s">
        <v>469</v>
      </c>
      <c r="D288" s="162" t="s">
        <v>221</v>
      </c>
      <c r="E288" s="163" t="s">
        <v>470</v>
      </c>
      <c r="F288" s="164" t="s">
        <v>471</v>
      </c>
      <c r="G288" s="165" t="s">
        <v>266</v>
      </c>
      <c r="H288" s="166">
        <v>2</v>
      </c>
      <c r="I288" s="167"/>
      <c r="J288" s="168">
        <f t="shared" si="10"/>
        <v>0</v>
      </c>
      <c r="K288" s="169"/>
      <c r="L288" s="170"/>
      <c r="M288" s="171" t="s">
        <v>1</v>
      </c>
      <c r="N288" s="172" t="s">
        <v>49</v>
      </c>
      <c r="P288" s="143">
        <f t="shared" si="11"/>
        <v>0</v>
      </c>
      <c r="Q288" s="143">
        <v>2.4500000000000001E-2</v>
      </c>
      <c r="R288" s="143">
        <f t="shared" si="12"/>
        <v>4.9000000000000002E-2</v>
      </c>
      <c r="S288" s="143">
        <v>0</v>
      </c>
      <c r="T288" s="144">
        <f t="shared" si="13"/>
        <v>0</v>
      </c>
      <c r="AR288" s="145" t="s">
        <v>209</v>
      </c>
      <c r="AT288" s="145" t="s">
        <v>221</v>
      </c>
      <c r="AU288" s="145" t="s">
        <v>94</v>
      </c>
      <c r="AY288" s="16" t="s">
        <v>165</v>
      </c>
      <c r="BE288" s="146">
        <f t="shared" si="14"/>
        <v>0</v>
      </c>
      <c r="BF288" s="146">
        <f t="shared" si="15"/>
        <v>0</v>
      </c>
      <c r="BG288" s="146">
        <f t="shared" si="16"/>
        <v>0</v>
      </c>
      <c r="BH288" s="146">
        <f t="shared" si="17"/>
        <v>0</v>
      </c>
      <c r="BI288" s="146">
        <f t="shared" si="18"/>
        <v>0</v>
      </c>
      <c r="BJ288" s="16" t="s">
        <v>92</v>
      </c>
      <c r="BK288" s="146">
        <f t="shared" si="19"/>
        <v>0</v>
      </c>
      <c r="BL288" s="16" t="s">
        <v>171</v>
      </c>
      <c r="BM288" s="145" t="s">
        <v>472</v>
      </c>
    </row>
    <row r="289" spans="2:65" s="1" customFormat="1" ht="24.25" customHeight="1">
      <c r="B289" s="32"/>
      <c r="C289" s="133" t="s">
        <v>473</v>
      </c>
      <c r="D289" s="133" t="s">
        <v>167</v>
      </c>
      <c r="E289" s="134" t="s">
        <v>474</v>
      </c>
      <c r="F289" s="135" t="s">
        <v>475</v>
      </c>
      <c r="G289" s="136" t="s">
        <v>266</v>
      </c>
      <c r="H289" s="137">
        <v>4</v>
      </c>
      <c r="I289" s="138"/>
      <c r="J289" s="139">
        <f t="shared" si="10"/>
        <v>0</v>
      </c>
      <c r="K289" s="140"/>
      <c r="L289" s="32"/>
      <c r="M289" s="141" t="s">
        <v>1</v>
      </c>
      <c r="N289" s="142" t="s">
        <v>49</v>
      </c>
      <c r="P289" s="143">
        <f t="shared" si="11"/>
        <v>0</v>
      </c>
      <c r="Q289" s="143">
        <v>0.109405</v>
      </c>
      <c r="R289" s="143">
        <f t="shared" si="12"/>
        <v>0.43762000000000001</v>
      </c>
      <c r="S289" s="143">
        <v>0</v>
      </c>
      <c r="T289" s="144">
        <f t="shared" si="13"/>
        <v>0</v>
      </c>
      <c r="AR289" s="145" t="s">
        <v>171</v>
      </c>
      <c r="AT289" s="145" t="s">
        <v>167</v>
      </c>
      <c r="AU289" s="145" t="s">
        <v>94</v>
      </c>
      <c r="AY289" s="16" t="s">
        <v>165</v>
      </c>
      <c r="BE289" s="146">
        <f t="shared" si="14"/>
        <v>0</v>
      </c>
      <c r="BF289" s="146">
        <f t="shared" si="15"/>
        <v>0</v>
      </c>
      <c r="BG289" s="146">
        <f t="shared" si="16"/>
        <v>0</v>
      </c>
      <c r="BH289" s="146">
        <f t="shared" si="17"/>
        <v>0</v>
      </c>
      <c r="BI289" s="146">
        <f t="shared" si="18"/>
        <v>0</v>
      </c>
      <c r="BJ289" s="16" t="s">
        <v>92</v>
      </c>
      <c r="BK289" s="146">
        <f t="shared" si="19"/>
        <v>0</v>
      </c>
      <c r="BL289" s="16" t="s">
        <v>171</v>
      </c>
      <c r="BM289" s="145" t="s">
        <v>476</v>
      </c>
    </row>
    <row r="290" spans="2:65" s="1" customFormat="1" ht="21.8" customHeight="1">
      <c r="B290" s="32"/>
      <c r="C290" s="162" t="s">
        <v>477</v>
      </c>
      <c r="D290" s="162" t="s">
        <v>221</v>
      </c>
      <c r="E290" s="163" t="s">
        <v>478</v>
      </c>
      <c r="F290" s="164" t="s">
        <v>479</v>
      </c>
      <c r="G290" s="165" t="s">
        <v>266</v>
      </c>
      <c r="H290" s="166">
        <v>4</v>
      </c>
      <c r="I290" s="167"/>
      <c r="J290" s="168">
        <f t="shared" si="10"/>
        <v>0</v>
      </c>
      <c r="K290" s="169"/>
      <c r="L290" s="170"/>
      <c r="M290" s="171" t="s">
        <v>1</v>
      </c>
      <c r="N290" s="172" t="s">
        <v>49</v>
      </c>
      <c r="P290" s="143">
        <f t="shared" si="11"/>
        <v>0</v>
      </c>
      <c r="Q290" s="143">
        <v>6.1000000000000004E-3</v>
      </c>
      <c r="R290" s="143">
        <f t="shared" si="12"/>
        <v>2.4400000000000002E-2</v>
      </c>
      <c r="S290" s="143">
        <v>0</v>
      </c>
      <c r="T290" s="144">
        <f t="shared" si="13"/>
        <v>0</v>
      </c>
      <c r="AR290" s="145" t="s">
        <v>209</v>
      </c>
      <c r="AT290" s="145" t="s">
        <v>221</v>
      </c>
      <c r="AU290" s="145" t="s">
        <v>94</v>
      </c>
      <c r="AY290" s="16" t="s">
        <v>165</v>
      </c>
      <c r="BE290" s="146">
        <f t="shared" si="14"/>
        <v>0</v>
      </c>
      <c r="BF290" s="146">
        <f t="shared" si="15"/>
        <v>0</v>
      </c>
      <c r="BG290" s="146">
        <f t="shared" si="16"/>
        <v>0</v>
      </c>
      <c r="BH290" s="146">
        <f t="shared" si="17"/>
        <v>0</v>
      </c>
      <c r="BI290" s="146">
        <f t="shared" si="18"/>
        <v>0</v>
      </c>
      <c r="BJ290" s="16" t="s">
        <v>92</v>
      </c>
      <c r="BK290" s="146">
        <f t="shared" si="19"/>
        <v>0</v>
      </c>
      <c r="BL290" s="16" t="s">
        <v>171</v>
      </c>
      <c r="BM290" s="145" t="s">
        <v>480</v>
      </c>
    </row>
    <row r="291" spans="2:65" s="1" customFormat="1" ht="24.25" customHeight="1">
      <c r="B291" s="32"/>
      <c r="C291" s="133" t="s">
        <v>481</v>
      </c>
      <c r="D291" s="133" t="s">
        <v>167</v>
      </c>
      <c r="E291" s="134" t="s">
        <v>482</v>
      </c>
      <c r="F291" s="135" t="s">
        <v>483</v>
      </c>
      <c r="G291" s="136" t="s">
        <v>257</v>
      </c>
      <c r="H291" s="137">
        <v>317</v>
      </c>
      <c r="I291" s="138"/>
      <c r="J291" s="139">
        <f t="shared" si="10"/>
        <v>0</v>
      </c>
      <c r="K291" s="140"/>
      <c r="L291" s="32"/>
      <c r="M291" s="141" t="s">
        <v>1</v>
      </c>
      <c r="N291" s="142" t="s">
        <v>49</v>
      </c>
      <c r="P291" s="143">
        <f t="shared" si="11"/>
        <v>0</v>
      </c>
      <c r="Q291" s="143">
        <v>8.9775999999999995E-2</v>
      </c>
      <c r="R291" s="143">
        <f t="shared" si="12"/>
        <v>28.458991999999999</v>
      </c>
      <c r="S291" s="143">
        <v>0</v>
      </c>
      <c r="T291" s="144">
        <f t="shared" si="13"/>
        <v>0</v>
      </c>
      <c r="AR291" s="145" t="s">
        <v>171</v>
      </c>
      <c r="AT291" s="145" t="s">
        <v>167</v>
      </c>
      <c r="AU291" s="145" t="s">
        <v>94</v>
      </c>
      <c r="AY291" s="16" t="s">
        <v>165</v>
      </c>
      <c r="BE291" s="146">
        <f t="shared" si="14"/>
        <v>0</v>
      </c>
      <c r="BF291" s="146">
        <f t="shared" si="15"/>
        <v>0</v>
      </c>
      <c r="BG291" s="146">
        <f t="shared" si="16"/>
        <v>0</v>
      </c>
      <c r="BH291" s="146">
        <f t="shared" si="17"/>
        <v>0</v>
      </c>
      <c r="BI291" s="146">
        <f t="shared" si="18"/>
        <v>0</v>
      </c>
      <c r="BJ291" s="16" t="s">
        <v>92</v>
      </c>
      <c r="BK291" s="146">
        <f t="shared" si="19"/>
        <v>0</v>
      </c>
      <c r="BL291" s="16" t="s">
        <v>171</v>
      </c>
      <c r="BM291" s="145" t="s">
        <v>484</v>
      </c>
    </row>
    <row r="292" spans="2:65" s="1" customFormat="1" ht="24.25" customHeight="1">
      <c r="B292" s="32"/>
      <c r="C292" s="133" t="s">
        <v>485</v>
      </c>
      <c r="D292" s="133" t="s">
        <v>167</v>
      </c>
      <c r="E292" s="134" t="s">
        <v>486</v>
      </c>
      <c r="F292" s="135" t="s">
        <v>487</v>
      </c>
      <c r="G292" s="136" t="s">
        <v>257</v>
      </c>
      <c r="H292" s="137">
        <v>732.5</v>
      </c>
      <c r="I292" s="138"/>
      <c r="J292" s="139">
        <f t="shared" si="10"/>
        <v>0</v>
      </c>
      <c r="K292" s="140"/>
      <c r="L292" s="32"/>
      <c r="M292" s="141" t="s">
        <v>1</v>
      </c>
      <c r="N292" s="142" t="s">
        <v>49</v>
      </c>
      <c r="P292" s="143">
        <f t="shared" si="11"/>
        <v>0</v>
      </c>
      <c r="Q292" s="143">
        <v>0.14066960000000001</v>
      </c>
      <c r="R292" s="143">
        <f t="shared" si="12"/>
        <v>103.040482</v>
      </c>
      <c r="S292" s="143">
        <v>0</v>
      </c>
      <c r="T292" s="144">
        <f t="shared" si="13"/>
        <v>0</v>
      </c>
      <c r="AR292" s="145" t="s">
        <v>171</v>
      </c>
      <c r="AT292" s="145" t="s">
        <v>167</v>
      </c>
      <c r="AU292" s="145" t="s">
        <v>94</v>
      </c>
      <c r="AY292" s="16" t="s">
        <v>165</v>
      </c>
      <c r="BE292" s="146">
        <f t="shared" si="14"/>
        <v>0</v>
      </c>
      <c r="BF292" s="146">
        <f t="shared" si="15"/>
        <v>0</v>
      </c>
      <c r="BG292" s="146">
        <f t="shared" si="16"/>
        <v>0</v>
      </c>
      <c r="BH292" s="146">
        <f t="shared" si="17"/>
        <v>0</v>
      </c>
      <c r="BI292" s="146">
        <f t="shared" si="18"/>
        <v>0</v>
      </c>
      <c r="BJ292" s="16" t="s">
        <v>92</v>
      </c>
      <c r="BK292" s="146">
        <f t="shared" si="19"/>
        <v>0</v>
      </c>
      <c r="BL292" s="16" t="s">
        <v>171</v>
      </c>
      <c r="BM292" s="145" t="s">
        <v>488</v>
      </c>
    </row>
    <row r="293" spans="2:65" s="12" customFormat="1" ht="10.5">
      <c r="B293" s="147"/>
      <c r="D293" s="148" t="s">
        <v>177</v>
      </c>
      <c r="E293" s="149" t="s">
        <v>1</v>
      </c>
      <c r="F293" s="150" t="s">
        <v>489</v>
      </c>
      <c r="H293" s="151">
        <v>732.5</v>
      </c>
      <c r="I293" s="152"/>
      <c r="L293" s="147"/>
      <c r="M293" s="153"/>
      <c r="T293" s="154"/>
      <c r="AT293" s="149" t="s">
        <v>177</v>
      </c>
      <c r="AU293" s="149" t="s">
        <v>94</v>
      </c>
      <c r="AV293" s="12" t="s">
        <v>94</v>
      </c>
      <c r="AW293" s="12" t="s">
        <v>39</v>
      </c>
      <c r="AX293" s="12" t="s">
        <v>92</v>
      </c>
      <c r="AY293" s="149" t="s">
        <v>165</v>
      </c>
    </row>
    <row r="294" spans="2:65" s="1" customFormat="1" ht="16.55" customHeight="1">
      <c r="B294" s="32"/>
      <c r="C294" s="162" t="s">
        <v>490</v>
      </c>
      <c r="D294" s="162" t="s">
        <v>221</v>
      </c>
      <c r="E294" s="163" t="s">
        <v>491</v>
      </c>
      <c r="F294" s="164" t="s">
        <v>492</v>
      </c>
      <c r="G294" s="165" t="s">
        <v>257</v>
      </c>
      <c r="H294" s="166">
        <v>268</v>
      </c>
      <c r="I294" s="167"/>
      <c r="J294" s="168">
        <f>ROUND(I294*H294,2)</f>
        <v>0</v>
      </c>
      <c r="K294" s="169"/>
      <c r="L294" s="170"/>
      <c r="M294" s="171" t="s">
        <v>1</v>
      </c>
      <c r="N294" s="172" t="s">
        <v>49</v>
      </c>
      <c r="P294" s="143">
        <f>O294*H294</f>
        <v>0</v>
      </c>
      <c r="Q294" s="143">
        <v>0.104</v>
      </c>
      <c r="R294" s="143">
        <f>Q294*H294</f>
        <v>27.872</v>
      </c>
      <c r="S294" s="143">
        <v>0</v>
      </c>
      <c r="T294" s="144">
        <f>S294*H294</f>
        <v>0</v>
      </c>
      <c r="AR294" s="145" t="s">
        <v>209</v>
      </c>
      <c r="AT294" s="145" t="s">
        <v>221</v>
      </c>
      <c r="AU294" s="145" t="s">
        <v>94</v>
      </c>
      <c r="AY294" s="16" t="s">
        <v>165</v>
      </c>
      <c r="BE294" s="146">
        <f>IF(N294="základní",J294,0)</f>
        <v>0</v>
      </c>
      <c r="BF294" s="146">
        <f>IF(N294="snížená",J294,0)</f>
        <v>0</v>
      </c>
      <c r="BG294" s="146">
        <f>IF(N294="zákl. přenesená",J294,0)</f>
        <v>0</v>
      </c>
      <c r="BH294" s="146">
        <f>IF(N294="sníž. přenesená",J294,0)</f>
        <v>0</v>
      </c>
      <c r="BI294" s="146">
        <f>IF(N294="nulová",J294,0)</f>
        <v>0</v>
      </c>
      <c r="BJ294" s="16" t="s">
        <v>92</v>
      </c>
      <c r="BK294" s="146">
        <f>ROUND(I294*H294,2)</f>
        <v>0</v>
      </c>
      <c r="BL294" s="16" t="s">
        <v>171</v>
      </c>
      <c r="BM294" s="145" t="s">
        <v>493</v>
      </c>
    </row>
    <row r="295" spans="2:65" s="1" customFormat="1" ht="24.25" customHeight="1">
      <c r="B295" s="32"/>
      <c r="C295" s="162" t="s">
        <v>494</v>
      </c>
      <c r="D295" s="162" t="s">
        <v>221</v>
      </c>
      <c r="E295" s="163" t="s">
        <v>495</v>
      </c>
      <c r="F295" s="164" t="s">
        <v>496</v>
      </c>
      <c r="G295" s="165" t="s">
        <v>257</v>
      </c>
      <c r="H295" s="166">
        <v>8</v>
      </c>
      <c r="I295" s="167"/>
      <c r="J295" s="168">
        <f>ROUND(I295*H295,2)</f>
        <v>0</v>
      </c>
      <c r="K295" s="169"/>
      <c r="L295" s="170"/>
      <c r="M295" s="171" t="s">
        <v>1</v>
      </c>
      <c r="N295" s="172" t="s">
        <v>49</v>
      </c>
      <c r="P295" s="143">
        <f>O295*H295</f>
        <v>0</v>
      </c>
      <c r="Q295" s="143">
        <v>0.125</v>
      </c>
      <c r="R295" s="143">
        <f>Q295*H295</f>
        <v>1</v>
      </c>
      <c r="S295" s="143">
        <v>0</v>
      </c>
      <c r="T295" s="144">
        <f>S295*H295</f>
        <v>0</v>
      </c>
      <c r="AR295" s="145" t="s">
        <v>209</v>
      </c>
      <c r="AT295" s="145" t="s">
        <v>221</v>
      </c>
      <c r="AU295" s="145" t="s">
        <v>94</v>
      </c>
      <c r="AY295" s="16" t="s">
        <v>165</v>
      </c>
      <c r="BE295" s="146">
        <f>IF(N295="základní",J295,0)</f>
        <v>0</v>
      </c>
      <c r="BF295" s="146">
        <f>IF(N295="snížená",J295,0)</f>
        <v>0</v>
      </c>
      <c r="BG295" s="146">
        <f>IF(N295="zákl. přenesená",J295,0)</f>
        <v>0</v>
      </c>
      <c r="BH295" s="146">
        <f>IF(N295="sníž. přenesená",J295,0)</f>
        <v>0</v>
      </c>
      <c r="BI295" s="146">
        <f>IF(N295="nulová",J295,0)</f>
        <v>0</v>
      </c>
      <c r="BJ295" s="16" t="s">
        <v>92</v>
      </c>
      <c r="BK295" s="146">
        <f>ROUND(I295*H295,2)</f>
        <v>0</v>
      </c>
      <c r="BL295" s="16" t="s">
        <v>171</v>
      </c>
      <c r="BM295" s="145" t="s">
        <v>497</v>
      </c>
    </row>
    <row r="296" spans="2:65" s="12" customFormat="1" ht="10.5">
      <c r="B296" s="147"/>
      <c r="D296" s="148" t="s">
        <v>177</v>
      </c>
      <c r="E296" s="149" t="s">
        <v>1</v>
      </c>
      <c r="F296" s="150" t="s">
        <v>498</v>
      </c>
      <c r="H296" s="151">
        <v>8</v>
      </c>
      <c r="I296" s="152"/>
      <c r="L296" s="147"/>
      <c r="M296" s="153"/>
      <c r="T296" s="154"/>
      <c r="AT296" s="149" t="s">
        <v>177</v>
      </c>
      <c r="AU296" s="149" t="s">
        <v>94</v>
      </c>
      <c r="AV296" s="12" t="s">
        <v>94</v>
      </c>
      <c r="AW296" s="12" t="s">
        <v>39</v>
      </c>
      <c r="AX296" s="12" t="s">
        <v>92</v>
      </c>
      <c r="AY296" s="149" t="s">
        <v>165</v>
      </c>
    </row>
    <row r="297" spans="2:65" s="1" customFormat="1" ht="16.55" customHeight="1">
      <c r="B297" s="32"/>
      <c r="C297" s="162" t="s">
        <v>499</v>
      </c>
      <c r="D297" s="162" t="s">
        <v>221</v>
      </c>
      <c r="E297" s="163" t="s">
        <v>500</v>
      </c>
      <c r="F297" s="164" t="s">
        <v>501</v>
      </c>
      <c r="G297" s="165" t="s">
        <v>257</v>
      </c>
      <c r="H297" s="166">
        <v>453.5</v>
      </c>
      <c r="I297" s="167"/>
      <c r="J297" s="168">
        <f>ROUND(I297*H297,2)</f>
        <v>0</v>
      </c>
      <c r="K297" s="169"/>
      <c r="L297" s="170"/>
      <c r="M297" s="171" t="s">
        <v>1</v>
      </c>
      <c r="N297" s="172" t="s">
        <v>49</v>
      </c>
      <c r="P297" s="143">
        <f>O297*H297</f>
        <v>0</v>
      </c>
      <c r="Q297" s="143">
        <v>8.2000000000000003E-2</v>
      </c>
      <c r="R297" s="143">
        <f>Q297*H297</f>
        <v>37.187000000000005</v>
      </c>
      <c r="S297" s="143">
        <v>0</v>
      </c>
      <c r="T297" s="144">
        <f>S297*H297</f>
        <v>0</v>
      </c>
      <c r="AR297" s="145" t="s">
        <v>209</v>
      </c>
      <c r="AT297" s="145" t="s">
        <v>221</v>
      </c>
      <c r="AU297" s="145" t="s">
        <v>94</v>
      </c>
      <c r="AY297" s="16" t="s">
        <v>165</v>
      </c>
      <c r="BE297" s="146">
        <f>IF(N297="základní",J297,0)</f>
        <v>0</v>
      </c>
      <c r="BF297" s="146">
        <f>IF(N297="snížená",J297,0)</f>
        <v>0</v>
      </c>
      <c r="BG297" s="146">
        <f>IF(N297="zákl. přenesená",J297,0)</f>
        <v>0</v>
      </c>
      <c r="BH297" s="146">
        <f>IF(N297="sníž. přenesená",J297,0)</f>
        <v>0</v>
      </c>
      <c r="BI297" s="146">
        <f>IF(N297="nulová",J297,0)</f>
        <v>0</v>
      </c>
      <c r="BJ297" s="16" t="s">
        <v>92</v>
      </c>
      <c r="BK297" s="146">
        <f>ROUND(I297*H297,2)</f>
        <v>0</v>
      </c>
      <c r="BL297" s="16" t="s">
        <v>171</v>
      </c>
      <c r="BM297" s="145" t="s">
        <v>502</v>
      </c>
    </row>
    <row r="298" spans="2:65" s="1" customFormat="1" ht="24.25" customHeight="1">
      <c r="B298" s="32"/>
      <c r="C298" s="162" t="s">
        <v>503</v>
      </c>
      <c r="D298" s="162" t="s">
        <v>221</v>
      </c>
      <c r="E298" s="163" t="s">
        <v>504</v>
      </c>
      <c r="F298" s="164" t="s">
        <v>505</v>
      </c>
      <c r="G298" s="165" t="s">
        <v>257</v>
      </c>
      <c r="H298" s="166">
        <v>3</v>
      </c>
      <c r="I298" s="167"/>
      <c r="J298" s="168">
        <f>ROUND(I298*H298,2)</f>
        <v>0</v>
      </c>
      <c r="K298" s="169"/>
      <c r="L298" s="170"/>
      <c r="M298" s="171" t="s">
        <v>1</v>
      </c>
      <c r="N298" s="172" t="s">
        <v>49</v>
      </c>
      <c r="P298" s="143">
        <f>O298*H298</f>
        <v>0</v>
      </c>
      <c r="Q298" s="143">
        <v>0.105</v>
      </c>
      <c r="R298" s="143">
        <f>Q298*H298</f>
        <v>0.315</v>
      </c>
      <c r="S298" s="143">
        <v>0</v>
      </c>
      <c r="T298" s="144">
        <f>S298*H298</f>
        <v>0</v>
      </c>
      <c r="AR298" s="145" t="s">
        <v>209</v>
      </c>
      <c r="AT298" s="145" t="s">
        <v>221</v>
      </c>
      <c r="AU298" s="145" t="s">
        <v>94</v>
      </c>
      <c r="AY298" s="16" t="s">
        <v>165</v>
      </c>
      <c r="BE298" s="146">
        <f>IF(N298="základní",J298,0)</f>
        <v>0</v>
      </c>
      <c r="BF298" s="146">
        <f>IF(N298="snížená",J298,0)</f>
        <v>0</v>
      </c>
      <c r="BG298" s="146">
        <f>IF(N298="zákl. přenesená",J298,0)</f>
        <v>0</v>
      </c>
      <c r="BH298" s="146">
        <f>IF(N298="sníž. přenesená",J298,0)</f>
        <v>0</v>
      </c>
      <c r="BI298" s="146">
        <f>IF(N298="nulová",J298,0)</f>
        <v>0</v>
      </c>
      <c r="BJ298" s="16" t="s">
        <v>92</v>
      </c>
      <c r="BK298" s="146">
        <f>ROUND(I298*H298,2)</f>
        <v>0</v>
      </c>
      <c r="BL298" s="16" t="s">
        <v>171</v>
      </c>
      <c r="BM298" s="145" t="s">
        <v>506</v>
      </c>
    </row>
    <row r="299" spans="2:65" s="1" customFormat="1" ht="24.25" customHeight="1">
      <c r="B299" s="32"/>
      <c r="C299" s="133" t="s">
        <v>507</v>
      </c>
      <c r="D299" s="133" t="s">
        <v>167</v>
      </c>
      <c r="E299" s="134" t="s">
        <v>508</v>
      </c>
      <c r="F299" s="135" t="s">
        <v>509</v>
      </c>
      <c r="G299" s="136" t="s">
        <v>170</v>
      </c>
      <c r="H299" s="137">
        <v>2312.8000000000002</v>
      </c>
      <c r="I299" s="138"/>
      <c r="J299" s="139">
        <f>ROUND(I299*H299,2)</f>
        <v>0</v>
      </c>
      <c r="K299" s="140"/>
      <c r="L299" s="32"/>
      <c r="M299" s="141" t="s">
        <v>1</v>
      </c>
      <c r="N299" s="142" t="s">
        <v>49</v>
      </c>
      <c r="P299" s="143">
        <f>O299*H299</f>
        <v>0</v>
      </c>
      <c r="Q299" s="143">
        <v>4.6749999999999998E-4</v>
      </c>
      <c r="R299" s="143">
        <f>Q299*H299</f>
        <v>1.081234</v>
      </c>
      <c r="S299" s="143">
        <v>0</v>
      </c>
      <c r="T299" s="144">
        <f>S299*H299</f>
        <v>0</v>
      </c>
      <c r="AR299" s="145" t="s">
        <v>171</v>
      </c>
      <c r="AT299" s="145" t="s">
        <v>167</v>
      </c>
      <c r="AU299" s="145" t="s">
        <v>94</v>
      </c>
      <c r="AY299" s="16" t="s">
        <v>165</v>
      </c>
      <c r="BE299" s="146">
        <f>IF(N299="základní",J299,0)</f>
        <v>0</v>
      </c>
      <c r="BF299" s="146">
        <f>IF(N299="snížená",J299,0)</f>
        <v>0</v>
      </c>
      <c r="BG299" s="146">
        <f>IF(N299="zákl. přenesená",J299,0)</f>
        <v>0</v>
      </c>
      <c r="BH299" s="146">
        <f>IF(N299="sníž. přenesená",J299,0)</f>
        <v>0</v>
      </c>
      <c r="BI299" s="146">
        <f>IF(N299="nulová",J299,0)</f>
        <v>0</v>
      </c>
      <c r="BJ299" s="16" t="s">
        <v>92</v>
      </c>
      <c r="BK299" s="146">
        <f>ROUND(I299*H299,2)</f>
        <v>0</v>
      </c>
      <c r="BL299" s="16" t="s">
        <v>171</v>
      </c>
      <c r="BM299" s="145" t="s">
        <v>510</v>
      </c>
    </row>
    <row r="300" spans="2:65" s="12" customFormat="1" ht="10.5">
      <c r="B300" s="147"/>
      <c r="D300" s="148" t="s">
        <v>177</v>
      </c>
      <c r="E300" s="149" t="s">
        <v>1</v>
      </c>
      <c r="F300" s="150" t="s">
        <v>511</v>
      </c>
      <c r="H300" s="151">
        <v>168</v>
      </c>
      <c r="I300" s="152"/>
      <c r="L300" s="147"/>
      <c r="M300" s="153"/>
      <c r="T300" s="154"/>
      <c r="AT300" s="149" t="s">
        <v>177</v>
      </c>
      <c r="AU300" s="149" t="s">
        <v>94</v>
      </c>
      <c r="AV300" s="12" t="s">
        <v>94</v>
      </c>
      <c r="AW300" s="12" t="s">
        <v>39</v>
      </c>
      <c r="AX300" s="12" t="s">
        <v>84</v>
      </c>
      <c r="AY300" s="149" t="s">
        <v>165</v>
      </c>
    </row>
    <row r="301" spans="2:65" s="12" customFormat="1" ht="10.5">
      <c r="B301" s="147"/>
      <c r="D301" s="148" t="s">
        <v>177</v>
      </c>
      <c r="E301" s="149" t="s">
        <v>1</v>
      </c>
      <c r="F301" s="150" t="s">
        <v>512</v>
      </c>
      <c r="H301" s="151">
        <v>1043</v>
      </c>
      <c r="I301" s="152"/>
      <c r="L301" s="147"/>
      <c r="M301" s="153"/>
      <c r="T301" s="154"/>
      <c r="AT301" s="149" t="s">
        <v>177</v>
      </c>
      <c r="AU301" s="149" t="s">
        <v>94</v>
      </c>
      <c r="AV301" s="12" t="s">
        <v>94</v>
      </c>
      <c r="AW301" s="12" t="s">
        <v>39</v>
      </c>
      <c r="AX301" s="12" t="s">
        <v>84</v>
      </c>
      <c r="AY301" s="149" t="s">
        <v>165</v>
      </c>
    </row>
    <row r="302" spans="2:65" s="12" customFormat="1" ht="10.5">
      <c r="B302" s="147"/>
      <c r="D302" s="148" t="s">
        <v>177</v>
      </c>
      <c r="E302" s="149" t="s">
        <v>1</v>
      </c>
      <c r="F302" s="150" t="s">
        <v>513</v>
      </c>
      <c r="H302" s="151">
        <v>121.8</v>
      </c>
      <c r="I302" s="152"/>
      <c r="L302" s="147"/>
      <c r="M302" s="153"/>
      <c r="T302" s="154"/>
      <c r="AT302" s="149" t="s">
        <v>177</v>
      </c>
      <c r="AU302" s="149" t="s">
        <v>94</v>
      </c>
      <c r="AV302" s="12" t="s">
        <v>94</v>
      </c>
      <c r="AW302" s="12" t="s">
        <v>39</v>
      </c>
      <c r="AX302" s="12" t="s">
        <v>84</v>
      </c>
      <c r="AY302" s="149" t="s">
        <v>165</v>
      </c>
    </row>
    <row r="303" spans="2:65" s="12" customFormat="1" ht="10.5">
      <c r="B303" s="147"/>
      <c r="D303" s="148" t="s">
        <v>177</v>
      </c>
      <c r="E303" s="149" t="s">
        <v>1</v>
      </c>
      <c r="F303" s="150" t="s">
        <v>514</v>
      </c>
      <c r="H303" s="151">
        <v>396.2</v>
      </c>
      <c r="I303" s="152"/>
      <c r="L303" s="147"/>
      <c r="M303" s="153"/>
      <c r="T303" s="154"/>
      <c r="AT303" s="149" t="s">
        <v>177</v>
      </c>
      <c r="AU303" s="149" t="s">
        <v>94</v>
      </c>
      <c r="AV303" s="12" t="s">
        <v>94</v>
      </c>
      <c r="AW303" s="12" t="s">
        <v>39</v>
      </c>
      <c r="AX303" s="12" t="s">
        <v>84</v>
      </c>
      <c r="AY303" s="149" t="s">
        <v>165</v>
      </c>
    </row>
    <row r="304" spans="2:65" s="12" customFormat="1" ht="10.5">
      <c r="B304" s="147"/>
      <c r="D304" s="148" t="s">
        <v>177</v>
      </c>
      <c r="E304" s="149" t="s">
        <v>1</v>
      </c>
      <c r="F304" s="150" t="s">
        <v>515</v>
      </c>
      <c r="H304" s="151">
        <v>35</v>
      </c>
      <c r="I304" s="152"/>
      <c r="L304" s="147"/>
      <c r="M304" s="153"/>
      <c r="T304" s="154"/>
      <c r="AT304" s="149" t="s">
        <v>177</v>
      </c>
      <c r="AU304" s="149" t="s">
        <v>94</v>
      </c>
      <c r="AV304" s="12" t="s">
        <v>94</v>
      </c>
      <c r="AW304" s="12" t="s">
        <v>39</v>
      </c>
      <c r="AX304" s="12" t="s">
        <v>84</v>
      </c>
      <c r="AY304" s="149" t="s">
        <v>165</v>
      </c>
    </row>
    <row r="305" spans="2:65" s="12" customFormat="1" ht="10.5">
      <c r="B305" s="147"/>
      <c r="D305" s="148" t="s">
        <v>177</v>
      </c>
      <c r="E305" s="149" t="s">
        <v>1</v>
      </c>
      <c r="F305" s="150" t="s">
        <v>516</v>
      </c>
      <c r="H305" s="151">
        <v>28</v>
      </c>
      <c r="I305" s="152"/>
      <c r="L305" s="147"/>
      <c r="M305" s="153"/>
      <c r="T305" s="154"/>
      <c r="AT305" s="149" t="s">
        <v>177</v>
      </c>
      <c r="AU305" s="149" t="s">
        <v>94</v>
      </c>
      <c r="AV305" s="12" t="s">
        <v>94</v>
      </c>
      <c r="AW305" s="12" t="s">
        <v>39</v>
      </c>
      <c r="AX305" s="12" t="s">
        <v>84</v>
      </c>
      <c r="AY305" s="149" t="s">
        <v>165</v>
      </c>
    </row>
    <row r="306" spans="2:65" s="12" customFormat="1" ht="10.5">
      <c r="B306" s="147"/>
      <c r="D306" s="148" t="s">
        <v>177</v>
      </c>
      <c r="E306" s="149" t="s">
        <v>1</v>
      </c>
      <c r="F306" s="150" t="s">
        <v>517</v>
      </c>
      <c r="H306" s="151">
        <v>516.6</v>
      </c>
      <c r="I306" s="152"/>
      <c r="L306" s="147"/>
      <c r="M306" s="153"/>
      <c r="T306" s="154"/>
      <c r="AT306" s="149" t="s">
        <v>177</v>
      </c>
      <c r="AU306" s="149" t="s">
        <v>94</v>
      </c>
      <c r="AV306" s="12" t="s">
        <v>94</v>
      </c>
      <c r="AW306" s="12" t="s">
        <v>39</v>
      </c>
      <c r="AX306" s="12" t="s">
        <v>84</v>
      </c>
      <c r="AY306" s="149" t="s">
        <v>165</v>
      </c>
    </row>
    <row r="307" spans="2:65" s="12" customFormat="1" ht="10.5">
      <c r="B307" s="147"/>
      <c r="D307" s="148" t="s">
        <v>177</v>
      </c>
      <c r="E307" s="149" t="s">
        <v>1</v>
      </c>
      <c r="F307" s="150" t="s">
        <v>518</v>
      </c>
      <c r="H307" s="151">
        <v>4.2</v>
      </c>
      <c r="I307" s="152"/>
      <c r="L307" s="147"/>
      <c r="M307" s="153"/>
      <c r="T307" s="154"/>
      <c r="AT307" s="149" t="s">
        <v>177</v>
      </c>
      <c r="AU307" s="149" t="s">
        <v>94</v>
      </c>
      <c r="AV307" s="12" t="s">
        <v>94</v>
      </c>
      <c r="AW307" s="12" t="s">
        <v>39</v>
      </c>
      <c r="AX307" s="12" t="s">
        <v>84</v>
      </c>
      <c r="AY307" s="149" t="s">
        <v>165</v>
      </c>
    </row>
    <row r="308" spans="2:65" s="13" customFormat="1" ht="10.5">
      <c r="B308" s="155"/>
      <c r="D308" s="148" t="s">
        <v>177</v>
      </c>
      <c r="E308" s="156" t="s">
        <v>1</v>
      </c>
      <c r="F308" s="157" t="s">
        <v>184</v>
      </c>
      <c r="H308" s="158">
        <v>2312.7999999999997</v>
      </c>
      <c r="I308" s="159"/>
      <c r="L308" s="155"/>
      <c r="M308" s="160"/>
      <c r="T308" s="161"/>
      <c r="AT308" s="156" t="s">
        <v>177</v>
      </c>
      <c r="AU308" s="156" t="s">
        <v>94</v>
      </c>
      <c r="AV308" s="13" t="s">
        <v>171</v>
      </c>
      <c r="AW308" s="13" t="s">
        <v>39</v>
      </c>
      <c r="AX308" s="13" t="s">
        <v>92</v>
      </c>
      <c r="AY308" s="156" t="s">
        <v>165</v>
      </c>
    </row>
    <row r="309" spans="2:65" s="1" customFormat="1" ht="16.55" customHeight="1">
      <c r="B309" s="32"/>
      <c r="C309" s="133" t="s">
        <v>519</v>
      </c>
      <c r="D309" s="133" t="s">
        <v>167</v>
      </c>
      <c r="E309" s="134" t="s">
        <v>520</v>
      </c>
      <c r="F309" s="135" t="s">
        <v>521</v>
      </c>
      <c r="G309" s="136" t="s">
        <v>170</v>
      </c>
      <c r="H309" s="137">
        <v>130.5</v>
      </c>
      <c r="I309" s="138"/>
      <c r="J309" s="139">
        <f>ROUND(I309*H309,2)</f>
        <v>0</v>
      </c>
      <c r="K309" s="140"/>
      <c r="L309" s="32"/>
      <c r="M309" s="141" t="s">
        <v>1</v>
      </c>
      <c r="N309" s="142" t="s">
        <v>49</v>
      </c>
      <c r="P309" s="143">
        <f>O309*H309</f>
        <v>0</v>
      </c>
      <c r="Q309" s="143">
        <v>4.7849999999999998E-4</v>
      </c>
      <c r="R309" s="143">
        <f>Q309*H309</f>
        <v>6.244425E-2</v>
      </c>
      <c r="S309" s="143">
        <v>0</v>
      </c>
      <c r="T309" s="144">
        <f>S309*H309</f>
        <v>0</v>
      </c>
      <c r="AR309" s="145" t="s">
        <v>171</v>
      </c>
      <c r="AT309" s="145" t="s">
        <v>167</v>
      </c>
      <c r="AU309" s="145" t="s">
        <v>94</v>
      </c>
      <c r="AY309" s="16" t="s">
        <v>165</v>
      </c>
      <c r="BE309" s="146">
        <f>IF(N309="základní",J309,0)</f>
        <v>0</v>
      </c>
      <c r="BF309" s="146">
        <f>IF(N309="snížená",J309,0)</f>
        <v>0</v>
      </c>
      <c r="BG309" s="146">
        <f>IF(N309="zákl. přenesená",J309,0)</f>
        <v>0</v>
      </c>
      <c r="BH309" s="146">
        <f>IF(N309="sníž. přenesená",J309,0)</f>
        <v>0</v>
      </c>
      <c r="BI309" s="146">
        <f>IF(N309="nulová",J309,0)</f>
        <v>0</v>
      </c>
      <c r="BJ309" s="16" t="s">
        <v>92</v>
      </c>
      <c r="BK309" s="146">
        <f>ROUND(I309*H309,2)</f>
        <v>0</v>
      </c>
      <c r="BL309" s="16" t="s">
        <v>171</v>
      </c>
      <c r="BM309" s="145" t="s">
        <v>522</v>
      </c>
    </row>
    <row r="310" spans="2:65" s="12" customFormat="1" ht="10.5">
      <c r="B310" s="147"/>
      <c r="D310" s="148" t="s">
        <v>177</v>
      </c>
      <c r="E310" s="149" t="s">
        <v>1</v>
      </c>
      <c r="F310" s="150" t="s">
        <v>523</v>
      </c>
      <c r="H310" s="151">
        <v>130.5</v>
      </c>
      <c r="I310" s="152"/>
      <c r="L310" s="147"/>
      <c r="M310" s="153"/>
      <c r="T310" s="154"/>
      <c r="AT310" s="149" t="s">
        <v>177</v>
      </c>
      <c r="AU310" s="149" t="s">
        <v>94</v>
      </c>
      <c r="AV310" s="12" t="s">
        <v>94</v>
      </c>
      <c r="AW310" s="12" t="s">
        <v>39</v>
      </c>
      <c r="AX310" s="12" t="s">
        <v>92</v>
      </c>
      <c r="AY310" s="149" t="s">
        <v>165</v>
      </c>
    </row>
    <row r="311" spans="2:65" s="1" customFormat="1" ht="16.55" customHeight="1">
      <c r="B311" s="32"/>
      <c r="C311" s="133" t="s">
        <v>524</v>
      </c>
      <c r="D311" s="133" t="s">
        <v>167</v>
      </c>
      <c r="E311" s="134" t="s">
        <v>525</v>
      </c>
      <c r="F311" s="135" t="s">
        <v>526</v>
      </c>
      <c r="G311" s="136" t="s">
        <v>257</v>
      </c>
      <c r="H311" s="137">
        <v>30</v>
      </c>
      <c r="I311" s="138"/>
      <c r="J311" s="139">
        <f>ROUND(I311*H311,2)</f>
        <v>0</v>
      </c>
      <c r="K311" s="140"/>
      <c r="L311" s="32"/>
      <c r="M311" s="141" t="s">
        <v>1</v>
      </c>
      <c r="N311" s="142" t="s">
        <v>49</v>
      </c>
      <c r="P311" s="143">
        <f>O311*H311</f>
        <v>0</v>
      </c>
      <c r="Q311" s="143">
        <v>1.0692E-4</v>
      </c>
      <c r="R311" s="143">
        <f>Q311*H311</f>
        <v>3.2076000000000001E-3</v>
      </c>
      <c r="S311" s="143">
        <v>0</v>
      </c>
      <c r="T311" s="144">
        <f>S311*H311</f>
        <v>0</v>
      </c>
      <c r="AR311" s="145" t="s">
        <v>171</v>
      </c>
      <c r="AT311" s="145" t="s">
        <v>167</v>
      </c>
      <c r="AU311" s="145" t="s">
        <v>94</v>
      </c>
      <c r="AY311" s="16" t="s">
        <v>165</v>
      </c>
      <c r="BE311" s="146">
        <f>IF(N311="základní",J311,0)</f>
        <v>0</v>
      </c>
      <c r="BF311" s="146">
        <f>IF(N311="snížená",J311,0)</f>
        <v>0</v>
      </c>
      <c r="BG311" s="146">
        <f>IF(N311="zákl. přenesená",J311,0)</f>
        <v>0</v>
      </c>
      <c r="BH311" s="146">
        <f>IF(N311="sníž. přenesená",J311,0)</f>
        <v>0</v>
      </c>
      <c r="BI311" s="146">
        <f>IF(N311="nulová",J311,0)</f>
        <v>0</v>
      </c>
      <c r="BJ311" s="16" t="s">
        <v>92</v>
      </c>
      <c r="BK311" s="146">
        <f>ROUND(I311*H311,2)</f>
        <v>0</v>
      </c>
      <c r="BL311" s="16" t="s">
        <v>171</v>
      </c>
      <c r="BM311" s="145" t="s">
        <v>527</v>
      </c>
    </row>
    <row r="312" spans="2:65" s="11" customFormat="1" ht="22.75" customHeight="1">
      <c r="B312" s="121"/>
      <c r="D312" s="122" t="s">
        <v>83</v>
      </c>
      <c r="E312" s="131" t="s">
        <v>528</v>
      </c>
      <c r="F312" s="131" t="s">
        <v>529</v>
      </c>
      <c r="I312" s="124"/>
      <c r="J312" s="132">
        <f>BK312</f>
        <v>0</v>
      </c>
      <c r="L312" s="121"/>
      <c r="M312" s="126"/>
      <c r="P312" s="127">
        <f>SUM(P313:P320)</f>
        <v>0</v>
      </c>
      <c r="R312" s="127">
        <f>SUM(R313:R320)</f>
        <v>0</v>
      </c>
      <c r="T312" s="128">
        <f>SUM(T313:T320)</f>
        <v>0</v>
      </c>
      <c r="AR312" s="122" t="s">
        <v>92</v>
      </c>
      <c r="AT312" s="129" t="s">
        <v>83</v>
      </c>
      <c r="AU312" s="129" t="s">
        <v>92</v>
      </c>
      <c r="AY312" s="122" t="s">
        <v>165</v>
      </c>
      <c r="BK312" s="130">
        <f>SUM(BK313:BK320)</f>
        <v>0</v>
      </c>
    </row>
    <row r="313" spans="2:65" s="1" customFormat="1" ht="33.049999999999997" customHeight="1">
      <c r="B313" s="32"/>
      <c r="C313" s="133" t="s">
        <v>530</v>
      </c>
      <c r="D313" s="133" t="s">
        <v>167</v>
      </c>
      <c r="E313" s="134" t="s">
        <v>531</v>
      </c>
      <c r="F313" s="135" t="s">
        <v>532</v>
      </c>
      <c r="G313" s="136" t="s">
        <v>224</v>
      </c>
      <c r="H313" s="137">
        <v>85.674999999999997</v>
      </c>
      <c r="I313" s="138"/>
      <c r="J313" s="139">
        <f>ROUND(I313*H313,2)</f>
        <v>0</v>
      </c>
      <c r="K313" s="140"/>
      <c r="L313" s="32"/>
      <c r="M313" s="141" t="s">
        <v>1</v>
      </c>
      <c r="N313" s="142" t="s">
        <v>49</v>
      </c>
      <c r="P313" s="143">
        <f>O313*H313</f>
        <v>0</v>
      </c>
      <c r="Q313" s="143">
        <v>0</v>
      </c>
      <c r="R313" s="143">
        <f>Q313*H313</f>
        <v>0</v>
      </c>
      <c r="S313" s="143">
        <v>0</v>
      </c>
      <c r="T313" s="144">
        <f>S313*H313</f>
        <v>0</v>
      </c>
      <c r="AR313" s="145" t="s">
        <v>171</v>
      </c>
      <c r="AT313" s="145" t="s">
        <v>167</v>
      </c>
      <c r="AU313" s="145" t="s">
        <v>94</v>
      </c>
      <c r="AY313" s="16" t="s">
        <v>165</v>
      </c>
      <c r="BE313" s="146">
        <f>IF(N313="základní",J313,0)</f>
        <v>0</v>
      </c>
      <c r="BF313" s="146">
        <f>IF(N313="snížená",J313,0)</f>
        <v>0</v>
      </c>
      <c r="BG313" s="146">
        <f>IF(N313="zákl. přenesená",J313,0)</f>
        <v>0</v>
      </c>
      <c r="BH313" s="146">
        <f>IF(N313="sníž. přenesená",J313,0)</f>
        <v>0</v>
      </c>
      <c r="BI313" s="146">
        <f>IF(N313="nulová",J313,0)</f>
        <v>0</v>
      </c>
      <c r="BJ313" s="16" t="s">
        <v>92</v>
      </c>
      <c r="BK313" s="146">
        <f>ROUND(I313*H313,2)</f>
        <v>0</v>
      </c>
      <c r="BL313" s="16" t="s">
        <v>171</v>
      </c>
      <c r="BM313" s="145" t="s">
        <v>533</v>
      </c>
    </row>
    <row r="314" spans="2:65" s="12" customFormat="1" ht="10.5">
      <c r="B314" s="147"/>
      <c r="D314" s="148" t="s">
        <v>177</v>
      </c>
      <c r="E314" s="149" t="s">
        <v>1</v>
      </c>
      <c r="F314" s="150" t="s">
        <v>534</v>
      </c>
      <c r="H314" s="151">
        <v>85.674999999999997</v>
      </c>
      <c r="I314" s="152"/>
      <c r="L314" s="147"/>
      <c r="M314" s="153"/>
      <c r="T314" s="154"/>
      <c r="AT314" s="149" t="s">
        <v>177</v>
      </c>
      <c r="AU314" s="149" t="s">
        <v>94</v>
      </c>
      <c r="AV314" s="12" t="s">
        <v>94</v>
      </c>
      <c r="AW314" s="12" t="s">
        <v>39</v>
      </c>
      <c r="AX314" s="12" t="s">
        <v>92</v>
      </c>
      <c r="AY314" s="149" t="s">
        <v>165</v>
      </c>
    </row>
    <row r="315" spans="2:65" s="1" customFormat="1" ht="21.8" customHeight="1">
      <c r="B315" s="32"/>
      <c r="C315" s="133" t="s">
        <v>535</v>
      </c>
      <c r="D315" s="133" t="s">
        <v>167</v>
      </c>
      <c r="E315" s="134" t="s">
        <v>536</v>
      </c>
      <c r="F315" s="135" t="s">
        <v>537</v>
      </c>
      <c r="G315" s="136" t="s">
        <v>224</v>
      </c>
      <c r="H315" s="137">
        <v>1713.5</v>
      </c>
      <c r="I315" s="138"/>
      <c r="J315" s="139">
        <f>ROUND(I315*H315,2)</f>
        <v>0</v>
      </c>
      <c r="K315" s="140"/>
      <c r="L315" s="32"/>
      <c r="M315" s="141" t="s">
        <v>1</v>
      </c>
      <c r="N315" s="142" t="s">
        <v>49</v>
      </c>
      <c r="P315" s="143">
        <f>O315*H315</f>
        <v>0</v>
      </c>
      <c r="Q315" s="143">
        <v>0</v>
      </c>
      <c r="R315" s="143">
        <f>Q315*H315</f>
        <v>0</v>
      </c>
      <c r="S315" s="143">
        <v>0</v>
      </c>
      <c r="T315" s="144">
        <f>S315*H315</f>
        <v>0</v>
      </c>
      <c r="AR315" s="145" t="s">
        <v>171</v>
      </c>
      <c r="AT315" s="145" t="s">
        <v>167</v>
      </c>
      <c r="AU315" s="145" t="s">
        <v>94</v>
      </c>
      <c r="AY315" s="16" t="s">
        <v>165</v>
      </c>
      <c r="BE315" s="146">
        <f>IF(N315="základní",J315,0)</f>
        <v>0</v>
      </c>
      <c r="BF315" s="146">
        <f>IF(N315="snížená",J315,0)</f>
        <v>0</v>
      </c>
      <c r="BG315" s="146">
        <f>IF(N315="zákl. přenesená",J315,0)</f>
        <v>0</v>
      </c>
      <c r="BH315" s="146">
        <f>IF(N315="sníž. přenesená",J315,0)</f>
        <v>0</v>
      </c>
      <c r="BI315" s="146">
        <f>IF(N315="nulová",J315,0)</f>
        <v>0</v>
      </c>
      <c r="BJ315" s="16" t="s">
        <v>92</v>
      </c>
      <c r="BK315" s="146">
        <f>ROUND(I315*H315,2)</f>
        <v>0</v>
      </c>
      <c r="BL315" s="16" t="s">
        <v>171</v>
      </c>
      <c r="BM315" s="145" t="s">
        <v>538</v>
      </c>
    </row>
    <row r="316" spans="2:65" s="12" customFormat="1" ht="10.5">
      <c r="B316" s="147"/>
      <c r="D316" s="148" t="s">
        <v>177</v>
      </c>
      <c r="E316" s="149" t="s">
        <v>1</v>
      </c>
      <c r="F316" s="150" t="s">
        <v>539</v>
      </c>
      <c r="H316" s="151">
        <v>1713.5</v>
      </c>
      <c r="I316" s="152"/>
      <c r="L316" s="147"/>
      <c r="M316" s="153"/>
      <c r="T316" s="154"/>
      <c r="AT316" s="149" t="s">
        <v>177</v>
      </c>
      <c r="AU316" s="149" t="s">
        <v>94</v>
      </c>
      <c r="AV316" s="12" t="s">
        <v>94</v>
      </c>
      <c r="AW316" s="12" t="s">
        <v>39</v>
      </c>
      <c r="AX316" s="12" t="s">
        <v>92</v>
      </c>
      <c r="AY316" s="149" t="s">
        <v>165</v>
      </c>
    </row>
    <row r="317" spans="2:65" s="1" customFormat="1" ht="44.2" customHeight="1">
      <c r="B317" s="32"/>
      <c r="C317" s="133" t="s">
        <v>540</v>
      </c>
      <c r="D317" s="133" t="s">
        <v>167</v>
      </c>
      <c r="E317" s="134" t="s">
        <v>541</v>
      </c>
      <c r="F317" s="135" t="s">
        <v>542</v>
      </c>
      <c r="G317" s="136" t="s">
        <v>224</v>
      </c>
      <c r="H317" s="137">
        <v>2916.3290000000002</v>
      </c>
      <c r="I317" s="138"/>
      <c r="J317" s="139">
        <f>ROUND(I317*H317,2)</f>
        <v>0</v>
      </c>
      <c r="K317" s="140"/>
      <c r="L317" s="32"/>
      <c r="M317" s="141" t="s">
        <v>1</v>
      </c>
      <c r="N317" s="142" t="s">
        <v>49</v>
      </c>
      <c r="P317" s="143">
        <f>O317*H317</f>
        <v>0</v>
      </c>
      <c r="Q317" s="143">
        <v>0</v>
      </c>
      <c r="R317" s="143">
        <f>Q317*H317</f>
        <v>0</v>
      </c>
      <c r="S317" s="143">
        <v>0</v>
      </c>
      <c r="T317" s="144">
        <f>S317*H317</f>
        <v>0</v>
      </c>
      <c r="AR317" s="145" t="s">
        <v>171</v>
      </c>
      <c r="AT317" s="145" t="s">
        <v>167</v>
      </c>
      <c r="AU317" s="145" t="s">
        <v>94</v>
      </c>
      <c r="AY317" s="16" t="s">
        <v>165</v>
      </c>
      <c r="BE317" s="146">
        <f>IF(N317="základní",J317,0)</f>
        <v>0</v>
      </c>
      <c r="BF317" s="146">
        <f>IF(N317="snížená",J317,0)</f>
        <v>0</v>
      </c>
      <c r="BG317" s="146">
        <f>IF(N317="zákl. přenesená",J317,0)</f>
        <v>0</v>
      </c>
      <c r="BH317" s="146">
        <f>IF(N317="sníž. přenesená",J317,0)</f>
        <v>0</v>
      </c>
      <c r="BI317" s="146">
        <f>IF(N317="nulová",J317,0)</f>
        <v>0</v>
      </c>
      <c r="BJ317" s="16" t="s">
        <v>92</v>
      </c>
      <c r="BK317" s="146">
        <f>ROUND(I317*H317,2)</f>
        <v>0</v>
      </c>
      <c r="BL317" s="16" t="s">
        <v>171</v>
      </c>
      <c r="BM317" s="145" t="s">
        <v>543</v>
      </c>
    </row>
    <row r="318" spans="2:65" s="12" customFormat="1" ht="10.5">
      <c r="B318" s="147"/>
      <c r="D318" s="148" t="s">
        <v>177</v>
      </c>
      <c r="E318" s="149" t="s">
        <v>1</v>
      </c>
      <c r="F318" s="150" t="s">
        <v>544</v>
      </c>
      <c r="H318" s="151">
        <v>2916.3290000000002</v>
      </c>
      <c r="I318" s="152"/>
      <c r="L318" s="147"/>
      <c r="M318" s="153"/>
      <c r="T318" s="154"/>
      <c r="AT318" s="149" t="s">
        <v>177</v>
      </c>
      <c r="AU318" s="149" t="s">
        <v>94</v>
      </c>
      <c r="AV318" s="12" t="s">
        <v>94</v>
      </c>
      <c r="AW318" s="12" t="s">
        <v>39</v>
      </c>
      <c r="AX318" s="12" t="s">
        <v>92</v>
      </c>
      <c r="AY318" s="149" t="s">
        <v>165</v>
      </c>
    </row>
    <row r="319" spans="2:65" s="1" customFormat="1" ht="44.2" customHeight="1">
      <c r="B319" s="32"/>
      <c r="C319" s="133" t="s">
        <v>545</v>
      </c>
      <c r="D319" s="133" t="s">
        <v>167</v>
      </c>
      <c r="E319" s="134" t="s">
        <v>546</v>
      </c>
      <c r="F319" s="135" t="s">
        <v>547</v>
      </c>
      <c r="G319" s="136" t="s">
        <v>224</v>
      </c>
      <c r="H319" s="137">
        <v>85.674999999999997</v>
      </c>
      <c r="I319" s="138"/>
      <c r="J319" s="139">
        <f>ROUND(I319*H319,2)</f>
        <v>0</v>
      </c>
      <c r="K319" s="140"/>
      <c r="L319" s="32"/>
      <c r="M319" s="141" t="s">
        <v>1</v>
      </c>
      <c r="N319" s="142" t="s">
        <v>49</v>
      </c>
      <c r="P319" s="143">
        <f>O319*H319</f>
        <v>0</v>
      </c>
      <c r="Q319" s="143">
        <v>0</v>
      </c>
      <c r="R319" s="143">
        <f>Q319*H319</f>
        <v>0</v>
      </c>
      <c r="S319" s="143">
        <v>0</v>
      </c>
      <c r="T319" s="144">
        <f>S319*H319</f>
        <v>0</v>
      </c>
      <c r="AR319" s="145" t="s">
        <v>171</v>
      </c>
      <c r="AT319" s="145" t="s">
        <v>167</v>
      </c>
      <c r="AU319" s="145" t="s">
        <v>94</v>
      </c>
      <c r="AY319" s="16" t="s">
        <v>165</v>
      </c>
      <c r="BE319" s="146">
        <f>IF(N319="základní",J319,0)</f>
        <v>0</v>
      </c>
      <c r="BF319" s="146">
        <f>IF(N319="snížená",J319,0)</f>
        <v>0</v>
      </c>
      <c r="BG319" s="146">
        <f>IF(N319="zákl. přenesená",J319,0)</f>
        <v>0</v>
      </c>
      <c r="BH319" s="146">
        <f>IF(N319="sníž. přenesená",J319,0)</f>
        <v>0</v>
      </c>
      <c r="BI319" s="146">
        <f>IF(N319="nulová",J319,0)</f>
        <v>0</v>
      </c>
      <c r="BJ319" s="16" t="s">
        <v>92</v>
      </c>
      <c r="BK319" s="146">
        <f>ROUND(I319*H319,2)</f>
        <v>0</v>
      </c>
      <c r="BL319" s="16" t="s">
        <v>171</v>
      </c>
      <c r="BM319" s="145" t="s">
        <v>548</v>
      </c>
    </row>
    <row r="320" spans="2:65" s="12" customFormat="1" ht="10.5">
      <c r="B320" s="147"/>
      <c r="D320" s="148" t="s">
        <v>177</v>
      </c>
      <c r="E320" s="149" t="s">
        <v>1</v>
      </c>
      <c r="F320" s="150" t="s">
        <v>534</v>
      </c>
      <c r="H320" s="151">
        <v>85.674999999999997</v>
      </c>
      <c r="I320" s="152"/>
      <c r="L320" s="147"/>
      <c r="M320" s="153"/>
      <c r="T320" s="154"/>
      <c r="AT320" s="149" t="s">
        <v>177</v>
      </c>
      <c r="AU320" s="149" t="s">
        <v>94</v>
      </c>
      <c r="AV320" s="12" t="s">
        <v>94</v>
      </c>
      <c r="AW320" s="12" t="s">
        <v>39</v>
      </c>
      <c r="AX320" s="12" t="s">
        <v>92</v>
      </c>
      <c r="AY320" s="149" t="s">
        <v>165</v>
      </c>
    </row>
    <row r="321" spans="2:65" s="11" customFormat="1" ht="25.85" customHeight="1">
      <c r="B321" s="121"/>
      <c r="D321" s="122" t="s">
        <v>83</v>
      </c>
      <c r="E321" s="123" t="s">
        <v>549</v>
      </c>
      <c r="F321" s="123" t="s">
        <v>550</v>
      </c>
      <c r="I321" s="124"/>
      <c r="J321" s="125">
        <f>BK321</f>
        <v>0</v>
      </c>
      <c r="L321" s="121"/>
      <c r="M321" s="126"/>
      <c r="P321" s="127">
        <f>P322+P332+P338</f>
        <v>0</v>
      </c>
      <c r="R321" s="127">
        <f>R322+R332+R338</f>
        <v>0.244682337</v>
      </c>
      <c r="T321" s="128">
        <f>T322+T332+T338</f>
        <v>0</v>
      </c>
      <c r="AR321" s="122" t="s">
        <v>94</v>
      </c>
      <c r="AT321" s="129" t="s">
        <v>83</v>
      </c>
      <c r="AU321" s="129" t="s">
        <v>84</v>
      </c>
      <c r="AY321" s="122" t="s">
        <v>165</v>
      </c>
      <c r="BK321" s="130">
        <f>BK322+BK332+BK338</f>
        <v>0</v>
      </c>
    </row>
    <row r="322" spans="2:65" s="11" customFormat="1" ht="22.75" customHeight="1">
      <c r="B322" s="121"/>
      <c r="D322" s="122" t="s">
        <v>83</v>
      </c>
      <c r="E322" s="131" t="s">
        <v>551</v>
      </c>
      <c r="F322" s="131" t="s">
        <v>552</v>
      </c>
      <c r="I322" s="124"/>
      <c r="J322" s="132">
        <f>BK322</f>
        <v>0</v>
      </c>
      <c r="L322" s="121"/>
      <c r="M322" s="126"/>
      <c r="P322" s="127">
        <f>SUM(P323:P331)</f>
        <v>0</v>
      </c>
      <c r="R322" s="127">
        <f>SUM(R323:R331)</f>
        <v>0.10267999999999999</v>
      </c>
      <c r="T322" s="128">
        <f>SUM(T323:T331)</f>
        <v>0</v>
      </c>
      <c r="AR322" s="122" t="s">
        <v>94</v>
      </c>
      <c r="AT322" s="129" t="s">
        <v>83</v>
      </c>
      <c r="AU322" s="129" t="s">
        <v>92</v>
      </c>
      <c r="AY322" s="122" t="s">
        <v>165</v>
      </c>
      <c r="BK322" s="130">
        <f>SUM(BK323:BK331)</f>
        <v>0</v>
      </c>
    </row>
    <row r="323" spans="2:65" s="1" customFormat="1" ht="24.25" customHeight="1">
      <c r="B323" s="32"/>
      <c r="C323" s="133" t="s">
        <v>553</v>
      </c>
      <c r="D323" s="133" t="s">
        <v>167</v>
      </c>
      <c r="E323" s="134" t="s">
        <v>554</v>
      </c>
      <c r="F323" s="135" t="s">
        <v>555</v>
      </c>
      <c r="G323" s="136" t="s">
        <v>170</v>
      </c>
      <c r="H323" s="137">
        <v>136</v>
      </c>
      <c r="I323" s="138"/>
      <c r="J323" s="139">
        <f>ROUND(I323*H323,2)</f>
        <v>0</v>
      </c>
      <c r="K323" s="140"/>
      <c r="L323" s="32"/>
      <c r="M323" s="141" t="s">
        <v>1</v>
      </c>
      <c r="N323" s="142" t="s">
        <v>49</v>
      </c>
      <c r="P323" s="143">
        <f>O323*H323</f>
        <v>0</v>
      </c>
      <c r="Q323" s="143">
        <v>4.0000000000000003E-5</v>
      </c>
      <c r="R323" s="143">
        <f>Q323*H323</f>
        <v>5.4400000000000004E-3</v>
      </c>
      <c r="S323" s="143">
        <v>0</v>
      </c>
      <c r="T323" s="144">
        <f>S323*H323</f>
        <v>0</v>
      </c>
      <c r="AR323" s="145" t="s">
        <v>250</v>
      </c>
      <c r="AT323" s="145" t="s">
        <v>167</v>
      </c>
      <c r="AU323" s="145" t="s">
        <v>94</v>
      </c>
      <c r="AY323" s="16" t="s">
        <v>165</v>
      </c>
      <c r="BE323" s="146">
        <f>IF(N323="základní",J323,0)</f>
        <v>0</v>
      </c>
      <c r="BF323" s="146">
        <f>IF(N323="snížená",J323,0)</f>
        <v>0</v>
      </c>
      <c r="BG323" s="146">
        <f>IF(N323="zákl. přenesená",J323,0)</f>
        <v>0</v>
      </c>
      <c r="BH323" s="146">
        <f>IF(N323="sníž. přenesená",J323,0)</f>
        <v>0</v>
      </c>
      <c r="BI323" s="146">
        <f>IF(N323="nulová",J323,0)</f>
        <v>0</v>
      </c>
      <c r="BJ323" s="16" t="s">
        <v>92</v>
      </c>
      <c r="BK323" s="146">
        <f>ROUND(I323*H323,2)</f>
        <v>0</v>
      </c>
      <c r="BL323" s="16" t="s">
        <v>250</v>
      </c>
      <c r="BM323" s="145" t="s">
        <v>556</v>
      </c>
    </row>
    <row r="324" spans="2:65" s="12" customFormat="1" ht="10.5">
      <c r="B324" s="147"/>
      <c r="D324" s="148" t="s">
        <v>177</v>
      </c>
      <c r="E324" s="149" t="s">
        <v>1</v>
      </c>
      <c r="F324" s="150" t="s">
        <v>557</v>
      </c>
      <c r="H324" s="151">
        <v>116</v>
      </c>
      <c r="I324" s="152"/>
      <c r="L324" s="147"/>
      <c r="M324" s="153"/>
      <c r="T324" s="154"/>
      <c r="AT324" s="149" t="s">
        <v>177</v>
      </c>
      <c r="AU324" s="149" t="s">
        <v>94</v>
      </c>
      <c r="AV324" s="12" t="s">
        <v>94</v>
      </c>
      <c r="AW324" s="12" t="s">
        <v>39</v>
      </c>
      <c r="AX324" s="12" t="s">
        <v>84</v>
      </c>
      <c r="AY324" s="149" t="s">
        <v>165</v>
      </c>
    </row>
    <row r="325" spans="2:65" s="12" customFormat="1" ht="10.5">
      <c r="B325" s="147"/>
      <c r="D325" s="148" t="s">
        <v>177</v>
      </c>
      <c r="E325" s="149" t="s">
        <v>1</v>
      </c>
      <c r="F325" s="150" t="s">
        <v>558</v>
      </c>
      <c r="H325" s="151">
        <v>20</v>
      </c>
      <c r="I325" s="152"/>
      <c r="L325" s="147"/>
      <c r="M325" s="153"/>
      <c r="T325" s="154"/>
      <c r="AT325" s="149" t="s">
        <v>177</v>
      </c>
      <c r="AU325" s="149" t="s">
        <v>94</v>
      </c>
      <c r="AV325" s="12" t="s">
        <v>94</v>
      </c>
      <c r="AW325" s="12" t="s">
        <v>39</v>
      </c>
      <c r="AX325" s="12" t="s">
        <v>84</v>
      </c>
      <c r="AY325" s="149" t="s">
        <v>165</v>
      </c>
    </row>
    <row r="326" spans="2:65" s="13" customFormat="1" ht="10.5">
      <c r="B326" s="155"/>
      <c r="D326" s="148" t="s">
        <v>177</v>
      </c>
      <c r="E326" s="156" t="s">
        <v>1</v>
      </c>
      <c r="F326" s="157" t="s">
        <v>184</v>
      </c>
      <c r="H326" s="158">
        <v>136</v>
      </c>
      <c r="I326" s="159"/>
      <c r="L326" s="155"/>
      <c r="M326" s="160"/>
      <c r="T326" s="161"/>
      <c r="AT326" s="156" t="s">
        <v>177</v>
      </c>
      <c r="AU326" s="156" t="s">
        <v>94</v>
      </c>
      <c r="AV326" s="13" t="s">
        <v>171</v>
      </c>
      <c r="AW326" s="13" t="s">
        <v>39</v>
      </c>
      <c r="AX326" s="13" t="s">
        <v>92</v>
      </c>
      <c r="AY326" s="156" t="s">
        <v>165</v>
      </c>
    </row>
    <row r="327" spans="2:65" s="1" customFormat="1" ht="24.25" customHeight="1">
      <c r="B327" s="32"/>
      <c r="C327" s="162" t="s">
        <v>559</v>
      </c>
      <c r="D327" s="162" t="s">
        <v>221</v>
      </c>
      <c r="E327" s="163" t="s">
        <v>560</v>
      </c>
      <c r="F327" s="164" t="s">
        <v>561</v>
      </c>
      <c r="G327" s="165" t="s">
        <v>170</v>
      </c>
      <c r="H327" s="166">
        <v>149.6</v>
      </c>
      <c r="I327" s="167"/>
      <c r="J327" s="168">
        <f>ROUND(I327*H327,2)</f>
        <v>0</v>
      </c>
      <c r="K327" s="169"/>
      <c r="L327" s="170"/>
      <c r="M327" s="171" t="s">
        <v>1</v>
      </c>
      <c r="N327" s="172" t="s">
        <v>49</v>
      </c>
      <c r="P327" s="143">
        <f>O327*H327</f>
        <v>0</v>
      </c>
      <c r="Q327" s="143">
        <v>6.4999999999999997E-4</v>
      </c>
      <c r="R327" s="143">
        <f>Q327*H327</f>
        <v>9.7239999999999993E-2</v>
      </c>
      <c r="S327" s="143">
        <v>0</v>
      </c>
      <c r="T327" s="144">
        <f>S327*H327</f>
        <v>0</v>
      </c>
      <c r="AR327" s="145" t="s">
        <v>209</v>
      </c>
      <c r="AT327" s="145" t="s">
        <v>221</v>
      </c>
      <c r="AU327" s="145" t="s">
        <v>94</v>
      </c>
      <c r="AY327" s="16" t="s">
        <v>165</v>
      </c>
      <c r="BE327" s="146">
        <f>IF(N327="základní",J327,0)</f>
        <v>0</v>
      </c>
      <c r="BF327" s="146">
        <f>IF(N327="snížená",J327,0)</f>
        <v>0</v>
      </c>
      <c r="BG327" s="146">
        <f>IF(N327="zákl. přenesená",J327,0)</f>
        <v>0</v>
      </c>
      <c r="BH327" s="146">
        <f>IF(N327="sníž. přenesená",J327,0)</f>
        <v>0</v>
      </c>
      <c r="BI327" s="146">
        <f>IF(N327="nulová",J327,0)</f>
        <v>0</v>
      </c>
      <c r="BJ327" s="16" t="s">
        <v>92</v>
      </c>
      <c r="BK327" s="146">
        <f>ROUND(I327*H327,2)</f>
        <v>0</v>
      </c>
      <c r="BL327" s="16" t="s">
        <v>171</v>
      </c>
      <c r="BM327" s="145" t="s">
        <v>562</v>
      </c>
    </row>
    <row r="328" spans="2:65" s="12" customFormat="1" ht="10.5">
      <c r="B328" s="147"/>
      <c r="D328" s="148" t="s">
        <v>177</v>
      </c>
      <c r="E328" s="149" t="s">
        <v>1</v>
      </c>
      <c r="F328" s="150" t="s">
        <v>557</v>
      </c>
      <c r="H328" s="151">
        <v>116</v>
      </c>
      <c r="I328" s="152"/>
      <c r="L328" s="147"/>
      <c r="M328" s="153"/>
      <c r="T328" s="154"/>
      <c r="AT328" s="149" t="s">
        <v>177</v>
      </c>
      <c r="AU328" s="149" t="s">
        <v>94</v>
      </c>
      <c r="AV328" s="12" t="s">
        <v>94</v>
      </c>
      <c r="AW328" s="12" t="s">
        <v>39</v>
      </c>
      <c r="AX328" s="12" t="s">
        <v>84</v>
      </c>
      <c r="AY328" s="149" t="s">
        <v>165</v>
      </c>
    </row>
    <row r="329" spans="2:65" s="12" customFormat="1" ht="10.5">
      <c r="B329" s="147"/>
      <c r="D329" s="148" t="s">
        <v>177</v>
      </c>
      <c r="E329" s="149" t="s">
        <v>1</v>
      </c>
      <c r="F329" s="150" t="s">
        <v>558</v>
      </c>
      <c r="H329" s="151">
        <v>20</v>
      </c>
      <c r="I329" s="152"/>
      <c r="L329" s="147"/>
      <c r="M329" s="153"/>
      <c r="T329" s="154"/>
      <c r="AT329" s="149" t="s">
        <v>177</v>
      </c>
      <c r="AU329" s="149" t="s">
        <v>94</v>
      </c>
      <c r="AV329" s="12" t="s">
        <v>94</v>
      </c>
      <c r="AW329" s="12" t="s">
        <v>39</v>
      </c>
      <c r="AX329" s="12" t="s">
        <v>84</v>
      </c>
      <c r="AY329" s="149" t="s">
        <v>165</v>
      </c>
    </row>
    <row r="330" spans="2:65" s="13" customFormat="1" ht="10.5">
      <c r="B330" s="155"/>
      <c r="D330" s="148" t="s">
        <v>177</v>
      </c>
      <c r="E330" s="156" t="s">
        <v>1</v>
      </c>
      <c r="F330" s="157" t="s">
        <v>184</v>
      </c>
      <c r="H330" s="158">
        <v>136</v>
      </c>
      <c r="I330" s="159"/>
      <c r="L330" s="155"/>
      <c r="M330" s="160"/>
      <c r="T330" s="161"/>
      <c r="AT330" s="156" t="s">
        <v>177</v>
      </c>
      <c r="AU330" s="156" t="s">
        <v>94</v>
      </c>
      <c r="AV330" s="13" t="s">
        <v>171</v>
      </c>
      <c r="AW330" s="13" t="s">
        <v>39</v>
      </c>
      <c r="AX330" s="13" t="s">
        <v>92</v>
      </c>
      <c r="AY330" s="156" t="s">
        <v>165</v>
      </c>
    </row>
    <row r="331" spans="2:65" s="12" customFormat="1" ht="10.5">
      <c r="B331" s="147"/>
      <c r="D331" s="148" t="s">
        <v>177</v>
      </c>
      <c r="F331" s="150" t="s">
        <v>563</v>
      </c>
      <c r="H331" s="151">
        <v>149.6</v>
      </c>
      <c r="I331" s="152"/>
      <c r="L331" s="147"/>
      <c r="M331" s="153"/>
      <c r="T331" s="154"/>
      <c r="AT331" s="149" t="s">
        <v>177</v>
      </c>
      <c r="AU331" s="149" t="s">
        <v>94</v>
      </c>
      <c r="AV331" s="12" t="s">
        <v>94</v>
      </c>
      <c r="AW331" s="12" t="s">
        <v>4</v>
      </c>
      <c r="AX331" s="12" t="s">
        <v>92</v>
      </c>
      <c r="AY331" s="149" t="s">
        <v>165</v>
      </c>
    </row>
    <row r="332" spans="2:65" s="11" customFormat="1" ht="22.75" customHeight="1">
      <c r="B332" s="121"/>
      <c r="D332" s="122" t="s">
        <v>83</v>
      </c>
      <c r="E332" s="131" t="s">
        <v>564</v>
      </c>
      <c r="F332" s="131" t="s">
        <v>565</v>
      </c>
      <c r="I332" s="124"/>
      <c r="J332" s="132">
        <f>BK332</f>
        <v>0</v>
      </c>
      <c r="L332" s="121"/>
      <c r="M332" s="126"/>
      <c r="P332" s="127">
        <f>SUM(P333:P337)</f>
        <v>0</v>
      </c>
      <c r="R332" s="127">
        <f>SUM(R333:R337)</f>
        <v>0.13533120000000001</v>
      </c>
      <c r="T332" s="128">
        <f>SUM(T333:T337)</f>
        <v>0</v>
      </c>
      <c r="AR332" s="122" t="s">
        <v>94</v>
      </c>
      <c r="AT332" s="129" t="s">
        <v>83</v>
      </c>
      <c r="AU332" s="129" t="s">
        <v>92</v>
      </c>
      <c r="AY332" s="122" t="s">
        <v>165</v>
      </c>
      <c r="BK332" s="130">
        <f>SUM(BK333:BK337)</f>
        <v>0</v>
      </c>
    </row>
    <row r="333" spans="2:65" s="1" customFormat="1" ht="24.25" customHeight="1">
      <c r="B333" s="32"/>
      <c r="C333" s="133" t="s">
        <v>566</v>
      </c>
      <c r="D333" s="133" t="s">
        <v>167</v>
      </c>
      <c r="E333" s="134" t="s">
        <v>567</v>
      </c>
      <c r="F333" s="135" t="s">
        <v>568</v>
      </c>
      <c r="G333" s="136" t="s">
        <v>257</v>
      </c>
      <c r="H333" s="137">
        <v>22.2</v>
      </c>
      <c r="I333" s="138"/>
      <c r="J333" s="139">
        <f>ROUND(I333*H333,2)</f>
        <v>0</v>
      </c>
      <c r="K333" s="140"/>
      <c r="L333" s="32"/>
      <c r="M333" s="141" t="s">
        <v>1</v>
      </c>
      <c r="N333" s="142" t="s">
        <v>49</v>
      </c>
      <c r="P333" s="143">
        <f>O333*H333</f>
        <v>0</v>
      </c>
      <c r="Q333" s="143">
        <v>3.9599999999999998E-4</v>
      </c>
      <c r="R333" s="143">
        <f>Q333*H333</f>
        <v>8.791199999999999E-3</v>
      </c>
      <c r="S333" s="143">
        <v>0</v>
      </c>
      <c r="T333" s="144">
        <f>S333*H333</f>
        <v>0</v>
      </c>
      <c r="AR333" s="145" t="s">
        <v>250</v>
      </c>
      <c r="AT333" s="145" t="s">
        <v>167</v>
      </c>
      <c r="AU333" s="145" t="s">
        <v>94</v>
      </c>
      <c r="AY333" s="16" t="s">
        <v>165</v>
      </c>
      <c r="BE333" s="146">
        <f>IF(N333="základní",J333,0)</f>
        <v>0</v>
      </c>
      <c r="BF333" s="146">
        <f>IF(N333="snížená",J333,0)</f>
        <v>0</v>
      </c>
      <c r="BG333" s="146">
        <f>IF(N333="zákl. přenesená",J333,0)</f>
        <v>0</v>
      </c>
      <c r="BH333" s="146">
        <f>IF(N333="sníž. přenesená",J333,0)</f>
        <v>0</v>
      </c>
      <c r="BI333" s="146">
        <f>IF(N333="nulová",J333,0)</f>
        <v>0</v>
      </c>
      <c r="BJ333" s="16" t="s">
        <v>92</v>
      </c>
      <c r="BK333" s="146">
        <f>ROUND(I333*H333,2)</f>
        <v>0</v>
      </c>
      <c r="BL333" s="16" t="s">
        <v>250</v>
      </c>
      <c r="BM333" s="145" t="s">
        <v>569</v>
      </c>
    </row>
    <row r="334" spans="2:65" s="12" customFormat="1" ht="10.5">
      <c r="B334" s="147"/>
      <c r="D334" s="148" t="s">
        <v>177</v>
      </c>
      <c r="E334" s="149" t="s">
        <v>1</v>
      </c>
      <c r="F334" s="150" t="s">
        <v>570</v>
      </c>
      <c r="H334" s="151">
        <v>21</v>
      </c>
      <c r="I334" s="152"/>
      <c r="L334" s="147"/>
      <c r="M334" s="153"/>
      <c r="T334" s="154"/>
      <c r="AT334" s="149" t="s">
        <v>177</v>
      </c>
      <c r="AU334" s="149" t="s">
        <v>94</v>
      </c>
      <c r="AV334" s="12" t="s">
        <v>94</v>
      </c>
      <c r="AW334" s="12" t="s">
        <v>39</v>
      </c>
      <c r="AX334" s="12" t="s">
        <v>84</v>
      </c>
      <c r="AY334" s="149" t="s">
        <v>165</v>
      </c>
    </row>
    <row r="335" spans="2:65" s="12" customFormat="1" ht="10.5">
      <c r="B335" s="147"/>
      <c r="D335" s="148" t="s">
        <v>177</v>
      </c>
      <c r="E335" s="149" t="s">
        <v>1</v>
      </c>
      <c r="F335" s="150" t="s">
        <v>571</v>
      </c>
      <c r="H335" s="151">
        <v>1.2</v>
      </c>
      <c r="I335" s="152"/>
      <c r="L335" s="147"/>
      <c r="M335" s="153"/>
      <c r="T335" s="154"/>
      <c r="AT335" s="149" t="s">
        <v>177</v>
      </c>
      <c r="AU335" s="149" t="s">
        <v>94</v>
      </c>
      <c r="AV335" s="12" t="s">
        <v>94</v>
      </c>
      <c r="AW335" s="12" t="s">
        <v>39</v>
      </c>
      <c r="AX335" s="12" t="s">
        <v>84</v>
      </c>
      <c r="AY335" s="149" t="s">
        <v>165</v>
      </c>
    </row>
    <row r="336" spans="2:65" s="13" customFormat="1" ht="10.5">
      <c r="B336" s="155"/>
      <c r="D336" s="148" t="s">
        <v>177</v>
      </c>
      <c r="E336" s="156" t="s">
        <v>1</v>
      </c>
      <c r="F336" s="157" t="s">
        <v>184</v>
      </c>
      <c r="H336" s="158">
        <v>22.2</v>
      </c>
      <c r="I336" s="159"/>
      <c r="L336" s="155"/>
      <c r="M336" s="160"/>
      <c r="T336" s="161"/>
      <c r="AT336" s="156" t="s">
        <v>177</v>
      </c>
      <c r="AU336" s="156" t="s">
        <v>94</v>
      </c>
      <c r="AV336" s="13" t="s">
        <v>171</v>
      </c>
      <c r="AW336" s="13" t="s">
        <v>39</v>
      </c>
      <c r="AX336" s="13" t="s">
        <v>92</v>
      </c>
      <c r="AY336" s="156" t="s">
        <v>165</v>
      </c>
    </row>
    <row r="337" spans="2:65" s="1" customFormat="1" ht="37.799999999999997" customHeight="1">
      <c r="B337" s="32"/>
      <c r="C337" s="162" t="s">
        <v>572</v>
      </c>
      <c r="D337" s="162" t="s">
        <v>221</v>
      </c>
      <c r="E337" s="163" t="s">
        <v>573</v>
      </c>
      <c r="F337" s="164" t="s">
        <v>574</v>
      </c>
      <c r="G337" s="165" t="s">
        <v>257</v>
      </c>
      <c r="H337" s="166">
        <v>22.2</v>
      </c>
      <c r="I337" s="167"/>
      <c r="J337" s="168">
        <f>ROUND(I337*H337,2)</f>
        <v>0</v>
      </c>
      <c r="K337" s="169"/>
      <c r="L337" s="170"/>
      <c r="M337" s="171" t="s">
        <v>1</v>
      </c>
      <c r="N337" s="172" t="s">
        <v>49</v>
      </c>
      <c r="P337" s="143">
        <f>O337*H337</f>
        <v>0</v>
      </c>
      <c r="Q337" s="143">
        <v>5.7000000000000002E-3</v>
      </c>
      <c r="R337" s="143">
        <f>Q337*H337</f>
        <v>0.12654000000000001</v>
      </c>
      <c r="S337" s="143">
        <v>0</v>
      </c>
      <c r="T337" s="144">
        <f>S337*H337</f>
        <v>0</v>
      </c>
      <c r="AR337" s="145" t="s">
        <v>363</v>
      </c>
      <c r="AT337" s="145" t="s">
        <v>221</v>
      </c>
      <c r="AU337" s="145" t="s">
        <v>94</v>
      </c>
      <c r="AY337" s="16" t="s">
        <v>165</v>
      </c>
      <c r="BE337" s="146">
        <f>IF(N337="základní",J337,0)</f>
        <v>0</v>
      </c>
      <c r="BF337" s="146">
        <f>IF(N337="snížená",J337,0)</f>
        <v>0</v>
      </c>
      <c r="BG337" s="146">
        <f>IF(N337="zákl. přenesená",J337,0)</f>
        <v>0</v>
      </c>
      <c r="BH337" s="146">
        <f>IF(N337="sníž. přenesená",J337,0)</f>
        <v>0</v>
      </c>
      <c r="BI337" s="146">
        <f>IF(N337="nulová",J337,0)</f>
        <v>0</v>
      </c>
      <c r="BJ337" s="16" t="s">
        <v>92</v>
      </c>
      <c r="BK337" s="146">
        <f>ROUND(I337*H337,2)</f>
        <v>0</v>
      </c>
      <c r="BL337" s="16" t="s">
        <v>250</v>
      </c>
      <c r="BM337" s="145" t="s">
        <v>575</v>
      </c>
    </row>
    <row r="338" spans="2:65" s="11" customFormat="1" ht="22.75" customHeight="1">
      <c r="B338" s="121"/>
      <c r="D338" s="122" t="s">
        <v>83</v>
      </c>
      <c r="E338" s="131" t="s">
        <v>576</v>
      </c>
      <c r="F338" s="131" t="s">
        <v>577</v>
      </c>
      <c r="I338" s="124"/>
      <c r="J338" s="132">
        <f>BK338</f>
        <v>0</v>
      </c>
      <c r="L338" s="121"/>
      <c r="M338" s="126"/>
      <c r="P338" s="127">
        <f>SUM(P339:P354)</f>
        <v>0</v>
      </c>
      <c r="R338" s="127">
        <f>SUM(R339:R354)</f>
        <v>6.6711369999999997E-3</v>
      </c>
      <c r="T338" s="128">
        <f>SUM(T339:T354)</f>
        <v>0</v>
      </c>
      <c r="AR338" s="122" t="s">
        <v>94</v>
      </c>
      <c r="AT338" s="129" t="s">
        <v>83</v>
      </c>
      <c r="AU338" s="129" t="s">
        <v>92</v>
      </c>
      <c r="AY338" s="122" t="s">
        <v>165</v>
      </c>
      <c r="BK338" s="130">
        <f>SUM(BK339:BK354)</f>
        <v>0</v>
      </c>
    </row>
    <row r="339" spans="2:65" s="1" customFormat="1" ht="24.25" customHeight="1">
      <c r="B339" s="32"/>
      <c r="C339" s="133" t="s">
        <v>578</v>
      </c>
      <c r="D339" s="133" t="s">
        <v>167</v>
      </c>
      <c r="E339" s="134" t="s">
        <v>579</v>
      </c>
      <c r="F339" s="135" t="s">
        <v>580</v>
      </c>
      <c r="G339" s="136" t="s">
        <v>170</v>
      </c>
      <c r="H339" s="137">
        <v>16.390999999999998</v>
      </c>
      <c r="I339" s="138"/>
      <c r="J339" s="139">
        <f>ROUND(I339*H339,2)</f>
        <v>0</v>
      </c>
      <c r="K339" s="140"/>
      <c r="L339" s="32"/>
      <c r="M339" s="141" t="s">
        <v>1</v>
      </c>
      <c r="N339" s="142" t="s">
        <v>49</v>
      </c>
      <c r="P339" s="143">
        <f>O339*H339</f>
        <v>0</v>
      </c>
      <c r="Q339" s="143">
        <v>8.0000000000000007E-5</v>
      </c>
      <c r="R339" s="143">
        <f>Q339*H339</f>
        <v>1.31128E-3</v>
      </c>
      <c r="S339" s="143">
        <v>0</v>
      </c>
      <c r="T339" s="144">
        <f>S339*H339</f>
        <v>0</v>
      </c>
      <c r="AR339" s="145" t="s">
        <v>250</v>
      </c>
      <c r="AT339" s="145" t="s">
        <v>167</v>
      </c>
      <c r="AU339" s="145" t="s">
        <v>94</v>
      </c>
      <c r="AY339" s="16" t="s">
        <v>165</v>
      </c>
      <c r="BE339" s="146">
        <f>IF(N339="základní",J339,0)</f>
        <v>0</v>
      </c>
      <c r="BF339" s="146">
        <f>IF(N339="snížená",J339,0)</f>
        <v>0</v>
      </c>
      <c r="BG339" s="146">
        <f>IF(N339="zákl. přenesená",J339,0)</f>
        <v>0</v>
      </c>
      <c r="BH339" s="146">
        <f>IF(N339="sníž. přenesená",J339,0)</f>
        <v>0</v>
      </c>
      <c r="BI339" s="146">
        <f>IF(N339="nulová",J339,0)</f>
        <v>0</v>
      </c>
      <c r="BJ339" s="16" t="s">
        <v>92</v>
      </c>
      <c r="BK339" s="146">
        <f>ROUND(I339*H339,2)</f>
        <v>0</v>
      </c>
      <c r="BL339" s="16" t="s">
        <v>250</v>
      </c>
      <c r="BM339" s="145" t="s">
        <v>581</v>
      </c>
    </row>
    <row r="340" spans="2:65" s="12" customFormat="1" ht="10.5">
      <c r="B340" s="147"/>
      <c r="D340" s="148" t="s">
        <v>177</v>
      </c>
      <c r="E340" s="149" t="s">
        <v>1</v>
      </c>
      <c r="F340" s="150" t="s">
        <v>582</v>
      </c>
      <c r="H340" s="151">
        <v>12.584</v>
      </c>
      <c r="I340" s="152"/>
      <c r="L340" s="147"/>
      <c r="M340" s="153"/>
      <c r="T340" s="154"/>
      <c r="AT340" s="149" t="s">
        <v>177</v>
      </c>
      <c r="AU340" s="149" t="s">
        <v>94</v>
      </c>
      <c r="AV340" s="12" t="s">
        <v>94</v>
      </c>
      <c r="AW340" s="12" t="s">
        <v>39</v>
      </c>
      <c r="AX340" s="12" t="s">
        <v>84</v>
      </c>
      <c r="AY340" s="149" t="s">
        <v>165</v>
      </c>
    </row>
    <row r="341" spans="2:65" s="12" customFormat="1" ht="10.5">
      <c r="B341" s="147"/>
      <c r="D341" s="148" t="s">
        <v>177</v>
      </c>
      <c r="E341" s="149" t="s">
        <v>1</v>
      </c>
      <c r="F341" s="150" t="s">
        <v>583</v>
      </c>
      <c r="H341" s="151">
        <v>3.8069999999999999</v>
      </c>
      <c r="I341" s="152"/>
      <c r="L341" s="147"/>
      <c r="M341" s="153"/>
      <c r="T341" s="154"/>
      <c r="AT341" s="149" t="s">
        <v>177</v>
      </c>
      <c r="AU341" s="149" t="s">
        <v>94</v>
      </c>
      <c r="AV341" s="12" t="s">
        <v>94</v>
      </c>
      <c r="AW341" s="12" t="s">
        <v>39</v>
      </c>
      <c r="AX341" s="12" t="s">
        <v>84</v>
      </c>
      <c r="AY341" s="149" t="s">
        <v>165</v>
      </c>
    </row>
    <row r="342" spans="2:65" s="13" customFormat="1" ht="10.5">
      <c r="B342" s="155"/>
      <c r="D342" s="148" t="s">
        <v>177</v>
      </c>
      <c r="E342" s="156" t="s">
        <v>1</v>
      </c>
      <c r="F342" s="157" t="s">
        <v>184</v>
      </c>
      <c r="H342" s="158">
        <v>16.390999999999998</v>
      </c>
      <c r="I342" s="159"/>
      <c r="L342" s="155"/>
      <c r="M342" s="160"/>
      <c r="T342" s="161"/>
      <c r="AT342" s="156" t="s">
        <v>177</v>
      </c>
      <c r="AU342" s="156" t="s">
        <v>94</v>
      </c>
      <c r="AV342" s="13" t="s">
        <v>171</v>
      </c>
      <c r="AW342" s="13" t="s">
        <v>39</v>
      </c>
      <c r="AX342" s="13" t="s">
        <v>92</v>
      </c>
      <c r="AY342" s="156" t="s">
        <v>165</v>
      </c>
    </row>
    <row r="343" spans="2:65" s="1" customFormat="1" ht="16.55" customHeight="1">
      <c r="B343" s="32"/>
      <c r="C343" s="133" t="s">
        <v>584</v>
      </c>
      <c r="D343" s="133" t="s">
        <v>167</v>
      </c>
      <c r="E343" s="134" t="s">
        <v>585</v>
      </c>
      <c r="F343" s="135" t="s">
        <v>586</v>
      </c>
      <c r="G343" s="136" t="s">
        <v>170</v>
      </c>
      <c r="H343" s="137">
        <v>16.390999999999998</v>
      </c>
      <c r="I343" s="138"/>
      <c r="J343" s="139">
        <f>ROUND(I343*H343,2)</f>
        <v>0</v>
      </c>
      <c r="K343" s="140"/>
      <c r="L343" s="32"/>
      <c r="M343" s="141" t="s">
        <v>1</v>
      </c>
      <c r="N343" s="142" t="s">
        <v>49</v>
      </c>
      <c r="P343" s="143">
        <f>O343*H343</f>
        <v>0</v>
      </c>
      <c r="Q343" s="143">
        <v>0</v>
      </c>
      <c r="R343" s="143">
        <f>Q343*H343</f>
        <v>0</v>
      </c>
      <c r="S343" s="143">
        <v>0</v>
      </c>
      <c r="T343" s="144">
        <f>S343*H343</f>
        <v>0</v>
      </c>
      <c r="AR343" s="145" t="s">
        <v>250</v>
      </c>
      <c r="AT343" s="145" t="s">
        <v>167</v>
      </c>
      <c r="AU343" s="145" t="s">
        <v>94</v>
      </c>
      <c r="AY343" s="16" t="s">
        <v>165</v>
      </c>
      <c r="BE343" s="146">
        <f>IF(N343="základní",J343,0)</f>
        <v>0</v>
      </c>
      <c r="BF343" s="146">
        <f>IF(N343="snížená",J343,0)</f>
        <v>0</v>
      </c>
      <c r="BG343" s="146">
        <f>IF(N343="zákl. přenesená",J343,0)</f>
        <v>0</v>
      </c>
      <c r="BH343" s="146">
        <f>IF(N343="sníž. přenesená",J343,0)</f>
        <v>0</v>
      </c>
      <c r="BI343" s="146">
        <f>IF(N343="nulová",J343,0)</f>
        <v>0</v>
      </c>
      <c r="BJ343" s="16" t="s">
        <v>92</v>
      </c>
      <c r="BK343" s="146">
        <f>ROUND(I343*H343,2)</f>
        <v>0</v>
      </c>
      <c r="BL343" s="16" t="s">
        <v>250</v>
      </c>
      <c r="BM343" s="145" t="s">
        <v>587</v>
      </c>
    </row>
    <row r="344" spans="2:65" s="12" customFormat="1" ht="10.5">
      <c r="B344" s="147"/>
      <c r="D344" s="148" t="s">
        <v>177</v>
      </c>
      <c r="E344" s="149" t="s">
        <v>1</v>
      </c>
      <c r="F344" s="150" t="s">
        <v>582</v>
      </c>
      <c r="H344" s="151">
        <v>12.584</v>
      </c>
      <c r="I344" s="152"/>
      <c r="L344" s="147"/>
      <c r="M344" s="153"/>
      <c r="T344" s="154"/>
      <c r="AT344" s="149" t="s">
        <v>177</v>
      </c>
      <c r="AU344" s="149" t="s">
        <v>94</v>
      </c>
      <c r="AV344" s="12" t="s">
        <v>94</v>
      </c>
      <c r="AW344" s="12" t="s">
        <v>39</v>
      </c>
      <c r="AX344" s="12" t="s">
        <v>84</v>
      </c>
      <c r="AY344" s="149" t="s">
        <v>165</v>
      </c>
    </row>
    <row r="345" spans="2:65" s="12" customFormat="1" ht="10.5">
      <c r="B345" s="147"/>
      <c r="D345" s="148" t="s">
        <v>177</v>
      </c>
      <c r="E345" s="149" t="s">
        <v>1</v>
      </c>
      <c r="F345" s="150" t="s">
        <v>583</v>
      </c>
      <c r="H345" s="151">
        <v>3.8069999999999999</v>
      </c>
      <c r="I345" s="152"/>
      <c r="L345" s="147"/>
      <c r="M345" s="153"/>
      <c r="T345" s="154"/>
      <c r="AT345" s="149" t="s">
        <v>177</v>
      </c>
      <c r="AU345" s="149" t="s">
        <v>94</v>
      </c>
      <c r="AV345" s="12" t="s">
        <v>94</v>
      </c>
      <c r="AW345" s="12" t="s">
        <v>39</v>
      </c>
      <c r="AX345" s="12" t="s">
        <v>84</v>
      </c>
      <c r="AY345" s="149" t="s">
        <v>165</v>
      </c>
    </row>
    <row r="346" spans="2:65" s="13" customFormat="1" ht="10.5">
      <c r="B346" s="155"/>
      <c r="D346" s="148" t="s">
        <v>177</v>
      </c>
      <c r="E346" s="156" t="s">
        <v>1</v>
      </c>
      <c r="F346" s="157" t="s">
        <v>184</v>
      </c>
      <c r="H346" s="158">
        <v>16.390999999999998</v>
      </c>
      <c r="I346" s="159"/>
      <c r="L346" s="155"/>
      <c r="M346" s="160"/>
      <c r="T346" s="161"/>
      <c r="AT346" s="156" t="s">
        <v>177</v>
      </c>
      <c r="AU346" s="156" t="s">
        <v>94</v>
      </c>
      <c r="AV346" s="13" t="s">
        <v>171</v>
      </c>
      <c r="AW346" s="13" t="s">
        <v>39</v>
      </c>
      <c r="AX346" s="13" t="s">
        <v>92</v>
      </c>
      <c r="AY346" s="156" t="s">
        <v>165</v>
      </c>
    </row>
    <row r="347" spans="2:65" s="1" customFormat="1" ht="24.25" customHeight="1">
      <c r="B347" s="32"/>
      <c r="C347" s="133" t="s">
        <v>588</v>
      </c>
      <c r="D347" s="133" t="s">
        <v>167</v>
      </c>
      <c r="E347" s="134" t="s">
        <v>589</v>
      </c>
      <c r="F347" s="135" t="s">
        <v>590</v>
      </c>
      <c r="G347" s="136" t="s">
        <v>170</v>
      </c>
      <c r="H347" s="137">
        <v>16.390999999999998</v>
      </c>
      <c r="I347" s="138"/>
      <c r="J347" s="139">
        <f>ROUND(I347*H347,2)</f>
        <v>0</v>
      </c>
      <c r="K347" s="140"/>
      <c r="L347" s="32"/>
      <c r="M347" s="141" t="s">
        <v>1</v>
      </c>
      <c r="N347" s="142" t="s">
        <v>49</v>
      </c>
      <c r="P347" s="143">
        <f>O347*H347</f>
        <v>0</v>
      </c>
      <c r="Q347" s="143">
        <v>1.6000000000000001E-4</v>
      </c>
      <c r="R347" s="143">
        <f>Q347*H347</f>
        <v>2.6225599999999999E-3</v>
      </c>
      <c r="S347" s="143">
        <v>0</v>
      </c>
      <c r="T347" s="144">
        <f>S347*H347</f>
        <v>0</v>
      </c>
      <c r="AR347" s="145" t="s">
        <v>250</v>
      </c>
      <c r="AT347" s="145" t="s">
        <v>167</v>
      </c>
      <c r="AU347" s="145" t="s">
        <v>94</v>
      </c>
      <c r="AY347" s="16" t="s">
        <v>165</v>
      </c>
      <c r="BE347" s="146">
        <f>IF(N347="základní",J347,0)</f>
        <v>0</v>
      </c>
      <c r="BF347" s="146">
        <f>IF(N347="snížená",J347,0)</f>
        <v>0</v>
      </c>
      <c r="BG347" s="146">
        <f>IF(N347="zákl. přenesená",J347,0)</f>
        <v>0</v>
      </c>
      <c r="BH347" s="146">
        <f>IF(N347="sníž. přenesená",J347,0)</f>
        <v>0</v>
      </c>
      <c r="BI347" s="146">
        <f>IF(N347="nulová",J347,0)</f>
        <v>0</v>
      </c>
      <c r="BJ347" s="16" t="s">
        <v>92</v>
      </c>
      <c r="BK347" s="146">
        <f>ROUND(I347*H347,2)</f>
        <v>0</v>
      </c>
      <c r="BL347" s="16" t="s">
        <v>250</v>
      </c>
      <c r="BM347" s="145" t="s">
        <v>591</v>
      </c>
    </row>
    <row r="348" spans="2:65" s="12" customFormat="1" ht="10.5">
      <c r="B348" s="147"/>
      <c r="D348" s="148" t="s">
        <v>177</v>
      </c>
      <c r="E348" s="149" t="s">
        <v>1</v>
      </c>
      <c r="F348" s="150" t="s">
        <v>582</v>
      </c>
      <c r="H348" s="151">
        <v>12.584</v>
      </c>
      <c r="I348" s="152"/>
      <c r="L348" s="147"/>
      <c r="M348" s="153"/>
      <c r="T348" s="154"/>
      <c r="AT348" s="149" t="s">
        <v>177</v>
      </c>
      <c r="AU348" s="149" t="s">
        <v>94</v>
      </c>
      <c r="AV348" s="12" t="s">
        <v>94</v>
      </c>
      <c r="AW348" s="12" t="s">
        <v>39</v>
      </c>
      <c r="AX348" s="12" t="s">
        <v>84</v>
      </c>
      <c r="AY348" s="149" t="s">
        <v>165</v>
      </c>
    </row>
    <row r="349" spans="2:65" s="12" customFormat="1" ht="10.5">
      <c r="B349" s="147"/>
      <c r="D349" s="148" t="s">
        <v>177</v>
      </c>
      <c r="E349" s="149" t="s">
        <v>1</v>
      </c>
      <c r="F349" s="150" t="s">
        <v>583</v>
      </c>
      <c r="H349" s="151">
        <v>3.8069999999999999</v>
      </c>
      <c r="I349" s="152"/>
      <c r="L349" s="147"/>
      <c r="M349" s="153"/>
      <c r="T349" s="154"/>
      <c r="AT349" s="149" t="s">
        <v>177</v>
      </c>
      <c r="AU349" s="149" t="s">
        <v>94</v>
      </c>
      <c r="AV349" s="12" t="s">
        <v>94</v>
      </c>
      <c r="AW349" s="12" t="s">
        <v>39</v>
      </c>
      <c r="AX349" s="12" t="s">
        <v>84</v>
      </c>
      <c r="AY349" s="149" t="s">
        <v>165</v>
      </c>
    </row>
    <row r="350" spans="2:65" s="13" customFormat="1" ht="10.5">
      <c r="B350" s="155"/>
      <c r="D350" s="148" t="s">
        <v>177</v>
      </c>
      <c r="E350" s="156" t="s">
        <v>1</v>
      </c>
      <c r="F350" s="157" t="s">
        <v>184</v>
      </c>
      <c r="H350" s="158">
        <v>16.390999999999998</v>
      </c>
      <c r="I350" s="159"/>
      <c r="L350" s="155"/>
      <c r="M350" s="160"/>
      <c r="T350" s="161"/>
      <c r="AT350" s="156" t="s">
        <v>177</v>
      </c>
      <c r="AU350" s="156" t="s">
        <v>94</v>
      </c>
      <c r="AV350" s="13" t="s">
        <v>171</v>
      </c>
      <c r="AW350" s="13" t="s">
        <v>39</v>
      </c>
      <c r="AX350" s="13" t="s">
        <v>92</v>
      </c>
      <c r="AY350" s="156" t="s">
        <v>165</v>
      </c>
    </row>
    <row r="351" spans="2:65" s="1" customFormat="1" ht="24.25" customHeight="1">
      <c r="B351" s="32"/>
      <c r="C351" s="133" t="s">
        <v>592</v>
      </c>
      <c r="D351" s="133" t="s">
        <v>167</v>
      </c>
      <c r="E351" s="134" t="s">
        <v>593</v>
      </c>
      <c r="F351" s="135" t="s">
        <v>594</v>
      </c>
      <c r="G351" s="136" t="s">
        <v>170</v>
      </c>
      <c r="H351" s="137">
        <v>16.390999999999998</v>
      </c>
      <c r="I351" s="138"/>
      <c r="J351" s="139">
        <f>ROUND(I351*H351,2)</f>
        <v>0</v>
      </c>
      <c r="K351" s="140"/>
      <c r="L351" s="32"/>
      <c r="M351" s="141" t="s">
        <v>1</v>
      </c>
      <c r="N351" s="142" t="s">
        <v>49</v>
      </c>
      <c r="P351" s="143">
        <f>O351*H351</f>
        <v>0</v>
      </c>
      <c r="Q351" s="143">
        <v>1.6699999999999999E-4</v>
      </c>
      <c r="R351" s="143">
        <f>Q351*H351</f>
        <v>2.7372969999999996E-3</v>
      </c>
      <c r="S351" s="143">
        <v>0</v>
      </c>
      <c r="T351" s="144">
        <f>S351*H351</f>
        <v>0</v>
      </c>
      <c r="AR351" s="145" t="s">
        <v>250</v>
      </c>
      <c r="AT351" s="145" t="s">
        <v>167</v>
      </c>
      <c r="AU351" s="145" t="s">
        <v>94</v>
      </c>
      <c r="AY351" s="16" t="s">
        <v>165</v>
      </c>
      <c r="BE351" s="146">
        <f>IF(N351="základní",J351,0)</f>
        <v>0</v>
      </c>
      <c r="BF351" s="146">
        <f>IF(N351="snížená",J351,0)</f>
        <v>0</v>
      </c>
      <c r="BG351" s="146">
        <f>IF(N351="zákl. přenesená",J351,0)</f>
        <v>0</v>
      </c>
      <c r="BH351" s="146">
        <f>IF(N351="sníž. přenesená",J351,0)</f>
        <v>0</v>
      </c>
      <c r="BI351" s="146">
        <f>IF(N351="nulová",J351,0)</f>
        <v>0</v>
      </c>
      <c r="BJ351" s="16" t="s">
        <v>92</v>
      </c>
      <c r="BK351" s="146">
        <f>ROUND(I351*H351,2)</f>
        <v>0</v>
      </c>
      <c r="BL351" s="16" t="s">
        <v>250</v>
      </c>
      <c r="BM351" s="145" t="s">
        <v>595</v>
      </c>
    </row>
    <row r="352" spans="2:65" s="12" customFormat="1" ht="10.5">
      <c r="B352" s="147"/>
      <c r="D352" s="148" t="s">
        <v>177</v>
      </c>
      <c r="E352" s="149" t="s">
        <v>1</v>
      </c>
      <c r="F352" s="150" t="s">
        <v>582</v>
      </c>
      <c r="H352" s="151">
        <v>12.584</v>
      </c>
      <c r="I352" s="152"/>
      <c r="L352" s="147"/>
      <c r="M352" s="153"/>
      <c r="T352" s="154"/>
      <c r="AT352" s="149" t="s">
        <v>177</v>
      </c>
      <c r="AU352" s="149" t="s">
        <v>94</v>
      </c>
      <c r="AV352" s="12" t="s">
        <v>94</v>
      </c>
      <c r="AW352" s="12" t="s">
        <v>39</v>
      </c>
      <c r="AX352" s="12" t="s">
        <v>84</v>
      </c>
      <c r="AY352" s="149" t="s">
        <v>165</v>
      </c>
    </row>
    <row r="353" spans="2:65" s="12" customFormat="1" ht="10.5">
      <c r="B353" s="147"/>
      <c r="D353" s="148" t="s">
        <v>177</v>
      </c>
      <c r="E353" s="149" t="s">
        <v>1</v>
      </c>
      <c r="F353" s="150" t="s">
        <v>583</v>
      </c>
      <c r="H353" s="151">
        <v>3.8069999999999999</v>
      </c>
      <c r="I353" s="152"/>
      <c r="L353" s="147"/>
      <c r="M353" s="153"/>
      <c r="T353" s="154"/>
      <c r="AT353" s="149" t="s">
        <v>177</v>
      </c>
      <c r="AU353" s="149" t="s">
        <v>94</v>
      </c>
      <c r="AV353" s="12" t="s">
        <v>94</v>
      </c>
      <c r="AW353" s="12" t="s">
        <v>39</v>
      </c>
      <c r="AX353" s="12" t="s">
        <v>84</v>
      </c>
      <c r="AY353" s="149" t="s">
        <v>165</v>
      </c>
    </row>
    <row r="354" spans="2:65" s="13" customFormat="1" ht="10.5">
      <c r="B354" s="155"/>
      <c r="D354" s="148" t="s">
        <v>177</v>
      </c>
      <c r="E354" s="156" t="s">
        <v>1</v>
      </c>
      <c r="F354" s="157" t="s">
        <v>184</v>
      </c>
      <c r="H354" s="158">
        <v>16.390999999999998</v>
      </c>
      <c r="I354" s="159"/>
      <c r="L354" s="155"/>
      <c r="M354" s="160"/>
      <c r="T354" s="161"/>
      <c r="AT354" s="156" t="s">
        <v>177</v>
      </c>
      <c r="AU354" s="156" t="s">
        <v>94</v>
      </c>
      <c r="AV354" s="13" t="s">
        <v>171</v>
      </c>
      <c r="AW354" s="13" t="s">
        <v>39</v>
      </c>
      <c r="AX354" s="13" t="s">
        <v>92</v>
      </c>
      <c r="AY354" s="156" t="s">
        <v>165</v>
      </c>
    </row>
    <row r="355" spans="2:65" s="11" customFormat="1" ht="25.85" customHeight="1">
      <c r="B355" s="121"/>
      <c r="D355" s="122" t="s">
        <v>83</v>
      </c>
      <c r="E355" s="123" t="s">
        <v>596</v>
      </c>
      <c r="F355" s="123" t="s">
        <v>597</v>
      </c>
      <c r="I355" s="124"/>
      <c r="J355" s="125">
        <f>BK355</f>
        <v>0</v>
      </c>
      <c r="L355" s="121"/>
      <c r="M355" s="126"/>
      <c r="P355" s="127">
        <v>0</v>
      </c>
      <c r="R355" s="127">
        <v>0</v>
      </c>
      <c r="T355" s="128">
        <v>0</v>
      </c>
      <c r="AR355" s="122" t="s">
        <v>194</v>
      </c>
      <c r="AT355" s="129" t="s">
        <v>83</v>
      </c>
      <c r="AU355" s="129" t="s">
        <v>84</v>
      </c>
      <c r="AY355" s="122" t="s">
        <v>165</v>
      </c>
      <c r="BK355" s="130">
        <v>0</v>
      </c>
    </row>
    <row r="356" spans="2:65" s="11" customFormat="1" ht="25.85" customHeight="1">
      <c r="B356" s="121"/>
      <c r="D356" s="122" t="s">
        <v>83</v>
      </c>
      <c r="E356" s="123" t="s">
        <v>598</v>
      </c>
      <c r="F356" s="123" t="s">
        <v>599</v>
      </c>
      <c r="I356" s="124"/>
      <c r="J356" s="125">
        <f>BK356</f>
        <v>0</v>
      </c>
      <c r="L356" s="121"/>
      <c r="M356" s="126"/>
      <c r="P356" s="127">
        <f>P357</f>
        <v>0</v>
      </c>
      <c r="R356" s="127">
        <f>R357</f>
        <v>0</v>
      </c>
      <c r="T356" s="128">
        <f>T357</f>
        <v>0</v>
      </c>
      <c r="AR356" s="122" t="s">
        <v>194</v>
      </c>
      <c r="AT356" s="129" t="s">
        <v>83</v>
      </c>
      <c r="AU356" s="129" t="s">
        <v>84</v>
      </c>
      <c r="AY356" s="122" t="s">
        <v>165</v>
      </c>
      <c r="BK356" s="130">
        <f>BK357</f>
        <v>0</v>
      </c>
    </row>
    <row r="357" spans="2:65" s="1" customFormat="1" ht="16.55" customHeight="1">
      <c r="B357" s="32"/>
      <c r="C357" s="133" t="s">
        <v>600</v>
      </c>
      <c r="D357" s="133" t="s">
        <v>167</v>
      </c>
      <c r="E357" s="134" t="s">
        <v>601</v>
      </c>
      <c r="F357" s="135" t="s">
        <v>602</v>
      </c>
      <c r="G357" s="136" t="s">
        <v>603</v>
      </c>
      <c r="H357" s="137">
        <v>4</v>
      </c>
      <c r="I357" s="138"/>
      <c r="J357" s="139">
        <f>ROUND(I357*H357,2)</f>
        <v>0</v>
      </c>
      <c r="K357" s="140"/>
      <c r="L357" s="32"/>
      <c r="M357" s="173" t="s">
        <v>1</v>
      </c>
      <c r="N357" s="174" t="s">
        <v>49</v>
      </c>
      <c r="O357" s="175"/>
      <c r="P357" s="176">
        <f>O357*H357</f>
        <v>0</v>
      </c>
      <c r="Q357" s="176">
        <v>0</v>
      </c>
      <c r="R357" s="176">
        <f>Q357*H357</f>
        <v>0</v>
      </c>
      <c r="S357" s="176">
        <v>0</v>
      </c>
      <c r="T357" s="177">
        <f>S357*H357</f>
        <v>0</v>
      </c>
      <c r="AR357" s="145" t="s">
        <v>604</v>
      </c>
      <c r="AT357" s="145" t="s">
        <v>167</v>
      </c>
      <c r="AU357" s="145" t="s">
        <v>92</v>
      </c>
      <c r="AY357" s="16" t="s">
        <v>165</v>
      </c>
      <c r="BE357" s="146">
        <f>IF(N357="základní",J357,0)</f>
        <v>0</v>
      </c>
      <c r="BF357" s="146">
        <f>IF(N357="snížená",J357,0)</f>
        <v>0</v>
      </c>
      <c r="BG357" s="146">
        <f>IF(N357="zákl. přenesená",J357,0)</f>
        <v>0</v>
      </c>
      <c r="BH357" s="146">
        <f>IF(N357="sníž. přenesená",J357,0)</f>
        <v>0</v>
      </c>
      <c r="BI357" s="146">
        <f>IF(N357="nulová",J357,0)</f>
        <v>0</v>
      </c>
      <c r="BJ357" s="16" t="s">
        <v>92</v>
      </c>
      <c r="BK357" s="146">
        <f>ROUND(I357*H357,2)</f>
        <v>0</v>
      </c>
      <c r="BL357" s="16" t="s">
        <v>604</v>
      </c>
      <c r="BM357" s="145" t="s">
        <v>605</v>
      </c>
    </row>
    <row r="358" spans="2:65" s="1" customFormat="1" ht="6.9" customHeight="1">
      <c r="B358" s="44"/>
      <c r="C358" s="45"/>
      <c r="D358" s="45"/>
      <c r="E358" s="45"/>
      <c r="F358" s="45"/>
      <c r="G358" s="45"/>
      <c r="H358" s="45"/>
      <c r="I358" s="45"/>
      <c r="J358" s="45"/>
      <c r="K358" s="45"/>
      <c r="L358" s="32"/>
    </row>
  </sheetData>
  <sheetProtection algorithmName="SHA-512" hashValue="W637kySRZqQk/ulh5iRhOm6CKtVtFeCun01HapW8RHF9MVKdDSDFKyy+xfoSl6m5t/cCEp29g6RUdi1je7N1Sg==" saltValue="lKax6BxofKKCQB54xM1Abjqoopy2ONse9xhippTbvKsWeiCcTmiKVu7XNwc4+G+/Aw/p5QbqxpLSVNv0df6gqg==" spinCount="100000" sheet="1" objects="1" scenarios="1" formatColumns="0" formatRows="0" autoFilter="0"/>
  <autoFilter ref="C129:K357" xr:uid="{00000000-0009-0000-0000-000001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98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6" t="s">
        <v>97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94</v>
      </c>
    </row>
    <row r="4" spans="2:46" ht="24.9" customHeight="1">
      <c r="B4" s="19"/>
      <c r="D4" s="20" t="s">
        <v>128</v>
      </c>
      <c r="L4" s="19"/>
      <c r="M4" s="88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9" t="str">
        <f>'Rekapitulace stavby'!K6</f>
        <v>Revitalizace veřejných ploch města Luby - ETAPA I</v>
      </c>
      <c r="F7" s="230"/>
      <c r="G7" s="230"/>
      <c r="H7" s="230"/>
      <c r="L7" s="19"/>
    </row>
    <row r="8" spans="2:46" s="1" customFormat="1" ht="11.95" customHeight="1">
      <c r="B8" s="32"/>
      <c r="D8" s="26" t="s">
        <v>129</v>
      </c>
      <c r="L8" s="32"/>
    </row>
    <row r="9" spans="2:46" s="1" customFormat="1" ht="16.55" customHeight="1">
      <c r="B9" s="32"/>
      <c r="E9" s="195" t="s">
        <v>606</v>
      </c>
      <c r="F9" s="231"/>
      <c r="G9" s="231"/>
      <c r="H9" s="231"/>
      <c r="L9" s="32"/>
    </row>
    <row r="10" spans="2:46" s="1" customFormat="1" ht="10.5">
      <c r="B10" s="32"/>
      <c r="L10" s="32"/>
    </row>
    <row r="11" spans="2:46" s="1" customFormat="1" ht="11.95" customHeight="1">
      <c r="B11" s="32"/>
      <c r="D11" s="26" t="s">
        <v>18</v>
      </c>
      <c r="F11" s="24" t="s">
        <v>19</v>
      </c>
      <c r="I11" s="26" t="s">
        <v>20</v>
      </c>
      <c r="J11" s="24" t="s">
        <v>1</v>
      </c>
      <c r="L11" s="32"/>
    </row>
    <row r="12" spans="2:46" s="1" customFormat="1" ht="11.95" customHeight="1">
      <c r="B12" s="32"/>
      <c r="D12" s="26" t="s">
        <v>22</v>
      </c>
      <c r="F12" s="24" t="s">
        <v>23</v>
      </c>
      <c r="I12" s="26" t="s">
        <v>24</v>
      </c>
      <c r="J12" s="52" t="str">
        <f>'Rekapitulace stavby'!AN8</f>
        <v>Vyplň údaj</v>
      </c>
      <c r="L12" s="32"/>
    </row>
    <row r="13" spans="2:46" s="1" customFormat="1" ht="10.8" customHeight="1">
      <c r="B13" s="32"/>
      <c r="L13" s="32"/>
    </row>
    <row r="14" spans="2:46" s="1" customFormat="1" ht="11.95" customHeight="1">
      <c r="B14" s="32"/>
      <c r="D14" s="26" t="s">
        <v>29</v>
      </c>
      <c r="I14" s="26" t="s">
        <v>30</v>
      </c>
      <c r="J14" s="24" t="s">
        <v>31</v>
      </c>
      <c r="L14" s="32"/>
    </row>
    <row r="15" spans="2:46" s="1" customFormat="1" ht="18" customHeight="1">
      <c r="B15" s="32"/>
      <c r="E15" s="24" t="s">
        <v>32</v>
      </c>
      <c r="I15" s="26" t="s">
        <v>33</v>
      </c>
      <c r="J15" s="24" t="s">
        <v>1</v>
      </c>
      <c r="L15" s="32"/>
    </row>
    <row r="16" spans="2:46" s="1" customFormat="1" ht="6.9" customHeight="1">
      <c r="B16" s="32"/>
      <c r="L16" s="32"/>
    </row>
    <row r="17" spans="2:12" s="1" customFormat="1" ht="11.95" customHeight="1">
      <c r="B17" s="32"/>
      <c r="D17" s="26" t="s">
        <v>34</v>
      </c>
      <c r="I17" s="26" t="s">
        <v>30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232" t="str">
        <f>'Rekapitulace stavby'!E14</f>
        <v>Vyplň údaj</v>
      </c>
      <c r="F18" s="201"/>
      <c r="G18" s="201"/>
      <c r="H18" s="201"/>
      <c r="I18" s="26" t="s">
        <v>33</v>
      </c>
      <c r="J18" s="27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1.95" customHeight="1">
      <c r="B20" s="32"/>
      <c r="D20" s="26" t="s">
        <v>36</v>
      </c>
      <c r="I20" s="26" t="s">
        <v>30</v>
      </c>
      <c r="J20" s="24" t="s">
        <v>37</v>
      </c>
      <c r="L20" s="32"/>
    </row>
    <row r="21" spans="2:12" s="1" customFormat="1" ht="18" customHeight="1">
      <c r="B21" s="32"/>
      <c r="E21" s="24" t="s">
        <v>38</v>
      </c>
      <c r="I21" s="26" t="s">
        <v>33</v>
      </c>
      <c r="J21" s="24" t="s">
        <v>1</v>
      </c>
      <c r="L21" s="32"/>
    </row>
    <row r="22" spans="2:12" s="1" customFormat="1" ht="6.9" customHeight="1">
      <c r="B22" s="32"/>
      <c r="L22" s="32"/>
    </row>
    <row r="23" spans="2:12" s="1" customFormat="1" ht="11.95" customHeight="1">
      <c r="B23" s="32"/>
      <c r="D23" s="26" t="s">
        <v>40</v>
      </c>
      <c r="I23" s="26" t="s">
        <v>30</v>
      </c>
      <c r="J23" s="24" t="s">
        <v>41</v>
      </c>
      <c r="L23" s="32"/>
    </row>
    <row r="24" spans="2:12" s="1" customFormat="1" ht="18" customHeight="1">
      <c r="B24" s="32"/>
      <c r="E24" s="24" t="s">
        <v>42</v>
      </c>
      <c r="I24" s="26" t="s">
        <v>33</v>
      </c>
      <c r="J24" s="24" t="s">
        <v>1</v>
      </c>
      <c r="L24" s="32"/>
    </row>
    <row r="25" spans="2:12" s="1" customFormat="1" ht="6.9" customHeight="1">
      <c r="B25" s="32"/>
      <c r="L25" s="32"/>
    </row>
    <row r="26" spans="2:12" s="1" customFormat="1" ht="11.95" customHeight="1">
      <c r="B26" s="32"/>
      <c r="D26" s="26" t="s">
        <v>43</v>
      </c>
      <c r="L26" s="32"/>
    </row>
    <row r="27" spans="2:12" s="7" customFormat="1" ht="16.55" customHeight="1">
      <c r="B27" s="89"/>
      <c r="E27" s="206" t="s">
        <v>1</v>
      </c>
      <c r="F27" s="206"/>
      <c r="G27" s="206"/>
      <c r="H27" s="206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>
      <c r="B30" s="32"/>
      <c r="D30" s="90" t="s">
        <v>44</v>
      </c>
      <c r="J30" s="66">
        <f>ROUND(J125,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46</v>
      </c>
      <c r="I32" s="35" t="s">
        <v>45</v>
      </c>
      <c r="J32" s="35" t="s">
        <v>47</v>
      </c>
      <c r="L32" s="32"/>
    </row>
    <row r="33" spans="2:12" s="1" customFormat="1" ht="14.4" customHeight="1">
      <c r="B33" s="32"/>
      <c r="D33" s="55" t="s">
        <v>48</v>
      </c>
      <c r="E33" s="26" t="s">
        <v>49</v>
      </c>
      <c r="F33" s="91">
        <f>ROUND((SUM(BE125:BE197)),  2)</f>
        <v>0</v>
      </c>
      <c r="I33" s="92">
        <v>0.21</v>
      </c>
      <c r="J33" s="91">
        <f>ROUND(((SUM(BE125:BE197))*I33),  2)</f>
        <v>0</v>
      </c>
      <c r="L33" s="32"/>
    </row>
    <row r="34" spans="2:12" s="1" customFormat="1" ht="14.4" customHeight="1">
      <c r="B34" s="32"/>
      <c r="E34" s="26" t="s">
        <v>50</v>
      </c>
      <c r="F34" s="91">
        <f>ROUND((SUM(BF125:BF197)),  2)</f>
        <v>0</v>
      </c>
      <c r="I34" s="92">
        <v>0.15</v>
      </c>
      <c r="J34" s="91">
        <f>ROUND(((SUM(BF125:BF197))*I34),  2)</f>
        <v>0</v>
      </c>
      <c r="L34" s="32"/>
    </row>
    <row r="35" spans="2:12" s="1" customFormat="1" ht="14.4" hidden="1" customHeight="1">
      <c r="B35" s="32"/>
      <c r="E35" s="26" t="s">
        <v>51</v>
      </c>
      <c r="F35" s="91">
        <f>ROUND((SUM(BG125:BG197)),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6" t="s">
        <v>52</v>
      </c>
      <c r="F36" s="91">
        <f>ROUND((SUM(BH125:BH197)),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6" t="s">
        <v>53</v>
      </c>
      <c r="F37" s="91">
        <f>ROUND((SUM(BI125:BI197)),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4" customHeight="1">
      <c r="B39" s="32"/>
      <c r="C39" s="93"/>
      <c r="D39" s="94" t="s">
        <v>54</v>
      </c>
      <c r="E39" s="57"/>
      <c r="F39" s="57"/>
      <c r="G39" s="95" t="s">
        <v>55</v>
      </c>
      <c r="H39" s="96" t="s">
        <v>56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2"/>
      <c r="D50" s="41" t="s">
        <v>57</v>
      </c>
      <c r="E50" s="42"/>
      <c r="F50" s="42"/>
      <c r="G50" s="41" t="s">
        <v>58</v>
      </c>
      <c r="H50" s="42"/>
      <c r="I50" s="42"/>
      <c r="J50" s="42"/>
      <c r="K50" s="42"/>
      <c r="L50" s="32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2"/>
      <c r="D61" s="43" t="s">
        <v>59</v>
      </c>
      <c r="E61" s="34"/>
      <c r="F61" s="99" t="s">
        <v>60</v>
      </c>
      <c r="G61" s="43" t="s">
        <v>59</v>
      </c>
      <c r="H61" s="34"/>
      <c r="I61" s="34"/>
      <c r="J61" s="100" t="s">
        <v>60</v>
      </c>
      <c r="K61" s="34"/>
      <c r="L61" s="32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2"/>
      <c r="D65" s="41" t="s">
        <v>61</v>
      </c>
      <c r="E65" s="42"/>
      <c r="F65" s="42"/>
      <c r="G65" s="41" t="s">
        <v>62</v>
      </c>
      <c r="H65" s="42"/>
      <c r="I65" s="42"/>
      <c r="J65" s="42"/>
      <c r="K65" s="42"/>
      <c r="L65" s="32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2"/>
      <c r="D76" s="43" t="s">
        <v>59</v>
      </c>
      <c r="E76" s="34"/>
      <c r="F76" s="99" t="s">
        <v>60</v>
      </c>
      <c r="G76" s="43" t="s">
        <v>59</v>
      </c>
      <c r="H76" s="34"/>
      <c r="I76" s="34"/>
      <c r="J76" s="100" t="s">
        <v>60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0" t="s">
        <v>131</v>
      </c>
      <c r="L82" s="32"/>
    </row>
    <row r="83" spans="2:47" s="1" customFormat="1" ht="6.9" customHeight="1">
      <c r="B83" s="32"/>
      <c r="L83" s="32"/>
    </row>
    <row r="84" spans="2:47" s="1" customFormat="1" ht="11.95" customHeight="1">
      <c r="B84" s="32"/>
      <c r="C84" s="26" t="s">
        <v>16</v>
      </c>
      <c r="L84" s="32"/>
    </row>
    <row r="85" spans="2:47" s="1" customFormat="1" ht="16.55" customHeight="1">
      <c r="B85" s="32"/>
      <c r="E85" s="229" t="str">
        <f>E7</f>
        <v>Revitalizace veřejných ploch města Luby - ETAPA I</v>
      </c>
      <c r="F85" s="230"/>
      <c r="G85" s="230"/>
      <c r="H85" s="230"/>
      <c r="L85" s="32"/>
    </row>
    <row r="86" spans="2:47" s="1" customFormat="1" ht="11.95" customHeight="1">
      <c r="B86" s="32"/>
      <c r="C86" s="26" t="s">
        <v>129</v>
      </c>
      <c r="L86" s="32"/>
    </row>
    <row r="87" spans="2:47" s="1" customFormat="1" ht="16.55" customHeight="1">
      <c r="B87" s="32"/>
      <c r="E87" s="195" t="str">
        <f>E9</f>
        <v>IO 02 - Opěrné zdi a schodiště Etapa I</v>
      </c>
      <c r="F87" s="231"/>
      <c r="G87" s="231"/>
      <c r="H87" s="231"/>
      <c r="L87" s="32"/>
    </row>
    <row r="88" spans="2:47" s="1" customFormat="1" ht="6.9" customHeight="1">
      <c r="B88" s="32"/>
      <c r="L88" s="32"/>
    </row>
    <row r="89" spans="2:47" s="1" customFormat="1" ht="11.95" customHeight="1">
      <c r="B89" s="32"/>
      <c r="C89" s="26" t="s">
        <v>22</v>
      </c>
      <c r="F89" s="24" t="str">
        <f>F12</f>
        <v>Luby u Chebu</v>
      </c>
      <c r="I89" s="26" t="s">
        <v>24</v>
      </c>
      <c r="J89" s="52" t="str">
        <f>IF(J12="","",J12)</f>
        <v>Vyplň údaj</v>
      </c>
      <c r="L89" s="32"/>
    </row>
    <row r="90" spans="2:47" s="1" customFormat="1" ht="6.9" customHeight="1">
      <c r="B90" s="32"/>
      <c r="L90" s="32"/>
    </row>
    <row r="91" spans="2:47" s="1" customFormat="1" ht="15.25" customHeight="1">
      <c r="B91" s="32"/>
      <c r="C91" s="26" t="s">
        <v>29</v>
      </c>
      <c r="F91" s="24" t="str">
        <f>E15</f>
        <v>Město Luby</v>
      </c>
      <c r="I91" s="26" t="s">
        <v>36</v>
      </c>
      <c r="J91" s="30" t="str">
        <f>E21</f>
        <v>A69 - Architekti s.r.o.</v>
      </c>
      <c r="L91" s="32"/>
    </row>
    <row r="92" spans="2:47" s="1" customFormat="1" ht="15.25" customHeight="1">
      <c r="B92" s="32"/>
      <c r="C92" s="26" t="s">
        <v>34</v>
      </c>
      <c r="F92" s="24" t="str">
        <f>IF(E18="","",E18)</f>
        <v>Vyplň údaj</v>
      </c>
      <c r="I92" s="26" t="s">
        <v>40</v>
      </c>
      <c r="J92" s="30" t="str">
        <f>E24</f>
        <v>Ing. Pavel Šturc</v>
      </c>
      <c r="L92" s="32"/>
    </row>
    <row r="93" spans="2:47" s="1" customFormat="1" ht="10.35" customHeight="1">
      <c r="B93" s="32"/>
      <c r="L93" s="32"/>
    </row>
    <row r="94" spans="2:47" s="1" customFormat="1" ht="29.3" customHeight="1">
      <c r="B94" s="32"/>
      <c r="C94" s="101" t="s">
        <v>132</v>
      </c>
      <c r="D94" s="93"/>
      <c r="E94" s="93"/>
      <c r="F94" s="93"/>
      <c r="G94" s="93"/>
      <c r="H94" s="93"/>
      <c r="I94" s="93"/>
      <c r="J94" s="102" t="s">
        <v>133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75" customHeight="1">
      <c r="B96" s="32"/>
      <c r="C96" s="103" t="s">
        <v>134</v>
      </c>
      <c r="J96" s="66">
        <f>J125</f>
        <v>0</v>
      </c>
      <c r="L96" s="32"/>
      <c r="AU96" s="16" t="s">
        <v>135</v>
      </c>
    </row>
    <row r="97" spans="2:12" s="8" customFormat="1" ht="24.9" customHeight="1">
      <c r="B97" s="104"/>
      <c r="D97" s="105" t="s">
        <v>136</v>
      </c>
      <c r="E97" s="106"/>
      <c r="F97" s="106"/>
      <c r="G97" s="106"/>
      <c r="H97" s="106"/>
      <c r="I97" s="106"/>
      <c r="J97" s="107">
        <f>J126</f>
        <v>0</v>
      </c>
      <c r="L97" s="104"/>
    </row>
    <row r="98" spans="2:12" s="9" customFormat="1" ht="20" customHeight="1">
      <c r="B98" s="108"/>
      <c r="D98" s="109" t="s">
        <v>137</v>
      </c>
      <c r="E98" s="110"/>
      <c r="F98" s="110"/>
      <c r="G98" s="110"/>
      <c r="H98" s="110"/>
      <c r="I98" s="110"/>
      <c r="J98" s="111">
        <f>J127</f>
        <v>0</v>
      </c>
      <c r="L98" s="108"/>
    </row>
    <row r="99" spans="2:12" s="9" customFormat="1" ht="20" customHeight="1">
      <c r="B99" s="108"/>
      <c r="D99" s="109" t="s">
        <v>138</v>
      </c>
      <c r="E99" s="110"/>
      <c r="F99" s="110"/>
      <c r="G99" s="110"/>
      <c r="H99" s="110"/>
      <c r="I99" s="110"/>
      <c r="J99" s="111">
        <f>J140</f>
        <v>0</v>
      </c>
      <c r="L99" s="108"/>
    </row>
    <row r="100" spans="2:12" s="9" customFormat="1" ht="20" customHeight="1">
      <c r="B100" s="108"/>
      <c r="D100" s="109" t="s">
        <v>139</v>
      </c>
      <c r="E100" s="110"/>
      <c r="F100" s="110"/>
      <c r="G100" s="110"/>
      <c r="H100" s="110"/>
      <c r="I100" s="110"/>
      <c r="J100" s="111">
        <f>J149</f>
        <v>0</v>
      </c>
      <c r="L100" s="108"/>
    </row>
    <row r="101" spans="2:12" s="9" customFormat="1" ht="20" customHeight="1">
      <c r="B101" s="108"/>
      <c r="D101" s="109" t="s">
        <v>607</v>
      </c>
      <c r="E101" s="110"/>
      <c r="F101" s="110"/>
      <c r="G101" s="110"/>
      <c r="H101" s="110"/>
      <c r="I101" s="110"/>
      <c r="J101" s="111">
        <f>J178</f>
        <v>0</v>
      </c>
      <c r="L101" s="108"/>
    </row>
    <row r="102" spans="2:12" s="9" customFormat="1" ht="20" customHeight="1">
      <c r="B102" s="108"/>
      <c r="D102" s="109" t="s">
        <v>142</v>
      </c>
      <c r="E102" s="110"/>
      <c r="F102" s="110"/>
      <c r="G102" s="110"/>
      <c r="H102" s="110"/>
      <c r="I102" s="110"/>
      <c r="J102" s="111">
        <f>J181</f>
        <v>0</v>
      </c>
      <c r="L102" s="108"/>
    </row>
    <row r="103" spans="2:12" s="9" customFormat="1" ht="20" customHeight="1">
      <c r="B103" s="108"/>
      <c r="D103" s="109" t="s">
        <v>608</v>
      </c>
      <c r="E103" s="110"/>
      <c r="F103" s="110"/>
      <c r="G103" s="110"/>
      <c r="H103" s="110"/>
      <c r="I103" s="110"/>
      <c r="J103" s="111">
        <f>J186</f>
        <v>0</v>
      </c>
      <c r="L103" s="108"/>
    </row>
    <row r="104" spans="2:12" s="8" customFormat="1" ht="24.9" customHeight="1">
      <c r="B104" s="104"/>
      <c r="D104" s="105" t="s">
        <v>144</v>
      </c>
      <c r="E104" s="106"/>
      <c r="F104" s="106"/>
      <c r="G104" s="106"/>
      <c r="H104" s="106"/>
      <c r="I104" s="106"/>
      <c r="J104" s="107">
        <f>J188</f>
        <v>0</v>
      </c>
      <c r="L104" s="104"/>
    </row>
    <row r="105" spans="2:12" s="9" customFormat="1" ht="20" customHeight="1">
      <c r="B105" s="108"/>
      <c r="D105" s="109" t="s">
        <v>145</v>
      </c>
      <c r="E105" s="110"/>
      <c r="F105" s="110"/>
      <c r="G105" s="110"/>
      <c r="H105" s="110"/>
      <c r="I105" s="110"/>
      <c r="J105" s="111">
        <f>J189</f>
        <v>0</v>
      </c>
      <c r="L105" s="108"/>
    </row>
    <row r="106" spans="2:12" s="1" customFormat="1" ht="21.8" customHeight="1">
      <c r="B106" s="32"/>
      <c r="L106" s="32"/>
    </row>
    <row r="107" spans="2:12" s="1" customFormat="1" ht="6.9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2"/>
    </row>
    <row r="111" spans="2:12" s="1" customFormat="1" ht="6.9" customHeigh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2"/>
    </row>
    <row r="112" spans="2:12" s="1" customFormat="1" ht="24.9" customHeight="1">
      <c r="B112" s="32"/>
      <c r="C112" s="20" t="s">
        <v>150</v>
      </c>
      <c r="L112" s="32"/>
    </row>
    <row r="113" spans="2:65" s="1" customFormat="1" ht="6.9" customHeight="1">
      <c r="B113" s="32"/>
      <c r="L113" s="32"/>
    </row>
    <row r="114" spans="2:65" s="1" customFormat="1" ht="11.95" customHeight="1">
      <c r="B114" s="32"/>
      <c r="C114" s="26" t="s">
        <v>16</v>
      </c>
      <c r="L114" s="32"/>
    </row>
    <row r="115" spans="2:65" s="1" customFormat="1" ht="16.55" customHeight="1">
      <c r="B115" s="32"/>
      <c r="E115" s="229" t="str">
        <f>E7</f>
        <v>Revitalizace veřejných ploch města Luby - ETAPA I</v>
      </c>
      <c r="F115" s="230"/>
      <c r="G115" s="230"/>
      <c r="H115" s="230"/>
      <c r="L115" s="32"/>
    </row>
    <row r="116" spans="2:65" s="1" customFormat="1" ht="11.95" customHeight="1">
      <c r="B116" s="32"/>
      <c r="C116" s="26" t="s">
        <v>129</v>
      </c>
      <c r="L116" s="32"/>
    </row>
    <row r="117" spans="2:65" s="1" customFormat="1" ht="16.55" customHeight="1">
      <c r="B117" s="32"/>
      <c r="E117" s="195" t="str">
        <f>E9</f>
        <v>IO 02 - Opěrné zdi a schodiště Etapa I</v>
      </c>
      <c r="F117" s="231"/>
      <c r="G117" s="231"/>
      <c r="H117" s="231"/>
      <c r="L117" s="32"/>
    </row>
    <row r="118" spans="2:65" s="1" customFormat="1" ht="6.9" customHeight="1">
      <c r="B118" s="32"/>
      <c r="L118" s="32"/>
    </row>
    <row r="119" spans="2:65" s="1" customFormat="1" ht="11.95" customHeight="1">
      <c r="B119" s="32"/>
      <c r="C119" s="26" t="s">
        <v>22</v>
      </c>
      <c r="F119" s="24" t="str">
        <f>F12</f>
        <v>Luby u Chebu</v>
      </c>
      <c r="I119" s="26" t="s">
        <v>24</v>
      </c>
      <c r="J119" s="52" t="str">
        <f>IF(J12="","",J12)</f>
        <v>Vyplň údaj</v>
      </c>
      <c r="L119" s="32"/>
    </row>
    <row r="120" spans="2:65" s="1" customFormat="1" ht="6.9" customHeight="1">
      <c r="B120" s="32"/>
      <c r="L120" s="32"/>
    </row>
    <row r="121" spans="2:65" s="1" customFormat="1" ht="15.25" customHeight="1">
      <c r="B121" s="32"/>
      <c r="C121" s="26" t="s">
        <v>29</v>
      </c>
      <c r="F121" s="24" t="str">
        <f>E15</f>
        <v>Město Luby</v>
      </c>
      <c r="I121" s="26" t="s">
        <v>36</v>
      </c>
      <c r="J121" s="30" t="str">
        <f>E21</f>
        <v>A69 - Architekti s.r.o.</v>
      </c>
      <c r="L121" s="32"/>
    </row>
    <row r="122" spans="2:65" s="1" customFormat="1" ht="15.25" customHeight="1">
      <c r="B122" s="32"/>
      <c r="C122" s="26" t="s">
        <v>34</v>
      </c>
      <c r="F122" s="24" t="str">
        <f>IF(E18="","",E18)</f>
        <v>Vyplň údaj</v>
      </c>
      <c r="I122" s="26" t="s">
        <v>40</v>
      </c>
      <c r="J122" s="30" t="str">
        <f>E24</f>
        <v>Ing. Pavel Šturc</v>
      </c>
      <c r="L122" s="32"/>
    </row>
    <row r="123" spans="2:65" s="1" customFormat="1" ht="10.35" customHeight="1">
      <c r="B123" s="32"/>
      <c r="L123" s="32"/>
    </row>
    <row r="124" spans="2:65" s="10" customFormat="1" ht="29.3" customHeight="1">
      <c r="B124" s="112"/>
      <c r="C124" s="113" t="s">
        <v>151</v>
      </c>
      <c r="D124" s="114" t="s">
        <v>69</v>
      </c>
      <c r="E124" s="114" t="s">
        <v>65</v>
      </c>
      <c r="F124" s="114" t="s">
        <v>66</v>
      </c>
      <c r="G124" s="114" t="s">
        <v>152</v>
      </c>
      <c r="H124" s="114" t="s">
        <v>153</v>
      </c>
      <c r="I124" s="114" t="s">
        <v>154</v>
      </c>
      <c r="J124" s="115" t="s">
        <v>133</v>
      </c>
      <c r="K124" s="116" t="s">
        <v>155</v>
      </c>
      <c r="L124" s="112"/>
      <c r="M124" s="59" t="s">
        <v>1</v>
      </c>
      <c r="N124" s="60" t="s">
        <v>48</v>
      </c>
      <c r="O124" s="60" t="s">
        <v>156</v>
      </c>
      <c r="P124" s="60" t="s">
        <v>157</v>
      </c>
      <c r="Q124" s="60" t="s">
        <v>158</v>
      </c>
      <c r="R124" s="60" t="s">
        <v>159</v>
      </c>
      <c r="S124" s="60" t="s">
        <v>160</v>
      </c>
      <c r="T124" s="61" t="s">
        <v>161</v>
      </c>
    </row>
    <row r="125" spans="2:65" s="1" customFormat="1" ht="22.75" customHeight="1">
      <c r="B125" s="32"/>
      <c r="C125" s="64" t="s">
        <v>162</v>
      </c>
      <c r="J125" s="117">
        <f>BK125</f>
        <v>0</v>
      </c>
      <c r="L125" s="32"/>
      <c r="M125" s="62"/>
      <c r="N125" s="53"/>
      <c r="O125" s="53"/>
      <c r="P125" s="118">
        <f>P126+P188</f>
        <v>0</v>
      </c>
      <c r="Q125" s="53"/>
      <c r="R125" s="118">
        <f>R126+R188</f>
        <v>24.985669391030001</v>
      </c>
      <c r="S125" s="53"/>
      <c r="T125" s="119">
        <f>T126+T188</f>
        <v>0</v>
      </c>
      <c r="AT125" s="16" t="s">
        <v>83</v>
      </c>
      <c r="AU125" s="16" t="s">
        <v>135</v>
      </c>
      <c r="BK125" s="120">
        <f>BK126+BK188</f>
        <v>0</v>
      </c>
    </row>
    <row r="126" spans="2:65" s="11" customFormat="1" ht="25.85" customHeight="1">
      <c r="B126" s="121"/>
      <c r="D126" s="122" t="s">
        <v>83</v>
      </c>
      <c r="E126" s="123" t="s">
        <v>163</v>
      </c>
      <c r="F126" s="123" t="s">
        <v>164</v>
      </c>
      <c r="I126" s="124"/>
      <c r="J126" s="125">
        <f>BK126</f>
        <v>0</v>
      </c>
      <c r="L126" s="121"/>
      <c r="M126" s="126"/>
      <c r="P126" s="127">
        <f>P127+P140+P149+P178+P181+P186</f>
        <v>0</v>
      </c>
      <c r="R126" s="127">
        <f>R127+R140+R149+R178+R181+R186</f>
        <v>24.978319051030002</v>
      </c>
      <c r="T126" s="128">
        <f>T127+T140+T149+T178+T181+T186</f>
        <v>0</v>
      </c>
      <c r="AR126" s="122" t="s">
        <v>92</v>
      </c>
      <c r="AT126" s="129" t="s">
        <v>83</v>
      </c>
      <c r="AU126" s="129" t="s">
        <v>84</v>
      </c>
      <c r="AY126" s="122" t="s">
        <v>165</v>
      </c>
      <c r="BK126" s="130">
        <f>BK127+BK140+BK149+BK178+BK181+BK186</f>
        <v>0</v>
      </c>
    </row>
    <row r="127" spans="2:65" s="11" customFormat="1" ht="22.75" customHeight="1">
      <c r="B127" s="121"/>
      <c r="D127" s="122" t="s">
        <v>83</v>
      </c>
      <c r="E127" s="131" t="s">
        <v>92</v>
      </c>
      <c r="F127" s="131" t="s">
        <v>166</v>
      </c>
      <c r="I127" s="124"/>
      <c r="J127" s="132">
        <f>BK127</f>
        <v>0</v>
      </c>
      <c r="L127" s="121"/>
      <c r="M127" s="126"/>
      <c r="P127" s="127">
        <f>SUM(P128:P139)</f>
        <v>0</v>
      </c>
      <c r="R127" s="127">
        <f>SUM(R128:R139)</f>
        <v>0</v>
      </c>
      <c r="T127" s="128">
        <f>SUM(T128:T139)</f>
        <v>0</v>
      </c>
      <c r="AR127" s="122" t="s">
        <v>92</v>
      </c>
      <c r="AT127" s="129" t="s">
        <v>83</v>
      </c>
      <c r="AU127" s="129" t="s">
        <v>92</v>
      </c>
      <c r="AY127" s="122" t="s">
        <v>165</v>
      </c>
      <c r="BK127" s="130">
        <f>SUM(BK128:BK139)</f>
        <v>0</v>
      </c>
    </row>
    <row r="128" spans="2:65" s="1" customFormat="1" ht="33.049999999999997" customHeight="1">
      <c r="B128" s="32"/>
      <c r="C128" s="133" t="s">
        <v>92</v>
      </c>
      <c r="D128" s="133" t="s">
        <v>167</v>
      </c>
      <c r="E128" s="134" t="s">
        <v>609</v>
      </c>
      <c r="F128" s="135" t="s">
        <v>610</v>
      </c>
      <c r="G128" s="136" t="s">
        <v>175</v>
      </c>
      <c r="H128" s="137">
        <v>4.6210000000000004</v>
      </c>
      <c r="I128" s="138"/>
      <c r="J128" s="139">
        <f>ROUND(I128*H128,2)</f>
        <v>0</v>
      </c>
      <c r="K128" s="140"/>
      <c r="L128" s="32"/>
      <c r="M128" s="141" t="s">
        <v>1</v>
      </c>
      <c r="N128" s="142" t="s">
        <v>49</v>
      </c>
      <c r="P128" s="143">
        <f>O128*H128</f>
        <v>0</v>
      </c>
      <c r="Q128" s="143">
        <v>0</v>
      </c>
      <c r="R128" s="143">
        <f>Q128*H128</f>
        <v>0</v>
      </c>
      <c r="S128" s="143">
        <v>0</v>
      </c>
      <c r="T128" s="144">
        <f>S128*H128</f>
        <v>0</v>
      </c>
      <c r="AR128" s="145" t="s">
        <v>171</v>
      </c>
      <c r="AT128" s="145" t="s">
        <v>167</v>
      </c>
      <c r="AU128" s="145" t="s">
        <v>94</v>
      </c>
      <c r="AY128" s="16" t="s">
        <v>165</v>
      </c>
      <c r="BE128" s="146">
        <f>IF(N128="základní",J128,0)</f>
        <v>0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6" t="s">
        <v>92</v>
      </c>
      <c r="BK128" s="146">
        <f>ROUND(I128*H128,2)</f>
        <v>0</v>
      </c>
      <c r="BL128" s="16" t="s">
        <v>171</v>
      </c>
      <c r="BM128" s="145" t="s">
        <v>611</v>
      </c>
    </row>
    <row r="129" spans="2:65" s="12" customFormat="1" ht="10.5">
      <c r="B129" s="147"/>
      <c r="D129" s="148" t="s">
        <v>177</v>
      </c>
      <c r="E129" s="149" t="s">
        <v>1</v>
      </c>
      <c r="F129" s="150" t="s">
        <v>612</v>
      </c>
      <c r="H129" s="151">
        <v>1.1200000000000001</v>
      </c>
      <c r="I129" s="152"/>
      <c r="L129" s="147"/>
      <c r="M129" s="153"/>
      <c r="T129" s="154"/>
      <c r="AT129" s="149" t="s">
        <v>177</v>
      </c>
      <c r="AU129" s="149" t="s">
        <v>94</v>
      </c>
      <c r="AV129" s="12" t="s">
        <v>94</v>
      </c>
      <c r="AW129" s="12" t="s">
        <v>39</v>
      </c>
      <c r="AX129" s="12" t="s">
        <v>84</v>
      </c>
      <c r="AY129" s="149" t="s">
        <v>165</v>
      </c>
    </row>
    <row r="130" spans="2:65" s="12" customFormat="1" ht="10.5">
      <c r="B130" s="147"/>
      <c r="D130" s="148" t="s">
        <v>177</v>
      </c>
      <c r="E130" s="149" t="s">
        <v>1</v>
      </c>
      <c r="F130" s="150" t="s">
        <v>613</v>
      </c>
      <c r="H130" s="151">
        <v>3.5009999999999999</v>
      </c>
      <c r="I130" s="152"/>
      <c r="L130" s="147"/>
      <c r="M130" s="153"/>
      <c r="T130" s="154"/>
      <c r="AT130" s="149" t="s">
        <v>177</v>
      </c>
      <c r="AU130" s="149" t="s">
        <v>94</v>
      </c>
      <c r="AV130" s="12" t="s">
        <v>94</v>
      </c>
      <c r="AW130" s="12" t="s">
        <v>39</v>
      </c>
      <c r="AX130" s="12" t="s">
        <v>84</v>
      </c>
      <c r="AY130" s="149" t="s">
        <v>165</v>
      </c>
    </row>
    <row r="131" spans="2:65" s="13" customFormat="1" ht="10.5">
      <c r="B131" s="155"/>
      <c r="D131" s="148" t="s">
        <v>177</v>
      </c>
      <c r="E131" s="156" t="s">
        <v>1</v>
      </c>
      <c r="F131" s="157" t="s">
        <v>184</v>
      </c>
      <c r="H131" s="158">
        <v>4.6210000000000004</v>
      </c>
      <c r="I131" s="159"/>
      <c r="L131" s="155"/>
      <c r="M131" s="160"/>
      <c r="T131" s="161"/>
      <c r="AT131" s="156" t="s">
        <v>177</v>
      </c>
      <c r="AU131" s="156" t="s">
        <v>94</v>
      </c>
      <c r="AV131" s="13" t="s">
        <v>171</v>
      </c>
      <c r="AW131" s="13" t="s">
        <v>39</v>
      </c>
      <c r="AX131" s="13" t="s">
        <v>92</v>
      </c>
      <c r="AY131" s="156" t="s">
        <v>165</v>
      </c>
    </row>
    <row r="132" spans="2:65" s="1" customFormat="1" ht="24.25" customHeight="1">
      <c r="B132" s="32"/>
      <c r="C132" s="133" t="s">
        <v>94</v>
      </c>
      <c r="D132" s="133" t="s">
        <v>167</v>
      </c>
      <c r="E132" s="134" t="s">
        <v>614</v>
      </c>
      <c r="F132" s="135" t="s">
        <v>615</v>
      </c>
      <c r="G132" s="136" t="s">
        <v>175</v>
      </c>
      <c r="H132" s="137">
        <v>4.6210000000000004</v>
      </c>
      <c r="I132" s="138"/>
      <c r="J132" s="139">
        <f>ROUND(I132*H132,2)</f>
        <v>0</v>
      </c>
      <c r="K132" s="140"/>
      <c r="L132" s="32"/>
      <c r="M132" s="141" t="s">
        <v>1</v>
      </c>
      <c r="N132" s="142" t="s">
        <v>49</v>
      </c>
      <c r="P132" s="143">
        <f>O132*H132</f>
        <v>0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AR132" s="145" t="s">
        <v>171</v>
      </c>
      <c r="AT132" s="145" t="s">
        <v>167</v>
      </c>
      <c r="AU132" s="145" t="s">
        <v>94</v>
      </c>
      <c r="AY132" s="16" t="s">
        <v>165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6" t="s">
        <v>92</v>
      </c>
      <c r="BK132" s="146">
        <f>ROUND(I132*H132,2)</f>
        <v>0</v>
      </c>
      <c r="BL132" s="16" t="s">
        <v>171</v>
      </c>
      <c r="BM132" s="145" t="s">
        <v>616</v>
      </c>
    </row>
    <row r="133" spans="2:65" s="12" customFormat="1" ht="10.5">
      <c r="B133" s="147"/>
      <c r="D133" s="148" t="s">
        <v>177</v>
      </c>
      <c r="E133" s="149" t="s">
        <v>1</v>
      </c>
      <c r="F133" s="150" t="s">
        <v>617</v>
      </c>
      <c r="H133" s="151">
        <v>4.6210000000000004</v>
      </c>
      <c r="I133" s="152"/>
      <c r="L133" s="147"/>
      <c r="M133" s="153"/>
      <c r="T133" s="154"/>
      <c r="AT133" s="149" t="s">
        <v>177</v>
      </c>
      <c r="AU133" s="149" t="s">
        <v>94</v>
      </c>
      <c r="AV133" s="12" t="s">
        <v>94</v>
      </c>
      <c r="AW133" s="12" t="s">
        <v>39</v>
      </c>
      <c r="AX133" s="12" t="s">
        <v>92</v>
      </c>
      <c r="AY133" s="149" t="s">
        <v>165</v>
      </c>
    </row>
    <row r="134" spans="2:65" s="1" customFormat="1" ht="33.049999999999997" customHeight="1">
      <c r="B134" s="32"/>
      <c r="C134" s="133" t="s">
        <v>185</v>
      </c>
      <c r="D134" s="133" t="s">
        <v>167</v>
      </c>
      <c r="E134" s="134" t="s">
        <v>618</v>
      </c>
      <c r="F134" s="135" t="s">
        <v>619</v>
      </c>
      <c r="G134" s="136" t="s">
        <v>175</v>
      </c>
      <c r="H134" s="137">
        <v>4.6210000000000004</v>
      </c>
      <c r="I134" s="138"/>
      <c r="J134" s="139">
        <f>ROUND(I134*H134,2)</f>
        <v>0</v>
      </c>
      <c r="K134" s="140"/>
      <c r="L134" s="32"/>
      <c r="M134" s="141" t="s">
        <v>1</v>
      </c>
      <c r="N134" s="142" t="s">
        <v>49</v>
      </c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AR134" s="145" t="s">
        <v>171</v>
      </c>
      <c r="AT134" s="145" t="s">
        <v>167</v>
      </c>
      <c r="AU134" s="145" t="s">
        <v>94</v>
      </c>
      <c r="AY134" s="16" t="s">
        <v>165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6" t="s">
        <v>92</v>
      </c>
      <c r="BK134" s="146">
        <f>ROUND(I134*H134,2)</f>
        <v>0</v>
      </c>
      <c r="BL134" s="16" t="s">
        <v>171</v>
      </c>
      <c r="BM134" s="145" t="s">
        <v>620</v>
      </c>
    </row>
    <row r="135" spans="2:65" s="12" customFormat="1" ht="10.5">
      <c r="B135" s="147"/>
      <c r="D135" s="148" t="s">
        <v>177</v>
      </c>
      <c r="E135" s="149" t="s">
        <v>1</v>
      </c>
      <c r="F135" s="150" t="s">
        <v>617</v>
      </c>
      <c r="H135" s="151">
        <v>4.6210000000000004</v>
      </c>
      <c r="I135" s="152"/>
      <c r="L135" s="147"/>
      <c r="M135" s="153"/>
      <c r="T135" s="154"/>
      <c r="AT135" s="149" t="s">
        <v>177</v>
      </c>
      <c r="AU135" s="149" t="s">
        <v>94</v>
      </c>
      <c r="AV135" s="12" t="s">
        <v>94</v>
      </c>
      <c r="AW135" s="12" t="s">
        <v>39</v>
      </c>
      <c r="AX135" s="12" t="s">
        <v>92</v>
      </c>
      <c r="AY135" s="149" t="s">
        <v>165</v>
      </c>
    </row>
    <row r="136" spans="2:65" s="1" customFormat="1" ht="37.799999999999997" customHeight="1">
      <c r="B136" s="32"/>
      <c r="C136" s="133" t="s">
        <v>171</v>
      </c>
      <c r="D136" s="133" t="s">
        <v>167</v>
      </c>
      <c r="E136" s="134" t="s">
        <v>200</v>
      </c>
      <c r="F136" s="135" t="s">
        <v>201</v>
      </c>
      <c r="G136" s="136" t="s">
        <v>175</v>
      </c>
      <c r="H136" s="137">
        <v>97.040999999999997</v>
      </c>
      <c r="I136" s="138"/>
      <c r="J136" s="139">
        <f>ROUND(I136*H136,2)</f>
        <v>0</v>
      </c>
      <c r="K136" s="140"/>
      <c r="L136" s="32"/>
      <c r="M136" s="141" t="s">
        <v>1</v>
      </c>
      <c r="N136" s="142" t="s">
        <v>49</v>
      </c>
      <c r="P136" s="143">
        <f>O136*H136</f>
        <v>0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AR136" s="145" t="s">
        <v>171</v>
      </c>
      <c r="AT136" s="145" t="s">
        <v>167</v>
      </c>
      <c r="AU136" s="145" t="s">
        <v>94</v>
      </c>
      <c r="AY136" s="16" t="s">
        <v>165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6" t="s">
        <v>92</v>
      </c>
      <c r="BK136" s="146">
        <f>ROUND(I136*H136,2)</f>
        <v>0</v>
      </c>
      <c r="BL136" s="16" t="s">
        <v>171</v>
      </c>
      <c r="BM136" s="145" t="s">
        <v>621</v>
      </c>
    </row>
    <row r="137" spans="2:65" s="12" customFormat="1" ht="10.5">
      <c r="B137" s="147"/>
      <c r="D137" s="148" t="s">
        <v>177</v>
      </c>
      <c r="E137" s="149" t="s">
        <v>1</v>
      </c>
      <c r="F137" s="150" t="s">
        <v>622</v>
      </c>
      <c r="H137" s="151">
        <v>97.040999999999997</v>
      </c>
      <c r="I137" s="152"/>
      <c r="L137" s="147"/>
      <c r="M137" s="153"/>
      <c r="T137" s="154"/>
      <c r="AT137" s="149" t="s">
        <v>177</v>
      </c>
      <c r="AU137" s="149" t="s">
        <v>94</v>
      </c>
      <c r="AV137" s="12" t="s">
        <v>94</v>
      </c>
      <c r="AW137" s="12" t="s">
        <v>39</v>
      </c>
      <c r="AX137" s="12" t="s">
        <v>92</v>
      </c>
      <c r="AY137" s="149" t="s">
        <v>165</v>
      </c>
    </row>
    <row r="138" spans="2:65" s="1" customFormat="1" ht="33.049999999999997" customHeight="1">
      <c r="B138" s="32"/>
      <c r="C138" s="133" t="s">
        <v>194</v>
      </c>
      <c r="D138" s="133" t="s">
        <v>167</v>
      </c>
      <c r="E138" s="134" t="s">
        <v>623</v>
      </c>
      <c r="F138" s="135" t="s">
        <v>624</v>
      </c>
      <c r="G138" s="136" t="s">
        <v>224</v>
      </c>
      <c r="H138" s="137">
        <v>7.8559999999999999</v>
      </c>
      <c r="I138" s="138"/>
      <c r="J138" s="139">
        <f>ROUND(I138*H138,2)</f>
        <v>0</v>
      </c>
      <c r="K138" s="140"/>
      <c r="L138" s="32"/>
      <c r="M138" s="141" t="s">
        <v>1</v>
      </c>
      <c r="N138" s="142" t="s">
        <v>49</v>
      </c>
      <c r="P138" s="143">
        <f>O138*H138</f>
        <v>0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AR138" s="145" t="s">
        <v>171</v>
      </c>
      <c r="AT138" s="145" t="s">
        <v>167</v>
      </c>
      <c r="AU138" s="145" t="s">
        <v>94</v>
      </c>
      <c r="AY138" s="16" t="s">
        <v>165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6" t="s">
        <v>92</v>
      </c>
      <c r="BK138" s="146">
        <f>ROUND(I138*H138,2)</f>
        <v>0</v>
      </c>
      <c r="BL138" s="16" t="s">
        <v>171</v>
      </c>
      <c r="BM138" s="145" t="s">
        <v>625</v>
      </c>
    </row>
    <row r="139" spans="2:65" s="12" customFormat="1" ht="10.5">
      <c r="B139" s="147"/>
      <c r="D139" s="148" t="s">
        <v>177</v>
      </c>
      <c r="E139" s="149" t="s">
        <v>1</v>
      </c>
      <c r="F139" s="150" t="s">
        <v>626</v>
      </c>
      <c r="H139" s="151">
        <v>7.8559999999999999</v>
      </c>
      <c r="I139" s="152"/>
      <c r="L139" s="147"/>
      <c r="M139" s="153"/>
      <c r="T139" s="154"/>
      <c r="AT139" s="149" t="s">
        <v>177</v>
      </c>
      <c r="AU139" s="149" t="s">
        <v>94</v>
      </c>
      <c r="AV139" s="12" t="s">
        <v>94</v>
      </c>
      <c r="AW139" s="12" t="s">
        <v>39</v>
      </c>
      <c r="AX139" s="12" t="s">
        <v>92</v>
      </c>
      <c r="AY139" s="149" t="s">
        <v>165</v>
      </c>
    </row>
    <row r="140" spans="2:65" s="11" customFormat="1" ht="22.75" customHeight="1">
      <c r="B140" s="121"/>
      <c r="D140" s="122" t="s">
        <v>83</v>
      </c>
      <c r="E140" s="131" t="s">
        <v>94</v>
      </c>
      <c r="F140" s="131" t="s">
        <v>245</v>
      </c>
      <c r="I140" s="124"/>
      <c r="J140" s="132">
        <f>BK140</f>
        <v>0</v>
      </c>
      <c r="L140" s="121"/>
      <c r="M140" s="126"/>
      <c r="P140" s="127">
        <f>SUM(P141:P148)</f>
        <v>0</v>
      </c>
      <c r="R140" s="127">
        <f>SUM(R141:R148)</f>
        <v>15.574396656455999</v>
      </c>
      <c r="T140" s="128">
        <f>SUM(T141:T148)</f>
        <v>0</v>
      </c>
      <c r="AR140" s="122" t="s">
        <v>92</v>
      </c>
      <c r="AT140" s="129" t="s">
        <v>83</v>
      </c>
      <c r="AU140" s="129" t="s">
        <v>92</v>
      </c>
      <c r="AY140" s="122" t="s">
        <v>165</v>
      </c>
      <c r="BK140" s="130">
        <f>SUM(BK141:BK148)</f>
        <v>0</v>
      </c>
    </row>
    <row r="141" spans="2:65" s="1" customFormat="1" ht="24.25" customHeight="1">
      <c r="B141" s="32"/>
      <c r="C141" s="133" t="s">
        <v>199</v>
      </c>
      <c r="D141" s="133" t="s">
        <v>167</v>
      </c>
      <c r="E141" s="134" t="s">
        <v>627</v>
      </c>
      <c r="F141" s="135" t="s">
        <v>628</v>
      </c>
      <c r="G141" s="136" t="s">
        <v>175</v>
      </c>
      <c r="H141" s="137">
        <v>4.6139999999999999</v>
      </c>
      <c r="I141" s="138"/>
      <c r="J141" s="139">
        <f>ROUND(I141*H141,2)</f>
        <v>0</v>
      </c>
      <c r="K141" s="140"/>
      <c r="L141" s="32"/>
      <c r="M141" s="141" t="s">
        <v>1</v>
      </c>
      <c r="N141" s="142" t="s">
        <v>49</v>
      </c>
      <c r="P141" s="143">
        <f>O141*H141</f>
        <v>0</v>
      </c>
      <c r="Q141" s="143">
        <v>2.5018722040000001</v>
      </c>
      <c r="R141" s="143">
        <f>Q141*H141</f>
        <v>11.543638349256</v>
      </c>
      <c r="S141" s="143">
        <v>0</v>
      </c>
      <c r="T141" s="144">
        <f>S141*H141</f>
        <v>0</v>
      </c>
      <c r="AR141" s="145" t="s">
        <v>171</v>
      </c>
      <c r="AT141" s="145" t="s">
        <v>167</v>
      </c>
      <c r="AU141" s="145" t="s">
        <v>94</v>
      </c>
      <c r="AY141" s="16" t="s">
        <v>165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6" t="s">
        <v>92</v>
      </c>
      <c r="BK141" s="146">
        <f>ROUND(I141*H141,2)</f>
        <v>0</v>
      </c>
      <c r="BL141" s="16" t="s">
        <v>171</v>
      </c>
      <c r="BM141" s="145" t="s">
        <v>629</v>
      </c>
    </row>
    <row r="142" spans="2:65" s="12" customFormat="1" ht="10.5">
      <c r="B142" s="147"/>
      <c r="D142" s="148" t="s">
        <v>177</v>
      </c>
      <c r="E142" s="149" t="s">
        <v>1</v>
      </c>
      <c r="F142" s="150" t="s">
        <v>630</v>
      </c>
      <c r="H142" s="151">
        <v>2.3069999999999999</v>
      </c>
      <c r="I142" s="152"/>
      <c r="L142" s="147"/>
      <c r="M142" s="153"/>
      <c r="T142" s="154"/>
      <c r="AT142" s="149" t="s">
        <v>177</v>
      </c>
      <c r="AU142" s="149" t="s">
        <v>94</v>
      </c>
      <c r="AV142" s="12" t="s">
        <v>94</v>
      </c>
      <c r="AW142" s="12" t="s">
        <v>39</v>
      </c>
      <c r="AX142" s="12" t="s">
        <v>84</v>
      </c>
      <c r="AY142" s="149" t="s">
        <v>165</v>
      </c>
    </row>
    <row r="143" spans="2:65" s="12" customFormat="1" ht="10.5">
      <c r="B143" s="147"/>
      <c r="D143" s="148" t="s">
        <v>177</v>
      </c>
      <c r="E143" s="149" t="s">
        <v>1</v>
      </c>
      <c r="F143" s="150" t="s">
        <v>630</v>
      </c>
      <c r="H143" s="151">
        <v>2.3069999999999999</v>
      </c>
      <c r="I143" s="152"/>
      <c r="L143" s="147"/>
      <c r="M143" s="153"/>
      <c r="T143" s="154"/>
      <c r="AT143" s="149" t="s">
        <v>177</v>
      </c>
      <c r="AU143" s="149" t="s">
        <v>94</v>
      </c>
      <c r="AV143" s="12" t="s">
        <v>94</v>
      </c>
      <c r="AW143" s="12" t="s">
        <v>39</v>
      </c>
      <c r="AX143" s="12" t="s">
        <v>84</v>
      </c>
      <c r="AY143" s="149" t="s">
        <v>165</v>
      </c>
    </row>
    <row r="144" spans="2:65" s="13" customFormat="1" ht="10.5">
      <c r="B144" s="155"/>
      <c r="D144" s="148" t="s">
        <v>177</v>
      </c>
      <c r="E144" s="156" t="s">
        <v>1</v>
      </c>
      <c r="F144" s="157" t="s">
        <v>184</v>
      </c>
      <c r="H144" s="158">
        <v>4.6139999999999999</v>
      </c>
      <c r="I144" s="159"/>
      <c r="L144" s="155"/>
      <c r="M144" s="160"/>
      <c r="T144" s="161"/>
      <c r="AT144" s="156" t="s">
        <v>177</v>
      </c>
      <c r="AU144" s="156" t="s">
        <v>94</v>
      </c>
      <c r="AV144" s="13" t="s">
        <v>171</v>
      </c>
      <c r="AW144" s="13" t="s">
        <v>39</v>
      </c>
      <c r="AX144" s="13" t="s">
        <v>92</v>
      </c>
      <c r="AY144" s="156" t="s">
        <v>165</v>
      </c>
    </row>
    <row r="145" spans="2:65" s="1" customFormat="1" ht="21.8" customHeight="1">
      <c r="B145" s="32"/>
      <c r="C145" s="133" t="s">
        <v>204</v>
      </c>
      <c r="D145" s="133" t="s">
        <v>167</v>
      </c>
      <c r="E145" s="134" t="s">
        <v>631</v>
      </c>
      <c r="F145" s="135" t="s">
        <v>632</v>
      </c>
      <c r="G145" s="136" t="s">
        <v>224</v>
      </c>
      <c r="H145" s="137">
        <v>0.27600000000000002</v>
      </c>
      <c r="I145" s="138"/>
      <c r="J145" s="139">
        <f>ROUND(I145*H145,2)</f>
        <v>0</v>
      </c>
      <c r="K145" s="140"/>
      <c r="L145" s="32"/>
      <c r="M145" s="141" t="s">
        <v>1</v>
      </c>
      <c r="N145" s="142" t="s">
        <v>49</v>
      </c>
      <c r="P145" s="143">
        <f>O145*H145</f>
        <v>0</v>
      </c>
      <c r="Q145" s="143">
        <v>1.0606207999999999</v>
      </c>
      <c r="R145" s="143">
        <f>Q145*H145</f>
        <v>0.29273134080000002</v>
      </c>
      <c r="S145" s="143">
        <v>0</v>
      </c>
      <c r="T145" s="144">
        <f>S145*H145</f>
        <v>0</v>
      </c>
      <c r="AR145" s="145" t="s">
        <v>171</v>
      </c>
      <c r="AT145" s="145" t="s">
        <v>167</v>
      </c>
      <c r="AU145" s="145" t="s">
        <v>94</v>
      </c>
      <c r="AY145" s="16" t="s">
        <v>165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6" t="s">
        <v>92</v>
      </c>
      <c r="BK145" s="146">
        <f>ROUND(I145*H145,2)</f>
        <v>0</v>
      </c>
      <c r="BL145" s="16" t="s">
        <v>171</v>
      </c>
      <c r="BM145" s="145" t="s">
        <v>633</v>
      </c>
    </row>
    <row r="146" spans="2:65" s="12" customFormat="1" ht="10.5">
      <c r="B146" s="147"/>
      <c r="D146" s="148" t="s">
        <v>177</v>
      </c>
      <c r="E146" s="149" t="s">
        <v>1</v>
      </c>
      <c r="F146" s="150" t="s">
        <v>634</v>
      </c>
      <c r="H146" s="151">
        <v>0.27600000000000002</v>
      </c>
      <c r="I146" s="152"/>
      <c r="L146" s="147"/>
      <c r="M146" s="153"/>
      <c r="T146" s="154"/>
      <c r="AT146" s="149" t="s">
        <v>177</v>
      </c>
      <c r="AU146" s="149" t="s">
        <v>94</v>
      </c>
      <c r="AV146" s="12" t="s">
        <v>94</v>
      </c>
      <c r="AW146" s="12" t="s">
        <v>39</v>
      </c>
      <c r="AX146" s="12" t="s">
        <v>92</v>
      </c>
      <c r="AY146" s="149" t="s">
        <v>165</v>
      </c>
    </row>
    <row r="147" spans="2:65" s="1" customFormat="1" ht="44.2" customHeight="1">
      <c r="B147" s="32"/>
      <c r="C147" s="133" t="s">
        <v>209</v>
      </c>
      <c r="D147" s="133" t="s">
        <v>167</v>
      </c>
      <c r="E147" s="134" t="s">
        <v>635</v>
      </c>
      <c r="F147" s="135" t="s">
        <v>636</v>
      </c>
      <c r="G147" s="136" t="s">
        <v>257</v>
      </c>
      <c r="H147" s="137">
        <v>18.288</v>
      </c>
      <c r="I147" s="138"/>
      <c r="J147" s="139">
        <f>ROUND(I147*H147,2)</f>
        <v>0</v>
      </c>
      <c r="K147" s="140"/>
      <c r="L147" s="32"/>
      <c r="M147" s="141" t="s">
        <v>1</v>
      </c>
      <c r="N147" s="142" t="s">
        <v>49</v>
      </c>
      <c r="P147" s="143">
        <f>O147*H147</f>
        <v>0</v>
      </c>
      <c r="Q147" s="143">
        <v>0.20439779999999999</v>
      </c>
      <c r="R147" s="143">
        <f>Q147*H147</f>
        <v>3.7380269664000001</v>
      </c>
      <c r="S147" s="143">
        <v>0</v>
      </c>
      <c r="T147" s="144">
        <f>S147*H147</f>
        <v>0</v>
      </c>
      <c r="AR147" s="145" t="s">
        <v>171</v>
      </c>
      <c r="AT147" s="145" t="s">
        <v>167</v>
      </c>
      <c r="AU147" s="145" t="s">
        <v>94</v>
      </c>
      <c r="AY147" s="16" t="s">
        <v>165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6" t="s">
        <v>92</v>
      </c>
      <c r="BK147" s="146">
        <f>ROUND(I147*H147,2)</f>
        <v>0</v>
      </c>
      <c r="BL147" s="16" t="s">
        <v>171</v>
      </c>
      <c r="BM147" s="145" t="s">
        <v>637</v>
      </c>
    </row>
    <row r="148" spans="2:65" s="12" customFormat="1" ht="10.5">
      <c r="B148" s="147"/>
      <c r="D148" s="148" t="s">
        <v>177</v>
      </c>
      <c r="E148" s="149" t="s">
        <v>1</v>
      </c>
      <c r="F148" s="150" t="s">
        <v>638</v>
      </c>
      <c r="H148" s="151">
        <v>18.288</v>
      </c>
      <c r="I148" s="152"/>
      <c r="L148" s="147"/>
      <c r="M148" s="153"/>
      <c r="T148" s="154"/>
      <c r="AT148" s="149" t="s">
        <v>177</v>
      </c>
      <c r="AU148" s="149" t="s">
        <v>94</v>
      </c>
      <c r="AV148" s="12" t="s">
        <v>94</v>
      </c>
      <c r="AW148" s="12" t="s">
        <v>39</v>
      </c>
      <c r="AX148" s="12" t="s">
        <v>92</v>
      </c>
      <c r="AY148" s="149" t="s">
        <v>165</v>
      </c>
    </row>
    <row r="149" spans="2:65" s="11" customFormat="1" ht="22.75" customHeight="1">
      <c r="B149" s="121"/>
      <c r="D149" s="122" t="s">
        <v>83</v>
      </c>
      <c r="E149" s="131" t="s">
        <v>185</v>
      </c>
      <c r="F149" s="131" t="s">
        <v>268</v>
      </c>
      <c r="I149" s="124"/>
      <c r="J149" s="132">
        <f>BK149</f>
        <v>0</v>
      </c>
      <c r="L149" s="121"/>
      <c r="M149" s="126"/>
      <c r="P149" s="127">
        <f>SUM(P150:P177)</f>
        <v>0</v>
      </c>
      <c r="R149" s="127">
        <f>SUM(R150:R177)</f>
        <v>9.4023771356920012</v>
      </c>
      <c r="T149" s="128">
        <f>SUM(T150:T177)</f>
        <v>0</v>
      </c>
      <c r="AR149" s="122" t="s">
        <v>92</v>
      </c>
      <c r="AT149" s="129" t="s">
        <v>83</v>
      </c>
      <c r="AU149" s="129" t="s">
        <v>92</v>
      </c>
      <c r="AY149" s="122" t="s">
        <v>165</v>
      </c>
      <c r="BK149" s="130">
        <f>SUM(BK150:BK177)</f>
        <v>0</v>
      </c>
    </row>
    <row r="150" spans="2:65" s="1" customFormat="1" ht="24.25" customHeight="1">
      <c r="B150" s="32"/>
      <c r="C150" s="133" t="s">
        <v>214</v>
      </c>
      <c r="D150" s="133" t="s">
        <v>167</v>
      </c>
      <c r="E150" s="134" t="s">
        <v>639</v>
      </c>
      <c r="F150" s="135" t="s">
        <v>640</v>
      </c>
      <c r="G150" s="136" t="s">
        <v>170</v>
      </c>
      <c r="H150" s="137">
        <v>33.206000000000003</v>
      </c>
      <c r="I150" s="138"/>
      <c r="J150" s="139">
        <f>ROUND(I150*H150,2)</f>
        <v>0</v>
      </c>
      <c r="K150" s="140"/>
      <c r="L150" s="32"/>
      <c r="M150" s="141" t="s">
        <v>1</v>
      </c>
      <c r="N150" s="142" t="s">
        <v>49</v>
      </c>
      <c r="P150" s="143">
        <f>O150*H150</f>
        <v>0</v>
      </c>
      <c r="Q150" s="143">
        <v>3.4619E-3</v>
      </c>
      <c r="R150" s="143">
        <f>Q150*H150</f>
        <v>0.1149558514</v>
      </c>
      <c r="S150" s="143">
        <v>0</v>
      </c>
      <c r="T150" s="144">
        <f>S150*H150</f>
        <v>0</v>
      </c>
      <c r="AR150" s="145" t="s">
        <v>171</v>
      </c>
      <c r="AT150" s="145" t="s">
        <v>167</v>
      </c>
      <c r="AU150" s="145" t="s">
        <v>94</v>
      </c>
      <c r="AY150" s="16" t="s">
        <v>165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6" t="s">
        <v>92</v>
      </c>
      <c r="BK150" s="146">
        <f>ROUND(I150*H150,2)</f>
        <v>0</v>
      </c>
      <c r="BL150" s="16" t="s">
        <v>171</v>
      </c>
      <c r="BM150" s="145" t="s">
        <v>641</v>
      </c>
    </row>
    <row r="151" spans="2:65" s="12" customFormat="1" ht="10.5">
      <c r="B151" s="147"/>
      <c r="D151" s="148" t="s">
        <v>177</v>
      </c>
      <c r="E151" s="149" t="s">
        <v>1</v>
      </c>
      <c r="F151" s="150" t="s">
        <v>642</v>
      </c>
      <c r="H151" s="151">
        <v>1.744</v>
      </c>
      <c r="I151" s="152"/>
      <c r="L151" s="147"/>
      <c r="M151" s="153"/>
      <c r="T151" s="154"/>
      <c r="AT151" s="149" t="s">
        <v>177</v>
      </c>
      <c r="AU151" s="149" t="s">
        <v>94</v>
      </c>
      <c r="AV151" s="12" t="s">
        <v>94</v>
      </c>
      <c r="AW151" s="12" t="s">
        <v>39</v>
      </c>
      <c r="AX151" s="12" t="s">
        <v>84</v>
      </c>
      <c r="AY151" s="149" t="s">
        <v>165</v>
      </c>
    </row>
    <row r="152" spans="2:65" s="12" customFormat="1" ht="10.5">
      <c r="B152" s="147"/>
      <c r="D152" s="148" t="s">
        <v>177</v>
      </c>
      <c r="E152" s="149" t="s">
        <v>1</v>
      </c>
      <c r="F152" s="150" t="s">
        <v>643</v>
      </c>
      <c r="H152" s="151">
        <v>6.48</v>
      </c>
      <c r="I152" s="152"/>
      <c r="L152" s="147"/>
      <c r="M152" s="153"/>
      <c r="T152" s="154"/>
      <c r="AT152" s="149" t="s">
        <v>177</v>
      </c>
      <c r="AU152" s="149" t="s">
        <v>94</v>
      </c>
      <c r="AV152" s="12" t="s">
        <v>94</v>
      </c>
      <c r="AW152" s="12" t="s">
        <v>39</v>
      </c>
      <c r="AX152" s="12" t="s">
        <v>84</v>
      </c>
      <c r="AY152" s="149" t="s">
        <v>165</v>
      </c>
    </row>
    <row r="153" spans="2:65" s="12" customFormat="1" ht="10.5">
      <c r="B153" s="147"/>
      <c r="D153" s="148" t="s">
        <v>177</v>
      </c>
      <c r="E153" s="149" t="s">
        <v>1</v>
      </c>
      <c r="F153" s="150" t="s">
        <v>644</v>
      </c>
      <c r="H153" s="151">
        <v>1.5189999999999999</v>
      </c>
      <c r="I153" s="152"/>
      <c r="L153" s="147"/>
      <c r="M153" s="153"/>
      <c r="T153" s="154"/>
      <c r="AT153" s="149" t="s">
        <v>177</v>
      </c>
      <c r="AU153" s="149" t="s">
        <v>94</v>
      </c>
      <c r="AV153" s="12" t="s">
        <v>94</v>
      </c>
      <c r="AW153" s="12" t="s">
        <v>39</v>
      </c>
      <c r="AX153" s="12" t="s">
        <v>84</v>
      </c>
      <c r="AY153" s="149" t="s">
        <v>165</v>
      </c>
    </row>
    <row r="154" spans="2:65" s="12" customFormat="1" ht="10.5">
      <c r="B154" s="147"/>
      <c r="D154" s="148" t="s">
        <v>177</v>
      </c>
      <c r="E154" s="149" t="s">
        <v>1</v>
      </c>
      <c r="F154" s="150" t="s">
        <v>645</v>
      </c>
      <c r="H154" s="151">
        <v>6.2549999999999999</v>
      </c>
      <c r="I154" s="152"/>
      <c r="L154" s="147"/>
      <c r="M154" s="153"/>
      <c r="T154" s="154"/>
      <c r="AT154" s="149" t="s">
        <v>177</v>
      </c>
      <c r="AU154" s="149" t="s">
        <v>94</v>
      </c>
      <c r="AV154" s="12" t="s">
        <v>94</v>
      </c>
      <c r="AW154" s="12" t="s">
        <v>39</v>
      </c>
      <c r="AX154" s="12" t="s">
        <v>84</v>
      </c>
      <c r="AY154" s="149" t="s">
        <v>165</v>
      </c>
    </row>
    <row r="155" spans="2:65" s="12" customFormat="1" ht="10.5">
      <c r="B155" s="147"/>
      <c r="D155" s="148" t="s">
        <v>177</v>
      </c>
      <c r="E155" s="149" t="s">
        <v>1</v>
      </c>
      <c r="F155" s="150" t="s">
        <v>646</v>
      </c>
      <c r="H155" s="151">
        <v>1.8759999999999999</v>
      </c>
      <c r="I155" s="152"/>
      <c r="L155" s="147"/>
      <c r="M155" s="153"/>
      <c r="T155" s="154"/>
      <c r="AT155" s="149" t="s">
        <v>177</v>
      </c>
      <c r="AU155" s="149" t="s">
        <v>94</v>
      </c>
      <c r="AV155" s="12" t="s">
        <v>94</v>
      </c>
      <c r="AW155" s="12" t="s">
        <v>39</v>
      </c>
      <c r="AX155" s="12" t="s">
        <v>84</v>
      </c>
      <c r="AY155" s="149" t="s">
        <v>165</v>
      </c>
    </row>
    <row r="156" spans="2:65" s="12" customFormat="1" ht="10.5">
      <c r="B156" s="147"/>
      <c r="D156" s="148" t="s">
        <v>177</v>
      </c>
      <c r="E156" s="149" t="s">
        <v>1</v>
      </c>
      <c r="F156" s="150" t="s">
        <v>647</v>
      </c>
      <c r="H156" s="151">
        <v>6.97</v>
      </c>
      <c r="I156" s="152"/>
      <c r="L156" s="147"/>
      <c r="M156" s="153"/>
      <c r="T156" s="154"/>
      <c r="AT156" s="149" t="s">
        <v>177</v>
      </c>
      <c r="AU156" s="149" t="s">
        <v>94</v>
      </c>
      <c r="AV156" s="12" t="s">
        <v>94</v>
      </c>
      <c r="AW156" s="12" t="s">
        <v>39</v>
      </c>
      <c r="AX156" s="12" t="s">
        <v>84</v>
      </c>
      <c r="AY156" s="149" t="s">
        <v>165</v>
      </c>
    </row>
    <row r="157" spans="2:65" s="12" customFormat="1" ht="10.5">
      <c r="B157" s="147"/>
      <c r="D157" s="148" t="s">
        <v>177</v>
      </c>
      <c r="E157" s="149" t="s">
        <v>1</v>
      </c>
      <c r="F157" s="150" t="s">
        <v>648</v>
      </c>
      <c r="H157" s="151">
        <v>1.6339999999999999</v>
      </c>
      <c r="I157" s="152"/>
      <c r="L157" s="147"/>
      <c r="M157" s="153"/>
      <c r="T157" s="154"/>
      <c r="AT157" s="149" t="s">
        <v>177</v>
      </c>
      <c r="AU157" s="149" t="s">
        <v>94</v>
      </c>
      <c r="AV157" s="12" t="s">
        <v>94</v>
      </c>
      <c r="AW157" s="12" t="s">
        <v>39</v>
      </c>
      <c r="AX157" s="12" t="s">
        <v>84</v>
      </c>
      <c r="AY157" s="149" t="s">
        <v>165</v>
      </c>
    </row>
    <row r="158" spans="2:65" s="12" customFormat="1" ht="10.5">
      <c r="B158" s="147"/>
      <c r="D158" s="148" t="s">
        <v>177</v>
      </c>
      <c r="E158" s="149" t="s">
        <v>1</v>
      </c>
      <c r="F158" s="150" t="s">
        <v>649</v>
      </c>
      <c r="H158" s="151">
        <v>6.7279999999999998</v>
      </c>
      <c r="I158" s="152"/>
      <c r="L158" s="147"/>
      <c r="M158" s="153"/>
      <c r="T158" s="154"/>
      <c r="AT158" s="149" t="s">
        <v>177</v>
      </c>
      <c r="AU158" s="149" t="s">
        <v>94</v>
      </c>
      <c r="AV158" s="12" t="s">
        <v>94</v>
      </c>
      <c r="AW158" s="12" t="s">
        <v>39</v>
      </c>
      <c r="AX158" s="12" t="s">
        <v>84</v>
      </c>
      <c r="AY158" s="149" t="s">
        <v>165</v>
      </c>
    </row>
    <row r="159" spans="2:65" s="13" customFormat="1" ht="10.5">
      <c r="B159" s="155"/>
      <c r="D159" s="148" t="s">
        <v>177</v>
      </c>
      <c r="E159" s="156" t="s">
        <v>1</v>
      </c>
      <c r="F159" s="157" t="s">
        <v>184</v>
      </c>
      <c r="H159" s="158">
        <v>33.206000000000003</v>
      </c>
      <c r="I159" s="159"/>
      <c r="L159" s="155"/>
      <c r="M159" s="160"/>
      <c r="T159" s="161"/>
      <c r="AT159" s="156" t="s">
        <v>177</v>
      </c>
      <c r="AU159" s="156" t="s">
        <v>94</v>
      </c>
      <c r="AV159" s="13" t="s">
        <v>171</v>
      </c>
      <c r="AW159" s="13" t="s">
        <v>39</v>
      </c>
      <c r="AX159" s="13" t="s">
        <v>92</v>
      </c>
      <c r="AY159" s="156" t="s">
        <v>165</v>
      </c>
    </row>
    <row r="160" spans="2:65" s="1" customFormat="1" ht="24.25" customHeight="1">
      <c r="B160" s="32"/>
      <c r="C160" s="133" t="s">
        <v>220</v>
      </c>
      <c r="D160" s="133" t="s">
        <v>167</v>
      </c>
      <c r="E160" s="134" t="s">
        <v>650</v>
      </c>
      <c r="F160" s="135" t="s">
        <v>651</v>
      </c>
      <c r="G160" s="136" t="s">
        <v>170</v>
      </c>
      <c r="H160" s="137">
        <v>33.206000000000003</v>
      </c>
      <c r="I160" s="138"/>
      <c r="J160" s="139">
        <f>ROUND(I160*H160,2)</f>
        <v>0</v>
      </c>
      <c r="K160" s="140"/>
      <c r="L160" s="32"/>
      <c r="M160" s="141" t="s">
        <v>1</v>
      </c>
      <c r="N160" s="142" t="s">
        <v>49</v>
      </c>
      <c r="P160" s="143">
        <f>O160*H160</f>
        <v>0</v>
      </c>
      <c r="Q160" s="143">
        <v>0</v>
      </c>
      <c r="R160" s="143">
        <f>Q160*H160</f>
        <v>0</v>
      </c>
      <c r="S160" s="143">
        <v>0</v>
      </c>
      <c r="T160" s="144">
        <f>S160*H160</f>
        <v>0</v>
      </c>
      <c r="AR160" s="145" t="s">
        <v>171</v>
      </c>
      <c r="AT160" s="145" t="s">
        <v>167</v>
      </c>
      <c r="AU160" s="145" t="s">
        <v>94</v>
      </c>
      <c r="AY160" s="16" t="s">
        <v>165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6" t="s">
        <v>92</v>
      </c>
      <c r="BK160" s="146">
        <f>ROUND(I160*H160,2)</f>
        <v>0</v>
      </c>
      <c r="BL160" s="16" t="s">
        <v>171</v>
      </c>
      <c r="BM160" s="145" t="s">
        <v>652</v>
      </c>
    </row>
    <row r="161" spans="2:65" s="12" customFormat="1" ht="10.5">
      <c r="B161" s="147"/>
      <c r="D161" s="148" t="s">
        <v>177</v>
      </c>
      <c r="E161" s="149" t="s">
        <v>1</v>
      </c>
      <c r="F161" s="150" t="s">
        <v>642</v>
      </c>
      <c r="H161" s="151">
        <v>1.744</v>
      </c>
      <c r="I161" s="152"/>
      <c r="L161" s="147"/>
      <c r="M161" s="153"/>
      <c r="T161" s="154"/>
      <c r="AT161" s="149" t="s">
        <v>177</v>
      </c>
      <c r="AU161" s="149" t="s">
        <v>94</v>
      </c>
      <c r="AV161" s="12" t="s">
        <v>94</v>
      </c>
      <c r="AW161" s="12" t="s">
        <v>39</v>
      </c>
      <c r="AX161" s="12" t="s">
        <v>84</v>
      </c>
      <c r="AY161" s="149" t="s">
        <v>165</v>
      </c>
    </row>
    <row r="162" spans="2:65" s="12" customFormat="1" ht="10.5">
      <c r="B162" s="147"/>
      <c r="D162" s="148" t="s">
        <v>177</v>
      </c>
      <c r="E162" s="149" t="s">
        <v>1</v>
      </c>
      <c r="F162" s="150" t="s">
        <v>643</v>
      </c>
      <c r="H162" s="151">
        <v>6.48</v>
      </c>
      <c r="I162" s="152"/>
      <c r="L162" s="147"/>
      <c r="M162" s="153"/>
      <c r="T162" s="154"/>
      <c r="AT162" s="149" t="s">
        <v>177</v>
      </c>
      <c r="AU162" s="149" t="s">
        <v>94</v>
      </c>
      <c r="AV162" s="12" t="s">
        <v>94</v>
      </c>
      <c r="AW162" s="12" t="s">
        <v>39</v>
      </c>
      <c r="AX162" s="12" t="s">
        <v>84</v>
      </c>
      <c r="AY162" s="149" t="s">
        <v>165</v>
      </c>
    </row>
    <row r="163" spans="2:65" s="12" customFormat="1" ht="10.5">
      <c r="B163" s="147"/>
      <c r="D163" s="148" t="s">
        <v>177</v>
      </c>
      <c r="E163" s="149" t="s">
        <v>1</v>
      </c>
      <c r="F163" s="150" t="s">
        <v>644</v>
      </c>
      <c r="H163" s="151">
        <v>1.5189999999999999</v>
      </c>
      <c r="I163" s="152"/>
      <c r="L163" s="147"/>
      <c r="M163" s="153"/>
      <c r="T163" s="154"/>
      <c r="AT163" s="149" t="s">
        <v>177</v>
      </c>
      <c r="AU163" s="149" t="s">
        <v>94</v>
      </c>
      <c r="AV163" s="12" t="s">
        <v>94</v>
      </c>
      <c r="AW163" s="12" t="s">
        <v>39</v>
      </c>
      <c r="AX163" s="12" t="s">
        <v>84</v>
      </c>
      <c r="AY163" s="149" t="s">
        <v>165</v>
      </c>
    </row>
    <row r="164" spans="2:65" s="12" customFormat="1" ht="10.5">
      <c r="B164" s="147"/>
      <c r="D164" s="148" t="s">
        <v>177</v>
      </c>
      <c r="E164" s="149" t="s">
        <v>1</v>
      </c>
      <c r="F164" s="150" t="s">
        <v>645</v>
      </c>
      <c r="H164" s="151">
        <v>6.2549999999999999</v>
      </c>
      <c r="I164" s="152"/>
      <c r="L164" s="147"/>
      <c r="M164" s="153"/>
      <c r="T164" s="154"/>
      <c r="AT164" s="149" t="s">
        <v>177</v>
      </c>
      <c r="AU164" s="149" t="s">
        <v>94</v>
      </c>
      <c r="AV164" s="12" t="s">
        <v>94</v>
      </c>
      <c r="AW164" s="12" t="s">
        <v>39</v>
      </c>
      <c r="AX164" s="12" t="s">
        <v>84</v>
      </c>
      <c r="AY164" s="149" t="s">
        <v>165</v>
      </c>
    </row>
    <row r="165" spans="2:65" s="12" customFormat="1" ht="10.5">
      <c r="B165" s="147"/>
      <c r="D165" s="148" t="s">
        <v>177</v>
      </c>
      <c r="E165" s="149" t="s">
        <v>1</v>
      </c>
      <c r="F165" s="150" t="s">
        <v>646</v>
      </c>
      <c r="H165" s="151">
        <v>1.8759999999999999</v>
      </c>
      <c r="I165" s="152"/>
      <c r="L165" s="147"/>
      <c r="M165" s="153"/>
      <c r="T165" s="154"/>
      <c r="AT165" s="149" t="s">
        <v>177</v>
      </c>
      <c r="AU165" s="149" t="s">
        <v>94</v>
      </c>
      <c r="AV165" s="12" t="s">
        <v>94</v>
      </c>
      <c r="AW165" s="12" t="s">
        <v>39</v>
      </c>
      <c r="AX165" s="12" t="s">
        <v>84</v>
      </c>
      <c r="AY165" s="149" t="s">
        <v>165</v>
      </c>
    </row>
    <row r="166" spans="2:65" s="12" customFormat="1" ht="10.5">
      <c r="B166" s="147"/>
      <c r="D166" s="148" t="s">
        <v>177</v>
      </c>
      <c r="E166" s="149" t="s">
        <v>1</v>
      </c>
      <c r="F166" s="150" t="s">
        <v>647</v>
      </c>
      <c r="H166" s="151">
        <v>6.97</v>
      </c>
      <c r="I166" s="152"/>
      <c r="L166" s="147"/>
      <c r="M166" s="153"/>
      <c r="T166" s="154"/>
      <c r="AT166" s="149" t="s">
        <v>177</v>
      </c>
      <c r="AU166" s="149" t="s">
        <v>94</v>
      </c>
      <c r="AV166" s="12" t="s">
        <v>94</v>
      </c>
      <c r="AW166" s="12" t="s">
        <v>39</v>
      </c>
      <c r="AX166" s="12" t="s">
        <v>84</v>
      </c>
      <c r="AY166" s="149" t="s">
        <v>165</v>
      </c>
    </row>
    <row r="167" spans="2:65" s="12" customFormat="1" ht="10.5">
      <c r="B167" s="147"/>
      <c r="D167" s="148" t="s">
        <v>177</v>
      </c>
      <c r="E167" s="149" t="s">
        <v>1</v>
      </c>
      <c r="F167" s="150" t="s">
        <v>648</v>
      </c>
      <c r="H167" s="151">
        <v>1.6339999999999999</v>
      </c>
      <c r="I167" s="152"/>
      <c r="L167" s="147"/>
      <c r="M167" s="153"/>
      <c r="T167" s="154"/>
      <c r="AT167" s="149" t="s">
        <v>177</v>
      </c>
      <c r="AU167" s="149" t="s">
        <v>94</v>
      </c>
      <c r="AV167" s="12" t="s">
        <v>94</v>
      </c>
      <c r="AW167" s="12" t="s">
        <v>39</v>
      </c>
      <c r="AX167" s="12" t="s">
        <v>84</v>
      </c>
      <c r="AY167" s="149" t="s">
        <v>165</v>
      </c>
    </row>
    <row r="168" spans="2:65" s="12" customFormat="1" ht="10.5">
      <c r="B168" s="147"/>
      <c r="D168" s="148" t="s">
        <v>177</v>
      </c>
      <c r="E168" s="149" t="s">
        <v>1</v>
      </c>
      <c r="F168" s="150" t="s">
        <v>649</v>
      </c>
      <c r="H168" s="151">
        <v>6.7279999999999998</v>
      </c>
      <c r="I168" s="152"/>
      <c r="L168" s="147"/>
      <c r="M168" s="153"/>
      <c r="T168" s="154"/>
      <c r="AT168" s="149" t="s">
        <v>177</v>
      </c>
      <c r="AU168" s="149" t="s">
        <v>94</v>
      </c>
      <c r="AV168" s="12" t="s">
        <v>94</v>
      </c>
      <c r="AW168" s="12" t="s">
        <v>39</v>
      </c>
      <c r="AX168" s="12" t="s">
        <v>84</v>
      </c>
      <c r="AY168" s="149" t="s">
        <v>165</v>
      </c>
    </row>
    <row r="169" spans="2:65" s="13" customFormat="1" ht="10.5">
      <c r="B169" s="155"/>
      <c r="D169" s="148" t="s">
        <v>177</v>
      </c>
      <c r="E169" s="156" t="s">
        <v>1</v>
      </c>
      <c r="F169" s="157" t="s">
        <v>184</v>
      </c>
      <c r="H169" s="158">
        <v>33.206000000000003</v>
      </c>
      <c r="I169" s="159"/>
      <c r="L169" s="155"/>
      <c r="M169" s="160"/>
      <c r="T169" s="161"/>
      <c r="AT169" s="156" t="s">
        <v>177</v>
      </c>
      <c r="AU169" s="156" t="s">
        <v>94</v>
      </c>
      <c r="AV169" s="13" t="s">
        <v>171</v>
      </c>
      <c r="AW169" s="13" t="s">
        <v>39</v>
      </c>
      <c r="AX169" s="13" t="s">
        <v>92</v>
      </c>
      <c r="AY169" s="156" t="s">
        <v>165</v>
      </c>
    </row>
    <row r="170" spans="2:65" s="1" customFormat="1" ht="24.25" customHeight="1">
      <c r="B170" s="32"/>
      <c r="C170" s="133" t="s">
        <v>227</v>
      </c>
      <c r="D170" s="133" t="s">
        <v>167</v>
      </c>
      <c r="E170" s="134" t="s">
        <v>653</v>
      </c>
      <c r="F170" s="135" t="s">
        <v>654</v>
      </c>
      <c r="G170" s="136" t="s">
        <v>170</v>
      </c>
      <c r="H170" s="137">
        <v>33.206000000000003</v>
      </c>
      <c r="I170" s="138"/>
      <c r="J170" s="139">
        <f>ROUND(I170*H170,2)</f>
        <v>0</v>
      </c>
      <c r="K170" s="140"/>
      <c r="L170" s="32"/>
      <c r="M170" s="141" t="s">
        <v>1</v>
      </c>
      <c r="N170" s="142" t="s">
        <v>49</v>
      </c>
      <c r="P170" s="143">
        <f>O170*H170</f>
        <v>0</v>
      </c>
      <c r="Q170" s="143">
        <v>2.5000000000000001E-3</v>
      </c>
      <c r="R170" s="143">
        <f>Q170*H170</f>
        <v>8.3015000000000005E-2</v>
      </c>
      <c r="S170" s="143">
        <v>0</v>
      </c>
      <c r="T170" s="144">
        <f>S170*H170</f>
        <v>0</v>
      </c>
      <c r="AR170" s="145" t="s">
        <v>171</v>
      </c>
      <c r="AT170" s="145" t="s">
        <v>167</v>
      </c>
      <c r="AU170" s="145" t="s">
        <v>94</v>
      </c>
      <c r="AY170" s="16" t="s">
        <v>165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6" t="s">
        <v>92</v>
      </c>
      <c r="BK170" s="146">
        <f>ROUND(I170*H170,2)</f>
        <v>0</v>
      </c>
      <c r="BL170" s="16" t="s">
        <v>171</v>
      </c>
      <c r="BM170" s="145" t="s">
        <v>655</v>
      </c>
    </row>
    <row r="171" spans="2:65" s="12" customFormat="1" ht="10.5">
      <c r="B171" s="147"/>
      <c r="D171" s="148" t="s">
        <v>177</v>
      </c>
      <c r="E171" s="149" t="s">
        <v>1</v>
      </c>
      <c r="F171" s="150" t="s">
        <v>656</v>
      </c>
      <c r="H171" s="151">
        <v>33.206000000000003</v>
      </c>
      <c r="I171" s="152"/>
      <c r="L171" s="147"/>
      <c r="M171" s="153"/>
      <c r="T171" s="154"/>
      <c r="AT171" s="149" t="s">
        <v>177</v>
      </c>
      <c r="AU171" s="149" t="s">
        <v>94</v>
      </c>
      <c r="AV171" s="12" t="s">
        <v>94</v>
      </c>
      <c r="AW171" s="12" t="s">
        <v>39</v>
      </c>
      <c r="AX171" s="12" t="s">
        <v>92</v>
      </c>
      <c r="AY171" s="149" t="s">
        <v>165</v>
      </c>
    </row>
    <row r="172" spans="2:65" s="1" customFormat="1" ht="24.25" customHeight="1">
      <c r="B172" s="32"/>
      <c r="C172" s="133" t="s">
        <v>231</v>
      </c>
      <c r="D172" s="133" t="s">
        <v>167</v>
      </c>
      <c r="E172" s="134" t="s">
        <v>657</v>
      </c>
      <c r="F172" s="135" t="s">
        <v>658</v>
      </c>
      <c r="G172" s="136" t="s">
        <v>175</v>
      </c>
      <c r="H172" s="137">
        <v>3.5230000000000001</v>
      </c>
      <c r="I172" s="138"/>
      <c r="J172" s="139">
        <f>ROUND(I172*H172,2)</f>
        <v>0</v>
      </c>
      <c r="K172" s="140"/>
      <c r="L172" s="32"/>
      <c r="M172" s="141" t="s">
        <v>1</v>
      </c>
      <c r="N172" s="142" t="s">
        <v>49</v>
      </c>
      <c r="P172" s="143">
        <f>O172*H172</f>
        <v>0</v>
      </c>
      <c r="Q172" s="143">
        <v>2.5018722040000001</v>
      </c>
      <c r="R172" s="143">
        <f>Q172*H172</f>
        <v>8.8140957746920012</v>
      </c>
      <c r="S172" s="143">
        <v>0</v>
      </c>
      <c r="T172" s="144">
        <f>S172*H172</f>
        <v>0</v>
      </c>
      <c r="AR172" s="145" t="s">
        <v>171</v>
      </c>
      <c r="AT172" s="145" t="s">
        <v>167</v>
      </c>
      <c r="AU172" s="145" t="s">
        <v>94</v>
      </c>
      <c r="AY172" s="16" t="s">
        <v>165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6" t="s">
        <v>92</v>
      </c>
      <c r="BK172" s="146">
        <f>ROUND(I172*H172,2)</f>
        <v>0</v>
      </c>
      <c r="BL172" s="16" t="s">
        <v>171</v>
      </c>
      <c r="BM172" s="145" t="s">
        <v>659</v>
      </c>
    </row>
    <row r="173" spans="2:65" s="12" customFormat="1" ht="10.5">
      <c r="B173" s="147"/>
      <c r="D173" s="148" t="s">
        <v>177</v>
      </c>
      <c r="E173" s="149" t="s">
        <v>1</v>
      </c>
      <c r="F173" s="150" t="s">
        <v>660</v>
      </c>
      <c r="H173" s="151">
        <v>1.778</v>
      </c>
      <c r="I173" s="152"/>
      <c r="L173" s="147"/>
      <c r="M173" s="153"/>
      <c r="T173" s="154"/>
      <c r="AT173" s="149" t="s">
        <v>177</v>
      </c>
      <c r="AU173" s="149" t="s">
        <v>94</v>
      </c>
      <c r="AV173" s="12" t="s">
        <v>94</v>
      </c>
      <c r="AW173" s="12" t="s">
        <v>39</v>
      </c>
      <c r="AX173" s="12" t="s">
        <v>84</v>
      </c>
      <c r="AY173" s="149" t="s">
        <v>165</v>
      </c>
    </row>
    <row r="174" spans="2:65" s="12" customFormat="1" ht="10.5">
      <c r="B174" s="147"/>
      <c r="D174" s="148" t="s">
        <v>177</v>
      </c>
      <c r="E174" s="149" t="s">
        <v>1</v>
      </c>
      <c r="F174" s="150" t="s">
        <v>661</v>
      </c>
      <c r="H174" s="151">
        <v>1.7450000000000001</v>
      </c>
      <c r="I174" s="152"/>
      <c r="L174" s="147"/>
      <c r="M174" s="153"/>
      <c r="T174" s="154"/>
      <c r="AT174" s="149" t="s">
        <v>177</v>
      </c>
      <c r="AU174" s="149" t="s">
        <v>94</v>
      </c>
      <c r="AV174" s="12" t="s">
        <v>94</v>
      </c>
      <c r="AW174" s="12" t="s">
        <v>39</v>
      </c>
      <c r="AX174" s="12" t="s">
        <v>84</v>
      </c>
      <c r="AY174" s="149" t="s">
        <v>165</v>
      </c>
    </row>
    <row r="175" spans="2:65" s="13" customFormat="1" ht="10.5">
      <c r="B175" s="155"/>
      <c r="D175" s="148" t="s">
        <v>177</v>
      </c>
      <c r="E175" s="156" t="s">
        <v>1</v>
      </c>
      <c r="F175" s="157" t="s">
        <v>184</v>
      </c>
      <c r="H175" s="158">
        <v>3.5230000000000001</v>
      </c>
      <c r="I175" s="159"/>
      <c r="L175" s="155"/>
      <c r="M175" s="160"/>
      <c r="T175" s="161"/>
      <c r="AT175" s="156" t="s">
        <v>177</v>
      </c>
      <c r="AU175" s="156" t="s">
        <v>94</v>
      </c>
      <c r="AV175" s="13" t="s">
        <v>171</v>
      </c>
      <c r="AW175" s="13" t="s">
        <v>39</v>
      </c>
      <c r="AX175" s="13" t="s">
        <v>92</v>
      </c>
      <c r="AY175" s="156" t="s">
        <v>165</v>
      </c>
    </row>
    <row r="176" spans="2:65" s="1" customFormat="1" ht="16.55" customHeight="1">
      <c r="B176" s="32"/>
      <c r="C176" s="133" t="s">
        <v>235</v>
      </c>
      <c r="D176" s="133" t="s">
        <v>167</v>
      </c>
      <c r="E176" s="134" t="s">
        <v>662</v>
      </c>
      <c r="F176" s="135" t="s">
        <v>663</v>
      </c>
      <c r="G176" s="136" t="s">
        <v>224</v>
      </c>
      <c r="H176" s="137">
        <v>0.372</v>
      </c>
      <c r="I176" s="138"/>
      <c r="J176" s="139">
        <f>ROUND(I176*H176,2)</f>
        <v>0</v>
      </c>
      <c r="K176" s="140"/>
      <c r="L176" s="32"/>
      <c r="M176" s="141" t="s">
        <v>1</v>
      </c>
      <c r="N176" s="142" t="s">
        <v>49</v>
      </c>
      <c r="P176" s="143">
        <f>O176*H176</f>
        <v>0</v>
      </c>
      <c r="Q176" s="143">
        <v>1.0492218</v>
      </c>
      <c r="R176" s="143">
        <f>Q176*H176</f>
        <v>0.39031050959999997</v>
      </c>
      <c r="S176" s="143">
        <v>0</v>
      </c>
      <c r="T176" s="144">
        <f>S176*H176</f>
        <v>0</v>
      </c>
      <c r="AR176" s="145" t="s">
        <v>171</v>
      </c>
      <c r="AT176" s="145" t="s">
        <v>167</v>
      </c>
      <c r="AU176" s="145" t="s">
        <v>94</v>
      </c>
      <c r="AY176" s="16" t="s">
        <v>165</v>
      </c>
      <c r="BE176" s="146">
        <f>IF(N176="základní",J176,0)</f>
        <v>0</v>
      </c>
      <c r="BF176" s="146">
        <f>IF(N176="snížená",J176,0)</f>
        <v>0</v>
      </c>
      <c r="BG176" s="146">
        <f>IF(N176="zákl. přenesená",J176,0)</f>
        <v>0</v>
      </c>
      <c r="BH176" s="146">
        <f>IF(N176="sníž. přenesená",J176,0)</f>
        <v>0</v>
      </c>
      <c r="BI176" s="146">
        <f>IF(N176="nulová",J176,0)</f>
        <v>0</v>
      </c>
      <c r="BJ176" s="16" t="s">
        <v>92</v>
      </c>
      <c r="BK176" s="146">
        <f>ROUND(I176*H176,2)</f>
        <v>0</v>
      </c>
      <c r="BL176" s="16" t="s">
        <v>171</v>
      </c>
      <c r="BM176" s="145" t="s">
        <v>664</v>
      </c>
    </row>
    <row r="177" spans="2:65" s="12" customFormat="1" ht="10.5">
      <c r="B177" s="147"/>
      <c r="D177" s="148" t="s">
        <v>177</v>
      </c>
      <c r="E177" s="149" t="s">
        <v>1</v>
      </c>
      <c r="F177" s="150" t="s">
        <v>665</v>
      </c>
      <c r="H177" s="151">
        <v>0.372</v>
      </c>
      <c r="I177" s="152"/>
      <c r="L177" s="147"/>
      <c r="M177" s="153"/>
      <c r="T177" s="154"/>
      <c r="AT177" s="149" t="s">
        <v>177</v>
      </c>
      <c r="AU177" s="149" t="s">
        <v>94</v>
      </c>
      <c r="AV177" s="12" t="s">
        <v>94</v>
      </c>
      <c r="AW177" s="12" t="s">
        <v>39</v>
      </c>
      <c r="AX177" s="12" t="s">
        <v>92</v>
      </c>
      <c r="AY177" s="149" t="s">
        <v>165</v>
      </c>
    </row>
    <row r="178" spans="2:65" s="11" customFormat="1" ht="22.75" customHeight="1">
      <c r="B178" s="121"/>
      <c r="D178" s="122" t="s">
        <v>83</v>
      </c>
      <c r="E178" s="131" t="s">
        <v>199</v>
      </c>
      <c r="F178" s="131" t="s">
        <v>666</v>
      </c>
      <c r="I178" s="124"/>
      <c r="J178" s="132">
        <f>BK178</f>
        <v>0</v>
      </c>
      <c r="L178" s="121"/>
      <c r="M178" s="126"/>
      <c r="P178" s="127">
        <f>SUM(P179:P180)</f>
        <v>0</v>
      </c>
      <c r="R178" s="127">
        <f>SUM(R179:R180)</f>
        <v>1.3385558819999999E-3</v>
      </c>
      <c r="T178" s="128">
        <f>SUM(T179:T180)</f>
        <v>0</v>
      </c>
      <c r="AR178" s="122" t="s">
        <v>92</v>
      </c>
      <c r="AT178" s="129" t="s">
        <v>83</v>
      </c>
      <c r="AU178" s="129" t="s">
        <v>92</v>
      </c>
      <c r="AY178" s="122" t="s">
        <v>165</v>
      </c>
      <c r="BK178" s="130">
        <f>SUM(BK179:BK180)</f>
        <v>0</v>
      </c>
    </row>
    <row r="179" spans="2:65" s="1" customFormat="1" ht="33.049999999999997" customHeight="1">
      <c r="B179" s="32"/>
      <c r="C179" s="133" t="s">
        <v>241</v>
      </c>
      <c r="D179" s="133" t="s">
        <v>167</v>
      </c>
      <c r="E179" s="134" t="s">
        <v>667</v>
      </c>
      <c r="F179" s="135" t="s">
        <v>668</v>
      </c>
      <c r="G179" s="136" t="s">
        <v>257</v>
      </c>
      <c r="H179" s="137">
        <v>4.0199999999999996</v>
      </c>
      <c r="I179" s="138"/>
      <c r="J179" s="139">
        <f>ROUND(I179*H179,2)</f>
        <v>0</v>
      </c>
      <c r="K179" s="140"/>
      <c r="L179" s="32"/>
      <c r="M179" s="141" t="s">
        <v>1</v>
      </c>
      <c r="N179" s="142" t="s">
        <v>49</v>
      </c>
      <c r="P179" s="143">
        <f>O179*H179</f>
        <v>0</v>
      </c>
      <c r="Q179" s="143">
        <v>3.3297410000000002E-4</v>
      </c>
      <c r="R179" s="143">
        <f>Q179*H179</f>
        <v>1.3385558819999999E-3</v>
      </c>
      <c r="S179" s="143">
        <v>0</v>
      </c>
      <c r="T179" s="144">
        <f>S179*H179</f>
        <v>0</v>
      </c>
      <c r="AR179" s="145" t="s">
        <v>171</v>
      </c>
      <c r="AT179" s="145" t="s">
        <v>167</v>
      </c>
      <c r="AU179" s="145" t="s">
        <v>94</v>
      </c>
      <c r="AY179" s="16" t="s">
        <v>165</v>
      </c>
      <c r="BE179" s="146">
        <f>IF(N179="základní",J179,0)</f>
        <v>0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6" t="s">
        <v>92</v>
      </c>
      <c r="BK179" s="146">
        <f>ROUND(I179*H179,2)</f>
        <v>0</v>
      </c>
      <c r="BL179" s="16" t="s">
        <v>171</v>
      </c>
      <c r="BM179" s="145" t="s">
        <v>669</v>
      </c>
    </row>
    <row r="180" spans="2:65" s="12" customFormat="1" ht="10.5">
      <c r="B180" s="147"/>
      <c r="D180" s="148" t="s">
        <v>177</v>
      </c>
      <c r="E180" s="149" t="s">
        <v>1</v>
      </c>
      <c r="F180" s="150" t="s">
        <v>670</v>
      </c>
      <c r="H180" s="151">
        <v>4.0199999999999996</v>
      </c>
      <c r="I180" s="152"/>
      <c r="L180" s="147"/>
      <c r="M180" s="153"/>
      <c r="T180" s="154"/>
      <c r="AT180" s="149" t="s">
        <v>177</v>
      </c>
      <c r="AU180" s="149" t="s">
        <v>94</v>
      </c>
      <c r="AV180" s="12" t="s">
        <v>94</v>
      </c>
      <c r="AW180" s="12" t="s">
        <v>39</v>
      </c>
      <c r="AX180" s="12" t="s">
        <v>92</v>
      </c>
      <c r="AY180" s="149" t="s">
        <v>165</v>
      </c>
    </row>
    <row r="181" spans="2:65" s="11" customFormat="1" ht="22.75" customHeight="1">
      <c r="B181" s="121"/>
      <c r="D181" s="122" t="s">
        <v>83</v>
      </c>
      <c r="E181" s="131" t="s">
        <v>214</v>
      </c>
      <c r="F181" s="131" t="s">
        <v>460</v>
      </c>
      <c r="I181" s="124"/>
      <c r="J181" s="132">
        <f>BK181</f>
        <v>0</v>
      </c>
      <c r="L181" s="121"/>
      <c r="M181" s="126"/>
      <c r="P181" s="127">
        <f>SUM(P182:P185)</f>
        <v>0</v>
      </c>
      <c r="R181" s="127">
        <f>SUM(R182:R185)</f>
        <v>2.0670299999999998E-4</v>
      </c>
      <c r="T181" s="128">
        <f>SUM(T182:T185)</f>
        <v>0</v>
      </c>
      <c r="AR181" s="122" t="s">
        <v>92</v>
      </c>
      <c r="AT181" s="129" t="s">
        <v>83</v>
      </c>
      <c r="AU181" s="129" t="s">
        <v>92</v>
      </c>
      <c r="AY181" s="122" t="s">
        <v>165</v>
      </c>
      <c r="BK181" s="130">
        <f>SUM(BK182:BK185)</f>
        <v>0</v>
      </c>
    </row>
    <row r="182" spans="2:65" s="1" customFormat="1" ht="24.25" customHeight="1">
      <c r="B182" s="32"/>
      <c r="C182" s="133" t="s">
        <v>8</v>
      </c>
      <c r="D182" s="133" t="s">
        <v>167</v>
      </c>
      <c r="E182" s="134" t="s">
        <v>671</v>
      </c>
      <c r="F182" s="135" t="s">
        <v>672</v>
      </c>
      <c r="G182" s="136" t="s">
        <v>170</v>
      </c>
      <c r="H182" s="137">
        <v>0.57899999999999996</v>
      </c>
      <c r="I182" s="138"/>
      <c r="J182" s="139">
        <f>ROUND(I182*H182,2)</f>
        <v>0</v>
      </c>
      <c r="K182" s="140"/>
      <c r="L182" s="32"/>
      <c r="M182" s="141" t="s">
        <v>1</v>
      </c>
      <c r="N182" s="142" t="s">
        <v>49</v>
      </c>
      <c r="P182" s="143">
        <f>O182*H182</f>
        <v>0</v>
      </c>
      <c r="Q182" s="143">
        <v>3.57E-4</v>
      </c>
      <c r="R182" s="143">
        <f>Q182*H182</f>
        <v>2.0670299999999998E-4</v>
      </c>
      <c r="S182" s="143">
        <v>0</v>
      </c>
      <c r="T182" s="144">
        <f>S182*H182</f>
        <v>0</v>
      </c>
      <c r="AR182" s="145" t="s">
        <v>171</v>
      </c>
      <c r="AT182" s="145" t="s">
        <v>167</v>
      </c>
      <c r="AU182" s="145" t="s">
        <v>94</v>
      </c>
      <c r="AY182" s="16" t="s">
        <v>165</v>
      </c>
      <c r="BE182" s="146">
        <f>IF(N182="základní",J182,0)</f>
        <v>0</v>
      </c>
      <c r="BF182" s="146">
        <f>IF(N182="snížená",J182,0)</f>
        <v>0</v>
      </c>
      <c r="BG182" s="146">
        <f>IF(N182="zákl. přenesená",J182,0)</f>
        <v>0</v>
      </c>
      <c r="BH182" s="146">
        <f>IF(N182="sníž. přenesená",J182,0)</f>
        <v>0</v>
      </c>
      <c r="BI182" s="146">
        <f>IF(N182="nulová",J182,0)</f>
        <v>0</v>
      </c>
      <c r="BJ182" s="16" t="s">
        <v>92</v>
      </c>
      <c r="BK182" s="146">
        <f>ROUND(I182*H182,2)</f>
        <v>0</v>
      </c>
      <c r="BL182" s="16" t="s">
        <v>171</v>
      </c>
      <c r="BM182" s="145" t="s">
        <v>673</v>
      </c>
    </row>
    <row r="183" spans="2:65" s="12" customFormat="1" ht="10.5">
      <c r="B183" s="147"/>
      <c r="D183" s="148" t="s">
        <v>177</v>
      </c>
      <c r="E183" s="149" t="s">
        <v>1</v>
      </c>
      <c r="F183" s="150" t="s">
        <v>674</v>
      </c>
      <c r="H183" s="151">
        <v>0.35399999999999998</v>
      </c>
      <c r="I183" s="152"/>
      <c r="L183" s="147"/>
      <c r="M183" s="153"/>
      <c r="T183" s="154"/>
      <c r="AT183" s="149" t="s">
        <v>177</v>
      </c>
      <c r="AU183" s="149" t="s">
        <v>94</v>
      </c>
      <c r="AV183" s="12" t="s">
        <v>94</v>
      </c>
      <c r="AW183" s="12" t="s">
        <v>39</v>
      </c>
      <c r="AX183" s="12" t="s">
        <v>84</v>
      </c>
      <c r="AY183" s="149" t="s">
        <v>165</v>
      </c>
    </row>
    <row r="184" spans="2:65" s="12" customFormat="1" ht="10.5">
      <c r="B184" s="147"/>
      <c r="D184" s="148" t="s">
        <v>177</v>
      </c>
      <c r="E184" s="149" t="s">
        <v>1</v>
      </c>
      <c r="F184" s="150" t="s">
        <v>675</v>
      </c>
      <c r="H184" s="151">
        <v>0.22500000000000001</v>
      </c>
      <c r="I184" s="152"/>
      <c r="L184" s="147"/>
      <c r="M184" s="153"/>
      <c r="T184" s="154"/>
      <c r="AT184" s="149" t="s">
        <v>177</v>
      </c>
      <c r="AU184" s="149" t="s">
        <v>94</v>
      </c>
      <c r="AV184" s="12" t="s">
        <v>94</v>
      </c>
      <c r="AW184" s="12" t="s">
        <v>39</v>
      </c>
      <c r="AX184" s="12" t="s">
        <v>84</v>
      </c>
      <c r="AY184" s="149" t="s">
        <v>165</v>
      </c>
    </row>
    <row r="185" spans="2:65" s="13" customFormat="1" ht="10.5">
      <c r="B185" s="155"/>
      <c r="D185" s="148" t="s">
        <v>177</v>
      </c>
      <c r="E185" s="156" t="s">
        <v>1</v>
      </c>
      <c r="F185" s="157" t="s">
        <v>184</v>
      </c>
      <c r="H185" s="158">
        <v>0.57899999999999996</v>
      </c>
      <c r="I185" s="159"/>
      <c r="L185" s="155"/>
      <c r="M185" s="160"/>
      <c r="T185" s="161"/>
      <c r="AT185" s="156" t="s">
        <v>177</v>
      </c>
      <c r="AU185" s="156" t="s">
        <v>94</v>
      </c>
      <c r="AV185" s="13" t="s">
        <v>171</v>
      </c>
      <c r="AW185" s="13" t="s">
        <v>39</v>
      </c>
      <c r="AX185" s="13" t="s">
        <v>92</v>
      </c>
      <c r="AY185" s="156" t="s">
        <v>165</v>
      </c>
    </row>
    <row r="186" spans="2:65" s="11" customFormat="1" ht="22.75" customHeight="1">
      <c r="B186" s="121"/>
      <c r="D186" s="122" t="s">
        <v>83</v>
      </c>
      <c r="E186" s="131" t="s">
        <v>676</v>
      </c>
      <c r="F186" s="131" t="s">
        <v>677</v>
      </c>
      <c r="I186" s="124"/>
      <c r="J186" s="132">
        <f>BK186</f>
        <v>0</v>
      </c>
      <c r="L186" s="121"/>
      <c r="M186" s="126"/>
      <c r="P186" s="127">
        <f>P187</f>
        <v>0</v>
      </c>
      <c r="R186" s="127">
        <f>R187</f>
        <v>0</v>
      </c>
      <c r="T186" s="128">
        <f>T187</f>
        <v>0</v>
      </c>
      <c r="AR186" s="122" t="s">
        <v>92</v>
      </c>
      <c r="AT186" s="129" t="s">
        <v>83</v>
      </c>
      <c r="AU186" s="129" t="s">
        <v>92</v>
      </c>
      <c r="AY186" s="122" t="s">
        <v>165</v>
      </c>
      <c r="BK186" s="130">
        <f>BK187</f>
        <v>0</v>
      </c>
    </row>
    <row r="187" spans="2:65" s="1" customFormat="1" ht="21.8" customHeight="1">
      <c r="B187" s="32"/>
      <c r="C187" s="133" t="s">
        <v>250</v>
      </c>
      <c r="D187" s="133" t="s">
        <v>167</v>
      </c>
      <c r="E187" s="134" t="s">
        <v>678</v>
      </c>
      <c r="F187" s="135" t="s">
        <v>679</v>
      </c>
      <c r="G187" s="136" t="s">
        <v>224</v>
      </c>
      <c r="H187" s="137">
        <v>24.582999999999998</v>
      </c>
      <c r="I187" s="138"/>
      <c r="J187" s="139">
        <f>ROUND(I187*H187,2)</f>
        <v>0</v>
      </c>
      <c r="K187" s="140"/>
      <c r="L187" s="32"/>
      <c r="M187" s="141" t="s">
        <v>1</v>
      </c>
      <c r="N187" s="142" t="s">
        <v>49</v>
      </c>
      <c r="P187" s="143">
        <f>O187*H187</f>
        <v>0</v>
      </c>
      <c r="Q187" s="143">
        <v>0</v>
      </c>
      <c r="R187" s="143">
        <f>Q187*H187</f>
        <v>0</v>
      </c>
      <c r="S187" s="143">
        <v>0</v>
      </c>
      <c r="T187" s="144">
        <f>S187*H187</f>
        <v>0</v>
      </c>
      <c r="AR187" s="145" t="s">
        <v>171</v>
      </c>
      <c r="AT187" s="145" t="s">
        <v>167</v>
      </c>
      <c r="AU187" s="145" t="s">
        <v>94</v>
      </c>
      <c r="AY187" s="16" t="s">
        <v>165</v>
      </c>
      <c r="BE187" s="146">
        <f>IF(N187="základní",J187,0)</f>
        <v>0</v>
      </c>
      <c r="BF187" s="146">
        <f>IF(N187="snížená",J187,0)</f>
        <v>0</v>
      </c>
      <c r="BG187" s="146">
        <f>IF(N187="zákl. přenesená",J187,0)</f>
        <v>0</v>
      </c>
      <c r="BH187" s="146">
        <f>IF(N187="sníž. přenesená",J187,0)</f>
        <v>0</v>
      </c>
      <c r="BI187" s="146">
        <f>IF(N187="nulová",J187,0)</f>
        <v>0</v>
      </c>
      <c r="BJ187" s="16" t="s">
        <v>92</v>
      </c>
      <c r="BK187" s="146">
        <f>ROUND(I187*H187,2)</f>
        <v>0</v>
      </c>
      <c r="BL187" s="16" t="s">
        <v>171</v>
      </c>
      <c r="BM187" s="145" t="s">
        <v>680</v>
      </c>
    </row>
    <row r="188" spans="2:65" s="11" customFormat="1" ht="25.85" customHeight="1">
      <c r="B188" s="121"/>
      <c r="D188" s="122" t="s">
        <v>83</v>
      </c>
      <c r="E188" s="123" t="s">
        <v>549</v>
      </c>
      <c r="F188" s="123" t="s">
        <v>550</v>
      </c>
      <c r="I188" s="124"/>
      <c r="J188" s="125">
        <f>BK188</f>
        <v>0</v>
      </c>
      <c r="L188" s="121"/>
      <c r="M188" s="126"/>
      <c r="P188" s="127">
        <f>P189</f>
        <v>0</v>
      </c>
      <c r="R188" s="127">
        <f>R189</f>
        <v>7.3503399999999995E-3</v>
      </c>
      <c r="T188" s="128">
        <f>T189</f>
        <v>0</v>
      </c>
      <c r="AR188" s="122" t="s">
        <v>94</v>
      </c>
      <c r="AT188" s="129" t="s">
        <v>83</v>
      </c>
      <c r="AU188" s="129" t="s">
        <v>84</v>
      </c>
      <c r="AY188" s="122" t="s">
        <v>165</v>
      </c>
      <c r="BK188" s="130">
        <f>BK189</f>
        <v>0</v>
      </c>
    </row>
    <row r="189" spans="2:65" s="11" customFormat="1" ht="22.75" customHeight="1">
      <c r="B189" s="121"/>
      <c r="D189" s="122" t="s">
        <v>83</v>
      </c>
      <c r="E189" s="131" t="s">
        <v>551</v>
      </c>
      <c r="F189" s="131" t="s">
        <v>552</v>
      </c>
      <c r="I189" s="124"/>
      <c r="J189" s="132">
        <f>BK189</f>
        <v>0</v>
      </c>
      <c r="L189" s="121"/>
      <c r="M189" s="126"/>
      <c r="P189" s="127">
        <f>SUM(P190:P197)</f>
        <v>0</v>
      </c>
      <c r="R189" s="127">
        <f>SUM(R190:R197)</f>
        <v>7.3503399999999995E-3</v>
      </c>
      <c r="T189" s="128">
        <f>SUM(T190:T197)</f>
        <v>0</v>
      </c>
      <c r="AR189" s="122" t="s">
        <v>94</v>
      </c>
      <c r="AT189" s="129" t="s">
        <v>83</v>
      </c>
      <c r="AU189" s="129" t="s">
        <v>92</v>
      </c>
      <c r="AY189" s="122" t="s">
        <v>165</v>
      </c>
      <c r="BK189" s="130">
        <f>SUM(BK190:BK197)</f>
        <v>0</v>
      </c>
    </row>
    <row r="190" spans="2:65" s="1" customFormat="1" ht="24.25" customHeight="1">
      <c r="B190" s="32"/>
      <c r="C190" s="133" t="s">
        <v>254</v>
      </c>
      <c r="D190" s="133" t="s">
        <v>167</v>
      </c>
      <c r="E190" s="134" t="s">
        <v>681</v>
      </c>
      <c r="F190" s="135" t="s">
        <v>682</v>
      </c>
      <c r="G190" s="136" t="s">
        <v>170</v>
      </c>
      <c r="H190" s="137">
        <v>18.376000000000001</v>
      </c>
      <c r="I190" s="138"/>
      <c r="J190" s="139">
        <f>ROUND(I190*H190,2)</f>
        <v>0</v>
      </c>
      <c r="K190" s="140"/>
      <c r="L190" s="32"/>
      <c r="M190" s="141" t="s">
        <v>1</v>
      </c>
      <c r="N190" s="142" t="s">
        <v>49</v>
      </c>
      <c r="P190" s="143">
        <f>O190*H190</f>
        <v>0</v>
      </c>
      <c r="Q190" s="143">
        <v>4.0000000000000003E-5</v>
      </c>
      <c r="R190" s="143">
        <f>Q190*H190</f>
        <v>7.3504000000000006E-4</v>
      </c>
      <c r="S190" s="143">
        <v>0</v>
      </c>
      <c r="T190" s="144">
        <f>S190*H190</f>
        <v>0</v>
      </c>
      <c r="AR190" s="145" t="s">
        <v>250</v>
      </c>
      <c r="AT190" s="145" t="s">
        <v>167</v>
      </c>
      <c r="AU190" s="145" t="s">
        <v>94</v>
      </c>
      <c r="AY190" s="16" t="s">
        <v>165</v>
      </c>
      <c r="BE190" s="146">
        <f>IF(N190="základní",J190,0)</f>
        <v>0</v>
      </c>
      <c r="BF190" s="146">
        <f>IF(N190="snížená",J190,0)</f>
        <v>0</v>
      </c>
      <c r="BG190" s="146">
        <f>IF(N190="zákl. přenesená",J190,0)</f>
        <v>0</v>
      </c>
      <c r="BH190" s="146">
        <f>IF(N190="sníž. přenesená",J190,0)</f>
        <v>0</v>
      </c>
      <c r="BI190" s="146">
        <f>IF(N190="nulová",J190,0)</f>
        <v>0</v>
      </c>
      <c r="BJ190" s="16" t="s">
        <v>92</v>
      </c>
      <c r="BK190" s="146">
        <f>ROUND(I190*H190,2)</f>
        <v>0</v>
      </c>
      <c r="BL190" s="16" t="s">
        <v>250</v>
      </c>
      <c r="BM190" s="145" t="s">
        <v>683</v>
      </c>
    </row>
    <row r="191" spans="2:65" s="12" customFormat="1" ht="10.5">
      <c r="B191" s="147"/>
      <c r="D191" s="148" t="s">
        <v>177</v>
      </c>
      <c r="E191" s="149" t="s">
        <v>1</v>
      </c>
      <c r="F191" s="150" t="s">
        <v>684</v>
      </c>
      <c r="H191" s="151">
        <v>2.1</v>
      </c>
      <c r="I191" s="152"/>
      <c r="L191" s="147"/>
      <c r="M191" s="153"/>
      <c r="T191" s="154"/>
      <c r="AT191" s="149" t="s">
        <v>177</v>
      </c>
      <c r="AU191" s="149" t="s">
        <v>94</v>
      </c>
      <c r="AV191" s="12" t="s">
        <v>94</v>
      </c>
      <c r="AW191" s="12" t="s">
        <v>39</v>
      </c>
      <c r="AX191" s="12" t="s">
        <v>84</v>
      </c>
      <c r="AY191" s="149" t="s">
        <v>165</v>
      </c>
    </row>
    <row r="192" spans="2:65" s="12" customFormat="1" ht="10.5">
      <c r="B192" s="147"/>
      <c r="D192" s="148" t="s">
        <v>177</v>
      </c>
      <c r="E192" s="149" t="s">
        <v>1</v>
      </c>
      <c r="F192" s="150" t="s">
        <v>685</v>
      </c>
      <c r="H192" s="151">
        <v>14.087999999999999</v>
      </c>
      <c r="I192" s="152"/>
      <c r="L192" s="147"/>
      <c r="M192" s="153"/>
      <c r="T192" s="154"/>
      <c r="AT192" s="149" t="s">
        <v>177</v>
      </c>
      <c r="AU192" s="149" t="s">
        <v>94</v>
      </c>
      <c r="AV192" s="12" t="s">
        <v>94</v>
      </c>
      <c r="AW192" s="12" t="s">
        <v>39</v>
      </c>
      <c r="AX192" s="12" t="s">
        <v>84</v>
      </c>
      <c r="AY192" s="149" t="s">
        <v>165</v>
      </c>
    </row>
    <row r="193" spans="2:65" s="12" customFormat="1" ht="10.5">
      <c r="B193" s="147"/>
      <c r="D193" s="148" t="s">
        <v>177</v>
      </c>
      <c r="E193" s="149" t="s">
        <v>1</v>
      </c>
      <c r="F193" s="150" t="s">
        <v>686</v>
      </c>
      <c r="H193" s="151">
        <v>2.1880000000000002</v>
      </c>
      <c r="I193" s="152"/>
      <c r="L193" s="147"/>
      <c r="M193" s="153"/>
      <c r="T193" s="154"/>
      <c r="AT193" s="149" t="s">
        <v>177</v>
      </c>
      <c r="AU193" s="149" t="s">
        <v>94</v>
      </c>
      <c r="AV193" s="12" t="s">
        <v>94</v>
      </c>
      <c r="AW193" s="12" t="s">
        <v>39</v>
      </c>
      <c r="AX193" s="12" t="s">
        <v>84</v>
      </c>
      <c r="AY193" s="149" t="s">
        <v>165</v>
      </c>
    </row>
    <row r="194" spans="2:65" s="13" customFormat="1" ht="10.5">
      <c r="B194" s="155"/>
      <c r="D194" s="148" t="s">
        <v>177</v>
      </c>
      <c r="E194" s="156" t="s">
        <v>1</v>
      </c>
      <c r="F194" s="157" t="s">
        <v>184</v>
      </c>
      <c r="H194" s="158">
        <v>18.375999999999998</v>
      </c>
      <c r="I194" s="159"/>
      <c r="L194" s="155"/>
      <c r="M194" s="160"/>
      <c r="T194" s="161"/>
      <c r="AT194" s="156" t="s">
        <v>177</v>
      </c>
      <c r="AU194" s="156" t="s">
        <v>94</v>
      </c>
      <c r="AV194" s="13" t="s">
        <v>171</v>
      </c>
      <c r="AW194" s="13" t="s">
        <v>39</v>
      </c>
      <c r="AX194" s="13" t="s">
        <v>92</v>
      </c>
      <c r="AY194" s="156" t="s">
        <v>165</v>
      </c>
    </row>
    <row r="195" spans="2:65" s="1" customFormat="1" ht="16.55" customHeight="1">
      <c r="B195" s="32"/>
      <c r="C195" s="162" t="s">
        <v>259</v>
      </c>
      <c r="D195" s="162" t="s">
        <v>221</v>
      </c>
      <c r="E195" s="163" t="s">
        <v>687</v>
      </c>
      <c r="F195" s="164" t="s">
        <v>688</v>
      </c>
      <c r="G195" s="165" t="s">
        <v>170</v>
      </c>
      <c r="H195" s="166">
        <v>22.050999999999998</v>
      </c>
      <c r="I195" s="167"/>
      <c r="J195" s="168">
        <f>ROUND(I195*H195,2)</f>
        <v>0</v>
      </c>
      <c r="K195" s="169"/>
      <c r="L195" s="170"/>
      <c r="M195" s="171" t="s">
        <v>1</v>
      </c>
      <c r="N195" s="172" t="s">
        <v>49</v>
      </c>
      <c r="P195" s="143">
        <f>O195*H195</f>
        <v>0</v>
      </c>
      <c r="Q195" s="143">
        <v>2.9999999999999997E-4</v>
      </c>
      <c r="R195" s="143">
        <f>Q195*H195</f>
        <v>6.6152999999999993E-3</v>
      </c>
      <c r="S195" s="143">
        <v>0</v>
      </c>
      <c r="T195" s="144">
        <f>S195*H195</f>
        <v>0</v>
      </c>
      <c r="AR195" s="145" t="s">
        <v>363</v>
      </c>
      <c r="AT195" s="145" t="s">
        <v>221</v>
      </c>
      <c r="AU195" s="145" t="s">
        <v>94</v>
      </c>
      <c r="AY195" s="16" t="s">
        <v>165</v>
      </c>
      <c r="BE195" s="146">
        <f>IF(N195="základní",J195,0)</f>
        <v>0</v>
      </c>
      <c r="BF195" s="146">
        <f>IF(N195="snížená",J195,0)</f>
        <v>0</v>
      </c>
      <c r="BG195" s="146">
        <f>IF(N195="zákl. přenesená",J195,0)</f>
        <v>0</v>
      </c>
      <c r="BH195" s="146">
        <f>IF(N195="sníž. přenesená",J195,0)</f>
        <v>0</v>
      </c>
      <c r="BI195" s="146">
        <f>IF(N195="nulová",J195,0)</f>
        <v>0</v>
      </c>
      <c r="BJ195" s="16" t="s">
        <v>92</v>
      </c>
      <c r="BK195" s="146">
        <f>ROUND(I195*H195,2)</f>
        <v>0</v>
      </c>
      <c r="BL195" s="16" t="s">
        <v>250</v>
      </c>
      <c r="BM195" s="145" t="s">
        <v>689</v>
      </c>
    </row>
    <row r="196" spans="2:65" s="12" customFormat="1" ht="10.5">
      <c r="B196" s="147"/>
      <c r="D196" s="148" t="s">
        <v>177</v>
      </c>
      <c r="E196" s="149" t="s">
        <v>1</v>
      </c>
      <c r="F196" s="150" t="s">
        <v>690</v>
      </c>
      <c r="H196" s="151">
        <v>22.050999999999998</v>
      </c>
      <c r="I196" s="152"/>
      <c r="L196" s="147"/>
      <c r="M196" s="153"/>
      <c r="T196" s="154"/>
      <c r="AT196" s="149" t="s">
        <v>177</v>
      </c>
      <c r="AU196" s="149" t="s">
        <v>94</v>
      </c>
      <c r="AV196" s="12" t="s">
        <v>94</v>
      </c>
      <c r="AW196" s="12" t="s">
        <v>39</v>
      </c>
      <c r="AX196" s="12" t="s">
        <v>92</v>
      </c>
      <c r="AY196" s="149" t="s">
        <v>165</v>
      </c>
    </row>
    <row r="197" spans="2:65" s="1" customFormat="1" ht="24.25" customHeight="1">
      <c r="B197" s="32"/>
      <c r="C197" s="133" t="s">
        <v>263</v>
      </c>
      <c r="D197" s="133" t="s">
        <v>167</v>
      </c>
      <c r="E197" s="134" t="s">
        <v>691</v>
      </c>
      <c r="F197" s="135" t="s">
        <v>692</v>
      </c>
      <c r="G197" s="136" t="s">
        <v>693</v>
      </c>
      <c r="H197" s="178"/>
      <c r="I197" s="138"/>
      <c r="J197" s="139">
        <f>ROUND(I197*H197,2)</f>
        <v>0</v>
      </c>
      <c r="K197" s="140"/>
      <c r="L197" s="32"/>
      <c r="M197" s="173" t="s">
        <v>1</v>
      </c>
      <c r="N197" s="174" t="s">
        <v>49</v>
      </c>
      <c r="O197" s="175"/>
      <c r="P197" s="176">
        <f>O197*H197</f>
        <v>0</v>
      </c>
      <c r="Q197" s="176">
        <v>0</v>
      </c>
      <c r="R197" s="176">
        <f>Q197*H197</f>
        <v>0</v>
      </c>
      <c r="S197" s="176">
        <v>0</v>
      </c>
      <c r="T197" s="177">
        <f>S197*H197</f>
        <v>0</v>
      </c>
      <c r="AR197" s="145" t="s">
        <v>250</v>
      </c>
      <c r="AT197" s="145" t="s">
        <v>167</v>
      </c>
      <c r="AU197" s="145" t="s">
        <v>94</v>
      </c>
      <c r="AY197" s="16" t="s">
        <v>165</v>
      </c>
      <c r="BE197" s="146">
        <f>IF(N197="základní",J197,0)</f>
        <v>0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6" t="s">
        <v>92</v>
      </c>
      <c r="BK197" s="146">
        <f>ROUND(I197*H197,2)</f>
        <v>0</v>
      </c>
      <c r="BL197" s="16" t="s">
        <v>250</v>
      </c>
      <c r="BM197" s="145" t="s">
        <v>694</v>
      </c>
    </row>
    <row r="198" spans="2:65" s="1" customFormat="1" ht="6.9" customHeight="1">
      <c r="B198" s="44"/>
      <c r="C198" s="45"/>
      <c r="D198" s="45"/>
      <c r="E198" s="45"/>
      <c r="F198" s="45"/>
      <c r="G198" s="45"/>
      <c r="H198" s="45"/>
      <c r="I198" s="45"/>
      <c r="J198" s="45"/>
      <c r="K198" s="45"/>
      <c r="L198" s="32"/>
    </row>
  </sheetData>
  <sheetProtection algorithmName="SHA-512" hashValue="bGosvbpsnHI9FAXtkIdRSOgnmKKLFB0z6SXBfSd0cpG0thcpLGN0G6y0QmcDXX0iP5x67w/U7o+UXUUyye8+0w==" saltValue="Dm0lyhbXHKLE7BkFQ9yKA7pyhS/woWA/uhSucVKAgtAaWkomlUbERpAbrTIkDqGb1US0Fj0CujZpWkia656cig==" spinCount="100000" sheet="1" objects="1" scenarios="1" formatColumns="0" formatRows="0" autoFilter="0"/>
  <autoFilter ref="C124:K197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65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6" t="s">
        <v>100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94</v>
      </c>
    </row>
    <row r="4" spans="2:46" ht="24.9" customHeight="1">
      <c r="B4" s="19"/>
      <c r="D4" s="20" t="s">
        <v>128</v>
      </c>
      <c r="L4" s="19"/>
      <c r="M4" s="88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9" t="str">
        <f>'Rekapitulace stavby'!K6</f>
        <v>Revitalizace veřejných ploch města Luby - ETAPA I</v>
      </c>
      <c r="F7" s="230"/>
      <c r="G7" s="230"/>
      <c r="H7" s="230"/>
      <c r="L7" s="19"/>
    </row>
    <row r="8" spans="2:46" s="1" customFormat="1" ht="11.95" customHeight="1">
      <c r="B8" s="32"/>
      <c r="D8" s="26" t="s">
        <v>129</v>
      </c>
      <c r="L8" s="32"/>
    </row>
    <row r="9" spans="2:46" s="1" customFormat="1" ht="16.55" customHeight="1">
      <c r="B9" s="32"/>
      <c r="E9" s="195" t="s">
        <v>695</v>
      </c>
      <c r="F9" s="231"/>
      <c r="G9" s="231"/>
      <c r="H9" s="231"/>
      <c r="L9" s="32"/>
    </row>
    <row r="10" spans="2:46" s="1" customFormat="1" ht="10.5">
      <c r="B10" s="32"/>
      <c r="L10" s="32"/>
    </row>
    <row r="11" spans="2:46" s="1" customFormat="1" ht="11.95" customHeight="1">
      <c r="B11" s="32"/>
      <c r="D11" s="26" t="s">
        <v>18</v>
      </c>
      <c r="F11" s="24" t="s">
        <v>19</v>
      </c>
      <c r="I11" s="26" t="s">
        <v>20</v>
      </c>
      <c r="J11" s="24" t="s">
        <v>1</v>
      </c>
      <c r="L11" s="32"/>
    </row>
    <row r="12" spans="2:46" s="1" customFormat="1" ht="11.95" customHeight="1">
      <c r="B12" s="32"/>
      <c r="D12" s="26" t="s">
        <v>22</v>
      </c>
      <c r="F12" s="24" t="s">
        <v>23</v>
      </c>
      <c r="I12" s="26" t="s">
        <v>24</v>
      </c>
      <c r="J12" s="52" t="str">
        <f>'Rekapitulace stavby'!AN8</f>
        <v>Vyplň údaj</v>
      </c>
      <c r="L12" s="32"/>
    </row>
    <row r="13" spans="2:46" s="1" customFormat="1" ht="10.8" customHeight="1">
      <c r="B13" s="32"/>
      <c r="L13" s="32"/>
    </row>
    <row r="14" spans="2:46" s="1" customFormat="1" ht="11.95" customHeight="1">
      <c r="B14" s="32"/>
      <c r="D14" s="26" t="s">
        <v>29</v>
      </c>
      <c r="I14" s="26" t="s">
        <v>30</v>
      </c>
      <c r="J14" s="24" t="s">
        <v>31</v>
      </c>
      <c r="L14" s="32"/>
    </row>
    <row r="15" spans="2:46" s="1" customFormat="1" ht="18" customHeight="1">
      <c r="B15" s="32"/>
      <c r="E15" s="24" t="s">
        <v>32</v>
      </c>
      <c r="I15" s="26" t="s">
        <v>33</v>
      </c>
      <c r="J15" s="24" t="s">
        <v>1</v>
      </c>
      <c r="L15" s="32"/>
    </row>
    <row r="16" spans="2:46" s="1" customFormat="1" ht="6.9" customHeight="1">
      <c r="B16" s="32"/>
      <c r="L16" s="32"/>
    </row>
    <row r="17" spans="2:12" s="1" customFormat="1" ht="11.95" customHeight="1">
      <c r="B17" s="32"/>
      <c r="D17" s="26" t="s">
        <v>34</v>
      </c>
      <c r="I17" s="26" t="s">
        <v>30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232" t="str">
        <f>'Rekapitulace stavby'!E14</f>
        <v>Vyplň údaj</v>
      </c>
      <c r="F18" s="201"/>
      <c r="G18" s="201"/>
      <c r="H18" s="201"/>
      <c r="I18" s="26" t="s">
        <v>33</v>
      </c>
      <c r="J18" s="27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1.95" customHeight="1">
      <c r="B20" s="32"/>
      <c r="D20" s="26" t="s">
        <v>36</v>
      </c>
      <c r="I20" s="26" t="s">
        <v>30</v>
      </c>
      <c r="J20" s="24" t="s">
        <v>37</v>
      </c>
      <c r="L20" s="32"/>
    </row>
    <row r="21" spans="2:12" s="1" customFormat="1" ht="18" customHeight="1">
      <c r="B21" s="32"/>
      <c r="E21" s="24" t="s">
        <v>38</v>
      </c>
      <c r="I21" s="26" t="s">
        <v>33</v>
      </c>
      <c r="J21" s="24" t="s">
        <v>1</v>
      </c>
      <c r="L21" s="32"/>
    </row>
    <row r="22" spans="2:12" s="1" customFormat="1" ht="6.9" customHeight="1">
      <c r="B22" s="32"/>
      <c r="L22" s="32"/>
    </row>
    <row r="23" spans="2:12" s="1" customFormat="1" ht="11.95" customHeight="1">
      <c r="B23" s="32"/>
      <c r="D23" s="26" t="s">
        <v>40</v>
      </c>
      <c r="I23" s="26" t="s">
        <v>30</v>
      </c>
      <c r="J23" s="24" t="s">
        <v>41</v>
      </c>
      <c r="L23" s="32"/>
    </row>
    <row r="24" spans="2:12" s="1" customFormat="1" ht="18" customHeight="1">
      <c r="B24" s="32"/>
      <c r="E24" s="24" t="s">
        <v>42</v>
      </c>
      <c r="I24" s="26" t="s">
        <v>33</v>
      </c>
      <c r="J24" s="24" t="s">
        <v>1</v>
      </c>
      <c r="L24" s="32"/>
    </row>
    <row r="25" spans="2:12" s="1" customFormat="1" ht="6.9" customHeight="1">
      <c r="B25" s="32"/>
      <c r="L25" s="32"/>
    </row>
    <row r="26" spans="2:12" s="1" customFormat="1" ht="11.95" customHeight="1">
      <c r="B26" s="32"/>
      <c r="D26" s="26" t="s">
        <v>43</v>
      </c>
      <c r="L26" s="32"/>
    </row>
    <row r="27" spans="2:12" s="7" customFormat="1" ht="16.55" customHeight="1">
      <c r="B27" s="89"/>
      <c r="E27" s="206" t="s">
        <v>1</v>
      </c>
      <c r="F27" s="206"/>
      <c r="G27" s="206"/>
      <c r="H27" s="206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>
      <c r="B30" s="32"/>
      <c r="D30" s="90" t="s">
        <v>44</v>
      </c>
      <c r="J30" s="66">
        <f>ROUND(J127,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46</v>
      </c>
      <c r="I32" s="35" t="s">
        <v>45</v>
      </c>
      <c r="J32" s="35" t="s">
        <v>47</v>
      </c>
      <c r="L32" s="32"/>
    </row>
    <row r="33" spans="2:12" s="1" customFormat="1" ht="14.4" customHeight="1">
      <c r="B33" s="32"/>
      <c r="D33" s="55" t="s">
        <v>48</v>
      </c>
      <c r="E33" s="26" t="s">
        <v>49</v>
      </c>
      <c r="F33" s="91">
        <f>ROUND((SUM(BE127:BE264)),  2)</f>
        <v>0</v>
      </c>
      <c r="I33" s="92">
        <v>0.21</v>
      </c>
      <c r="J33" s="91">
        <f>ROUND(((SUM(BE127:BE264))*I33),  2)</f>
        <v>0</v>
      </c>
      <c r="L33" s="32"/>
    </row>
    <row r="34" spans="2:12" s="1" customFormat="1" ht="14.4" customHeight="1">
      <c r="B34" s="32"/>
      <c r="E34" s="26" t="s">
        <v>50</v>
      </c>
      <c r="F34" s="91">
        <f>ROUND((SUM(BF127:BF264)),  2)</f>
        <v>0</v>
      </c>
      <c r="I34" s="92">
        <v>0.15</v>
      </c>
      <c r="J34" s="91">
        <f>ROUND(((SUM(BF127:BF264))*I34),  2)</f>
        <v>0</v>
      </c>
      <c r="L34" s="32"/>
    </row>
    <row r="35" spans="2:12" s="1" customFormat="1" ht="14.4" hidden="1" customHeight="1">
      <c r="B35" s="32"/>
      <c r="E35" s="26" t="s">
        <v>51</v>
      </c>
      <c r="F35" s="91">
        <f>ROUND((SUM(BG127:BG264)),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6" t="s">
        <v>52</v>
      </c>
      <c r="F36" s="91">
        <f>ROUND((SUM(BH127:BH264)),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6" t="s">
        <v>53</v>
      </c>
      <c r="F37" s="91">
        <f>ROUND((SUM(BI127:BI264)),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4" customHeight="1">
      <c r="B39" s="32"/>
      <c r="C39" s="93"/>
      <c r="D39" s="94" t="s">
        <v>54</v>
      </c>
      <c r="E39" s="57"/>
      <c r="F39" s="57"/>
      <c r="G39" s="95" t="s">
        <v>55</v>
      </c>
      <c r="H39" s="96" t="s">
        <v>56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2"/>
      <c r="D50" s="41" t="s">
        <v>57</v>
      </c>
      <c r="E50" s="42"/>
      <c r="F50" s="42"/>
      <c r="G50" s="41" t="s">
        <v>58</v>
      </c>
      <c r="H50" s="42"/>
      <c r="I50" s="42"/>
      <c r="J50" s="42"/>
      <c r="K50" s="42"/>
      <c r="L50" s="32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2"/>
      <c r="D61" s="43" t="s">
        <v>59</v>
      </c>
      <c r="E61" s="34"/>
      <c r="F61" s="99" t="s">
        <v>60</v>
      </c>
      <c r="G61" s="43" t="s">
        <v>59</v>
      </c>
      <c r="H61" s="34"/>
      <c r="I61" s="34"/>
      <c r="J61" s="100" t="s">
        <v>60</v>
      </c>
      <c r="K61" s="34"/>
      <c r="L61" s="32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2"/>
      <c r="D65" s="41" t="s">
        <v>61</v>
      </c>
      <c r="E65" s="42"/>
      <c r="F65" s="42"/>
      <c r="G65" s="41" t="s">
        <v>62</v>
      </c>
      <c r="H65" s="42"/>
      <c r="I65" s="42"/>
      <c r="J65" s="42"/>
      <c r="K65" s="42"/>
      <c r="L65" s="32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2"/>
      <c r="D76" s="43" t="s">
        <v>59</v>
      </c>
      <c r="E76" s="34"/>
      <c r="F76" s="99" t="s">
        <v>60</v>
      </c>
      <c r="G76" s="43" t="s">
        <v>59</v>
      </c>
      <c r="H76" s="34"/>
      <c r="I76" s="34"/>
      <c r="J76" s="100" t="s">
        <v>60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0" t="s">
        <v>131</v>
      </c>
      <c r="L82" s="32"/>
    </row>
    <row r="83" spans="2:47" s="1" customFormat="1" ht="6.9" customHeight="1">
      <c r="B83" s="32"/>
      <c r="L83" s="32"/>
    </row>
    <row r="84" spans="2:47" s="1" customFormat="1" ht="11.95" customHeight="1">
      <c r="B84" s="32"/>
      <c r="C84" s="26" t="s">
        <v>16</v>
      </c>
      <c r="L84" s="32"/>
    </row>
    <row r="85" spans="2:47" s="1" customFormat="1" ht="16.55" customHeight="1">
      <c r="B85" s="32"/>
      <c r="E85" s="229" t="str">
        <f>E7</f>
        <v>Revitalizace veřejných ploch města Luby - ETAPA I</v>
      </c>
      <c r="F85" s="230"/>
      <c r="G85" s="230"/>
      <c r="H85" s="230"/>
      <c r="L85" s="32"/>
    </row>
    <row r="86" spans="2:47" s="1" customFormat="1" ht="11.95" customHeight="1">
      <c r="B86" s="32"/>
      <c r="C86" s="26" t="s">
        <v>129</v>
      </c>
      <c r="L86" s="32"/>
    </row>
    <row r="87" spans="2:47" s="1" customFormat="1" ht="16.55" customHeight="1">
      <c r="B87" s="32"/>
      <c r="E87" s="195" t="str">
        <f>E9</f>
        <v>IO 03 - Dešťová kanalizace Etapa I</v>
      </c>
      <c r="F87" s="231"/>
      <c r="G87" s="231"/>
      <c r="H87" s="231"/>
      <c r="L87" s="32"/>
    </row>
    <row r="88" spans="2:47" s="1" customFormat="1" ht="6.9" customHeight="1">
      <c r="B88" s="32"/>
      <c r="L88" s="32"/>
    </row>
    <row r="89" spans="2:47" s="1" customFormat="1" ht="11.95" customHeight="1">
      <c r="B89" s="32"/>
      <c r="C89" s="26" t="s">
        <v>22</v>
      </c>
      <c r="F89" s="24" t="str">
        <f>F12</f>
        <v>Luby u Chebu</v>
      </c>
      <c r="I89" s="26" t="s">
        <v>24</v>
      </c>
      <c r="J89" s="52" t="str">
        <f>IF(J12="","",J12)</f>
        <v>Vyplň údaj</v>
      </c>
      <c r="L89" s="32"/>
    </row>
    <row r="90" spans="2:47" s="1" customFormat="1" ht="6.9" customHeight="1">
      <c r="B90" s="32"/>
      <c r="L90" s="32"/>
    </row>
    <row r="91" spans="2:47" s="1" customFormat="1" ht="15.25" customHeight="1">
      <c r="B91" s="32"/>
      <c r="C91" s="26" t="s">
        <v>29</v>
      </c>
      <c r="F91" s="24" t="str">
        <f>E15</f>
        <v>Město Luby</v>
      </c>
      <c r="I91" s="26" t="s">
        <v>36</v>
      </c>
      <c r="J91" s="30" t="str">
        <f>E21</f>
        <v>A69 - Architekti s.r.o.</v>
      </c>
      <c r="L91" s="32"/>
    </row>
    <row r="92" spans="2:47" s="1" customFormat="1" ht="15.25" customHeight="1">
      <c r="B92" s="32"/>
      <c r="C92" s="26" t="s">
        <v>34</v>
      </c>
      <c r="F92" s="24" t="str">
        <f>IF(E18="","",E18)</f>
        <v>Vyplň údaj</v>
      </c>
      <c r="I92" s="26" t="s">
        <v>40</v>
      </c>
      <c r="J92" s="30" t="str">
        <f>E24</f>
        <v>Ing. Pavel Šturc</v>
      </c>
      <c r="L92" s="32"/>
    </row>
    <row r="93" spans="2:47" s="1" customFormat="1" ht="10.35" customHeight="1">
      <c r="B93" s="32"/>
      <c r="L93" s="32"/>
    </row>
    <row r="94" spans="2:47" s="1" customFormat="1" ht="29.3" customHeight="1">
      <c r="B94" s="32"/>
      <c r="C94" s="101" t="s">
        <v>132</v>
      </c>
      <c r="D94" s="93"/>
      <c r="E94" s="93"/>
      <c r="F94" s="93"/>
      <c r="G94" s="93"/>
      <c r="H94" s="93"/>
      <c r="I94" s="93"/>
      <c r="J94" s="102" t="s">
        <v>133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75" customHeight="1">
      <c r="B96" s="32"/>
      <c r="C96" s="103" t="s">
        <v>134</v>
      </c>
      <c r="J96" s="66">
        <f>J127</f>
        <v>0</v>
      </c>
      <c r="L96" s="32"/>
      <c r="AU96" s="16" t="s">
        <v>135</v>
      </c>
    </row>
    <row r="97" spans="2:12" s="8" customFormat="1" ht="24.9" customHeight="1">
      <c r="B97" s="104"/>
      <c r="D97" s="105" t="s">
        <v>136</v>
      </c>
      <c r="E97" s="106"/>
      <c r="F97" s="106"/>
      <c r="G97" s="106"/>
      <c r="H97" s="106"/>
      <c r="I97" s="106"/>
      <c r="J97" s="107">
        <f>J128</f>
        <v>0</v>
      </c>
      <c r="L97" s="104"/>
    </row>
    <row r="98" spans="2:12" s="9" customFormat="1" ht="20" customHeight="1">
      <c r="B98" s="108"/>
      <c r="D98" s="109" t="s">
        <v>137</v>
      </c>
      <c r="E98" s="110"/>
      <c r="F98" s="110"/>
      <c r="G98" s="110"/>
      <c r="H98" s="110"/>
      <c r="I98" s="110"/>
      <c r="J98" s="111">
        <f>J129</f>
        <v>0</v>
      </c>
      <c r="L98" s="108"/>
    </row>
    <row r="99" spans="2:12" s="9" customFormat="1" ht="20" customHeight="1">
      <c r="B99" s="108"/>
      <c r="D99" s="109" t="s">
        <v>138</v>
      </c>
      <c r="E99" s="110"/>
      <c r="F99" s="110"/>
      <c r="G99" s="110"/>
      <c r="H99" s="110"/>
      <c r="I99" s="110"/>
      <c r="J99" s="111">
        <f>J175</f>
        <v>0</v>
      </c>
      <c r="L99" s="108"/>
    </row>
    <row r="100" spans="2:12" s="9" customFormat="1" ht="20" customHeight="1">
      <c r="B100" s="108"/>
      <c r="D100" s="109" t="s">
        <v>139</v>
      </c>
      <c r="E100" s="110"/>
      <c r="F100" s="110"/>
      <c r="G100" s="110"/>
      <c r="H100" s="110"/>
      <c r="I100" s="110"/>
      <c r="J100" s="111">
        <f>J183</f>
        <v>0</v>
      </c>
      <c r="L100" s="108"/>
    </row>
    <row r="101" spans="2:12" s="9" customFormat="1" ht="20" customHeight="1">
      <c r="B101" s="108"/>
      <c r="D101" s="109" t="s">
        <v>696</v>
      </c>
      <c r="E101" s="110"/>
      <c r="F101" s="110"/>
      <c r="G101" s="110"/>
      <c r="H101" s="110"/>
      <c r="I101" s="110"/>
      <c r="J101" s="111">
        <f>J188</f>
        <v>0</v>
      </c>
      <c r="L101" s="108"/>
    </row>
    <row r="102" spans="2:12" s="9" customFormat="1" ht="20" customHeight="1">
      <c r="B102" s="108"/>
      <c r="D102" s="109" t="s">
        <v>141</v>
      </c>
      <c r="E102" s="110"/>
      <c r="F102" s="110"/>
      <c r="G102" s="110"/>
      <c r="H102" s="110"/>
      <c r="I102" s="110"/>
      <c r="J102" s="111">
        <f>J193</f>
        <v>0</v>
      </c>
      <c r="L102" s="108"/>
    </row>
    <row r="103" spans="2:12" s="9" customFormat="1" ht="20" customHeight="1">
      <c r="B103" s="108"/>
      <c r="D103" s="109" t="s">
        <v>142</v>
      </c>
      <c r="E103" s="110"/>
      <c r="F103" s="110"/>
      <c r="G103" s="110"/>
      <c r="H103" s="110"/>
      <c r="I103" s="110"/>
      <c r="J103" s="111">
        <f>J238</f>
        <v>0</v>
      </c>
      <c r="L103" s="108"/>
    </row>
    <row r="104" spans="2:12" s="9" customFormat="1" ht="20" customHeight="1">
      <c r="B104" s="108"/>
      <c r="D104" s="109" t="s">
        <v>143</v>
      </c>
      <c r="E104" s="110"/>
      <c r="F104" s="110"/>
      <c r="G104" s="110"/>
      <c r="H104" s="110"/>
      <c r="I104" s="110"/>
      <c r="J104" s="111">
        <f>J248</f>
        <v>0</v>
      </c>
      <c r="L104" s="108"/>
    </row>
    <row r="105" spans="2:12" s="9" customFormat="1" ht="20" customHeight="1">
      <c r="B105" s="108"/>
      <c r="D105" s="109" t="s">
        <v>608</v>
      </c>
      <c r="E105" s="110"/>
      <c r="F105" s="110"/>
      <c r="G105" s="110"/>
      <c r="H105" s="110"/>
      <c r="I105" s="110"/>
      <c r="J105" s="111">
        <f>J251</f>
        <v>0</v>
      </c>
      <c r="L105" s="108"/>
    </row>
    <row r="106" spans="2:12" s="8" customFormat="1" ht="24.9" customHeight="1">
      <c r="B106" s="104"/>
      <c r="D106" s="105" t="s">
        <v>144</v>
      </c>
      <c r="E106" s="106"/>
      <c r="F106" s="106"/>
      <c r="G106" s="106"/>
      <c r="H106" s="106"/>
      <c r="I106" s="106"/>
      <c r="J106" s="107">
        <f>J253</f>
        <v>0</v>
      </c>
      <c r="L106" s="104"/>
    </row>
    <row r="107" spans="2:12" s="9" customFormat="1" ht="20" customHeight="1">
      <c r="B107" s="108"/>
      <c r="D107" s="109" t="s">
        <v>145</v>
      </c>
      <c r="E107" s="110"/>
      <c r="F107" s="110"/>
      <c r="G107" s="110"/>
      <c r="H107" s="110"/>
      <c r="I107" s="110"/>
      <c r="J107" s="111">
        <f>J254</f>
        <v>0</v>
      </c>
      <c r="L107" s="108"/>
    </row>
    <row r="108" spans="2:12" s="1" customFormat="1" ht="21.8" customHeight="1">
      <c r="B108" s="32"/>
      <c r="L108" s="32"/>
    </row>
    <row r="109" spans="2:12" s="1" customFormat="1" ht="6.9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2"/>
    </row>
    <row r="113" spans="2:63" s="1" customFormat="1" ht="6.9" customHeight="1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2"/>
    </row>
    <row r="114" spans="2:63" s="1" customFormat="1" ht="24.9" customHeight="1">
      <c r="B114" s="32"/>
      <c r="C114" s="20" t="s">
        <v>150</v>
      </c>
      <c r="L114" s="32"/>
    </row>
    <row r="115" spans="2:63" s="1" customFormat="1" ht="6.9" customHeight="1">
      <c r="B115" s="32"/>
      <c r="L115" s="32"/>
    </row>
    <row r="116" spans="2:63" s="1" customFormat="1" ht="11.95" customHeight="1">
      <c r="B116" s="32"/>
      <c r="C116" s="26" t="s">
        <v>16</v>
      </c>
      <c r="L116" s="32"/>
    </row>
    <row r="117" spans="2:63" s="1" customFormat="1" ht="16.55" customHeight="1">
      <c r="B117" s="32"/>
      <c r="E117" s="229" t="str">
        <f>E7</f>
        <v>Revitalizace veřejných ploch města Luby - ETAPA I</v>
      </c>
      <c r="F117" s="230"/>
      <c r="G117" s="230"/>
      <c r="H117" s="230"/>
      <c r="L117" s="32"/>
    </row>
    <row r="118" spans="2:63" s="1" customFormat="1" ht="11.95" customHeight="1">
      <c r="B118" s="32"/>
      <c r="C118" s="26" t="s">
        <v>129</v>
      </c>
      <c r="L118" s="32"/>
    </row>
    <row r="119" spans="2:63" s="1" customFormat="1" ht="16.55" customHeight="1">
      <c r="B119" s="32"/>
      <c r="E119" s="195" t="str">
        <f>E9</f>
        <v>IO 03 - Dešťová kanalizace Etapa I</v>
      </c>
      <c r="F119" s="231"/>
      <c r="G119" s="231"/>
      <c r="H119" s="231"/>
      <c r="L119" s="32"/>
    </row>
    <row r="120" spans="2:63" s="1" customFormat="1" ht="6.9" customHeight="1">
      <c r="B120" s="32"/>
      <c r="L120" s="32"/>
    </row>
    <row r="121" spans="2:63" s="1" customFormat="1" ht="11.95" customHeight="1">
      <c r="B121" s="32"/>
      <c r="C121" s="26" t="s">
        <v>22</v>
      </c>
      <c r="F121" s="24" t="str">
        <f>F12</f>
        <v>Luby u Chebu</v>
      </c>
      <c r="I121" s="26" t="s">
        <v>24</v>
      </c>
      <c r="J121" s="52" t="str">
        <f>IF(J12="","",J12)</f>
        <v>Vyplň údaj</v>
      </c>
      <c r="L121" s="32"/>
    </row>
    <row r="122" spans="2:63" s="1" customFormat="1" ht="6.9" customHeight="1">
      <c r="B122" s="32"/>
      <c r="L122" s="32"/>
    </row>
    <row r="123" spans="2:63" s="1" customFormat="1" ht="15.25" customHeight="1">
      <c r="B123" s="32"/>
      <c r="C123" s="26" t="s">
        <v>29</v>
      </c>
      <c r="F123" s="24" t="str">
        <f>E15</f>
        <v>Město Luby</v>
      </c>
      <c r="I123" s="26" t="s">
        <v>36</v>
      </c>
      <c r="J123" s="30" t="str">
        <f>E21</f>
        <v>A69 - Architekti s.r.o.</v>
      </c>
      <c r="L123" s="32"/>
    </row>
    <row r="124" spans="2:63" s="1" customFormat="1" ht="15.25" customHeight="1">
      <c r="B124" s="32"/>
      <c r="C124" s="26" t="s">
        <v>34</v>
      </c>
      <c r="F124" s="24" t="str">
        <f>IF(E18="","",E18)</f>
        <v>Vyplň údaj</v>
      </c>
      <c r="I124" s="26" t="s">
        <v>40</v>
      </c>
      <c r="J124" s="30" t="str">
        <f>E24</f>
        <v>Ing. Pavel Šturc</v>
      </c>
      <c r="L124" s="32"/>
    </row>
    <row r="125" spans="2:63" s="1" customFormat="1" ht="10.35" customHeight="1">
      <c r="B125" s="32"/>
      <c r="L125" s="32"/>
    </row>
    <row r="126" spans="2:63" s="10" customFormat="1" ht="29.3" customHeight="1">
      <c r="B126" s="112"/>
      <c r="C126" s="113" t="s">
        <v>151</v>
      </c>
      <c r="D126" s="114" t="s">
        <v>69</v>
      </c>
      <c r="E126" s="114" t="s">
        <v>65</v>
      </c>
      <c r="F126" s="114" t="s">
        <v>66</v>
      </c>
      <c r="G126" s="114" t="s">
        <v>152</v>
      </c>
      <c r="H126" s="114" t="s">
        <v>153</v>
      </c>
      <c r="I126" s="114" t="s">
        <v>154</v>
      </c>
      <c r="J126" s="115" t="s">
        <v>133</v>
      </c>
      <c r="K126" s="116" t="s">
        <v>155</v>
      </c>
      <c r="L126" s="112"/>
      <c r="M126" s="59" t="s">
        <v>1</v>
      </c>
      <c r="N126" s="60" t="s">
        <v>48</v>
      </c>
      <c r="O126" s="60" t="s">
        <v>156</v>
      </c>
      <c r="P126" s="60" t="s">
        <v>157</v>
      </c>
      <c r="Q126" s="60" t="s">
        <v>158</v>
      </c>
      <c r="R126" s="60" t="s">
        <v>159</v>
      </c>
      <c r="S126" s="60" t="s">
        <v>160</v>
      </c>
      <c r="T126" s="61" t="s">
        <v>161</v>
      </c>
    </row>
    <row r="127" spans="2:63" s="1" customFormat="1" ht="22.75" customHeight="1">
      <c r="B127" s="32"/>
      <c r="C127" s="64" t="s">
        <v>162</v>
      </c>
      <c r="J127" s="117">
        <f>BK127</f>
        <v>0</v>
      </c>
      <c r="L127" s="32"/>
      <c r="M127" s="62"/>
      <c r="N127" s="53"/>
      <c r="O127" s="53"/>
      <c r="P127" s="118">
        <f>P128+P253</f>
        <v>0</v>
      </c>
      <c r="Q127" s="53"/>
      <c r="R127" s="118">
        <f>R128+R253</f>
        <v>485.70930716043</v>
      </c>
      <c r="S127" s="53"/>
      <c r="T127" s="119">
        <f>T128+T253</f>
        <v>0</v>
      </c>
      <c r="AT127" s="16" t="s">
        <v>83</v>
      </c>
      <c r="AU127" s="16" t="s">
        <v>135</v>
      </c>
      <c r="BK127" s="120">
        <f>BK128+BK253</f>
        <v>0</v>
      </c>
    </row>
    <row r="128" spans="2:63" s="11" customFormat="1" ht="25.85" customHeight="1">
      <c r="B128" s="121"/>
      <c r="D128" s="122" t="s">
        <v>83</v>
      </c>
      <c r="E128" s="123" t="s">
        <v>163</v>
      </c>
      <c r="F128" s="123" t="s">
        <v>164</v>
      </c>
      <c r="I128" s="124"/>
      <c r="J128" s="125">
        <f>BK128</f>
        <v>0</v>
      </c>
      <c r="L128" s="121"/>
      <c r="M128" s="126"/>
      <c r="P128" s="127">
        <f>P129+P175+P183+P188+P193+P238+P248+P251</f>
        <v>0</v>
      </c>
      <c r="R128" s="127">
        <f>R129+R175+R183+R188+R193+R238+R248+R251</f>
        <v>485.37778898043001</v>
      </c>
      <c r="T128" s="128">
        <f>T129+T175+T183+T188+T193+T238+T248+T251</f>
        <v>0</v>
      </c>
      <c r="AR128" s="122" t="s">
        <v>92</v>
      </c>
      <c r="AT128" s="129" t="s">
        <v>83</v>
      </c>
      <c r="AU128" s="129" t="s">
        <v>84</v>
      </c>
      <c r="AY128" s="122" t="s">
        <v>165</v>
      </c>
      <c r="BK128" s="130">
        <f>BK129+BK175+BK183+BK188+BK193+BK238+BK248+BK251</f>
        <v>0</v>
      </c>
    </row>
    <row r="129" spans="2:65" s="11" customFormat="1" ht="22.75" customHeight="1">
      <c r="B129" s="121"/>
      <c r="D129" s="122" t="s">
        <v>83</v>
      </c>
      <c r="E129" s="131" t="s">
        <v>92</v>
      </c>
      <c r="F129" s="131" t="s">
        <v>166</v>
      </c>
      <c r="I129" s="124"/>
      <c r="J129" s="132">
        <f>BK129</f>
        <v>0</v>
      </c>
      <c r="L129" s="121"/>
      <c r="M129" s="126"/>
      <c r="P129" s="127">
        <f>SUM(P130:P174)</f>
        <v>0</v>
      </c>
      <c r="R129" s="127">
        <f>SUM(R130:R174)</f>
        <v>324.52490500242999</v>
      </c>
      <c r="T129" s="128">
        <f>SUM(T130:T174)</f>
        <v>0</v>
      </c>
      <c r="AR129" s="122" t="s">
        <v>92</v>
      </c>
      <c r="AT129" s="129" t="s">
        <v>83</v>
      </c>
      <c r="AU129" s="129" t="s">
        <v>92</v>
      </c>
      <c r="AY129" s="122" t="s">
        <v>165</v>
      </c>
      <c r="BK129" s="130">
        <f>SUM(BK130:BK174)</f>
        <v>0</v>
      </c>
    </row>
    <row r="130" spans="2:65" s="1" customFormat="1" ht="33.049999999999997" customHeight="1">
      <c r="B130" s="32"/>
      <c r="C130" s="133" t="s">
        <v>92</v>
      </c>
      <c r="D130" s="133" t="s">
        <v>167</v>
      </c>
      <c r="E130" s="134" t="s">
        <v>697</v>
      </c>
      <c r="F130" s="135" t="s">
        <v>698</v>
      </c>
      <c r="G130" s="136" t="s">
        <v>175</v>
      </c>
      <c r="H130" s="137">
        <v>625.04999999999995</v>
      </c>
      <c r="I130" s="138"/>
      <c r="J130" s="139">
        <f>ROUND(I130*H130,2)</f>
        <v>0</v>
      </c>
      <c r="K130" s="140"/>
      <c r="L130" s="32"/>
      <c r="M130" s="141" t="s">
        <v>1</v>
      </c>
      <c r="N130" s="142" t="s">
        <v>49</v>
      </c>
      <c r="P130" s="143">
        <f>O130*H130</f>
        <v>0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AR130" s="145" t="s">
        <v>171</v>
      </c>
      <c r="AT130" s="145" t="s">
        <v>167</v>
      </c>
      <c r="AU130" s="145" t="s">
        <v>94</v>
      </c>
      <c r="AY130" s="16" t="s">
        <v>165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6" t="s">
        <v>92</v>
      </c>
      <c r="BK130" s="146">
        <f>ROUND(I130*H130,2)</f>
        <v>0</v>
      </c>
      <c r="BL130" s="16" t="s">
        <v>171</v>
      </c>
      <c r="BM130" s="145" t="s">
        <v>699</v>
      </c>
    </row>
    <row r="131" spans="2:65" s="14" customFormat="1" ht="10.5">
      <c r="B131" s="179"/>
      <c r="D131" s="148" t="s">
        <v>177</v>
      </c>
      <c r="E131" s="180" t="s">
        <v>1</v>
      </c>
      <c r="F131" s="181" t="s">
        <v>700</v>
      </c>
      <c r="H131" s="180" t="s">
        <v>1</v>
      </c>
      <c r="I131" s="182"/>
      <c r="L131" s="179"/>
      <c r="M131" s="183"/>
      <c r="T131" s="184"/>
      <c r="AT131" s="180" t="s">
        <v>177</v>
      </c>
      <c r="AU131" s="180" t="s">
        <v>94</v>
      </c>
      <c r="AV131" s="14" t="s">
        <v>92</v>
      </c>
      <c r="AW131" s="14" t="s">
        <v>39</v>
      </c>
      <c r="AX131" s="14" t="s">
        <v>84</v>
      </c>
      <c r="AY131" s="180" t="s">
        <v>165</v>
      </c>
    </row>
    <row r="132" spans="2:65" s="12" customFormat="1" ht="10.5">
      <c r="B132" s="147"/>
      <c r="D132" s="148" t="s">
        <v>177</v>
      </c>
      <c r="E132" s="149" t="s">
        <v>1</v>
      </c>
      <c r="F132" s="150" t="s">
        <v>701</v>
      </c>
      <c r="H132" s="151">
        <v>625.04999999999995</v>
      </c>
      <c r="I132" s="152"/>
      <c r="L132" s="147"/>
      <c r="M132" s="153"/>
      <c r="T132" s="154"/>
      <c r="AT132" s="149" t="s">
        <v>177</v>
      </c>
      <c r="AU132" s="149" t="s">
        <v>94</v>
      </c>
      <c r="AV132" s="12" t="s">
        <v>94</v>
      </c>
      <c r="AW132" s="12" t="s">
        <v>39</v>
      </c>
      <c r="AX132" s="12" t="s">
        <v>92</v>
      </c>
      <c r="AY132" s="149" t="s">
        <v>165</v>
      </c>
    </row>
    <row r="133" spans="2:65" s="1" customFormat="1" ht="33.049999999999997" customHeight="1">
      <c r="B133" s="32"/>
      <c r="C133" s="133" t="s">
        <v>94</v>
      </c>
      <c r="D133" s="133" t="s">
        <v>167</v>
      </c>
      <c r="E133" s="134" t="s">
        <v>702</v>
      </c>
      <c r="F133" s="135" t="s">
        <v>703</v>
      </c>
      <c r="G133" s="136" t="s">
        <v>175</v>
      </c>
      <c r="H133" s="137">
        <v>219.49600000000001</v>
      </c>
      <c r="I133" s="138"/>
      <c r="J133" s="139">
        <f>ROUND(I133*H133,2)</f>
        <v>0</v>
      </c>
      <c r="K133" s="140"/>
      <c r="L133" s="32"/>
      <c r="M133" s="141" t="s">
        <v>1</v>
      </c>
      <c r="N133" s="142" t="s">
        <v>49</v>
      </c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AR133" s="145" t="s">
        <v>171</v>
      </c>
      <c r="AT133" s="145" t="s">
        <v>167</v>
      </c>
      <c r="AU133" s="145" t="s">
        <v>94</v>
      </c>
      <c r="AY133" s="16" t="s">
        <v>165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6" t="s">
        <v>92</v>
      </c>
      <c r="BK133" s="146">
        <f>ROUND(I133*H133,2)</f>
        <v>0</v>
      </c>
      <c r="BL133" s="16" t="s">
        <v>171</v>
      </c>
      <c r="BM133" s="145" t="s">
        <v>704</v>
      </c>
    </row>
    <row r="134" spans="2:65" s="12" customFormat="1" ht="10.5">
      <c r="B134" s="147"/>
      <c r="D134" s="148" t="s">
        <v>177</v>
      </c>
      <c r="E134" s="149" t="s">
        <v>1</v>
      </c>
      <c r="F134" s="150" t="s">
        <v>705</v>
      </c>
      <c r="H134" s="151">
        <v>286.69600000000003</v>
      </c>
      <c r="I134" s="152"/>
      <c r="L134" s="147"/>
      <c r="M134" s="153"/>
      <c r="T134" s="154"/>
      <c r="AT134" s="149" t="s">
        <v>177</v>
      </c>
      <c r="AU134" s="149" t="s">
        <v>94</v>
      </c>
      <c r="AV134" s="12" t="s">
        <v>94</v>
      </c>
      <c r="AW134" s="12" t="s">
        <v>39</v>
      </c>
      <c r="AX134" s="12" t="s">
        <v>84</v>
      </c>
      <c r="AY134" s="149" t="s">
        <v>165</v>
      </c>
    </row>
    <row r="135" spans="2:65" s="12" customFormat="1" ht="10.5">
      <c r="B135" s="147"/>
      <c r="D135" s="148" t="s">
        <v>177</v>
      </c>
      <c r="E135" s="149" t="s">
        <v>1</v>
      </c>
      <c r="F135" s="150" t="s">
        <v>706</v>
      </c>
      <c r="H135" s="151">
        <v>-67.2</v>
      </c>
      <c r="I135" s="152"/>
      <c r="L135" s="147"/>
      <c r="M135" s="153"/>
      <c r="T135" s="154"/>
      <c r="AT135" s="149" t="s">
        <v>177</v>
      </c>
      <c r="AU135" s="149" t="s">
        <v>94</v>
      </c>
      <c r="AV135" s="12" t="s">
        <v>94</v>
      </c>
      <c r="AW135" s="12" t="s">
        <v>39</v>
      </c>
      <c r="AX135" s="12" t="s">
        <v>84</v>
      </c>
      <c r="AY135" s="149" t="s">
        <v>165</v>
      </c>
    </row>
    <row r="136" spans="2:65" s="13" customFormat="1" ht="10.5">
      <c r="B136" s="155"/>
      <c r="D136" s="148" t="s">
        <v>177</v>
      </c>
      <c r="E136" s="156" t="s">
        <v>1</v>
      </c>
      <c r="F136" s="157" t="s">
        <v>184</v>
      </c>
      <c r="H136" s="158">
        <v>219.49600000000004</v>
      </c>
      <c r="I136" s="159"/>
      <c r="L136" s="155"/>
      <c r="M136" s="160"/>
      <c r="T136" s="161"/>
      <c r="AT136" s="156" t="s">
        <v>177</v>
      </c>
      <c r="AU136" s="156" t="s">
        <v>94</v>
      </c>
      <c r="AV136" s="13" t="s">
        <v>171</v>
      </c>
      <c r="AW136" s="13" t="s">
        <v>39</v>
      </c>
      <c r="AX136" s="13" t="s">
        <v>92</v>
      </c>
      <c r="AY136" s="156" t="s">
        <v>165</v>
      </c>
    </row>
    <row r="137" spans="2:65" s="1" customFormat="1" ht="37.799999999999997" customHeight="1">
      <c r="B137" s="32"/>
      <c r="C137" s="133" t="s">
        <v>185</v>
      </c>
      <c r="D137" s="133" t="s">
        <v>167</v>
      </c>
      <c r="E137" s="134" t="s">
        <v>707</v>
      </c>
      <c r="F137" s="135" t="s">
        <v>708</v>
      </c>
      <c r="G137" s="136" t="s">
        <v>175</v>
      </c>
      <c r="H137" s="137">
        <v>67.2</v>
      </c>
      <c r="I137" s="138"/>
      <c r="J137" s="139">
        <f>ROUND(I137*H137,2)</f>
        <v>0</v>
      </c>
      <c r="K137" s="140"/>
      <c r="L137" s="32"/>
      <c r="M137" s="141" t="s">
        <v>1</v>
      </c>
      <c r="N137" s="142" t="s">
        <v>49</v>
      </c>
      <c r="P137" s="143">
        <f>O137*H137</f>
        <v>0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AR137" s="145" t="s">
        <v>171</v>
      </c>
      <c r="AT137" s="145" t="s">
        <v>167</v>
      </c>
      <c r="AU137" s="145" t="s">
        <v>94</v>
      </c>
      <c r="AY137" s="16" t="s">
        <v>165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6" t="s">
        <v>92</v>
      </c>
      <c r="BK137" s="146">
        <f>ROUND(I137*H137,2)</f>
        <v>0</v>
      </c>
      <c r="BL137" s="16" t="s">
        <v>171</v>
      </c>
      <c r="BM137" s="145" t="s">
        <v>709</v>
      </c>
    </row>
    <row r="138" spans="2:65" s="12" customFormat="1" ht="10.5">
      <c r="B138" s="147"/>
      <c r="D138" s="148" t="s">
        <v>177</v>
      </c>
      <c r="E138" s="149" t="s">
        <v>1</v>
      </c>
      <c r="F138" s="150" t="s">
        <v>710</v>
      </c>
      <c r="H138" s="151">
        <v>67.2</v>
      </c>
      <c r="I138" s="152"/>
      <c r="L138" s="147"/>
      <c r="M138" s="153"/>
      <c r="T138" s="154"/>
      <c r="AT138" s="149" t="s">
        <v>177</v>
      </c>
      <c r="AU138" s="149" t="s">
        <v>94</v>
      </c>
      <c r="AV138" s="12" t="s">
        <v>94</v>
      </c>
      <c r="AW138" s="12" t="s">
        <v>39</v>
      </c>
      <c r="AX138" s="12" t="s">
        <v>92</v>
      </c>
      <c r="AY138" s="149" t="s">
        <v>165</v>
      </c>
    </row>
    <row r="139" spans="2:65" s="1" customFormat="1" ht="33.049999999999997" customHeight="1">
      <c r="B139" s="32"/>
      <c r="C139" s="133" t="s">
        <v>171</v>
      </c>
      <c r="D139" s="133" t="s">
        <v>167</v>
      </c>
      <c r="E139" s="134" t="s">
        <v>711</v>
      </c>
      <c r="F139" s="135" t="s">
        <v>712</v>
      </c>
      <c r="G139" s="136" t="s">
        <v>170</v>
      </c>
      <c r="H139" s="137">
        <v>573.39300000000003</v>
      </c>
      <c r="I139" s="138"/>
      <c r="J139" s="139">
        <f>ROUND(I139*H139,2)</f>
        <v>0</v>
      </c>
      <c r="K139" s="140"/>
      <c r="L139" s="32"/>
      <c r="M139" s="141" t="s">
        <v>1</v>
      </c>
      <c r="N139" s="142" t="s">
        <v>49</v>
      </c>
      <c r="P139" s="143">
        <f>O139*H139</f>
        <v>0</v>
      </c>
      <c r="Q139" s="143">
        <v>3.0045100000000002E-3</v>
      </c>
      <c r="R139" s="143">
        <f>Q139*H139</f>
        <v>1.7227650024300001</v>
      </c>
      <c r="S139" s="143">
        <v>0</v>
      </c>
      <c r="T139" s="144">
        <f>S139*H139</f>
        <v>0</v>
      </c>
      <c r="AR139" s="145" t="s">
        <v>171</v>
      </c>
      <c r="AT139" s="145" t="s">
        <v>167</v>
      </c>
      <c r="AU139" s="145" t="s">
        <v>94</v>
      </c>
      <c r="AY139" s="16" t="s">
        <v>165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6" t="s">
        <v>92</v>
      </c>
      <c r="BK139" s="146">
        <f>ROUND(I139*H139,2)</f>
        <v>0</v>
      </c>
      <c r="BL139" s="16" t="s">
        <v>171</v>
      </c>
      <c r="BM139" s="145" t="s">
        <v>713</v>
      </c>
    </row>
    <row r="140" spans="2:65" s="12" customFormat="1" ht="10.5">
      <c r="B140" s="147"/>
      <c r="D140" s="148" t="s">
        <v>177</v>
      </c>
      <c r="E140" s="149" t="s">
        <v>1</v>
      </c>
      <c r="F140" s="150" t="s">
        <v>714</v>
      </c>
      <c r="H140" s="151">
        <v>573.39300000000003</v>
      </c>
      <c r="I140" s="152"/>
      <c r="L140" s="147"/>
      <c r="M140" s="153"/>
      <c r="T140" s="154"/>
      <c r="AT140" s="149" t="s">
        <v>177</v>
      </c>
      <c r="AU140" s="149" t="s">
        <v>94</v>
      </c>
      <c r="AV140" s="12" t="s">
        <v>94</v>
      </c>
      <c r="AW140" s="12" t="s">
        <v>39</v>
      </c>
      <c r="AX140" s="12" t="s">
        <v>92</v>
      </c>
      <c r="AY140" s="149" t="s">
        <v>165</v>
      </c>
    </row>
    <row r="141" spans="2:65" s="1" customFormat="1" ht="33.049999999999997" customHeight="1">
      <c r="B141" s="32"/>
      <c r="C141" s="133" t="s">
        <v>194</v>
      </c>
      <c r="D141" s="133" t="s">
        <v>167</v>
      </c>
      <c r="E141" s="134" t="s">
        <v>715</v>
      </c>
      <c r="F141" s="135" t="s">
        <v>716</v>
      </c>
      <c r="G141" s="136" t="s">
        <v>170</v>
      </c>
      <c r="H141" s="137">
        <v>573.39300000000003</v>
      </c>
      <c r="I141" s="138"/>
      <c r="J141" s="139">
        <f>ROUND(I141*H141,2)</f>
        <v>0</v>
      </c>
      <c r="K141" s="140"/>
      <c r="L141" s="32"/>
      <c r="M141" s="141" t="s">
        <v>1</v>
      </c>
      <c r="N141" s="142" t="s">
        <v>49</v>
      </c>
      <c r="P141" s="143">
        <f>O141*H141</f>
        <v>0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AR141" s="145" t="s">
        <v>171</v>
      </c>
      <c r="AT141" s="145" t="s">
        <v>167</v>
      </c>
      <c r="AU141" s="145" t="s">
        <v>94</v>
      </c>
      <c r="AY141" s="16" t="s">
        <v>165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6" t="s">
        <v>92</v>
      </c>
      <c r="BK141" s="146">
        <f>ROUND(I141*H141,2)</f>
        <v>0</v>
      </c>
      <c r="BL141" s="16" t="s">
        <v>171</v>
      </c>
      <c r="BM141" s="145" t="s">
        <v>717</v>
      </c>
    </row>
    <row r="142" spans="2:65" s="12" customFormat="1" ht="10.5">
      <c r="B142" s="147"/>
      <c r="D142" s="148" t="s">
        <v>177</v>
      </c>
      <c r="E142" s="149" t="s">
        <v>1</v>
      </c>
      <c r="F142" s="150" t="s">
        <v>714</v>
      </c>
      <c r="H142" s="151">
        <v>573.39300000000003</v>
      </c>
      <c r="I142" s="152"/>
      <c r="L142" s="147"/>
      <c r="M142" s="153"/>
      <c r="T142" s="154"/>
      <c r="AT142" s="149" t="s">
        <v>177</v>
      </c>
      <c r="AU142" s="149" t="s">
        <v>94</v>
      </c>
      <c r="AV142" s="12" t="s">
        <v>94</v>
      </c>
      <c r="AW142" s="12" t="s">
        <v>39</v>
      </c>
      <c r="AX142" s="12" t="s">
        <v>92</v>
      </c>
      <c r="AY142" s="149" t="s">
        <v>165</v>
      </c>
    </row>
    <row r="143" spans="2:65" s="1" customFormat="1" ht="37.799999999999997" customHeight="1">
      <c r="B143" s="32"/>
      <c r="C143" s="133" t="s">
        <v>199</v>
      </c>
      <c r="D143" s="133" t="s">
        <v>167</v>
      </c>
      <c r="E143" s="134" t="s">
        <v>718</v>
      </c>
      <c r="F143" s="135" t="s">
        <v>719</v>
      </c>
      <c r="G143" s="136" t="s">
        <v>175</v>
      </c>
      <c r="H143" s="137">
        <v>458.35399999999998</v>
      </c>
      <c r="I143" s="138"/>
      <c r="J143" s="139">
        <f>ROUND(I143*H143,2)</f>
        <v>0</v>
      </c>
      <c r="K143" s="140"/>
      <c r="L143" s="32"/>
      <c r="M143" s="141" t="s">
        <v>1</v>
      </c>
      <c r="N143" s="142" t="s">
        <v>49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171</v>
      </c>
      <c r="AT143" s="145" t="s">
        <v>167</v>
      </c>
      <c r="AU143" s="145" t="s">
        <v>94</v>
      </c>
      <c r="AY143" s="16" t="s">
        <v>165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6" t="s">
        <v>92</v>
      </c>
      <c r="BK143" s="146">
        <f>ROUND(I143*H143,2)</f>
        <v>0</v>
      </c>
      <c r="BL143" s="16" t="s">
        <v>171</v>
      </c>
      <c r="BM143" s="145" t="s">
        <v>720</v>
      </c>
    </row>
    <row r="144" spans="2:65" s="14" customFormat="1" ht="10.5">
      <c r="B144" s="179"/>
      <c r="D144" s="148" t="s">
        <v>177</v>
      </c>
      <c r="E144" s="180" t="s">
        <v>1</v>
      </c>
      <c r="F144" s="181" t="s">
        <v>721</v>
      </c>
      <c r="H144" s="180" t="s">
        <v>1</v>
      </c>
      <c r="I144" s="182"/>
      <c r="L144" s="179"/>
      <c r="M144" s="183"/>
      <c r="T144" s="184"/>
      <c r="AT144" s="180" t="s">
        <v>177</v>
      </c>
      <c r="AU144" s="180" t="s">
        <v>94</v>
      </c>
      <c r="AV144" s="14" t="s">
        <v>92</v>
      </c>
      <c r="AW144" s="14" t="s">
        <v>39</v>
      </c>
      <c r="AX144" s="14" t="s">
        <v>84</v>
      </c>
      <c r="AY144" s="180" t="s">
        <v>165</v>
      </c>
    </row>
    <row r="145" spans="2:65" s="12" customFormat="1" ht="10.5">
      <c r="B145" s="147"/>
      <c r="D145" s="148" t="s">
        <v>177</v>
      </c>
      <c r="E145" s="149" t="s">
        <v>1</v>
      </c>
      <c r="F145" s="150" t="s">
        <v>722</v>
      </c>
      <c r="H145" s="151">
        <v>763.92399999999998</v>
      </c>
      <c r="I145" s="152"/>
      <c r="L145" s="147"/>
      <c r="M145" s="153"/>
      <c r="T145" s="154"/>
      <c r="AT145" s="149" t="s">
        <v>177</v>
      </c>
      <c r="AU145" s="149" t="s">
        <v>94</v>
      </c>
      <c r="AV145" s="12" t="s">
        <v>94</v>
      </c>
      <c r="AW145" s="12" t="s">
        <v>39</v>
      </c>
      <c r="AX145" s="12" t="s">
        <v>92</v>
      </c>
      <c r="AY145" s="149" t="s">
        <v>165</v>
      </c>
    </row>
    <row r="146" spans="2:65" s="12" customFormat="1" ht="10.5">
      <c r="B146" s="147"/>
      <c r="D146" s="148" t="s">
        <v>177</v>
      </c>
      <c r="F146" s="150" t="s">
        <v>723</v>
      </c>
      <c r="H146" s="151">
        <v>458.35399999999998</v>
      </c>
      <c r="I146" s="152"/>
      <c r="L146" s="147"/>
      <c r="M146" s="153"/>
      <c r="T146" s="154"/>
      <c r="AT146" s="149" t="s">
        <v>177</v>
      </c>
      <c r="AU146" s="149" t="s">
        <v>94</v>
      </c>
      <c r="AV146" s="12" t="s">
        <v>94</v>
      </c>
      <c r="AW146" s="12" t="s">
        <v>4</v>
      </c>
      <c r="AX146" s="12" t="s">
        <v>92</v>
      </c>
      <c r="AY146" s="149" t="s">
        <v>165</v>
      </c>
    </row>
    <row r="147" spans="2:65" s="1" customFormat="1" ht="33.049999999999997" customHeight="1">
      <c r="B147" s="32"/>
      <c r="C147" s="133" t="s">
        <v>204</v>
      </c>
      <c r="D147" s="133" t="s">
        <v>167</v>
      </c>
      <c r="E147" s="134" t="s">
        <v>195</v>
      </c>
      <c r="F147" s="135" t="s">
        <v>196</v>
      </c>
      <c r="G147" s="136" t="s">
        <v>175</v>
      </c>
      <c r="H147" s="137">
        <v>529.78399999999999</v>
      </c>
      <c r="I147" s="138"/>
      <c r="J147" s="139">
        <f>ROUND(I147*H147,2)</f>
        <v>0</v>
      </c>
      <c r="K147" s="140"/>
      <c r="L147" s="32"/>
      <c r="M147" s="141" t="s">
        <v>1</v>
      </c>
      <c r="N147" s="142" t="s">
        <v>49</v>
      </c>
      <c r="P147" s="143">
        <f>O147*H147</f>
        <v>0</v>
      </c>
      <c r="Q147" s="143">
        <v>0</v>
      </c>
      <c r="R147" s="143">
        <f>Q147*H147</f>
        <v>0</v>
      </c>
      <c r="S147" s="143">
        <v>0</v>
      </c>
      <c r="T147" s="144">
        <f>S147*H147</f>
        <v>0</v>
      </c>
      <c r="AR147" s="145" t="s">
        <v>171</v>
      </c>
      <c r="AT147" s="145" t="s">
        <v>167</v>
      </c>
      <c r="AU147" s="145" t="s">
        <v>94</v>
      </c>
      <c r="AY147" s="16" t="s">
        <v>165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6" t="s">
        <v>92</v>
      </c>
      <c r="BK147" s="146">
        <f>ROUND(I147*H147,2)</f>
        <v>0</v>
      </c>
      <c r="BL147" s="16" t="s">
        <v>171</v>
      </c>
      <c r="BM147" s="145" t="s">
        <v>724</v>
      </c>
    </row>
    <row r="148" spans="2:65" s="12" customFormat="1" ht="10.5">
      <c r="B148" s="147"/>
      <c r="D148" s="148" t="s">
        <v>177</v>
      </c>
      <c r="E148" s="149" t="s">
        <v>1</v>
      </c>
      <c r="F148" s="150" t="s">
        <v>725</v>
      </c>
      <c r="H148" s="151">
        <v>529.78399999999999</v>
      </c>
      <c r="I148" s="152"/>
      <c r="L148" s="147"/>
      <c r="M148" s="153"/>
      <c r="T148" s="154"/>
      <c r="AT148" s="149" t="s">
        <v>177</v>
      </c>
      <c r="AU148" s="149" t="s">
        <v>94</v>
      </c>
      <c r="AV148" s="12" t="s">
        <v>94</v>
      </c>
      <c r="AW148" s="12" t="s">
        <v>39</v>
      </c>
      <c r="AX148" s="12" t="s">
        <v>92</v>
      </c>
      <c r="AY148" s="149" t="s">
        <v>165</v>
      </c>
    </row>
    <row r="149" spans="2:65" s="1" customFormat="1" ht="37.799999999999997" customHeight="1">
      <c r="B149" s="32"/>
      <c r="C149" s="133" t="s">
        <v>209</v>
      </c>
      <c r="D149" s="133" t="s">
        <v>167</v>
      </c>
      <c r="E149" s="134" t="s">
        <v>200</v>
      </c>
      <c r="F149" s="135" t="s">
        <v>201</v>
      </c>
      <c r="G149" s="136" t="s">
        <v>175</v>
      </c>
      <c r="H149" s="137">
        <v>6357.4080000000004</v>
      </c>
      <c r="I149" s="138"/>
      <c r="J149" s="139">
        <f>ROUND(I149*H149,2)</f>
        <v>0</v>
      </c>
      <c r="K149" s="140"/>
      <c r="L149" s="32"/>
      <c r="M149" s="141" t="s">
        <v>1</v>
      </c>
      <c r="N149" s="142" t="s">
        <v>49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AR149" s="145" t="s">
        <v>171</v>
      </c>
      <c r="AT149" s="145" t="s">
        <v>167</v>
      </c>
      <c r="AU149" s="145" t="s">
        <v>94</v>
      </c>
      <c r="AY149" s="16" t="s">
        <v>165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6" t="s">
        <v>92</v>
      </c>
      <c r="BK149" s="146">
        <f>ROUND(I149*H149,2)</f>
        <v>0</v>
      </c>
      <c r="BL149" s="16" t="s">
        <v>171</v>
      </c>
      <c r="BM149" s="145" t="s">
        <v>726</v>
      </c>
    </row>
    <row r="150" spans="2:65" s="12" customFormat="1" ht="10.5">
      <c r="B150" s="147"/>
      <c r="D150" s="148" t="s">
        <v>177</v>
      </c>
      <c r="E150" s="149" t="s">
        <v>1</v>
      </c>
      <c r="F150" s="150" t="s">
        <v>727</v>
      </c>
      <c r="H150" s="151">
        <v>6357.4080000000004</v>
      </c>
      <c r="I150" s="152"/>
      <c r="L150" s="147"/>
      <c r="M150" s="153"/>
      <c r="T150" s="154"/>
      <c r="AT150" s="149" t="s">
        <v>177</v>
      </c>
      <c r="AU150" s="149" t="s">
        <v>94</v>
      </c>
      <c r="AV150" s="12" t="s">
        <v>94</v>
      </c>
      <c r="AW150" s="12" t="s">
        <v>39</v>
      </c>
      <c r="AX150" s="12" t="s">
        <v>92</v>
      </c>
      <c r="AY150" s="149" t="s">
        <v>165</v>
      </c>
    </row>
    <row r="151" spans="2:65" s="1" customFormat="1" ht="24.25" customHeight="1">
      <c r="B151" s="32"/>
      <c r="C151" s="133" t="s">
        <v>214</v>
      </c>
      <c r="D151" s="133" t="s">
        <v>167</v>
      </c>
      <c r="E151" s="134" t="s">
        <v>728</v>
      </c>
      <c r="F151" s="135" t="s">
        <v>729</v>
      </c>
      <c r="G151" s="136" t="s">
        <v>175</v>
      </c>
      <c r="H151" s="137">
        <v>229.17699999999999</v>
      </c>
      <c r="I151" s="138"/>
      <c r="J151" s="139">
        <f>ROUND(I151*H151,2)</f>
        <v>0</v>
      </c>
      <c r="K151" s="140"/>
      <c r="L151" s="32"/>
      <c r="M151" s="141" t="s">
        <v>1</v>
      </c>
      <c r="N151" s="142" t="s">
        <v>49</v>
      </c>
      <c r="P151" s="143">
        <f>O151*H151</f>
        <v>0</v>
      </c>
      <c r="Q151" s="143">
        <v>0</v>
      </c>
      <c r="R151" s="143">
        <f>Q151*H151</f>
        <v>0</v>
      </c>
      <c r="S151" s="143">
        <v>0</v>
      </c>
      <c r="T151" s="144">
        <f>S151*H151</f>
        <v>0</v>
      </c>
      <c r="AR151" s="145" t="s">
        <v>171</v>
      </c>
      <c r="AT151" s="145" t="s">
        <v>167</v>
      </c>
      <c r="AU151" s="145" t="s">
        <v>94</v>
      </c>
      <c r="AY151" s="16" t="s">
        <v>165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6" t="s">
        <v>92</v>
      </c>
      <c r="BK151" s="146">
        <f>ROUND(I151*H151,2)</f>
        <v>0</v>
      </c>
      <c r="BL151" s="16" t="s">
        <v>171</v>
      </c>
      <c r="BM151" s="145" t="s">
        <v>730</v>
      </c>
    </row>
    <row r="152" spans="2:65" s="14" customFormat="1" ht="10.5">
      <c r="B152" s="179"/>
      <c r="D152" s="148" t="s">
        <v>177</v>
      </c>
      <c r="E152" s="180" t="s">
        <v>1</v>
      </c>
      <c r="F152" s="181" t="s">
        <v>731</v>
      </c>
      <c r="H152" s="180" t="s">
        <v>1</v>
      </c>
      <c r="I152" s="182"/>
      <c r="L152" s="179"/>
      <c r="M152" s="183"/>
      <c r="T152" s="184"/>
      <c r="AT152" s="180" t="s">
        <v>177</v>
      </c>
      <c r="AU152" s="180" t="s">
        <v>94</v>
      </c>
      <c r="AV152" s="14" t="s">
        <v>92</v>
      </c>
      <c r="AW152" s="14" t="s">
        <v>39</v>
      </c>
      <c r="AX152" s="14" t="s">
        <v>84</v>
      </c>
      <c r="AY152" s="180" t="s">
        <v>165</v>
      </c>
    </row>
    <row r="153" spans="2:65" s="12" customFormat="1" ht="10.5">
      <c r="B153" s="147"/>
      <c r="D153" s="148" t="s">
        <v>177</v>
      </c>
      <c r="E153" s="149" t="s">
        <v>1</v>
      </c>
      <c r="F153" s="150" t="s">
        <v>732</v>
      </c>
      <c r="H153" s="151">
        <v>381.96199999999999</v>
      </c>
      <c r="I153" s="152"/>
      <c r="L153" s="147"/>
      <c r="M153" s="153"/>
      <c r="T153" s="154"/>
      <c r="AT153" s="149" t="s">
        <v>177</v>
      </c>
      <c r="AU153" s="149" t="s">
        <v>94</v>
      </c>
      <c r="AV153" s="12" t="s">
        <v>94</v>
      </c>
      <c r="AW153" s="12" t="s">
        <v>39</v>
      </c>
      <c r="AX153" s="12" t="s">
        <v>92</v>
      </c>
      <c r="AY153" s="149" t="s">
        <v>165</v>
      </c>
    </row>
    <row r="154" spans="2:65" s="12" customFormat="1" ht="10.5">
      <c r="B154" s="147"/>
      <c r="D154" s="148" t="s">
        <v>177</v>
      </c>
      <c r="F154" s="150" t="s">
        <v>733</v>
      </c>
      <c r="H154" s="151">
        <v>229.17699999999999</v>
      </c>
      <c r="I154" s="152"/>
      <c r="L154" s="147"/>
      <c r="M154" s="153"/>
      <c r="T154" s="154"/>
      <c r="AT154" s="149" t="s">
        <v>177</v>
      </c>
      <c r="AU154" s="149" t="s">
        <v>94</v>
      </c>
      <c r="AV154" s="12" t="s">
        <v>94</v>
      </c>
      <c r="AW154" s="12" t="s">
        <v>4</v>
      </c>
      <c r="AX154" s="12" t="s">
        <v>92</v>
      </c>
      <c r="AY154" s="149" t="s">
        <v>165</v>
      </c>
    </row>
    <row r="155" spans="2:65" s="1" customFormat="1" ht="24.25" customHeight="1">
      <c r="B155" s="32"/>
      <c r="C155" s="133" t="s">
        <v>220</v>
      </c>
      <c r="D155" s="133" t="s">
        <v>167</v>
      </c>
      <c r="E155" s="134" t="s">
        <v>734</v>
      </c>
      <c r="F155" s="135" t="s">
        <v>735</v>
      </c>
      <c r="G155" s="136" t="s">
        <v>175</v>
      </c>
      <c r="H155" s="137">
        <v>109.56</v>
      </c>
      <c r="I155" s="138"/>
      <c r="J155" s="139">
        <f>ROUND(I155*H155,2)</f>
        <v>0</v>
      </c>
      <c r="K155" s="140"/>
      <c r="L155" s="32"/>
      <c r="M155" s="141" t="s">
        <v>1</v>
      </c>
      <c r="N155" s="142" t="s">
        <v>49</v>
      </c>
      <c r="P155" s="143">
        <f>O155*H155</f>
        <v>0</v>
      </c>
      <c r="Q155" s="143">
        <v>0</v>
      </c>
      <c r="R155" s="143">
        <f>Q155*H155</f>
        <v>0</v>
      </c>
      <c r="S155" s="143">
        <v>0</v>
      </c>
      <c r="T155" s="144">
        <f>S155*H155</f>
        <v>0</v>
      </c>
      <c r="AR155" s="145" t="s">
        <v>171</v>
      </c>
      <c r="AT155" s="145" t="s">
        <v>167</v>
      </c>
      <c r="AU155" s="145" t="s">
        <v>94</v>
      </c>
      <c r="AY155" s="16" t="s">
        <v>165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6" t="s">
        <v>92</v>
      </c>
      <c r="BK155" s="146">
        <f>ROUND(I155*H155,2)</f>
        <v>0</v>
      </c>
      <c r="BL155" s="16" t="s">
        <v>171</v>
      </c>
      <c r="BM155" s="145" t="s">
        <v>736</v>
      </c>
    </row>
    <row r="156" spans="2:65" s="12" customFormat="1" ht="10.5">
      <c r="B156" s="147"/>
      <c r="D156" s="148" t="s">
        <v>177</v>
      </c>
      <c r="E156" s="149" t="s">
        <v>1</v>
      </c>
      <c r="F156" s="150" t="s">
        <v>737</v>
      </c>
      <c r="H156" s="151">
        <v>109.56</v>
      </c>
      <c r="I156" s="152"/>
      <c r="L156" s="147"/>
      <c r="M156" s="153"/>
      <c r="T156" s="154"/>
      <c r="AT156" s="149" t="s">
        <v>177</v>
      </c>
      <c r="AU156" s="149" t="s">
        <v>94</v>
      </c>
      <c r="AV156" s="12" t="s">
        <v>94</v>
      </c>
      <c r="AW156" s="12" t="s">
        <v>39</v>
      </c>
      <c r="AX156" s="12" t="s">
        <v>92</v>
      </c>
      <c r="AY156" s="149" t="s">
        <v>165</v>
      </c>
    </row>
    <row r="157" spans="2:65" s="1" customFormat="1" ht="16.55" customHeight="1">
      <c r="B157" s="32"/>
      <c r="C157" s="162" t="s">
        <v>227</v>
      </c>
      <c r="D157" s="162" t="s">
        <v>221</v>
      </c>
      <c r="E157" s="163" t="s">
        <v>738</v>
      </c>
      <c r="F157" s="164" t="s">
        <v>739</v>
      </c>
      <c r="G157" s="165" t="s">
        <v>224</v>
      </c>
      <c r="H157" s="166">
        <v>219.12</v>
      </c>
      <c r="I157" s="167"/>
      <c r="J157" s="168">
        <f>ROUND(I157*H157,2)</f>
        <v>0</v>
      </c>
      <c r="K157" s="169"/>
      <c r="L157" s="170"/>
      <c r="M157" s="171" t="s">
        <v>1</v>
      </c>
      <c r="N157" s="172" t="s">
        <v>49</v>
      </c>
      <c r="P157" s="143">
        <f>O157*H157</f>
        <v>0</v>
      </c>
      <c r="Q157" s="143">
        <v>1</v>
      </c>
      <c r="R157" s="143">
        <f>Q157*H157</f>
        <v>219.12</v>
      </c>
      <c r="S157" s="143">
        <v>0</v>
      </c>
      <c r="T157" s="144">
        <f>S157*H157</f>
        <v>0</v>
      </c>
      <c r="AR157" s="145" t="s">
        <v>209</v>
      </c>
      <c r="AT157" s="145" t="s">
        <v>221</v>
      </c>
      <c r="AU157" s="145" t="s">
        <v>94</v>
      </c>
      <c r="AY157" s="16" t="s">
        <v>165</v>
      </c>
      <c r="BE157" s="146">
        <f>IF(N157="základní",J157,0)</f>
        <v>0</v>
      </c>
      <c r="BF157" s="146">
        <f>IF(N157="snížená",J157,0)</f>
        <v>0</v>
      </c>
      <c r="BG157" s="146">
        <f>IF(N157="zákl. přenesená",J157,0)</f>
        <v>0</v>
      </c>
      <c r="BH157" s="146">
        <f>IF(N157="sníž. přenesená",J157,0)</f>
        <v>0</v>
      </c>
      <c r="BI157" s="146">
        <f>IF(N157="nulová",J157,0)</f>
        <v>0</v>
      </c>
      <c r="BJ157" s="16" t="s">
        <v>92</v>
      </c>
      <c r="BK157" s="146">
        <f>ROUND(I157*H157,2)</f>
        <v>0</v>
      </c>
      <c r="BL157" s="16" t="s">
        <v>171</v>
      </c>
      <c r="BM157" s="145" t="s">
        <v>740</v>
      </c>
    </row>
    <row r="158" spans="2:65" s="12" customFormat="1" ht="10.5">
      <c r="B158" s="147"/>
      <c r="D158" s="148" t="s">
        <v>177</v>
      </c>
      <c r="E158" s="149" t="s">
        <v>1</v>
      </c>
      <c r="F158" s="150" t="s">
        <v>741</v>
      </c>
      <c r="H158" s="151">
        <v>219.12</v>
      </c>
      <c r="I158" s="152"/>
      <c r="L158" s="147"/>
      <c r="M158" s="153"/>
      <c r="T158" s="154"/>
      <c r="AT158" s="149" t="s">
        <v>177</v>
      </c>
      <c r="AU158" s="149" t="s">
        <v>94</v>
      </c>
      <c r="AV158" s="12" t="s">
        <v>94</v>
      </c>
      <c r="AW158" s="12" t="s">
        <v>39</v>
      </c>
      <c r="AX158" s="12" t="s">
        <v>92</v>
      </c>
      <c r="AY158" s="149" t="s">
        <v>165</v>
      </c>
    </row>
    <row r="159" spans="2:65" s="1" customFormat="1" ht="24.25" customHeight="1">
      <c r="B159" s="32"/>
      <c r="C159" s="133" t="s">
        <v>231</v>
      </c>
      <c r="D159" s="133" t="s">
        <v>167</v>
      </c>
      <c r="E159" s="134" t="s">
        <v>742</v>
      </c>
      <c r="F159" s="135" t="s">
        <v>743</v>
      </c>
      <c r="G159" s="136" t="s">
        <v>175</v>
      </c>
      <c r="H159" s="137">
        <v>381.96199999999999</v>
      </c>
      <c r="I159" s="138"/>
      <c r="J159" s="139">
        <f>ROUND(I159*H159,2)</f>
        <v>0</v>
      </c>
      <c r="K159" s="140"/>
      <c r="L159" s="32"/>
      <c r="M159" s="141" t="s">
        <v>1</v>
      </c>
      <c r="N159" s="142" t="s">
        <v>49</v>
      </c>
      <c r="P159" s="143">
        <f>O159*H159</f>
        <v>0</v>
      </c>
      <c r="Q159" s="143">
        <v>0</v>
      </c>
      <c r="R159" s="143">
        <f>Q159*H159</f>
        <v>0</v>
      </c>
      <c r="S159" s="143">
        <v>0</v>
      </c>
      <c r="T159" s="144">
        <f>S159*H159</f>
        <v>0</v>
      </c>
      <c r="AR159" s="145" t="s">
        <v>171</v>
      </c>
      <c r="AT159" s="145" t="s">
        <v>167</v>
      </c>
      <c r="AU159" s="145" t="s">
        <v>94</v>
      </c>
      <c r="AY159" s="16" t="s">
        <v>165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6" t="s">
        <v>92</v>
      </c>
      <c r="BK159" s="146">
        <f>ROUND(I159*H159,2)</f>
        <v>0</v>
      </c>
      <c r="BL159" s="16" t="s">
        <v>171</v>
      </c>
      <c r="BM159" s="145" t="s">
        <v>744</v>
      </c>
    </row>
    <row r="160" spans="2:65" s="12" customFormat="1" ht="10.5">
      <c r="B160" s="147"/>
      <c r="D160" s="148" t="s">
        <v>177</v>
      </c>
      <c r="E160" s="149" t="s">
        <v>1</v>
      </c>
      <c r="F160" s="150" t="s">
        <v>705</v>
      </c>
      <c r="H160" s="151">
        <v>286.69600000000003</v>
      </c>
      <c r="I160" s="152"/>
      <c r="L160" s="147"/>
      <c r="M160" s="153"/>
      <c r="T160" s="154"/>
      <c r="AT160" s="149" t="s">
        <v>177</v>
      </c>
      <c r="AU160" s="149" t="s">
        <v>94</v>
      </c>
      <c r="AV160" s="12" t="s">
        <v>94</v>
      </c>
      <c r="AW160" s="12" t="s">
        <v>39</v>
      </c>
      <c r="AX160" s="12" t="s">
        <v>84</v>
      </c>
      <c r="AY160" s="149" t="s">
        <v>165</v>
      </c>
    </row>
    <row r="161" spans="2:65" s="12" customFormat="1" ht="10.5">
      <c r="B161" s="147"/>
      <c r="D161" s="148" t="s">
        <v>177</v>
      </c>
      <c r="E161" s="149" t="s">
        <v>1</v>
      </c>
      <c r="F161" s="150" t="s">
        <v>745</v>
      </c>
      <c r="H161" s="151">
        <v>-139.12799999999999</v>
      </c>
      <c r="I161" s="152"/>
      <c r="L161" s="147"/>
      <c r="M161" s="153"/>
      <c r="T161" s="154"/>
      <c r="AT161" s="149" t="s">
        <v>177</v>
      </c>
      <c r="AU161" s="149" t="s">
        <v>94</v>
      </c>
      <c r="AV161" s="12" t="s">
        <v>94</v>
      </c>
      <c r="AW161" s="12" t="s">
        <v>39</v>
      </c>
      <c r="AX161" s="12" t="s">
        <v>84</v>
      </c>
      <c r="AY161" s="149" t="s">
        <v>165</v>
      </c>
    </row>
    <row r="162" spans="2:65" s="12" customFormat="1" ht="10.5">
      <c r="B162" s="147"/>
      <c r="D162" s="148" t="s">
        <v>177</v>
      </c>
      <c r="E162" s="149" t="s">
        <v>1</v>
      </c>
      <c r="F162" s="150" t="s">
        <v>746</v>
      </c>
      <c r="H162" s="151">
        <v>234.39400000000001</v>
      </c>
      <c r="I162" s="152"/>
      <c r="L162" s="147"/>
      <c r="M162" s="153"/>
      <c r="T162" s="154"/>
      <c r="AT162" s="149" t="s">
        <v>177</v>
      </c>
      <c r="AU162" s="149" t="s">
        <v>94</v>
      </c>
      <c r="AV162" s="12" t="s">
        <v>94</v>
      </c>
      <c r="AW162" s="12" t="s">
        <v>39</v>
      </c>
      <c r="AX162" s="12" t="s">
        <v>84</v>
      </c>
      <c r="AY162" s="149" t="s">
        <v>165</v>
      </c>
    </row>
    <row r="163" spans="2:65" s="13" customFormat="1" ht="10.5">
      <c r="B163" s="155"/>
      <c r="D163" s="148" t="s">
        <v>177</v>
      </c>
      <c r="E163" s="156" t="s">
        <v>1</v>
      </c>
      <c r="F163" s="157" t="s">
        <v>184</v>
      </c>
      <c r="H163" s="158">
        <v>381.96200000000005</v>
      </c>
      <c r="I163" s="159"/>
      <c r="L163" s="155"/>
      <c r="M163" s="160"/>
      <c r="T163" s="161"/>
      <c r="AT163" s="156" t="s">
        <v>177</v>
      </c>
      <c r="AU163" s="156" t="s">
        <v>94</v>
      </c>
      <c r="AV163" s="13" t="s">
        <v>171</v>
      </c>
      <c r="AW163" s="13" t="s">
        <v>39</v>
      </c>
      <c r="AX163" s="13" t="s">
        <v>92</v>
      </c>
      <c r="AY163" s="156" t="s">
        <v>165</v>
      </c>
    </row>
    <row r="164" spans="2:65" s="1" customFormat="1" ht="33.049999999999997" customHeight="1">
      <c r="B164" s="32"/>
      <c r="C164" s="133" t="s">
        <v>235</v>
      </c>
      <c r="D164" s="133" t="s">
        <v>167</v>
      </c>
      <c r="E164" s="134" t="s">
        <v>747</v>
      </c>
      <c r="F164" s="135" t="s">
        <v>748</v>
      </c>
      <c r="G164" s="136" t="s">
        <v>175</v>
      </c>
      <c r="H164" s="137">
        <v>51.84</v>
      </c>
      <c r="I164" s="138"/>
      <c r="J164" s="139">
        <f>ROUND(I164*H164,2)</f>
        <v>0</v>
      </c>
      <c r="K164" s="140"/>
      <c r="L164" s="32"/>
      <c r="M164" s="141" t="s">
        <v>1</v>
      </c>
      <c r="N164" s="142" t="s">
        <v>49</v>
      </c>
      <c r="P164" s="143">
        <f>O164*H164</f>
        <v>0</v>
      </c>
      <c r="Q164" s="143">
        <v>0</v>
      </c>
      <c r="R164" s="143">
        <f>Q164*H164</f>
        <v>0</v>
      </c>
      <c r="S164" s="143">
        <v>0</v>
      </c>
      <c r="T164" s="144">
        <f>S164*H164</f>
        <v>0</v>
      </c>
      <c r="AR164" s="145" t="s">
        <v>171</v>
      </c>
      <c r="AT164" s="145" t="s">
        <v>167</v>
      </c>
      <c r="AU164" s="145" t="s">
        <v>94</v>
      </c>
      <c r="AY164" s="16" t="s">
        <v>165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6" t="s">
        <v>92</v>
      </c>
      <c r="BK164" s="146">
        <f>ROUND(I164*H164,2)</f>
        <v>0</v>
      </c>
      <c r="BL164" s="16" t="s">
        <v>171</v>
      </c>
      <c r="BM164" s="145" t="s">
        <v>749</v>
      </c>
    </row>
    <row r="165" spans="2:65" s="12" customFormat="1" ht="10.5">
      <c r="B165" s="147"/>
      <c r="D165" s="148" t="s">
        <v>177</v>
      </c>
      <c r="E165" s="149" t="s">
        <v>1</v>
      </c>
      <c r="F165" s="150" t="s">
        <v>750</v>
      </c>
      <c r="H165" s="151">
        <v>38.591999999999999</v>
      </c>
      <c r="I165" s="152"/>
      <c r="L165" s="147"/>
      <c r="M165" s="153"/>
      <c r="T165" s="154"/>
      <c r="AT165" s="149" t="s">
        <v>177</v>
      </c>
      <c r="AU165" s="149" t="s">
        <v>94</v>
      </c>
      <c r="AV165" s="12" t="s">
        <v>94</v>
      </c>
      <c r="AW165" s="12" t="s">
        <v>39</v>
      </c>
      <c r="AX165" s="12" t="s">
        <v>84</v>
      </c>
      <c r="AY165" s="149" t="s">
        <v>165</v>
      </c>
    </row>
    <row r="166" spans="2:65" s="12" customFormat="1" ht="10.5">
      <c r="B166" s="147"/>
      <c r="D166" s="148" t="s">
        <v>177</v>
      </c>
      <c r="E166" s="149" t="s">
        <v>1</v>
      </c>
      <c r="F166" s="150" t="s">
        <v>751</v>
      </c>
      <c r="H166" s="151">
        <v>13.247999999999999</v>
      </c>
      <c r="I166" s="152"/>
      <c r="L166" s="147"/>
      <c r="M166" s="153"/>
      <c r="T166" s="154"/>
      <c r="AT166" s="149" t="s">
        <v>177</v>
      </c>
      <c r="AU166" s="149" t="s">
        <v>94</v>
      </c>
      <c r="AV166" s="12" t="s">
        <v>94</v>
      </c>
      <c r="AW166" s="12" t="s">
        <v>39</v>
      </c>
      <c r="AX166" s="12" t="s">
        <v>84</v>
      </c>
      <c r="AY166" s="149" t="s">
        <v>165</v>
      </c>
    </row>
    <row r="167" spans="2:65" s="13" customFormat="1" ht="10.5">
      <c r="B167" s="155"/>
      <c r="D167" s="148" t="s">
        <v>177</v>
      </c>
      <c r="E167" s="156" t="s">
        <v>1</v>
      </c>
      <c r="F167" s="157" t="s">
        <v>184</v>
      </c>
      <c r="H167" s="158">
        <v>51.839999999999996</v>
      </c>
      <c r="I167" s="159"/>
      <c r="L167" s="155"/>
      <c r="M167" s="160"/>
      <c r="T167" s="161"/>
      <c r="AT167" s="156" t="s">
        <v>177</v>
      </c>
      <c r="AU167" s="156" t="s">
        <v>94</v>
      </c>
      <c r="AV167" s="13" t="s">
        <v>171</v>
      </c>
      <c r="AW167" s="13" t="s">
        <v>39</v>
      </c>
      <c r="AX167" s="13" t="s">
        <v>92</v>
      </c>
      <c r="AY167" s="156" t="s">
        <v>165</v>
      </c>
    </row>
    <row r="168" spans="2:65" s="1" customFormat="1" ht="16.55" customHeight="1">
      <c r="B168" s="32"/>
      <c r="C168" s="162" t="s">
        <v>241</v>
      </c>
      <c r="D168" s="162" t="s">
        <v>221</v>
      </c>
      <c r="E168" s="163" t="s">
        <v>752</v>
      </c>
      <c r="F168" s="164" t="s">
        <v>753</v>
      </c>
      <c r="G168" s="165" t="s">
        <v>224</v>
      </c>
      <c r="H168" s="166">
        <v>103.68</v>
      </c>
      <c r="I168" s="167"/>
      <c r="J168" s="168">
        <f>ROUND(I168*H168,2)</f>
        <v>0</v>
      </c>
      <c r="K168" s="169"/>
      <c r="L168" s="170"/>
      <c r="M168" s="171" t="s">
        <v>1</v>
      </c>
      <c r="N168" s="172" t="s">
        <v>49</v>
      </c>
      <c r="P168" s="143">
        <f>O168*H168</f>
        <v>0</v>
      </c>
      <c r="Q168" s="143">
        <v>1</v>
      </c>
      <c r="R168" s="143">
        <f>Q168*H168</f>
        <v>103.68</v>
      </c>
      <c r="S168" s="143">
        <v>0</v>
      </c>
      <c r="T168" s="144">
        <f>S168*H168</f>
        <v>0</v>
      </c>
      <c r="AR168" s="145" t="s">
        <v>209</v>
      </c>
      <c r="AT168" s="145" t="s">
        <v>221</v>
      </c>
      <c r="AU168" s="145" t="s">
        <v>94</v>
      </c>
      <c r="AY168" s="16" t="s">
        <v>165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6" t="s">
        <v>92</v>
      </c>
      <c r="BK168" s="146">
        <f>ROUND(I168*H168,2)</f>
        <v>0</v>
      </c>
      <c r="BL168" s="16" t="s">
        <v>171</v>
      </c>
      <c r="BM168" s="145" t="s">
        <v>754</v>
      </c>
    </row>
    <row r="169" spans="2:65" s="12" customFormat="1" ht="10.5">
      <c r="B169" s="147"/>
      <c r="D169" s="148" t="s">
        <v>177</v>
      </c>
      <c r="E169" s="149" t="s">
        <v>1</v>
      </c>
      <c r="F169" s="150" t="s">
        <v>755</v>
      </c>
      <c r="H169" s="151">
        <v>103.68</v>
      </c>
      <c r="I169" s="152"/>
      <c r="L169" s="147"/>
      <c r="M169" s="153"/>
      <c r="T169" s="154"/>
      <c r="AT169" s="149" t="s">
        <v>177</v>
      </c>
      <c r="AU169" s="149" t="s">
        <v>94</v>
      </c>
      <c r="AV169" s="12" t="s">
        <v>94</v>
      </c>
      <c r="AW169" s="12" t="s">
        <v>39</v>
      </c>
      <c r="AX169" s="12" t="s">
        <v>92</v>
      </c>
      <c r="AY169" s="149" t="s">
        <v>165</v>
      </c>
    </row>
    <row r="170" spans="2:65" s="1" customFormat="1" ht="24.25" customHeight="1">
      <c r="B170" s="32"/>
      <c r="C170" s="133" t="s">
        <v>8</v>
      </c>
      <c r="D170" s="133" t="s">
        <v>167</v>
      </c>
      <c r="E170" s="134" t="s">
        <v>756</v>
      </c>
      <c r="F170" s="135" t="s">
        <v>757</v>
      </c>
      <c r="G170" s="136" t="s">
        <v>170</v>
      </c>
      <c r="H170" s="137">
        <v>107</v>
      </c>
      <c r="I170" s="138"/>
      <c r="J170" s="139">
        <f>ROUND(I170*H170,2)</f>
        <v>0</v>
      </c>
      <c r="K170" s="140"/>
      <c r="L170" s="32"/>
      <c r="M170" s="141" t="s">
        <v>1</v>
      </c>
      <c r="N170" s="142" t="s">
        <v>49</v>
      </c>
      <c r="P170" s="143">
        <f>O170*H170</f>
        <v>0</v>
      </c>
      <c r="Q170" s="143">
        <v>0</v>
      </c>
      <c r="R170" s="143">
        <f>Q170*H170</f>
        <v>0</v>
      </c>
      <c r="S170" s="143">
        <v>0</v>
      </c>
      <c r="T170" s="144">
        <f>S170*H170</f>
        <v>0</v>
      </c>
      <c r="AR170" s="145" t="s">
        <v>171</v>
      </c>
      <c r="AT170" s="145" t="s">
        <v>167</v>
      </c>
      <c r="AU170" s="145" t="s">
        <v>94</v>
      </c>
      <c r="AY170" s="16" t="s">
        <v>165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6" t="s">
        <v>92</v>
      </c>
      <c r="BK170" s="146">
        <f>ROUND(I170*H170,2)</f>
        <v>0</v>
      </c>
      <c r="BL170" s="16" t="s">
        <v>171</v>
      </c>
      <c r="BM170" s="145" t="s">
        <v>758</v>
      </c>
    </row>
    <row r="171" spans="2:65" s="14" customFormat="1" ht="10.5">
      <c r="B171" s="179"/>
      <c r="D171" s="148" t="s">
        <v>177</v>
      </c>
      <c r="E171" s="180" t="s">
        <v>1</v>
      </c>
      <c r="F171" s="181" t="s">
        <v>759</v>
      </c>
      <c r="H171" s="180" t="s">
        <v>1</v>
      </c>
      <c r="I171" s="182"/>
      <c r="L171" s="179"/>
      <c r="M171" s="183"/>
      <c r="T171" s="184"/>
      <c r="AT171" s="180" t="s">
        <v>177</v>
      </c>
      <c r="AU171" s="180" t="s">
        <v>94</v>
      </c>
      <c r="AV171" s="14" t="s">
        <v>92</v>
      </c>
      <c r="AW171" s="14" t="s">
        <v>39</v>
      </c>
      <c r="AX171" s="14" t="s">
        <v>84</v>
      </c>
      <c r="AY171" s="180" t="s">
        <v>165</v>
      </c>
    </row>
    <row r="172" spans="2:65" s="12" customFormat="1" ht="10.5">
      <c r="B172" s="147"/>
      <c r="D172" s="148" t="s">
        <v>177</v>
      </c>
      <c r="E172" s="149" t="s">
        <v>1</v>
      </c>
      <c r="F172" s="150" t="s">
        <v>760</v>
      </c>
      <c r="H172" s="151">
        <v>107</v>
      </c>
      <c r="I172" s="152"/>
      <c r="L172" s="147"/>
      <c r="M172" s="153"/>
      <c r="T172" s="154"/>
      <c r="AT172" s="149" t="s">
        <v>177</v>
      </c>
      <c r="AU172" s="149" t="s">
        <v>94</v>
      </c>
      <c r="AV172" s="12" t="s">
        <v>94</v>
      </c>
      <c r="AW172" s="12" t="s">
        <v>39</v>
      </c>
      <c r="AX172" s="12" t="s">
        <v>92</v>
      </c>
      <c r="AY172" s="149" t="s">
        <v>165</v>
      </c>
    </row>
    <row r="173" spans="2:65" s="1" customFormat="1" ht="16.55" customHeight="1">
      <c r="B173" s="32"/>
      <c r="C173" s="162" t="s">
        <v>250</v>
      </c>
      <c r="D173" s="162" t="s">
        <v>221</v>
      </c>
      <c r="E173" s="163" t="s">
        <v>236</v>
      </c>
      <c r="F173" s="164" t="s">
        <v>237</v>
      </c>
      <c r="G173" s="165" t="s">
        <v>238</v>
      </c>
      <c r="H173" s="166">
        <v>2.14</v>
      </c>
      <c r="I173" s="167"/>
      <c r="J173" s="168">
        <f>ROUND(I173*H173,2)</f>
        <v>0</v>
      </c>
      <c r="K173" s="169"/>
      <c r="L173" s="170"/>
      <c r="M173" s="171" t="s">
        <v>1</v>
      </c>
      <c r="N173" s="172" t="s">
        <v>49</v>
      </c>
      <c r="P173" s="143">
        <f>O173*H173</f>
        <v>0</v>
      </c>
      <c r="Q173" s="143">
        <v>1E-3</v>
      </c>
      <c r="R173" s="143">
        <f>Q173*H173</f>
        <v>2.14E-3</v>
      </c>
      <c r="S173" s="143">
        <v>0</v>
      </c>
      <c r="T173" s="144">
        <f>S173*H173</f>
        <v>0</v>
      </c>
      <c r="AR173" s="145" t="s">
        <v>209</v>
      </c>
      <c r="AT173" s="145" t="s">
        <v>221</v>
      </c>
      <c r="AU173" s="145" t="s">
        <v>94</v>
      </c>
      <c r="AY173" s="16" t="s">
        <v>165</v>
      </c>
      <c r="BE173" s="146">
        <f>IF(N173="základní",J173,0)</f>
        <v>0</v>
      </c>
      <c r="BF173" s="146">
        <f>IF(N173="snížená",J173,0)</f>
        <v>0</v>
      </c>
      <c r="BG173" s="146">
        <f>IF(N173="zákl. přenesená",J173,0)</f>
        <v>0</v>
      </c>
      <c r="BH173" s="146">
        <f>IF(N173="sníž. přenesená",J173,0)</f>
        <v>0</v>
      </c>
      <c r="BI173" s="146">
        <f>IF(N173="nulová",J173,0)</f>
        <v>0</v>
      </c>
      <c r="BJ173" s="16" t="s">
        <v>92</v>
      </c>
      <c r="BK173" s="146">
        <f>ROUND(I173*H173,2)</f>
        <v>0</v>
      </c>
      <c r="BL173" s="16" t="s">
        <v>171</v>
      </c>
      <c r="BM173" s="145" t="s">
        <v>761</v>
      </c>
    </row>
    <row r="174" spans="2:65" s="12" customFormat="1" ht="10.5">
      <c r="B174" s="147"/>
      <c r="D174" s="148" t="s">
        <v>177</v>
      </c>
      <c r="F174" s="150" t="s">
        <v>762</v>
      </c>
      <c r="H174" s="151">
        <v>2.14</v>
      </c>
      <c r="I174" s="152"/>
      <c r="L174" s="147"/>
      <c r="M174" s="153"/>
      <c r="T174" s="154"/>
      <c r="AT174" s="149" t="s">
        <v>177</v>
      </c>
      <c r="AU174" s="149" t="s">
        <v>94</v>
      </c>
      <c r="AV174" s="12" t="s">
        <v>94</v>
      </c>
      <c r="AW174" s="12" t="s">
        <v>4</v>
      </c>
      <c r="AX174" s="12" t="s">
        <v>92</v>
      </c>
      <c r="AY174" s="149" t="s">
        <v>165</v>
      </c>
    </row>
    <row r="175" spans="2:65" s="11" customFormat="1" ht="22.75" customHeight="1">
      <c r="B175" s="121"/>
      <c r="D175" s="122" t="s">
        <v>83</v>
      </c>
      <c r="E175" s="131" t="s">
        <v>94</v>
      </c>
      <c r="F175" s="131" t="s">
        <v>245</v>
      </c>
      <c r="I175" s="124"/>
      <c r="J175" s="132">
        <f>BK175</f>
        <v>0</v>
      </c>
      <c r="L175" s="121"/>
      <c r="M175" s="126"/>
      <c r="P175" s="127">
        <f>SUM(P176:P182)</f>
        <v>0</v>
      </c>
      <c r="R175" s="127">
        <f>SUM(R176:R182)</f>
        <v>58.595672579999999</v>
      </c>
      <c r="T175" s="128">
        <f>SUM(T176:T182)</f>
        <v>0</v>
      </c>
      <c r="AR175" s="122" t="s">
        <v>92</v>
      </c>
      <c r="AT175" s="129" t="s">
        <v>83</v>
      </c>
      <c r="AU175" s="129" t="s">
        <v>92</v>
      </c>
      <c r="AY175" s="122" t="s">
        <v>165</v>
      </c>
      <c r="BK175" s="130">
        <f>SUM(BK176:BK182)</f>
        <v>0</v>
      </c>
    </row>
    <row r="176" spans="2:65" s="1" customFormat="1" ht="24.25" customHeight="1">
      <c r="B176" s="32"/>
      <c r="C176" s="133" t="s">
        <v>254</v>
      </c>
      <c r="D176" s="133" t="s">
        <v>167</v>
      </c>
      <c r="E176" s="134" t="s">
        <v>763</v>
      </c>
      <c r="F176" s="135" t="s">
        <v>764</v>
      </c>
      <c r="G176" s="136" t="s">
        <v>170</v>
      </c>
      <c r="H176" s="137">
        <v>112.32</v>
      </c>
      <c r="I176" s="138"/>
      <c r="J176" s="139">
        <f>ROUND(I176*H176,2)</f>
        <v>0</v>
      </c>
      <c r="K176" s="140"/>
      <c r="L176" s="32"/>
      <c r="M176" s="141" t="s">
        <v>1</v>
      </c>
      <c r="N176" s="142" t="s">
        <v>49</v>
      </c>
      <c r="P176" s="143">
        <f>O176*H176</f>
        <v>0</v>
      </c>
      <c r="Q176" s="143">
        <v>9.8999999999999994E-5</v>
      </c>
      <c r="R176" s="143">
        <f>Q176*H176</f>
        <v>1.1119679999999998E-2</v>
      </c>
      <c r="S176" s="143">
        <v>0</v>
      </c>
      <c r="T176" s="144">
        <f>S176*H176</f>
        <v>0</v>
      </c>
      <c r="AR176" s="145" t="s">
        <v>171</v>
      </c>
      <c r="AT176" s="145" t="s">
        <v>167</v>
      </c>
      <c r="AU176" s="145" t="s">
        <v>94</v>
      </c>
      <c r="AY176" s="16" t="s">
        <v>165</v>
      </c>
      <c r="BE176" s="146">
        <f>IF(N176="základní",J176,0)</f>
        <v>0</v>
      </c>
      <c r="BF176" s="146">
        <f>IF(N176="snížená",J176,0)</f>
        <v>0</v>
      </c>
      <c r="BG176" s="146">
        <f>IF(N176="zákl. přenesená",J176,0)</f>
        <v>0</v>
      </c>
      <c r="BH176" s="146">
        <f>IF(N176="sníž. přenesená",J176,0)</f>
        <v>0</v>
      </c>
      <c r="BI176" s="146">
        <f>IF(N176="nulová",J176,0)</f>
        <v>0</v>
      </c>
      <c r="BJ176" s="16" t="s">
        <v>92</v>
      </c>
      <c r="BK176" s="146">
        <f>ROUND(I176*H176,2)</f>
        <v>0</v>
      </c>
      <c r="BL176" s="16" t="s">
        <v>171</v>
      </c>
      <c r="BM176" s="145" t="s">
        <v>765</v>
      </c>
    </row>
    <row r="177" spans="2:65" s="14" customFormat="1" ht="10.5">
      <c r="B177" s="179"/>
      <c r="D177" s="148" t="s">
        <v>177</v>
      </c>
      <c r="E177" s="180" t="s">
        <v>1</v>
      </c>
      <c r="F177" s="181" t="s">
        <v>766</v>
      </c>
      <c r="H177" s="180" t="s">
        <v>1</v>
      </c>
      <c r="I177" s="182"/>
      <c r="L177" s="179"/>
      <c r="M177" s="183"/>
      <c r="T177" s="184"/>
      <c r="AT177" s="180" t="s">
        <v>177</v>
      </c>
      <c r="AU177" s="180" t="s">
        <v>94</v>
      </c>
      <c r="AV177" s="14" t="s">
        <v>92</v>
      </c>
      <c r="AW177" s="14" t="s">
        <v>39</v>
      </c>
      <c r="AX177" s="14" t="s">
        <v>84</v>
      </c>
      <c r="AY177" s="180" t="s">
        <v>165</v>
      </c>
    </row>
    <row r="178" spans="2:65" s="12" customFormat="1" ht="10.5">
      <c r="B178" s="147"/>
      <c r="D178" s="148" t="s">
        <v>177</v>
      </c>
      <c r="E178" s="149" t="s">
        <v>1</v>
      </c>
      <c r="F178" s="150" t="s">
        <v>767</v>
      </c>
      <c r="H178" s="151">
        <v>112.32</v>
      </c>
      <c r="I178" s="152"/>
      <c r="L178" s="147"/>
      <c r="M178" s="153"/>
      <c r="T178" s="154"/>
      <c r="AT178" s="149" t="s">
        <v>177</v>
      </c>
      <c r="AU178" s="149" t="s">
        <v>94</v>
      </c>
      <c r="AV178" s="12" t="s">
        <v>94</v>
      </c>
      <c r="AW178" s="12" t="s">
        <v>39</v>
      </c>
      <c r="AX178" s="12" t="s">
        <v>92</v>
      </c>
      <c r="AY178" s="149" t="s">
        <v>165</v>
      </c>
    </row>
    <row r="179" spans="2:65" s="1" customFormat="1" ht="24.25" customHeight="1">
      <c r="B179" s="32"/>
      <c r="C179" s="162" t="s">
        <v>259</v>
      </c>
      <c r="D179" s="162" t="s">
        <v>221</v>
      </c>
      <c r="E179" s="163" t="s">
        <v>768</v>
      </c>
      <c r="F179" s="164" t="s">
        <v>769</v>
      </c>
      <c r="G179" s="165" t="s">
        <v>170</v>
      </c>
      <c r="H179" s="166">
        <v>133.04300000000001</v>
      </c>
      <c r="I179" s="167"/>
      <c r="J179" s="168">
        <f>ROUND(I179*H179,2)</f>
        <v>0</v>
      </c>
      <c r="K179" s="169"/>
      <c r="L179" s="170"/>
      <c r="M179" s="171" t="s">
        <v>1</v>
      </c>
      <c r="N179" s="172" t="s">
        <v>49</v>
      </c>
      <c r="P179" s="143">
        <f>O179*H179</f>
        <v>0</v>
      </c>
      <c r="Q179" s="143">
        <v>2.9999999999999997E-4</v>
      </c>
      <c r="R179" s="143">
        <f>Q179*H179</f>
        <v>3.9912900000000001E-2</v>
      </c>
      <c r="S179" s="143">
        <v>0</v>
      </c>
      <c r="T179" s="144">
        <f>S179*H179</f>
        <v>0</v>
      </c>
      <c r="AR179" s="145" t="s">
        <v>209</v>
      </c>
      <c r="AT179" s="145" t="s">
        <v>221</v>
      </c>
      <c r="AU179" s="145" t="s">
        <v>94</v>
      </c>
      <c r="AY179" s="16" t="s">
        <v>165</v>
      </c>
      <c r="BE179" s="146">
        <f>IF(N179="základní",J179,0)</f>
        <v>0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6" t="s">
        <v>92</v>
      </c>
      <c r="BK179" s="146">
        <f>ROUND(I179*H179,2)</f>
        <v>0</v>
      </c>
      <c r="BL179" s="16" t="s">
        <v>171</v>
      </c>
      <c r="BM179" s="145" t="s">
        <v>770</v>
      </c>
    </row>
    <row r="180" spans="2:65" s="12" customFormat="1" ht="10.5">
      <c r="B180" s="147"/>
      <c r="D180" s="148" t="s">
        <v>177</v>
      </c>
      <c r="F180" s="150" t="s">
        <v>771</v>
      </c>
      <c r="H180" s="151">
        <v>133.04300000000001</v>
      </c>
      <c r="I180" s="152"/>
      <c r="L180" s="147"/>
      <c r="M180" s="153"/>
      <c r="T180" s="154"/>
      <c r="AT180" s="149" t="s">
        <v>177</v>
      </c>
      <c r="AU180" s="149" t="s">
        <v>94</v>
      </c>
      <c r="AV180" s="12" t="s">
        <v>94</v>
      </c>
      <c r="AW180" s="12" t="s">
        <v>4</v>
      </c>
      <c r="AX180" s="12" t="s">
        <v>92</v>
      </c>
      <c r="AY180" s="149" t="s">
        <v>165</v>
      </c>
    </row>
    <row r="181" spans="2:65" s="1" customFormat="1" ht="24.25" customHeight="1">
      <c r="B181" s="32"/>
      <c r="C181" s="133" t="s">
        <v>263</v>
      </c>
      <c r="D181" s="133" t="s">
        <v>167</v>
      </c>
      <c r="E181" s="134" t="s">
        <v>772</v>
      </c>
      <c r="F181" s="135" t="s">
        <v>773</v>
      </c>
      <c r="G181" s="136" t="s">
        <v>175</v>
      </c>
      <c r="H181" s="137">
        <v>29.568000000000001</v>
      </c>
      <c r="I181" s="138"/>
      <c r="J181" s="139">
        <f>ROUND(I181*H181,2)</f>
        <v>0</v>
      </c>
      <c r="K181" s="140"/>
      <c r="L181" s="32"/>
      <c r="M181" s="141" t="s">
        <v>1</v>
      </c>
      <c r="N181" s="142" t="s">
        <v>49</v>
      </c>
      <c r="P181" s="143">
        <f>O181*H181</f>
        <v>0</v>
      </c>
      <c r="Q181" s="143">
        <v>1.98</v>
      </c>
      <c r="R181" s="143">
        <f>Q181*H181</f>
        <v>58.544640000000001</v>
      </c>
      <c r="S181" s="143">
        <v>0</v>
      </c>
      <c r="T181" s="144">
        <f>S181*H181</f>
        <v>0</v>
      </c>
      <c r="AR181" s="145" t="s">
        <v>171</v>
      </c>
      <c r="AT181" s="145" t="s">
        <v>167</v>
      </c>
      <c r="AU181" s="145" t="s">
        <v>94</v>
      </c>
      <c r="AY181" s="16" t="s">
        <v>165</v>
      </c>
      <c r="BE181" s="146">
        <f>IF(N181="základní",J181,0)</f>
        <v>0</v>
      </c>
      <c r="BF181" s="146">
        <f>IF(N181="snížená",J181,0)</f>
        <v>0</v>
      </c>
      <c r="BG181" s="146">
        <f>IF(N181="zákl. přenesená",J181,0)</f>
        <v>0</v>
      </c>
      <c r="BH181" s="146">
        <f>IF(N181="sníž. přenesená",J181,0)</f>
        <v>0</v>
      </c>
      <c r="BI181" s="146">
        <f>IF(N181="nulová",J181,0)</f>
        <v>0</v>
      </c>
      <c r="BJ181" s="16" t="s">
        <v>92</v>
      </c>
      <c r="BK181" s="146">
        <f>ROUND(I181*H181,2)</f>
        <v>0</v>
      </c>
      <c r="BL181" s="16" t="s">
        <v>171</v>
      </c>
      <c r="BM181" s="145" t="s">
        <v>774</v>
      </c>
    </row>
    <row r="182" spans="2:65" s="12" customFormat="1" ht="10.5">
      <c r="B182" s="147"/>
      <c r="D182" s="148" t="s">
        <v>177</v>
      </c>
      <c r="E182" s="149" t="s">
        <v>1</v>
      </c>
      <c r="F182" s="150" t="s">
        <v>775</v>
      </c>
      <c r="H182" s="151">
        <v>29.568000000000001</v>
      </c>
      <c r="I182" s="152"/>
      <c r="L182" s="147"/>
      <c r="M182" s="153"/>
      <c r="T182" s="154"/>
      <c r="AT182" s="149" t="s">
        <v>177</v>
      </c>
      <c r="AU182" s="149" t="s">
        <v>94</v>
      </c>
      <c r="AV182" s="12" t="s">
        <v>94</v>
      </c>
      <c r="AW182" s="12" t="s">
        <v>39</v>
      </c>
      <c r="AX182" s="12" t="s">
        <v>92</v>
      </c>
      <c r="AY182" s="149" t="s">
        <v>165</v>
      </c>
    </row>
    <row r="183" spans="2:65" s="11" customFormat="1" ht="22.75" customHeight="1">
      <c r="B183" s="121"/>
      <c r="D183" s="122" t="s">
        <v>83</v>
      </c>
      <c r="E183" s="131" t="s">
        <v>185</v>
      </c>
      <c r="F183" s="131" t="s">
        <v>268</v>
      </c>
      <c r="I183" s="124"/>
      <c r="J183" s="132">
        <f>BK183</f>
        <v>0</v>
      </c>
      <c r="L183" s="121"/>
      <c r="M183" s="126"/>
      <c r="P183" s="127">
        <f>SUM(P184:P187)</f>
        <v>0</v>
      </c>
      <c r="R183" s="127">
        <f>SUM(R184:R187)</f>
        <v>0.1048</v>
      </c>
      <c r="T183" s="128">
        <f>SUM(T184:T187)</f>
        <v>0</v>
      </c>
      <c r="AR183" s="122" t="s">
        <v>92</v>
      </c>
      <c r="AT183" s="129" t="s">
        <v>83</v>
      </c>
      <c r="AU183" s="129" t="s">
        <v>92</v>
      </c>
      <c r="AY183" s="122" t="s">
        <v>165</v>
      </c>
      <c r="BK183" s="130">
        <f>SUM(BK184:BK187)</f>
        <v>0</v>
      </c>
    </row>
    <row r="184" spans="2:65" s="1" customFormat="1" ht="16.55" customHeight="1">
      <c r="B184" s="32"/>
      <c r="C184" s="133" t="s">
        <v>269</v>
      </c>
      <c r="D184" s="133" t="s">
        <v>167</v>
      </c>
      <c r="E184" s="134" t="s">
        <v>776</v>
      </c>
      <c r="F184" s="135" t="s">
        <v>777</v>
      </c>
      <c r="G184" s="136" t="s">
        <v>266</v>
      </c>
      <c r="H184" s="137">
        <v>2</v>
      </c>
      <c r="I184" s="138"/>
      <c r="J184" s="139">
        <f>ROUND(I184*H184,2)</f>
        <v>0</v>
      </c>
      <c r="K184" s="140"/>
      <c r="L184" s="32"/>
      <c r="M184" s="141" t="s">
        <v>1</v>
      </c>
      <c r="N184" s="142" t="s">
        <v>49</v>
      </c>
      <c r="P184" s="143">
        <f>O184*H184</f>
        <v>0</v>
      </c>
      <c r="Q184" s="143">
        <v>0</v>
      </c>
      <c r="R184" s="143">
        <f>Q184*H184</f>
        <v>0</v>
      </c>
      <c r="S184" s="143">
        <v>0</v>
      </c>
      <c r="T184" s="144">
        <f>S184*H184</f>
        <v>0</v>
      </c>
      <c r="AR184" s="145" t="s">
        <v>171</v>
      </c>
      <c r="AT184" s="145" t="s">
        <v>167</v>
      </c>
      <c r="AU184" s="145" t="s">
        <v>94</v>
      </c>
      <c r="AY184" s="16" t="s">
        <v>165</v>
      </c>
      <c r="BE184" s="146">
        <f>IF(N184="základní",J184,0)</f>
        <v>0</v>
      </c>
      <c r="BF184" s="146">
        <f>IF(N184="snížená",J184,0)</f>
        <v>0</v>
      </c>
      <c r="BG184" s="146">
        <f>IF(N184="zákl. přenesená",J184,0)</f>
        <v>0</v>
      </c>
      <c r="BH184" s="146">
        <f>IF(N184="sníž. přenesená",J184,0)</f>
        <v>0</v>
      </c>
      <c r="BI184" s="146">
        <f>IF(N184="nulová",J184,0)</f>
        <v>0</v>
      </c>
      <c r="BJ184" s="16" t="s">
        <v>92</v>
      </c>
      <c r="BK184" s="146">
        <f>ROUND(I184*H184,2)</f>
        <v>0</v>
      </c>
      <c r="BL184" s="16" t="s">
        <v>171</v>
      </c>
      <c r="BM184" s="145" t="s">
        <v>778</v>
      </c>
    </row>
    <row r="185" spans="2:65" s="1" customFormat="1" ht="24.25" customHeight="1">
      <c r="B185" s="32"/>
      <c r="C185" s="162" t="s">
        <v>7</v>
      </c>
      <c r="D185" s="162" t="s">
        <v>221</v>
      </c>
      <c r="E185" s="163" t="s">
        <v>779</v>
      </c>
      <c r="F185" s="164" t="s">
        <v>780</v>
      </c>
      <c r="G185" s="165" t="s">
        <v>266</v>
      </c>
      <c r="H185" s="166">
        <v>2</v>
      </c>
      <c r="I185" s="167"/>
      <c r="J185" s="168">
        <f>ROUND(I185*H185,2)</f>
        <v>0</v>
      </c>
      <c r="K185" s="169"/>
      <c r="L185" s="170"/>
      <c r="M185" s="171" t="s">
        <v>1</v>
      </c>
      <c r="N185" s="172" t="s">
        <v>49</v>
      </c>
      <c r="P185" s="143">
        <f>O185*H185</f>
        <v>0</v>
      </c>
      <c r="Q185" s="143">
        <v>0</v>
      </c>
      <c r="R185" s="143">
        <f>Q185*H185</f>
        <v>0</v>
      </c>
      <c r="S185" s="143">
        <v>0</v>
      </c>
      <c r="T185" s="144">
        <f>S185*H185</f>
        <v>0</v>
      </c>
      <c r="AR185" s="145" t="s">
        <v>209</v>
      </c>
      <c r="AT185" s="145" t="s">
        <v>221</v>
      </c>
      <c r="AU185" s="145" t="s">
        <v>94</v>
      </c>
      <c r="AY185" s="16" t="s">
        <v>165</v>
      </c>
      <c r="BE185" s="146">
        <f>IF(N185="základní",J185,0)</f>
        <v>0</v>
      </c>
      <c r="BF185" s="146">
        <f>IF(N185="snížená",J185,0)</f>
        <v>0</v>
      </c>
      <c r="BG185" s="146">
        <f>IF(N185="zákl. přenesená",J185,0)</f>
        <v>0</v>
      </c>
      <c r="BH185" s="146">
        <f>IF(N185="sníž. přenesená",J185,0)</f>
        <v>0</v>
      </c>
      <c r="BI185" s="146">
        <f>IF(N185="nulová",J185,0)</f>
        <v>0</v>
      </c>
      <c r="BJ185" s="16" t="s">
        <v>92</v>
      </c>
      <c r="BK185" s="146">
        <f>ROUND(I185*H185,2)</f>
        <v>0</v>
      </c>
      <c r="BL185" s="16" t="s">
        <v>171</v>
      </c>
      <c r="BM185" s="145" t="s">
        <v>781</v>
      </c>
    </row>
    <row r="186" spans="2:65" s="1" customFormat="1" ht="16.55" customHeight="1">
      <c r="B186" s="32"/>
      <c r="C186" s="162" t="s">
        <v>277</v>
      </c>
      <c r="D186" s="162" t="s">
        <v>221</v>
      </c>
      <c r="E186" s="163" t="s">
        <v>782</v>
      </c>
      <c r="F186" s="164" t="s">
        <v>783</v>
      </c>
      <c r="G186" s="165" t="s">
        <v>266</v>
      </c>
      <c r="H186" s="166">
        <v>2</v>
      </c>
      <c r="I186" s="167"/>
      <c r="J186" s="168">
        <f>ROUND(I186*H186,2)</f>
        <v>0</v>
      </c>
      <c r="K186" s="169"/>
      <c r="L186" s="170"/>
      <c r="M186" s="171" t="s">
        <v>1</v>
      </c>
      <c r="N186" s="172" t="s">
        <v>49</v>
      </c>
      <c r="P186" s="143">
        <f>O186*H186</f>
        <v>0</v>
      </c>
      <c r="Q186" s="143">
        <v>5.2400000000000002E-2</v>
      </c>
      <c r="R186" s="143">
        <f>Q186*H186</f>
        <v>0.1048</v>
      </c>
      <c r="S186" s="143">
        <v>0</v>
      </c>
      <c r="T186" s="144">
        <f>S186*H186</f>
        <v>0</v>
      </c>
      <c r="AR186" s="145" t="s">
        <v>209</v>
      </c>
      <c r="AT186" s="145" t="s">
        <v>221</v>
      </c>
      <c r="AU186" s="145" t="s">
        <v>94</v>
      </c>
      <c r="AY186" s="16" t="s">
        <v>165</v>
      </c>
      <c r="BE186" s="146">
        <f>IF(N186="základní",J186,0)</f>
        <v>0</v>
      </c>
      <c r="BF186" s="146">
        <f>IF(N186="snížená",J186,0)</f>
        <v>0</v>
      </c>
      <c r="BG186" s="146">
        <f>IF(N186="zákl. přenesená",J186,0)</f>
        <v>0</v>
      </c>
      <c r="BH186" s="146">
        <f>IF(N186="sníž. přenesená",J186,0)</f>
        <v>0</v>
      </c>
      <c r="BI186" s="146">
        <f>IF(N186="nulová",J186,0)</f>
        <v>0</v>
      </c>
      <c r="BJ186" s="16" t="s">
        <v>92</v>
      </c>
      <c r="BK186" s="146">
        <f>ROUND(I186*H186,2)</f>
        <v>0</v>
      </c>
      <c r="BL186" s="16" t="s">
        <v>171</v>
      </c>
      <c r="BM186" s="145" t="s">
        <v>784</v>
      </c>
    </row>
    <row r="187" spans="2:65" s="1" customFormat="1" ht="24.25" customHeight="1">
      <c r="B187" s="32"/>
      <c r="C187" s="162" t="s">
        <v>282</v>
      </c>
      <c r="D187" s="162" t="s">
        <v>221</v>
      </c>
      <c r="E187" s="163" t="s">
        <v>785</v>
      </c>
      <c r="F187" s="164" t="s">
        <v>786</v>
      </c>
      <c r="G187" s="165" t="s">
        <v>266</v>
      </c>
      <c r="H187" s="166">
        <v>2</v>
      </c>
      <c r="I187" s="167"/>
      <c r="J187" s="168">
        <f>ROUND(I187*H187,2)</f>
        <v>0</v>
      </c>
      <c r="K187" s="169"/>
      <c r="L187" s="170"/>
      <c r="M187" s="171" t="s">
        <v>1</v>
      </c>
      <c r="N187" s="172" t="s">
        <v>49</v>
      </c>
      <c r="P187" s="143">
        <f>O187*H187</f>
        <v>0</v>
      </c>
      <c r="Q187" s="143">
        <v>0</v>
      </c>
      <c r="R187" s="143">
        <f>Q187*H187</f>
        <v>0</v>
      </c>
      <c r="S187" s="143">
        <v>0</v>
      </c>
      <c r="T187" s="144">
        <f>S187*H187</f>
        <v>0</v>
      </c>
      <c r="AR187" s="145" t="s">
        <v>209</v>
      </c>
      <c r="AT187" s="145" t="s">
        <v>221</v>
      </c>
      <c r="AU187" s="145" t="s">
        <v>94</v>
      </c>
      <c r="AY187" s="16" t="s">
        <v>165</v>
      </c>
      <c r="BE187" s="146">
        <f>IF(N187="základní",J187,0)</f>
        <v>0</v>
      </c>
      <c r="BF187" s="146">
        <f>IF(N187="snížená",J187,0)</f>
        <v>0</v>
      </c>
      <c r="BG187" s="146">
        <f>IF(N187="zákl. přenesená",J187,0)</f>
        <v>0</v>
      </c>
      <c r="BH187" s="146">
        <f>IF(N187="sníž. přenesená",J187,0)</f>
        <v>0</v>
      </c>
      <c r="BI187" s="146">
        <f>IF(N187="nulová",J187,0)</f>
        <v>0</v>
      </c>
      <c r="BJ187" s="16" t="s">
        <v>92</v>
      </c>
      <c r="BK187" s="146">
        <f>ROUND(I187*H187,2)</f>
        <v>0</v>
      </c>
      <c r="BL187" s="16" t="s">
        <v>171</v>
      </c>
      <c r="BM187" s="145" t="s">
        <v>787</v>
      </c>
    </row>
    <row r="188" spans="2:65" s="11" customFormat="1" ht="22.75" customHeight="1">
      <c r="B188" s="121"/>
      <c r="D188" s="122" t="s">
        <v>83</v>
      </c>
      <c r="E188" s="131" t="s">
        <v>171</v>
      </c>
      <c r="F188" s="131" t="s">
        <v>788</v>
      </c>
      <c r="I188" s="124"/>
      <c r="J188" s="132">
        <f>BK188</f>
        <v>0</v>
      </c>
      <c r="L188" s="121"/>
      <c r="M188" s="126"/>
      <c r="P188" s="127">
        <f>SUM(P189:P192)</f>
        <v>0</v>
      </c>
      <c r="R188" s="127">
        <f>SUM(R189:R192)</f>
        <v>53.236520120000002</v>
      </c>
      <c r="T188" s="128">
        <f>SUM(T189:T192)</f>
        <v>0</v>
      </c>
      <c r="AR188" s="122" t="s">
        <v>92</v>
      </c>
      <c r="AT188" s="129" t="s">
        <v>83</v>
      </c>
      <c r="AU188" s="129" t="s">
        <v>92</v>
      </c>
      <c r="AY188" s="122" t="s">
        <v>165</v>
      </c>
      <c r="BK188" s="130">
        <f>SUM(BK189:BK192)</f>
        <v>0</v>
      </c>
    </row>
    <row r="189" spans="2:65" s="1" customFormat="1" ht="16.55" customHeight="1">
      <c r="B189" s="32"/>
      <c r="C189" s="133" t="s">
        <v>287</v>
      </c>
      <c r="D189" s="133" t="s">
        <v>167</v>
      </c>
      <c r="E189" s="134" t="s">
        <v>789</v>
      </c>
      <c r="F189" s="135" t="s">
        <v>790</v>
      </c>
      <c r="G189" s="136" t="s">
        <v>175</v>
      </c>
      <c r="H189" s="137">
        <v>28.155999999999999</v>
      </c>
      <c r="I189" s="138"/>
      <c r="J189" s="139">
        <f>ROUND(I189*H189,2)</f>
        <v>0</v>
      </c>
      <c r="K189" s="140"/>
      <c r="L189" s="32"/>
      <c r="M189" s="141" t="s">
        <v>1</v>
      </c>
      <c r="N189" s="142" t="s">
        <v>49</v>
      </c>
      <c r="P189" s="143">
        <f>O189*H189</f>
        <v>0</v>
      </c>
      <c r="Q189" s="143">
        <v>1.8907700000000001</v>
      </c>
      <c r="R189" s="143">
        <f>Q189*H189</f>
        <v>53.236520120000002</v>
      </c>
      <c r="S189" s="143">
        <v>0</v>
      </c>
      <c r="T189" s="144">
        <f>S189*H189</f>
        <v>0</v>
      </c>
      <c r="AR189" s="145" t="s">
        <v>171</v>
      </c>
      <c r="AT189" s="145" t="s">
        <v>167</v>
      </c>
      <c r="AU189" s="145" t="s">
        <v>94</v>
      </c>
      <c r="AY189" s="16" t="s">
        <v>165</v>
      </c>
      <c r="BE189" s="146">
        <f>IF(N189="základní",J189,0)</f>
        <v>0</v>
      </c>
      <c r="BF189" s="146">
        <f>IF(N189="snížená",J189,0)</f>
        <v>0</v>
      </c>
      <c r="BG189" s="146">
        <f>IF(N189="zákl. přenesená",J189,0)</f>
        <v>0</v>
      </c>
      <c r="BH189" s="146">
        <f>IF(N189="sníž. přenesená",J189,0)</f>
        <v>0</v>
      </c>
      <c r="BI189" s="146">
        <f>IF(N189="nulová",J189,0)</f>
        <v>0</v>
      </c>
      <c r="BJ189" s="16" t="s">
        <v>92</v>
      </c>
      <c r="BK189" s="146">
        <f>ROUND(I189*H189,2)</f>
        <v>0</v>
      </c>
      <c r="BL189" s="16" t="s">
        <v>171</v>
      </c>
      <c r="BM189" s="145" t="s">
        <v>791</v>
      </c>
    </row>
    <row r="190" spans="2:65" s="12" customFormat="1" ht="10.5">
      <c r="B190" s="147"/>
      <c r="D190" s="148" t="s">
        <v>177</v>
      </c>
      <c r="E190" s="149" t="s">
        <v>1</v>
      </c>
      <c r="F190" s="150" t="s">
        <v>792</v>
      </c>
      <c r="H190" s="151">
        <v>18.3</v>
      </c>
      <c r="I190" s="152"/>
      <c r="L190" s="147"/>
      <c r="M190" s="153"/>
      <c r="T190" s="154"/>
      <c r="AT190" s="149" t="s">
        <v>177</v>
      </c>
      <c r="AU190" s="149" t="s">
        <v>94</v>
      </c>
      <c r="AV190" s="12" t="s">
        <v>94</v>
      </c>
      <c r="AW190" s="12" t="s">
        <v>39</v>
      </c>
      <c r="AX190" s="12" t="s">
        <v>84</v>
      </c>
      <c r="AY190" s="149" t="s">
        <v>165</v>
      </c>
    </row>
    <row r="191" spans="2:65" s="12" customFormat="1" ht="10.5">
      <c r="B191" s="147"/>
      <c r="D191" s="148" t="s">
        <v>177</v>
      </c>
      <c r="E191" s="149" t="s">
        <v>1</v>
      </c>
      <c r="F191" s="150" t="s">
        <v>793</v>
      </c>
      <c r="H191" s="151">
        <v>9.8559999999999999</v>
      </c>
      <c r="I191" s="152"/>
      <c r="L191" s="147"/>
      <c r="M191" s="153"/>
      <c r="T191" s="154"/>
      <c r="AT191" s="149" t="s">
        <v>177</v>
      </c>
      <c r="AU191" s="149" t="s">
        <v>94</v>
      </c>
      <c r="AV191" s="12" t="s">
        <v>94</v>
      </c>
      <c r="AW191" s="12" t="s">
        <v>39</v>
      </c>
      <c r="AX191" s="12" t="s">
        <v>84</v>
      </c>
      <c r="AY191" s="149" t="s">
        <v>165</v>
      </c>
    </row>
    <row r="192" spans="2:65" s="13" customFormat="1" ht="10.5">
      <c r="B192" s="155"/>
      <c r="D192" s="148" t="s">
        <v>177</v>
      </c>
      <c r="E192" s="156" t="s">
        <v>1</v>
      </c>
      <c r="F192" s="157" t="s">
        <v>184</v>
      </c>
      <c r="H192" s="158">
        <v>28.155999999999999</v>
      </c>
      <c r="I192" s="159"/>
      <c r="L192" s="155"/>
      <c r="M192" s="160"/>
      <c r="T192" s="161"/>
      <c r="AT192" s="156" t="s">
        <v>177</v>
      </c>
      <c r="AU192" s="156" t="s">
        <v>94</v>
      </c>
      <c r="AV192" s="13" t="s">
        <v>171</v>
      </c>
      <c r="AW192" s="13" t="s">
        <v>39</v>
      </c>
      <c r="AX192" s="13" t="s">
        <v>92</v>
      </c>
      <c r="AY192" s="156" t="s">
        <v>165</v>
      </c>
    </row>
    <row r="193" spans="2:65" s="11" customFormat="1" ht="22.75" customHeight="1">
      <c r="B193" s="121"/>
      <c r="D193" s="122" t="s">
        <v>83</v>
      </c>
      <c r="E193" s="131" t="s">
        <v>209</v>
      </c>
      <c r="F193" s="131" t="s">
        <v>431</v>
      </c>
      <c r="I193" s="124"/>
      <c r="J193" s="132">
        <f>BK193</f>
        <v>0</v>
      </c>
      <c r="L193" s="121"/>
      <c r="M193" s="126"/>
      <c r="P193" s="127">
        <f>SUM(P194:P237)</f>
        <v>0</v>
      </c>
      <c r="R193" s="127">
        <f>SUM(R194:R237)</f>
        <v>46.196937677999998</v>
      </c>
      <c r="T193" s="128">
        <f>SUM(T194:T237)</f>
        <v>0</v>
      </c>
      <c r="AR193" s="122" t="s">
        <v>92</v>
      </c>
      <c r="AT193" s="129" t="s">
        <v>83</v>
      </c>
      <c r="AU193" s="129" t="s">
        <v>92</v>
      </c>
      <c r="AY193" s="122" t="s">
        <v>165</v>
      </c>
      <c r="BK193" s="130">
        <f>SUM(BK194:BK237)</f>
        <v>0</v>
      </c>
    </row>
    <row r="194" spans="2:65" s="1" customFormat="1" ht="33.049999999999997" customHeight="1">
      <c r="B194" s="32"/>
      <c r="C194" s="133" t="s">
        <v>292</v>
      </c>
      <c r="D194" s="133" t="s">
        <v>167</v>
      </c>
      <c r="E194" s="134" t="s">
        <v>794</v>
      </c>
      <c r="F194" s="135" t="s">
        <v>795</v>
      </c>
      <c r="G194" s="136" t="s">
        <v>257</v>
      </c>
      <c r="H194" s="137">
        <v>60.25</v>
      </c>
      <c r="I194" s="138"/>
      <c r="J194" s="139">
        <f>ROUND(I194*H194,2)</f>
        <v>0</v>
      </c>
      <c r="K194" s="140"/>
      <c r="L194" s="32"/>
      <c r="M194" s="141" t="s">
        <v>1</v>
      </c>
      <c r="N194" s="142" t="s">
        <v>49</v>
      </c>
      <c r="P194" s="143">
        <f>O194*H194</f>
        <v>0</v>
      </c>
      <c r="Q194" s="143">
        <v>1.1E-5</v>
      </c>
      <c r="R194" s="143">
        <f>Q194*H194</f>
        <v>6.6275000000000004E-4</v>
      </c>
      <c r="S194" s="143">
        <v>0</v>
      </c>
      <c r="T194" s="144">
        <f>S194*H194</f>
        <v>0</v>
      </c>
      <c r="AR194" s="145" t="s">
        <v>171</v>
      </c>
      <c r="AT194" s="145" t="s">
        <v>167</v>
      </c>
      <c r="AU194" s="145" t="s">
        <v>94</v>
      </c>
      <c r="AY194" s="16" t="s">
        <v>165</v>
      </c>
      <c r="BE194" s="146">
        <f>IF(N194="základní",J194,0)</f>
        <v>0</v>
      </c>
      <c r="BF194" s="146">
        <f>IF(N194="snížená",J194,0)</f>
        <v>0</v>
      </c>
      <c r="BG194" s="146">
        <f>IF(N194="zákl. přenesená",J194,0)</f>
        <v>0</v>
      </c>
      <c r="BH194" s="146">
        <f>IF(N194="sníž. přenesená",J194,0)</f>
        <v>0</v>
      </c>
      <c r="BI194" s="146">
        <f>IF(N194="nulová",J194,0)</f>
        <v>0</v>
      </c>
      <c r="BJ194" s="16" t="s">
        <v>92</v>
      </c>
      <c r="BK194" s="146">
        <f>ROUND(I194*H194,2)</f>
        <v>0</v>
      </c>
      <c r="BL194" s="16" t="s">
        <v>171</v>
      </c>
      <c r="BM194" s="145" t="s">
        <v>796</v>
      </c>
    </row>
    <row r="195" spans="2:65" s="1" customFormat="1" ht="21.8" customHeight="1">
      <c r="B195" s="32"/>
      <c r="C195" s="162" t="s">
        <v>297</v>
      </c>
      <c r="D195" s="162" t="s">
        <v>221</v>
      </c>
      <c r="E195" s="163" t="s">
        <v>797</v>
      </c>
      <c r="F195" s="164" t="s">
        <v>798</v>
      </c>
      <c r="G195" s="165" t="s">
        <v>257</v>
      </c>
      <c r="H195" s="166">
        <v>66.275000000000006</v>
      </c>
      <c r="I195" s="167"/>
      <c r="J195" s="168">
        <f>ROUND(I195*H195,2)</f>
        <v>0</v>
      </c>
      <c r="K195" s="169"/>
      <c r="L195" s="170"/>
      <c r="M195" s="171" t="s">
        <v>1</v>
      </c>
      <c r="N195" s="172" t="s">
        <v>49</v>
      </c>
      <c r="P195" s="143">
        <f>O195*H195</f>
        <v>0</v>
      </c>
      <c r="Q195" s="143">
        <v>2.6700000000000001E-3</v>
      </c>
      <c r="R195" s="143">
        <f>Q195*H195</f>
        <v>0.17695425000000001</v>
      </c>
      <c r="S195" s="143">
        <v>0</v>
      </c>
      <c r="T195" s="144">
        <f>S195*H195</f>
        <v>0</v>
      </c>
      <c r="AR195" s="145" t="s">
        <v>209</v>
      </c>
      <c r="AT195" s="145" t="s">
        <v>221</v>
      </c>
      <c r="AU195" s="145" t="s">
        <v>94</v>
      </c>
      <c r="AY195" s="16" t="s">
        <v>165</v>
      </c>
      <c r="BE195" s="146">
        <f>IF(N195="základní",J195,0)</f>
        <v>0</v>
      </c>
      <c r="BF195" s="146">
        <f>IF(N195="snížená",J195,0)</f>
        <v>0</v>
      </c>
      <c r="BG195" s="146">
        <f>IF(N195="zákl. přenesená",J195,0)</f>
        <v>0</v>
      </c>
      <c r="BH195" s="146">
        <f>IF(N195="sníž. přenesená",J195,0)</f>
        <v>0</v>
      </c>
      <c r="BI195" s="146">
        <f>IF(N195="nulová",J195,0)</f>
        <v>0</v>
      </c>
      <c r="BJ195" s="16" t="s">
        <v>92</v>
      </c>
      <c r="BK195" s="146">
        <f>ROUND(I195*H195,2)</f>
        <v>0</v>
      </c>
      <c r="BL195" s="16" t="s">
        <v>171</v>
      </c>
      <c r="BM195" s="145" t="s">
        <v>799</v>
      </c>
    </row>
    <row r="196" spans="2:65" s="12" customFormat="1" ht="10.5">
      <c r="B196" s="147"/>
      <c r="D196" s="148" t="s">
        <v>177</v>
      </c>
      <c r="E196" s="149" t="s">
        <v>1</v>
      </c>
      <c r="F196" s="150" t="s">
        <v>800</v>
      </c>
      <c r="H196" s="151">
        <v>66.275000000000006</v>
      </c>
      <c r="I196" s="152"/>
      <c r="L196" s="147"/>
      <c r="M196" s="153"/>
      <c r="T196" s="154"/>
      <c r="AT196" s="149" t="s">
        <v>177</v>
      </c>
      <c r="AU196" s="149" t="s">
        <v>94</v>
      </c>
      <c r="AV196" s="12" t="s">
        <v>94</v>
      </c>
      <c r="AW196" s="12" t="s">
        <v>39</v>
      </c>
      <c r="AX196" s="12" t="s">
        <v>92</v>
      </c>
      <c r="AY196" s="149" t="s">
        <v>165</v>
      </c>
    </row>
    <row r="197" spans="2:65" s="1" customFormat="1" ht="33.049999999999997" customHeight="1">
      <c r="B197" s="32"/>
      <c r="C197" s="133" t="s">
        <v>317</v>
      </c>
      <c r="D197" s="133" t="s">
        <v>167</v>
      </c>
      <c r="E197" s="134" t="s">
        <v>801</v>
      </c>
      <c r="F197" s="135" t="s">
        <v>802</v>
      </c>
      <c r="G197" s="136" t="s">
        <v>257</v>
      </c>
      <c r="H197" s="137">
        <v>37.159999999999997</v>
      </c>
      <c r="I197" s="138"/>
      <c r="J197" s="139">
        <f>ROUND(I197*H197,2)</f>
        <v>0</v>
      </c>
      <c r="K197" s="140"/>
      <c r="L197" s="32"/>
      <c r="M197" s="141" t="s">
        <v>1</v>
      </c>
      <c r="N197" s="142" t="s">
        <v>49</v>
      </c>
      <c r="P197" s="143">
        <f>O197*H197</f>
        <v>0</v>
      </c>
      <c r="Q197" s="143">
        <v>1.2999999999999999E-5</v>
      </c>
      <c r="R197" s="143">
        <f>Q197*H197</f>
        <v>4.8307999999999994E-4</v>
      </c>
      <c r="S197" s="143">
        <v>0</v>
      </c>
      <c r="T197" s="144">
        <f>S197*H197</f>
        <v>0</v>
      </c>
      <c r="AR197" s="145" t="s">
        <v>171</v>
      </c>
      <c r="AT197" s="145" t="s">
        <v>167</v>
      </c>
      <c r="AU197" s="145" t="s">
        <v>94</v>
      </c>
      <c r="AY197" s="16" t="s">
        <v>165</v>
      </c>
      <c r="BE197" s="146">
        <f>IF(N197="základní",J197,0)</f>
        <v>0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6" t="s">
        <v>92</v>
      </c>
      <c r="BK197" s="146">
        <f>ROUND(I197*H197,2)</f>
        <v>0</v>
      </c>
      <c r="BL197" s="16" t="s">
        <v>171</v>
      </c>
      <c r="BM197" s="145" t="s">
        <v>803</v>
      </c>
    </row>
    <row r="198" spans="2:65" s="1" customFormat="1" ht="21.8" customHeight="1">
      <c r="B198" s="32"/>
      <c r="C198" s="162" t="s">
        <v>329</v>
      </c>
      <c r="D198" s="162" t="s">
        <v>221</v>
      </c>
      <c r="E198" s="163" t="s">
        <v>804</v>
      </c>
      <c r="F198" s="164" t="s">
        <v>805</v>
      </c>
      <c r="G198" s="165" t="s">
        <v>257</v>
      </c>
      <c r="H198" s="166">
        <v>40.875999999999998</v>
      </c>
      <c r="I198" s="167"/>
      <c r="J198" s="168">
        <f>ROUND(I198*H198,2)</f>
        <v>0</v>
      </c>
      <c r="K198" s="169"/>
      <c r="L198" s="170"/>
      <c r="M198" s="171" t="s">
        <v>1</v>
      </c>
      <c r="N198" s="172" t="s">
        <v>49</v>
      </c>
      <c r="P198" s="143">
        <f>O198*H198</f>
        <v>0</v>
      </c>
      <c r="Q198" s="143">
        <v>4.2599999999999999E-3</v>
      </c>
      <c r="R198" s="143">
        <f>Q198*H198</f>
        <v>0.17413176</v>
      </c>
      <c r="S198" s="143">
        <v>0</v>
      </c>
      <c r="T198" s="144">
        <f>S198*H198</f>
        <v>0</v>
      </c>
      <c r="AR198" s="145" t="s">
        <v>209</v>
      </c>
      <c r="AT198" s="145" t="s">
        <v>221</v>
      </c>
      <c r="AU198" s="145" t="s">
        <v>94</v>
      </c>
      <c r="AY198" s="16" t="s">
        <v>165</v>
      </c>
      <c r="BE198" s="146">
        <f>IF(N198="základní",J198,0)</f>
        <v>0</v>
      </c>
      <c r="BF198" s="146">
        <f>IF(N198="snížená",J198,0)</f>
        <v>0</v>
      </c>
      <c r="BG198" s="146">
        <f>IF(N198="zákl. přenesená",J198,0)</f>
        <v>0</v>
      </c>
      <c r="BH198" s="146">
        <f>IF(N198="sníž. přenesená",J198,0)</f>
        <v>0</v>
      </c>
      <c r="BI198" s="146">
        <f>IF(N198="nulová",J198,0)</f>
        <v>0</v>
      </c>
      <c r="BJ198" s="16" t="s">
        <v>92</v>
      </c>
      <c r="BK198" s="146">
        <f>ROUND(I198*H198,2)</f>
        <v>0</v>
      </c>
      <c r="BL198" s="16" t="s">
        <v>171</v>
      </c>
      <c r="BM198" s="145" t="s">
        <v>806</v>
      </c>
    </row>
    <row r="199" spans="2:65" s="12" customFormat="1" ht="10.5">
      <c r="B199" s="147"/>
      <c r="D199" s="148" t="s">
        <v>177</v>
      </c>
      <c r="E199" s="149" t="s">
        <v>1</v>
      </c>
      <c r="F199" s="150" t="s">
        <v>807</v>
      </c>
      <c r="H199" s="151">
        <v>40.875999999999998</v>
      </c>
      <c r="I199" s="152"/>
      <c r="L199" s="147"/>
      <c r="M199" s="153"/>
      <c r="T199" s="154"/>
      <c r="AT199" s="149" t="s">
        <v>177</v>
      </c>
      <c r="AU199" s="149" t="s">
        <v>94</v>
      </c>
      <c r="AV199" s="12" t="s">
        <v>94</v>
      </c>
      <c r="AW199" s="12" t="s">
        <v>39</v>
      </c>
      <c r="AX199" s="12" t="s">
        <v>92</v>
      </c>
      <c r="AY199" s="149" t="s">
        <v>165</v>
      </c>
    </row>
    <row r="200" spans="2:65" s="1" customFormat="1" ht="33.049999999999997" customHeight="1">
      <c r="B200" s="32"/>
      <c r="C200" s="133" t="s">
        <v>338</v>
      </c>
      <c r="D200" s="133" t="s">
        <v>167</v>
      </c>
      <c r="E200" s="134" t="s">
        <v>808</v>
      </c>
      <c r="F200" s="135" t="s">
        <v>809</v>
      </c>
      <c r="G200" s="136" t="s">
        <v>257</v>
      </c>
      <c r="H200" s="137">
        <v>6.48</v>
      </c>
      <c r="I200" s="138"/>
      <c r="J200" s="139">
        <f>ROUND(I200*H200,2)</f>
        <v>0</v>
      </c>
      <c r="K200" s="140"/>
      <c r="L200" s="32"/>
      <c r="M200" s="141" t="s">
        <v>1</v>
      </c>
      <c r="N200" s="142" t="s">
        <v>49</v>
      </c>
      <c r="P200" s="143">
        <f>O200*H200</f>
        <v>0</v>
      </c>
      <c r="Q200" s="143">
        <v>1.5999999999999999E-5</v>
      </c>
      <c r="R200" s="143">
        <f>Q200*H200</f>
        <v>1.0368E-4</v>
      </c>
      <c r="S200" s="143">
        <v>0</v>
      </c>
      <c r="T200" s="144">
        <f>S200*H200</f>
        <v>0</v>
      </c>
      <c r="AR200" s="145" t="s">
        <v>171</v>
      </c>
      <c r="AT200" s="145" t="s">
        <v>167</v>
      </c>
      <c r="AU200" s="145" t="s">
        <v>94</v>
      </c>
      <c r="AY200" s="16" t="s">
        <v>165</v>
      </c>
      <c r="BE200" s="146">
        <f>IF(N200="základní",J200,0)</f>
        <v>0</v>
      </c>
      <c r="BF200" s="146">
        <f>IF(N200="snížená",J200,0)</f>
        <v>0</v>
      </c>
      <c r="BG200" s="146">
        <f>IF(N200="zákl. přenesená",J200,0)</f>
        <v>0</v>
      </c>
      <c r="BH200" s="146">
        <f>IF(N200="sníž. přenesená",J200,0)</f>
        <v>0</v>
      </c>
      <c r="BI200" s="146">
        <f>IF(N200="nulová",J200,0)</f>
        <v>0</v>
      </c>
      <c r="BJ200" s="16" t="s">
        <v>92</v>
      </c>
      <c r="BK200" s="146">
        <f>ROUND(I200*H200,2)</f>
        <v>0</v>
      </c>
      <c r="BL200" s="16" t="s">
        <v>171</v>
      </c>
      <c r="BM200" s="145" t="s">
        <v>810</v>
      </c>
    </row>
    <row r="201" spans="2:65" s="1" customFormat="1" ht="16.55" customHeight="1">
      <c r="B201" s="32"/>
      <c r="C201" s="162" t="s">
        <v>346</v>
      </c>
      <c r="D201" s="162" t="s">
        <v>221</v>
      </c>
      <c r="E201" s="163" t="s">
        <v>811</v>
      </c>
      <c r="F201" s="164" t="s">
        <v>812</v>
      </c>
      <c r="G201" s="165" t="s">
        <v>257</v>
      </c>
      <c r="H201" s="166">
        <v>7.1280000000000001</v>
      </c>
      <c r="I201" s="167"/>
      <c r="J201" s="168">
        <f>ROUND(I201*H201,2)</f>
        <v>0</v>
      </c>
      <c r="K201" s="169"/>
      <c r="L201" s="170"/>
      <c r="M201" s="171" t="s">
        <v>1</v>
      </c>
      <c r="N201" s="172" t="s">
        <v>49</v>
      </c>
      <c r="P201" s="143">
        <f>O201*H201</f>
        <v>0</v>
      </c>
      <c r="Q201" s="143">
        <v>7.2399999999999999E-3</v>
      </c>
      <c r="R201" s="143">
        <f>Q201*H201</f>
        <v>5.1606720000000002E-2</v>
      </c>
      <c r="S201" s="143">
        <v>0</v>
      </c>
      <c r="T201" s="144">
        <f>S201*H201</f>
        <v>0</v>
      </c>
      <c r="AR201" s="145" t="s">
        <v>209</v>
      </c>
      <c r="AT201" s="145" t="s">
        <v>221</v>
      </c>
      <c r="AU201" s="145" t="s">
        <v>94</v>
      </c>
      <c r="AY201" s="16" t="s">
        <v>165</v>
      </c>
      <c r="BE201" s="146">
        <f>IF(N201="základní",J201,0)</f>
        <v>0</v>
      </c>
      <c r="BF201" s="146">
        <f>IF(N201="snížená",J201,0)</f>
        <v>0</v>
      </c>
      <c r="BG201" s="146">
        <f>IF(N201="zákl. přenesená",J201,0)</f>
        <v>0</v>
      </c>
      <c r="BH201" s="146">
        <f>IF(N201="sníž. přenesená",J201,0)</f>
        <v>0</v>
      </c>
      <c r="BI201" s="146">
        <f>IF(N201="nulová",J201,0)</f>
        <v>0</v>
      </c>
      <c r="BJ201" s="16" t="s">
        <v>92</v>
      </c>
      <c r="BK201" s="146">
        <f>ROUND(I201*H201,2)</f>
        <v>0</v>
      </c>
      <c r="BL201" s="16" t="s">
        <v>171</v>
      </c>
      <c r="BM201" s="145" t="s">
        <v>813</v>
      </c>
    </row>
    <row r="202" spans="2:65" s="12" customFormat="1" ht="10.5">
      <c r="B202" s="147"/>
      <c r="D202" s="148" t="s">
        <v>177</v>
      </c>
      <c r="E202" s="149" t="s">
        <v>1</v>
      </c>
      <c r="F202" s="150" t="s">
        <v>814</v>
      </c>
      <c r="H202" s="151">
        <v>7.1280000000000001</v>
      </c>
      <c r="I202" s="152"/>
      <c r="L202" s="147"/>
      <c r="M202" s="153"/>
      <c r="T202" s="154"/>
      <c r="AT202" s="149" t="s">
        <v>177</v>
      </c>
      <c r="AU202" s="149" t="s">
        <v>94</v>
      </c>
      <c r="AV202" s="12" t="s">
        <v>94</v>
      </c>
      <c r="AW202" s="12" t="s">
        <v>39</v>
      </c>
      <c r="AX202" s="12" t="s">
        <v>92</v>
      </c>
      <c r="AY202" s="149" t="s">
        <v>165</v>
      </c>
    </row>
    <row r="203" spans="2:65" s="1" customFormat="1" ht="33.049999999999997" customHeight="1">
      <c r="B203" s="32"/>
      <c r="C203" s="133" t="s">
        <v>356</v>
      </c>
      <c r="D203" s="133" t="s">
        <v>167</v>
      </c>
      <c r="E203" s="134" t="s">
        <v>815</v>
      </c>
      <c r="F203" s="135" t="s">
        <v>816</v>
      </c>
      <c r="G203" s="136" t="s">
        <v>257</v>
      </c>
      <c r="H203" s="137">
        <v>95.31</v>
      </c>
      <c r="I203" s="138"/>
      <c r="J203" s="139">
        <f>ROUND(I203*H203,2)</f>
        <v>0</v>
      </c>
      <c r="K203" s="140"/>
      <c r="L203" s="32"/>
      <c r="M203" s="141" t="s">
        <v>1</v>
      </c>
      <c r="N203" s="142" t="s">
        <v>49</v>
      </c>
      <c r="P203" s="143">
        <f>O203*H203</f>
        <v>0</v>
      </c>
      <c r="Q203" s="143">
        <v>1.8E-5</v>
      </c>
      <c r="R203" s="143">
        <f>Q203*H203</f>
        <v>1.7155800000000002E-3</v>
      </c>
      <c r="S203" s="143">
        <v>0</v>
      </c>
      <c r="T203" s="144">
        <f>S203*H203</f>
        <v>0</v>
      </c>
      <c r="AR203" s="145" t="s">
        <v>171</v>
      </c>
      <c r="AT203" s="145" t="s">
        <v>167</v>
      </c>
      <c r="AU203" s="145" t="s">
        <v>94</v>
      </c>
      <c r="AY203" s="16" t="s">
        <v>165</v>
      </c>
      <c r="BE203" s="146">
        <f>IF(N203="základní",J203,0)</f>
        <v>0</v>
      </c>
      <c r="BF203" s="146">
        <f>IF(N203="snížená",J203,0)</f>
        <v>0</v>
      </c>
      <c r="BG203" s="146">
        <f>IF(N203="zákl. přenesená",J203,0)</f>
        <v>0</v>
      </c>
      <c r="BH203" s="146">
        <f>IF(N203="sníž. přenesená",J203,0)</f>
        <v>0</v>
      </c>
      <c r="BI203" s="146">
        <f>IF(N203="nulová",J203,0)</f>
        <v>0</v>
      </c>
      <c r="BJ203" s="16" t="s">
        <v>92</v>
      </c>
      <c r="BK203" s="146">
        <f>ROUND(I203*H203,2)</f>
        <v>0</v>
      </c>
      <c r="BL203" s="16" t="s">
        <v>171</v>
      </c>
      <c r="BM203" s="145" t="s">
        <v>817</v>
      </c>
    </row>
    <row r="204" spans="2:65" s="1" customFormat="1" ht="16.55" customHeight="1">
      <c r="B204" s="32"/>
      <c r="C204" s="162" t="s">
        <v>363</v>
      </c>
      <c r="D204" s="162" t="s">
        <v>221</v>
      </c>
      <c r="E204" s="163" t="s">
        <v>818</v>
      </c>
      <c r="F204" s="164" t="s">
        <v>819</v>
      </c>
      <c r="G204" s="165" t="s">
        <v>257</v>
      </c>
      <c r="H204" s="166">
        <v>104.84099999999999</v>
      </c>
      <c r="I204" s="167"/>
      <c r="J204" s="168">
        <f>ROUND(I204*H204,2)</f>
        <v>0</v>
      </c>
      <c r="K204" s="169"/>
      <c r="L204" s="170"/>
      <c r="M204" s="171" t="s">
        <v>1</v>
      </c>
      <c r="N204" s="172" t="s">
        <v>49</v>
      </c>
      <c r="P204" s="143">
        <f>O204*H204</f>
        <v>0</v>
      </c>
      <c r="Q204" s="143">
        <v>1.205E-2</v>
      </c>
      <c r="R204" s="143">
        <f>Q204*H204</f>
        <v>1.2633340499999999</v>
      </c>
      <c r="S204" s="143">
        <v>0</v>
      </c>
      <c r="T204" s="144">
        <f>S204*H204</f>
        <v>0</v>
      </c>
      <c r="AR204" s="145" t="s">
        <v>209</v>
      </c>
      <c r="AT204" s="145" t="s">
        <v>221</v>
      </c>
      <c r="AU204" s="145" t="s">
        <v>94</v>
      </c>
      <c r="AY204" s="16" t="s">
        <v>165</v>
      </c>
      <c r="BE204" s="146">
        <f>IF(N204="základní",J204,0)</f>
        <v>0</v>
      </c>
      <c r="BF204" s="146">
        <f>IF(N204="snížená",J204,0)</f>
        <v>0</v>
      </c>
      <c r="BG204" s="146">
        <f>IF(N204="zákl. přenesená",J204,0)</f>
        <v>0</v>
      </c>
      <c r="BH204" s="146">
        <f>IF(N204="sníž. přenesená",J204,0)</f>
        <v>0</v>
      </c>
      <c r="BI204" s="146">
        <f>IF(N204="nulová",J204,0)</f>
        <v>0</v>
      </c>
      <c r="BJ204" s="16" t="s">
        <v>92</v>
      </c>
      <c r="BK204" s="146">
        <f>ROUND(I204*H204,2)</f>
        <v>0</v>
      </c>
      <c r="BL204" s="16" t="s">
        <v>171</v>
      </c>
      <c r="BM204" s="145" t="s">
        <v>820</v>
      </c>
    </row>
    <row r="205" spans="2:65" s="12" customFormat="1" ht="10.5">
      <c r="B205" s="147"/>
      <c r="D205" s="148" t="s">
        <v>177</v>
      </c>
      <c r="E205" s="149" t="s">
        <v>1</v>
      </c>
      <c r="F205" s="150" t="s">
        <v>821</v>
      </c>
      <c r="H205" s="151">
        <v>104.84099999999999</v>
      </c>
      <c r="I205" s="152"/>
      <c r="L205" s="147"/>
      <c r="M205" s="153"/>
      <c r="T205" s="154"/>
      <c r="AT205" s="149" t="s">
        <v>177</v>
      </c>
      <c r="AU205" s="149" t="s">
        <v>94</v>
      </c>
      <c r="AV205" s="12" t="s">
        <v>94</v>
      </c>
      <c r="AW205" s="12" t="s">
        <v>39</v>
      </c>
      <c r="AX205" s="12" t="s">
        <v>92</v>
      </c>
      <c r="AY205" s="149" t="s">
        <v>165</v>
      </c>
    </row>
    <row r="206" spans="2:65" s="1" customFormat="1" ht="21.8" customHeight="1">
      <c r="B206" s="32"/>
      <c r="C206" s="133" t="s">
        <v>367</v>
      </c>
      <c r="D206" s="133" t="s">
        <v>167</v>
      </c>
      <c r="E206" s="134" t="s">
        <v>822</v>
      </c>
      <c r="F206" s="135" t="s">
        <v>823</v>
      </c>
      <c r="G206" s="136" t="s">
        <v>257</v>
      </c>
      <c r="H206" s="137">
        <v>97.41</v>
      </c>
      <c r="I206" s="138"/>
      <c r="J206" s="139">
        <f>ROUND(I206*H206,2)</f>
        <v>0</v>
      </c>
      <c r="K206" s="140"/>
      <c r="L206" s="32"/>
      <c r="M206" s="141" t="s">
        <v>1</v>
      </c>
      <c r="N206" s="142" t="s">
        <v>49</v>
      </c>
      <c r="P206" s="143">
        <f>O206*H206</f>
        <v>0</v>
      </c>
      <c r="Q206" s="143">
        <v>0</v>
      </c>
      <c r="R206" s="143">
        <f>Q206*H206</f>
        <v>0</v>
      </c>
      <c r="S206" s="143">
        <v>0</v>
      </c>
      <c r="T206" s="144">
        <f>S206*H206</f>
        <v>0</v>
      </c>
      <c r="AR206" s="145" t="s">
        <v>171</v>
      </c>
      <c r="AT206" s="145" t="s">
        <v>167</v>
      </c>
      <c r="AU206" s="145" t="s">
        <v>94</v>
      </c>
      <c r="AY206" s="16" t="s">
        <v>165</v>
      </c>
      <c r="BE206" s="146">
        <f>IF(N206="základní",J206,0)</f>
        <v>0</v>
      </c>
      <c r="BF206" s="146">
        <f>IF(N206="snížená",J206,0)</f>
        <v>0</v>
      </c>
      <c r="BG206" s="146">
        <f>IF(N206="zákl. přenesená",J206,0)</f>
        <v>0</v>
      </c>
      <c r="BH206" s="146">
        <f>IF(N206="sníž. přenesená",J206,0)</f>
        <v>0</v>
      </c>
      <c r="BI206" s="146">
        <f>IF(N206="nulová",J206,0)</f>
        <v>0</v>
      </c>
      <c r="BJ206" s="16" t="s">
        <v>92</v>
      </c>
      <c r="BK206" s="146">
        <f>ROUND(I206*H206,2)</f>
        <v>0</v>
      </c>
      <c r="BL206" s="16" t="s">
        <v>171</v>
      </c>
      <c r="BM206" s="145" t="s">
        <v>824</v>
      </c>
    </row>
    <row r="207" spans="2:65" s="12" customFormat="1" ht="10.5">
      <c r="B207" s="147"/>
      <c r="D207" s="148" t="s">
        <v>177</v>
      </c>
      <c r="E207" s="149" t="s">
        <v>1</v>
      </c>
      <c r="F207" s="150" t="s">
        <v>825</v>
      </c>
      <c r="H207" s="151">
        <v>97.41</v>
      </c>
      <c r="I207" s="152"/>
      <c r="L207" s="147"/>
      <c r="M207" s="153"/>
      <c r="T207" s="154"/>
      <c r="AT207" s="149" t="s">
        <v>177</v>
      </c>
      <c r="AU207" s="149" t="s">
        <v>94</v>
      </c>
      <c r="AV207" s="12" t="s">
        <v>94</v>
      </c>
      <c r="AW207" s="12" t="s">
        <v>39</v>
      </c>
      <c r="AX207" s="12" t="s">
        <v>92</v>
      </c>
      <c r="AY207" s="149" t="s">
        <v>165</v>
      </c>
    </row>
    <row r="208" spans="2:65" s="1" customFormat="1" ht="24.25" customHeight="1">
      <c r="B208" s="32"/>
      <c r="C208" s="133" t="s">
        <v>372</v>
      </c>
      <c r="D208" s="133" t="s">
        <v>167</v>
      </c>
      <c r="E208" s="134" t="s">
        <v>826</v>
      </c>
      <c r="F208" s="135" t="s">
        <v>827</v>
      </c>
      <c r="G208" s="136" t="s">
        <v>257</v>
      </c>
      <c r="H208" s="137">
        <v>7.18</v>
      </c>
      <c r="I208" s="138"/>
      <c r="J208" s="139">
        <f>ROUND(I208*H208,2)</f>
        <v>0</v>
      </c>
      <c r="K208" s="140"/>
      <c r="L208" s="32"/>
      <c r="M208" s="141" t="s">
        <v>1</v>
      </c>
      <c r="N208" s="142" t="s">
        <v>49</v>
      </c>
      <c r="P208" s="143">
        <f>O208*H208</f>
        <v>0</v>
      </c>
      <c r="Q208" s="143">
        <v>0</v>
      </c>
      <c r="R208" s="143">
        <f>Q208*H208</f>
        <v>0</v>
      </c>
      <c r="S208" s="143">
        <v>0</v>
      </c>
      <c r="T208" s="144">
        <f>S208*H208</f>
        <v>0</v>
      </c>
      <c r="AR208" s="145" t="s">
        <v>171</v>
      </c>
      <c r="AT208" s="145" t="s">
        <v>167</v>
      </c>
      <c r="AU208" s="145" t="s">
        <v>94</v>
      </c>
      <c r="AY208" s="16" t="s">
        <v>165</v>
      </c>
      <c r="BE208" s="146">
        <f>IF(N208="základní",J208,0)</f>
        <v>0</v>
      </c>
      <c r="BF208" s="146">
        <f>IF(N208="snížená",J208,0)</f>
        <v>0</v>
      </c>
      <c r="BG208" s="146">
        <f>IF(N208="zákl. přenesená",J208,0)</f>
        <v>0</v>
      </c>
      <c r="BH208" s="146">
        <f>IF(N208="sníž. přenesená",J208,0)</f>
        <v>0</v>
      </c>
      <c r="BI208" s="146">
        <f>IF(N208="nulová",J208,0)</f>
        <v>0</v>
      </c>
      <c r="BJ208" s="16" t="s">
        <v>92</v>
      </c>
      <c r="BK208" s="146">
        <f>ROUND(I208*H208,2)</f>
        <v>0</v>
      </c>
      <c r="BL208" s="16" t="s">
        <v>171</v>
      </c>
      <c r="BM208" s="145" t="s">
        <v>828</v>
      </c>
    </row>
    <row r="209" spans="2:65" s="12" customFormat="1" ht="10.5">
      <c r="B209" s="147"/>
      <c r="D209" s="148" t="s">
        <v>177</v>
      </c>
      <c r="E209" s="149" t="s">
        <v>1</v>
      </c>
      <c r="F209" s="150" t="s">
        <v>829</v>
      </c>
      <c r="H209" s="151">
        <v>7.18</v>
      </c>
      <c r="I209" s="152"/>
      <c r="L209" s="147"/>
      <c r="M209" s="153"/>
      <c r="T209" s="154"/>
      <c r="AT209" s="149" t="s">
        <v>177</v>
      </c>
      <c r="AU209" s="149" t="s">
        <v>94</v>
      </c>
      <c r="AV209" s="12" t="s">
        <v>94</v>
      </c>
      <c r="AW209" s="12" t="s">
        <v>39</v>
      </c>
      <c r="AX209" s="12" t="s">
        <v>92</v>
      </c>
      <c r="AY209" s="149" t="s">
        <v>165</v>
      </c>
    </row>
    <row r="210" spans="2:65" s="1" customFormat="1" ht="24.25" customHeight="1">
      <c r="B210" s="32"/>
      <c r="C210" s="133" t="s">
        <v>380</v>
      </c>
      <c r="D210" s="133" t="s">
        <v>167</v>
      </c>
      <c r="E210" s="134" t="s">
        <v>830</v>
      </c>
      <c r="F210" s="135" t="s">
        <v>831</v>
      </c>
      <c r="G210" s="136" t="s">
        <v>266</v>
      </c>
      <c r="H210" s="137">
        <v>12</v>
      </c>
      <c r="I210" s="138"/>
      <c r="J210" s="139">
        <f>ROUND(I210*H210,2)</f>
        <v>0</v>
      </c>
      <c r="K210" s="140"/>
      <c r="L210" s="32"/>
      <c r="M210" s="141" t="s">
        <v>1</v>
      </c>
      <c r="N210" s="142" t="s">
        <v>49</v>
      </c>
      <c r="P210" s="143">
        <f>O210*H210</f>
        <v>0</v>
      </c>
      <c r="Q210" s="143">
        <v>2.8538000000000001E-2</v>
      </c>
      <c r="R210" s="143">
        <f>Q210*H210</f>
        <v>0.34245599999999998</v>
      </c>
      <c r="S210" s="143">
        <v>0</v>
      </c>
      <c r="T210" s="144">
        <f>S210*H210</f>
        <v>0</v>
      </c>
      <c r="AR210" s="145" t="s">
        <v>171</v>
      </c>
      <c r="AT210" s="145" t="s">
        <v>167</v>
      </c>
      <c r="AU210" s="145" t="s">
        <v>94</v>
      </c>
      <c r="AY210" s="16" t="s">
        <v>165</v>
      </c>
      <c r="BE210" s="146">
        <f>IF(N210="základní",J210,0)</f>
        <v>0</v>
      </c>
      <c r="BF210" s="146">
        <f>IF(N210="snížená",J210,0)</f>
        <v>0</v>
      </c>
      <c r="BG210" s="146">
        <f>IF(N210="zákl. přenesená",J210,0)</f>
        <v>0</v>
      </c>
      <c r="BH210" s="146">
        <f>IF(N210="sníž. přenesená",J210,0)</f>
        <v>0</v>
      </c>
      <c r="BI210" s="146">
        <f>IF(N210="nulová",J210,0)</f>
        <v>0</v>
      </c>
      <c r="BJ210" s="16" t="s">
        <v>92</v>
      </c>
      <c r="BK210" s="146">
        <f>ROUND(I210*H210,2)</f>
        <v>0</v>
      </c>
      <c r="BL210" s="16" t="s">
        <v>171</v>
      </c>
      <c r="BM210" s="145" t="s">
        <v>832</v>
      </c>
    </row>
    <row r="211" spans="2:65" s="1" customFormat="1" ht="21.8" customHeight="1">
      <c r="B211" s="32"/>
      <c r="C211" s="162" t="s">
        <v>387</v>
      </c>
      <c r="D211" s="162" t="s">
        <v>221</v>
      </c>
      <c r="E211" s="163" t="s">
        <v>833</v>
      </c>
      <c r="F211" s="164" t="s">
        <v>834</v>
      </c>
      <c r="G211" s="165" t="s">
        <v>266</v>
      </c>
      <c r="H211" s="166">
        <v>12</v>
      </c>
      <c r="I211" s="167"/>
      <c r="J211" s="168">
        <f>ROUND(I211*H211,2)</f>
        <v>0</v>
      </c>
      <c r="K211" s="169"/>
      <c r="L211" s="170"/>
      <c r="M211" s="171" t="s">
        <v>1</v>
      </c>
      <c r="N211" s="172" t="s">
        <v>49</v>
      </c>
      <c r="P211" s="143">
        <f>O211*H211</f>
        <v>0</v>
      </c>
      <c r="Q211" s="143">
        <v>1.6</v>
      </c>
      <c r="R211" s="143">
        <f>Q211*H211</f>
        <v>19.200000000000003</v>
      </c>
      <c r="S211" s="143">
        <v>0</v>
      </c>
      <c r="T211" s="144">
        <f>S211*H211</f>
        <v>0</v>
      </c>
      <c r="AR211" s="145" t="s">
        <v>209</v>
      </c>
      <c r="AT211" s="145" t="s">
        <v>221</v>
      </c>
      <c r="AU211" s="145" t="s">
        <v>94</v>
      </c>
      <c r="AY211" s="16" t="s">
        <v>165</v>
      </c>
      <c r="BE211" s="146">
        <f>IF(N211="základní",J211,0)</f>
        <v>0</v>
      </c>
      <c r="BF211" s="146">
        <f>IF(N211="snížená",J211,0)</f>
        <v>0</v>
      </c>
      <c r="BG211" s="146">
        <f>IF(N211="zákl. přenesená",J211,0)</f>
        <v>0</v>
      </c>
      <c r="BH211" s="146">
        <f>IF(N211="sníž. přenesená",J211,0)</f>
        <v>0</v>
      </c>
      <c r="BI211" s="146">
        <f>IF(N211="nulová",J211,0)</f>
        <v>0</v>
      </c>
      <c r="BJ211" s="16" t="s">
        <v>92</v>
      </c>
      <c r="BK211" s="146">
        <f>ROUND(I211*H211,2)</f>
        <v>0</v>
      </c>
      <c r="BL211" s="16" t="s">
        <v>171</v>
      </c>
      <c r="BM211" s="145" t="s">
        <v>835</v>
      </c>
    </row>
    <row r="212" spans="2:65" s="1" customFormat="1" ht="24.25" customHeight="1">
      <c r="B212" s="32"/>
      <c r="C212" s="133" t="s">
        <v>396</v>
      </c>
      <c r="D212" s="133" t="s">
        <v>167</v>
      </c>
      <c r="E212" s="134" t="s">
        <v>836</v>
      </c>
      <c r="F212" s="135" t="s">
        <v>837</v>
      </c>
      <c r="G212" s="136" t="s">
        <v>266</v>
      </c>
      <c r="H212" s="137">
        <v>9</v>
      </c>
      <c r="I212" s="138"/>
      <c r="J212" s="139">
        <f>ROUND(I212*H212,2)</f>
        <v>0</v>
      </c>
      <c r="K212" s="140"/>
      <c r="L212" s="32"/>
      <c r="M212" s="141" t="s">
        <v>1</v>
      </c>
      <c r="N212" s="142" t="s">
        <v>49</v>
      </c>
      <c r="P212" s="143">
        <f>O212*H212</f>
        <v>0</v>
      </c>
      <c r="Q212" s="143">
        <v>1.0186000000000001E-2</v>
      </c>
      <c r="R212" s="143">
        <f>Q212*H212</f>
        <v>9.1674000000000005E-2</v>
      </c>
      <c r="S212" s="143">
        <v>0</v>
      </c>
      <c r="T212" s="144">
        <f>S212*H212</f>
        <v>0</v>
      </c>
      <c r="AR212" s="145" t="s">
        <v>171</v>
      </c>
      <c r="AT212" s="145" t="s">
        <v>167</v>
      </c>
      <c r="AU212" s="145" t="s">
        <v>94</v>
      </c>
      <c r="AY212" s="16" t="s">
        <v>165</v>
      </c>
      <c r="BE212" s="146">
        <f>IF(N212="základní",J212,0)</f>
        <v>0</v>
      </c>
      <c r="BF212" s="146">
        <f>IF(N212="snížená",J212,0)</f>
        <v>0</v>
      </c>
      <c r="BG212" s="146">
        <f>IF(N212="zákl. přenesená",J212,0)</f>
        <v>0</v>
      </c>
      <c r="BH212" s="146">
        <f>IF(N212="sníž. přenesená",J212,0)</f>
        <v>0</v>
      </c>
      <c r="BI212" s="146">
        <f>IF(N212="nulová",J212,0)</f>
        <v>0</v>
      </c>
      <c r="BJ212" s="16" t="s">
        <v>92</v>
      </c>
      <c r="BK212" s="146">
        <f>ROUND(I212*H212,2)</f>
        <v>0</v>
      </c>
      <c r="BL212" s="16" t="s">
        <v>171</v>
      </c>
      <c r="BM212" s="145" t="s">
        <v>838</v>
      </c>
    </row>
    <row r="213" spans="2:65" s="12" customFormat="1" ht="10.5">
      <c r="B213" s="147"/>
      <c r="D213" s="148" t="s">
        <v>177</v>
      </c>
      <c r="E213" s="149" t="s">
        <v>1</v>
      </c>
      <c r="F213" s="150" t="s">
        <v>839</v>
      </c>
      <c r="H213" s="151">
        <v>9</v>
      </c>
      <c r="I213" s="152"/>
      <c r="L213" s="147"/>
      <c r="M213" s="153"/>
      <c r="T213" s="154"/>
      <c r="AT213" s="149" t="s">
        <v>177</v>
      </c>
      <c r="AU213" s="149" t="s">
        <v>94</v>
      </c>
      <c r="AV213" s="12" t="s">
        <v>94</v>
      </c>
      <c r="AW213" s="12" t="s">
        <v>39</v>
      </c>
      <c r="AX213" s="12" t="s">
        <v>92</v>
      </c>
      <c r="AY213" s="149" t="s">
        <v>165</v>
      </c>
    </row>
    <row r="214" spans="2:65" s="1" customFormat="1" ht="24.25" customHeight="1">
      <c r="B214" s="32"/>
      <c r="C214" s="162" t="s">
        <v>401</v>
      </c>
      <c r="D214" s="162" t="s">
        <v>221</v>
      </c>
      <c r="E214" s="163" t="s">
        <v>840</v>
      </c>
      <c r="F214" s="164" t="s">
        <v>841</v>
      </c>
      <c r="G214" s="165" t="s">
        <v>266</v>
      </c>
      <c r="H214" s="166">
        <v>3</v>
      </c>
      <c r="I214" s="167"/>
      <c r="J214" s="168">
        <f>ROUND(I214*H214,2)</f>
        <v>0</v>
      </c>
      <c r="K214" s="169"/>
      <c r="L214" s="170"/>
      <c r="M214" s="171" t="s">
        <v>1</v>
      </c>
      <c r="N214" s="172" t="s">
        <v>49</v>
      </c>
      <c r="P214" s="143">
        <f>O214*H214</f>
        <v>0</v>
      </c>
      <c r="Q214" s="143">
        <v>0.50600000000000001</v>
      </c>
      <c r="R214" s="143">
        <f>Q214*H214</f>
        <v>1.518</v>
      </c>
      <c r="S214" s="143">
        <v>0</v>
      </c>
      <c r="T214" s="144">
        <f>S214*H214</f>
        <v>0</v>
      </c>
      <c r="AR214" s="145" t="s">
        <v>209</v>
      </c>
      <c r="AT214" s="145" t="s">
        <v>221</v>
      </c>
      <c r="AU214" s="145" t="s">
        <v>94</v>
      </c>
      <c r="AY214" s="16" t="s">
        <v>165</v>
      </c>
      <c r="BE214" s="146">
        <f>IF(N214="základní",J214,0)</f>
        <v>0</v>
      </c>
      <c r="BF214" s="146">
        <f>IF(N214="snížená",J214,0)</f>
        <v>0</v>
      </c>
      <c r="BG214" s="146">
        <f>IF(N214="zákl. přenesená",J214,0)</f>
        <v>0</v>
      </c>
      <c r="BH214" s="146">
        <f>IF(N214="sníž. přenesená",J214,0)</f>
        <v>0</v>
      </c>
      <c r="BI214" s="146">
        <f>IF(N214="nulová",J214,0)</f>
        <v>0</v>
      </c>
      <c r="BJ214" s="16" t="s">
        <v>92</v>
      </c>
      <c r="BK214" s="146">
        <f>ROUND(I214*H214,2)</f>
        <v>0</v>
      </c>
      <c r="BL214" s="16" t="s">
        <v>171</v>
      </c>
      <c r="BM214" s="145" t="s">
        <v>842</v>
      </c>
    </row>
    <row r="215" spans="2:65" s="1" customFormat="1" ht="24.25" customHeight="1">
      <c r="B215" s="32"/>
      <c r="C215" s="162" t="s">
        <v>406</v>
      </c>
      <c r="D215" s="162" t="s">
        <v>221</v>
      </c>
      <c r="E215" s="163" t="s">
        <v>843</v>
      </c>
      <c r="F215" s="164" t="s">
        <v>844</v>
      </c>
      <c r="G215" s="165" t="s">
        <v>266</v>
      </c>
      <c r="H215" s="166">
        <v>5</v>
      </c>
      <c r="I215" s="167"/>
      <c r="J215" s="168">
        <f>ROUND(I215*H215,2)</f>
        <v>0</v>
      </c>
      <c r="K215" s="169"/>
      <c r="L215" s="170"/>
      <c r="M215" s="171" t="s">
        <v>1</v>
      </c>
      <c r="N215" s="172" t="s">
        <v>49</v>
      </c>
      <c r="P215" s="143">
        <f>O215*H215</f>
        <v>0</v>
      </c>
      <c r="Q215" s="143">
        <v>0.254</v>
      </c>
      <c r="R215" s="143">
        <f>Q215*H215</f>
        <v>1.27</v>
      </c>
      <c r="S215" s="143">
        <v>0</v>
      </c>
      <c r="T215" s="144">
        <f>S215*H215</f>
        <v>0</v>
      </c>
      <c r="AR215" s="145" t="s">
        <v>209</v>
      </c>
      <c r="AT215" s="145" t="s">
        <v>221</v>
      </c>
      <c r="AU215" s="145" t="s">
        <v>94</v>
      </c>
      <c r="AY215" s="16" t="s">
        <v>165</v>
      </c>
      <c r="BE215" s="146">
        <f>IF(N215="základní",J215,0)</f>
        <v>0</v>
      </c>
      <c r="BF215" s="146">
        <f>IF(N215="snížená",J215,0)</f>
        <v>0</v>
      </c>
      <c r="BG215" s="146">
        <f>IF(N215="zákl. přenesená",J215,0)</f>
        <v>0</v>
      </c>
      <c r="BH215" s="146">
        <f>IF(N215="sníž. přenesená",J215,0)</f>
        <v>0</v>
      </c>
      <c r="BI215" s="146">
        <f>IF(N215="nulová",J215,0)</f>
        <v>0</v>
      </c>
      <c r="BJ215" s="16" t="s">
        <v>92</v>
      </c>
      <c r="BK215" s="146">
        <f>ROUND(I215*H215,2)</f>
        <v>0</v>
      </c>
      <c r="BL215" s="16" t="s">
        <v>171</v>
      </c>
      <c r="BM215" s="145" t="s">
        <v>845</v>
      </c>
    </row>
    <row r="216" spans="2:65" s="1" customFormat="1" ht="24.25" customHeight="1">
      <c r="B216" s="32"/>
      <c r="C216" s="162" t="s">
        <v>410</v>
      </c>
      <c r="D216" s="162" t="s">
        <v>221</v>
      </c>
      <c r="E216" s="163" t="s">
        <v>846</v>
      </c>
      <c r="F216" s="164" t="s">
        <v>847</v>
      </c>
      <c r="G216" s="165" t="s">
        <v>266</v>
      </c>
      <c r="H216" s="166">
        <v>1</v>
      </c>
      <c r="I216" s="167"/>
      <c r="J216" s="168">
        <f>ROUND(I216*H216,2)</f>
        <v>0</v>
      </c>
      <c r="K216" s="169"/>
      <c r="L216" s="170"/>
      <c r="M216" s="171" t="s">
        <v>1</v>
      </c>
      <c r="N216" s="172" t="s">
        <v>49</v>
      </c>
      <c r="P216" s="143">
        <f>O216*H216</f>
        <v>0</v>
      </c>
      <c r="Q216" s="143">
        <v>1.0129999999999999</v>
      </c>
      <c r="R216" s="143">
        <f>Q216*H216</f>
        <v>1.0129999999999999</v>
      </c>
      <c r="S216" s="143">
        <v>0</v>
      </c>
      <c r="T216" s="144">
        <f>S216*H216</f>
        <v>0</v>
      </c>
      <c r="AR216" s="145" t="s">
        <v>209</v>
      </c>
      <c r="AT216" s="145" t="s">
        <v>221</v>
      </c>
      <c r="AU216" s="145" t="s">
        <v>94</v>
      </c>
      <c r="AY216" s="16" t="s">
        <v>165</v>
      </c>
      <c r="BE216" s="146">
        <f>IF(N216="základní",J216,0)</f>
        <v>0</v>
      </c>
      <c r="BF216" s="146">
        <f>IF(N216="snížená",J216,0)</f>
        <v>0</v>
      </c>
      <c r="BG216" s="146">
        <f>IF(N216="zákl. přenesená",J216,0)</f>
        <v>0</v>
      </c>
      <c r="BH216" s="146">
        <f>IF(N216="sníž. přenesená",J216,0)</f>
        <v>0</v>
      </c>
      <c r="BI216" s="146">
        <f>IF(N216="nulová",J216,0)</f>
        <v>0</v>
      </c>
      <c r="BJ216" s="16" t="s">
        <v>92</v>
      </c>
      <c r="BK216" s="146">
        <f>ROUND(I216*H216,2)</f>
        <v>0</v>
      </c>
      <c r="BL216" s="16" t="s">
        <v>171</v>
      </c>
      <c r="BM216" s="145" t="s">
        <v>848</v>
      </c>
    </row>
    <row r="217" spans="2:65" s="1" customFormat="1" ht="24.25" customHeight="1">
      <c r="B217" s="32"/>
      <c r="C217" s="133" t="s">
        <v>414</v>
      </c>
      <c r="D217" s="133" t="s">
        <v>167</v>
      </c>
      <c r="E217" s="134" t="s">
        <v>849</v>
      </c>
      <c r="F217" s="135" t="s">
        <v>850</v>
      </c>
      <c r="G217" s="136" t="s">
        <v>266</v>
      </c>
      <c r="H217" s="137">
        <v>29</v>
      </c>
      <c r="I217" s="138"/>
      <c r="J217" s="139">
        <f>ROUND(I217*H217,2)</f>
        <v>0</v>
      </c>
      <c r="K217" s="140"/>
      <c r="L217" s="32"/>
      <c r="M217" s="141" t="s">
        <v>1</v>
      </c>
      <c r="N217" s="142" t="s">
        <v>49</v>
      </c>
      <c r="P217" s="143">
        <f>O217*H217</f>
        <v>0</v>
      </c>
      <c r="Q217" s="143">
        <v>1.248E-2</v>
      </c>
      <c r="R217" s="143">
        <f>Q217*H217</f>
        <v>0.36192000000000002</v>
      </c>
      <c r="S217" s="143">
        <v>0</v>
      </c>
      <c r="T217" s="144">
        <f>S217*H217</f>
        <v>0</v>
      </c>
      <c r="AR217" s="145" t="s">
        <v>171</v>
      </c>
      <c r="AT217" s="145" t="s">
        <v>167</v>
      </c>
      <c r="AU217" s="145" t="s">
        <v>94</v>
      </c>
      <c r="AY217" s="16" t="s">
        <v>165</v>
      </c>
      <c r="BE217" s="146">
        <f>IF(N217="základní",J217,0)</f>
        <v>0</v>
      </c>
      <c r="BF217" s="146">
        <f>IF(N217="snížená",J217,0)</f>
        <v>0</v>
      </c>
      <c r="BG217" s="146">
        <f>IF(N217="zákl. přenesená",J217,0)</f>
        <v>0</v>
      </c>
      <c r="BH217" s="146">
        <f>IF(N217="sníž. přenesená",J217,0)</f>
        <v>0</v>
      </c>
      <c r="BI217" s="146">
        <f>IF(N217="nulová",J217,0)</f>
        <v>0</v>
      </c>
      <c r="BJ217" s="16" t="s">
        <v>92</v>
      </c>
      <c r="BK217" s="146">
        <f>ROUND(I217*H217,2)</f>
        <v>0</v>
      </c>
      <c r="BL217" s="16" t="s">
        <v>171</v>
      </c>
      <c r="BM217" s="145" t="s">
        <v>851</v>
      </c>
    </row>
    <row r="218" spans="2:65" s="12" customFormat="1" ht="10.5">
      <c r="B218" s="147"/>
      <c r="D218" s="148" t="s">
        <v>177</v>
      </c>
      <c r="E218" s="149" t="s">
        <v>1</v>
      </c>
      <c r="F218" s="150" t="s">
        <v>852</v>
      </c>
      <c r="H218" s="151">
        <v>29</v>
      </c>
      <c r="I218" s="152"/>
      <c r="L218" s="147"/>
      <c r="M218" s="153"/>
      <c r="T218" s="154"/>
      <c r="AT218" s="149" t="s">
        <v>177</v>
      </c>
      <c r="AU218" s="149" t="s">
        <v>94</v>
      </c>
      <c r="AV218" s="12" t="s">
        <v>94</v>
      </c>
      <c r="AW218" s="12" t="s">
        <v>39</v>
      </c>
      <c r="AX218" s="12" t="s">
        <v>92</v>
      </c>
      <c r="AY218" s="149" t="s">
        <v>165</v>
      </c>
    </row>
    <row r="219" spans="2:65" s="1" customFormat="1" ht="24.25" customHeight="1">
      <c r="B219" s="32"/>
      <c r="C219" s="162" t="s">
        <v>28</v>
      </c>
      <c r="D219" s="162" t="s">
        <v>221</v>
      </c>
      <c r="E219" s="163" t="s">
        <v>853</v>
      </c>
      <c r="F219" s="164" t="s">
        <v>854</v>
      </c>
      <c r="G219" s="165" t="s">
        <v>266</v>
      </c>
      <c r="H219" s="166">
        <v>12</v>
      </c>
      <c r="I219" s="167"/>
      <c r="J219" s="168">
        <f t="shared" ref="J219:J224" si="0">ROUND(I219*H219,2)</f>
        <v>0</v>
      </c>
      <c r="K219" s="169"/>
      <c r="L219" s="170"/>
      <c r="M219" s="171" t="s">
        <v>1</v>
      </c>
      <c r="N219" s="172" t="s">
        <v>49</v>
      </c>
      <c r="P219" s="143">
        <f t="shared" ref="P219:P224" si="1">O219*H219</f>
        <v>0</v>
      </c>
      <c r="Q219" s="143">
        <v>0.39600000000000002</v>
      </c>
      <c r="R219" s="143">
        <f t="shared" ref="R219:R224" si="2">Q219*H219</f>
        <v>4.7520000000000007</v>
      </c>
      <c r="S219" s="143">
        <v>0</v>
      </c>
      <c r="T219" s="144">
        <f t="shared" ref="T219:T224" si="3">S219*H219</f>
        <v>0</v>
      </c>
      <c r="AR219" s="145" t="s">
        <v>209</v>
      </c>
      <c r="AT219" s="145" t="s">
        <v>221</v>
      </c>
      <c r="AU219" s="145" t="s">
        <v>94</v>
      </c>
      <c r="AY219" s="16" t="s">
        <v>165</v>
      </c>
      <c r="BE219" s="146">
        <f t="shared" ref="BE219:BE224" si="4">IF(N219="základní",J219,0)</f>
        <v>0</v>
      </c>
      <c r="BF219" s="146">
        <f t="shared" ref="BF219:BF224" si="5">IF(N219="snížená",J219,0)</f>
        <v>0</v>
      </c>
      <c r="BG219" s="146">
        <f t="shared" ref="BG219:BG224" si="6">IF(N219="zákl. přenesená",J219,0)</f>
        <v>0</v>
      </c>
      <c r="BH219" s="146">
        <f t="shared" ref="BH219:BH224" si="7">IF(N219="sníž. přenesená",J219,0)</f>
        <v>0</v>
      </c>
      <c r="BI219" s="146">
        <f t="shared" ref="BI219:BI224" si="8">IF(N219="nulová",J219,0)</f>
        <v>0</v>
      </c>
      <c r="BJ219" s="16" t="s">
        <v>92</v>
      </c>
      <c r="BK219" s="146">
        <f t="shared" ref="BK219:BK224" si="9">ROUND(I219*H219,2)</f>
        <v>0</v>
      </c>
      <c r="BL219" s="16" t="s">
        <v>171</v>
      </c>
      <c r="BM219" s="145" t="s">
        <v>855</v>
      </c>
    </row>
    <row r="220" spans="2:65" s="1" customFormat="1" ht="24.25" customHeight="1">
      <c r="B220" s="32"/>
      <c r="C220" s="162" t="s">
        <v>422</v>
      </c>
      <c r="D220" s="162" t="s">
        <v>221</v>
      </c>
      <c r="E220" s="163" t="s">
        <v>856</v>
      </c>
      <c r="F220" s="164" t="s">
        <v>857</v>
      </c>
      <c r="G220" s="165" t="s">
        <v>266</v>
      </c>
      <c r="H220" s="166">
        <v>3</v>
      </c>
      <c r="I220" s="167"/>
      <c r="J220" s="168">
        <f t="shared" si="0"/>
        <v>0</v>
      </c>
      <c r="K220" s="169"/>
      <c r="L220" s="170"/>
      <c r="M220" s="171" t="s">
        <v>1</v>
      </c>
      <c r="N220" s="172" t="s">
        <v>49</v>
      </c>
      <c r="P220" s="143">
        <f t="shared" si="1"/>
        <v>0</v>
      </c>
      <c r="Q220" s="143">
        <v>3.2000000000000001E-2</v>
      </c>
      <c r="R220" s="143">
        <f t="shared" si="2"/>
        <v>9.6000000000000002E-2</v>
      </c>
      <c r="S220" s="143">
        <v>0</v>
      </c>
      <c r="T220" s="144">
        <f t="shared" si="3"/>
        <v>0</v>
      </c>
      <c r="AR220" s="145" t="s">
        <v>209</v>
      </c>
      <c r="AT220" s="145" t="s">
        <v>221</v>
      </c>
      <c r="AU220" s="145" t="s">
        <v>94</v>
      </c>
      <c r="AY220" s="16" t="s">
        <v>165</v>
      </c>
      <c r="BE220" s="146">
        <f t="shared" si="4"/>
        <v>0</v>
      </c>
      <c r="BF220" s="146">
        <f t="shared" si="5"/>
        <v>0</v>
      </c>
      <c r="BG220" s="146">
        <f t="shared" si="6"/>
        <v>0</v>
      </c>
      <c r="BH220" s="146">
        <f t="shared" si="7"/>
        <v>0</v>
      </c>
      <c r="BI220" s="146">
        <f t="shared" si="8"/>
        <v>0</v>
      </c>
      <c r="BJ220" s="16" t="s">
        <v>92</v>
      </c>
      <c r="BK220" s="146">
        <f t="shared" si="9"/>
        <v>0</v>
      </c>
      <c r="BL220" s="16" t="s">
        <v>171</v>
      </c>
      <c r="BM220" s="145" t="s">
        <v>858</v>
      </c>
    </row>
    <row r="221" spans="2:65" s="1" customFormat="1" ht="24.25" customHeight="1">
      <c r="B221" s="32"/>
      <c r="C221" s="162" t="s">
        <v>427</v>
      </c>
      <c r="D221" s="162" t="s">
        <v>221</v>
      </c>
      <c r="E221" s="163" t="s">
        <v>859</v>
      </c>
      <c r="F221" s="164" t="s">
        <v>860</v>
      </c>
      <c r="G221" s="165" t="s">
        <v>266</v>
      </c>
      <c r="H221" s="166">
        <v>3</v>
      </c>
      <c r="I221" s="167"/>
      <c r="J221" s="168">
        <f t="shared" si="0"/>
        <v>0</v>
      </c>
      <c r="K221" s="169"/>
      <c r="L221" s="170"/>
      <c r="M221" s="171" t="s">
        <v>1</v>
      </c>
      <c r="N221" s="172" t="s">
        <v>49</v>
      </c>
      <c r="P221" s="143">
        <f t="shared" si="1"/>
        <v>0</v>
      </c>
      <c r="Q221" s="143">
        <v>2.1000000000000001E-2</v>
      </c>
      <c r="R221" s="143">
        <f t="shared" si="2"/>
        <v>6.3E-2</v>
      </c>
      <c r="S221" s="143">
        <v>0</v>
      </c>
      <c r="T221" s="144">
        <f t="shared" si="3"/>
        <v>0</v>
      </c>
      <c r="AR221" s="145" t="s">
        <v>209</v>
      </c>
      <c r="AT221" s="145" t="s">
        <v>221</v>
      </c>
      <c r="AU221" s="145" t="s">
        <v>94</v>
      </c>
      <c r="AY221" s="16" t="s">
        <v>165</v>
      </c>
      <c r="BE221" s="146">
        <f t="shared" si="4"/>
        <v>0</v>
      </c>
      <c r="BF221" s="146">
        <f t="shared" si="5"/>
        <v>0</v>
      </c>
      <c r="BG221" s="146">
        <f t="shared" si="6"/>
        <v>0</v>
      </c>
      <c r="BH221" s="146">
        <f t="shared" si="7"/>
        <v>0</v>
      </c>
      <c r="BI221" s="146">
        <f t="shared" si="8"/>
        <v>0</v>
      </c>
      <c r="BJ221" s="16" t="s">
        <v>92</v>
      </c>
      <c r="BK221" s="146">
        <f t="shared" si="9"/>
        <v>0</v>
      </c>
      <c r="BL221" s="16" t="s">
        <v>171</v>
      </c>
      <c r="BM221" s="145" t="s">
        <v>861</v>
      </c>
    </row>
    <row r="222" spans="2:65" s="1" customFormat="1" ht="24.25" customHeight="1">
      <c r="B222" s="32"/>
      <c r="C222" s="162" t="s">
        <v>432</v>
      </c>
      <c r="D222" s="162" t="s">
        <v>221</v>
      </c>
      <c r="E222" s="163" t="s">
        <v>862</v>
      </c>
      <c r="F222" s="164" t="s">
        <v>863</v>
      </c>
      <c r="G222" s="165" t="s">
        <v>266</v>
      </c>
      <c r="H222" s="166">
        <v>6</v>
      </c>
      <c r="I222" s="167"/>
      <c r="J222" s="168">
        <f t="shared" si="0"/>
        <v>0</v>
      </c>
      <c r="K222" s="169"/>
      <c r="L222" s="170"/>
      <c r="M222" s="171" t="s">
        <v>1</v>
      </c>
      <c r="N222" s="172" t="s">
        <v>49</v>
      </c>
      <c r="P222" s="143">
        <f t="shared" si="1"/>
        <v>0</v>
      </c>
      <c r="Q222" s="143">
        <v>4.1000000000000002E-2</v>
      </c>
      <c r="R222" s="143">
        <f t="shared" si="2"/>
        <v>0.246</v>
      </c>
      <c r="S222" s="143">
        <v>0</v>
      </c>
      <c r="T222" s="144">
        <f t="shared" si="3"/>
        <v>0</v>
      </c>
      <c r="AR222" s="145" t="s">
        <v>209</v>
      </c>
      <c r="AT222" s="145" t="s">
        <v>221</v>
      </c>
      <c r="AU222" s="145" t="s">
        <v>94</v>
      </c>
      <c r="AY222" s="16" t="s">
        <v>165</v>
      </c>
      <c r="BE222" s="146">
        <f t="shared" si="4"/>
        <v>0</v>
      </c>
      <c r="BF222" s="146">
        <f t="shared" si="5"/>
        <v>0</v>
      </c>
      <c r="BG222" s="146">
        <f t="shared" si="6"/>
        <v>0</v>
      </c>
      <c r="BH222" s="146">
        <f t="shared" si="7"/>
        <v>0</v>
      </c>
      <c r="BI222" s="146">
        <f t="shared" si="8"/>
        <v>0</v>
      </c>
      <c r="BJ222" s="16" t="s">
        <v>92</v>
      </c>
      <c r="BK222" s="146">
        <f t="shared" si="9"/>
        <v>0</v>
      </c>
      <c r="BL222" s="16" t="s">
        <v>171</v>
      </c>
      <c r="BM222" s="145" t="s">
        <v>864</v>
      </c>
    </row>
    <row r="223" spans="2:65" s="1" customFormat="1" ht="24.25" customHeight="1">
      <c r="B223" s="32"/>
      <c r="C223" s="162" t="s">
        <v>436</v>
      </c>
      <c r="D223" s="162" t="s">
        <v>221</v>
      </c>
      <c r="E223" s="163" t="s">
        <v>865</v>
      </c>
      <c r="F223" s="164" t="s">
        <v>866</v>
      </c>
      <c r="G223" s="165" t="s">
        <v>266</v>
      </c>
      <c r="H223" s="166">
        <v>5</v>
      </c>
      <c r="I223" s="167"/>
      <c r="J223" s="168">
        <f t="shared" si="0"/>
        <v>0</v>
      </c>
      <c r="K223" s="169"/>
      <c r="L223" s="170"/>
      <c r="M223" s="171" t="s">
        <v>1</v>
      </c>
      <c r="N223" s="172" t="s">
        <v>49</v>
      </c>
      <c r="P223" s="143">
        <f t="shared" si="1"/>
        <v>0</v>
      </c>
      <c r="Q223" s="143">
        <v>5.2999999999999999E-2</v>
      </c>
      <c r="R223" s="143">
        <f t="shared" si="2"/>
        <v>0.26500000000000001</v>
      </c>
      <c r="S223" s="143">
        <v>0</v>
      </c>
      <c r="T223" s="144">
        <f t="shared" si="3"/>
        <v>0</v>
      </c>
      <c r="AR223" s="145" t="s">
        <v>209</v>
      </c>
      <c r="AT223" s="145" t="s">
        <v>221</v>
      </c>
      <c r="AU223" s="145" t="s">
        <v>94</v>
      </c>
      <c r="AY223" s="16" t="s">
        <v>165</v>
      </c>
      <c r="BE223" s="146">
        <f t="shared" si="4"/>
        <v>0</v>
      </c>
      <c r="BF223" s="146">
        <f t="shared" si="5"/>
        <v>0</v>
      </c>
      <c r="BG223" s="146">
        <f t="shared" si="6"/>
        <v>0</v>
      </c>
      <c r="BH223" s="146">
        <f t="shared" si="7"/>
        <v>0</v>
      </c>
      <c r="BI223" s="146">
        <f t="shared" si="8"/>
        <v>0</v>
      </c>
      <c r="BJ223" s="16" t="s">
        <v>92</v>
      </c>
      <c r="BK223" s="146">
        <f t="shared" si="9"/>
        <v>0</v>
      </c>
      <c r="BL223" s="16" t="s">
        <v>171</v>
      </c>
      <c r="BM223" s="145" t="s">
        <v>867</v>
      </c>
    </row>
    <row r="224" spans="2:65" s="1" customFormat="1" ht="24.25" customHeight="1">
      <c r="B224" s="32"/>
      <c r="C224" s="133" t="s">
        <v>440</v>
      </c>
      <c r="D224" s="133" t="s">
        <v>167</v>
      </c>
      <c r="E224" s="134" t="s">
        <v>868</v>
      </c>
      <c r="F224" s="135" t="s">
        <v>869</v>
      </c>
      <c r="G224" s="136" t="s">
        <v>175</v>
      </c>
      <c r="H224" s="137">
        <v>134.78399999999999</v>
      </c>
      <c r="I224" s="138"/>
      <c r="J224" s="139">
        <f t="shared" si="0"/>
        <v>0</v>
      </c>
      <c r="K224" s="140"/>
      <c r="L224" s="32"/>
      <c r="M224" s="141" t="s">
        <v>1</v>
      </c>
      <c r="N224" s="142" t="s">
        <v>49</v>
      </c>
      <c r="P224" s="143">
        <f t="shared" si="1"/>
        <v>0</v>
      </c>
      <c r="Q224" s="143">
        <v>5.5121499999999997E-2</v>
      </c>
      <c r="R224" s="143">
        <f t="shared" si="2"/>
        <v>7.4294962559999993</v>
      </c>
      <c r="S224" s="143">
        <v>0</v>
      </c>
      <c r="T224" s="144">
        <f t="shared" si="3"/>
        <v>0</v>
      </c>
      <c r="AR224" s="145" t="s">
        <v>171</v>
      </c>
      <c r="AT224" s="145" t="s">
        <v>167</v>
      </c>
      <c r="AU224" s="145" t="s">
        <v>94</v>
      </c>
      <c r="AY224" s="16" t="s">
        <v>165</v>
      </c>
      <c r="BE224" s="146">
        <f t="shared" si="4"/>
        <v>0</v>
      </c>
      <c r="BF224" s="146">
        <f t="shared" si="5"/>
        <v>0</v>
      </c>
      <c r="BG224" s="146">
        <f t="shared" si="6"/>
        <v>0</v>
      </c>
      <c r="BH224" s="146">
        <f t="shared" si="7"/>
        <v>0</v>
      </c>
      <c r="BI224" s="146">
        <f t="shared" si="8"/>
        <v>0</v>
      </c>
      <c r="BJ224" s="16" t="s">
        <v>92</v>
      </c>
      <c r="BK224" s="146">
        <f t="shared" si="9"/>
        <v>0</v>
      </c>
      <c r="BL224" s="16" t="s">
        <v>171</v>
      </c>
      <c r="BM224" s="145" t="s">
        <v>870</v>
      </c>
    </row>
    <row r="225" spans="2:65" s="12" customFormat="1" ht="10.5">
      <c r="B225" s="147"/>
      <c r="D225" s="148" t="s">
        <v>177</v>
      </c>
      <c r="E225" s="149" t="s">
        <v>1</v>
      </c>
      <c r="F225" s="150" t="s">
        <v>871</v>
      </c>
      <c r="H225" s="151">
        <v>134.78399999999999</v>
      </c>
      <c r="I225" s="152"/>
      <c r="L225" s="147"/>
      <c r="M225" s="153"/>
      <c r="T225" s="154"/>
      <c r="AT225" s="149" t="s">
        <v>177</v>
      </c>
      <c r="AU225" s="149" t="s">
        <v>94</v>
      </c>
      <c r="AV225" s="12" t="s">
        <v>94</v>
      </c>
      <c r="AW225" s="12" t="s">
        <v>39</v>
      </c>
      <c r="AX225" s="12" t="s">
        <v>92</v>
      </c>
      <c r="AY225" s="149" t="s">
        <v>165</v>
      </c>
    </row>
    <row r="226" spans="2:65" s="1" customFormat="1" ht="24.25" customHeight="1">
      <c r="B226" s="32"/>
      <c r="C226" s="133" t="s">
        <v>444</v>
      </c>
      <c r="D226" s="133" t="s">
        <v>167</v>
      </c>
      <c r="E226" s="134" t="s">
        <v>872</v>
      </c>
      <c r="F226" s="135" t="s">
        <v>873</v>
      </c>
      <c r="G226" s="136" t="s">
        <v>266</v>
      </c>
      <c r="H226" s="137">
        <v>8</v>
      </c>
      <c r="I226" s="138"/>
      <c r="J226" s="139">
        <f>ROUND(I226*H226,2)</f>
        <v>0</v>
      </c>
      <c r="K226" s="140"/>
      <c r="L226" s="32"/>
      <c r="M226" s="141" t="s">
        <v>1</v>
      </c>
      <c r="N226" s="142" t="s">
        <v>49</v>
      </c>
      <c r="P226" s="143">
        <f>O226*H226</f>
        <v>0</v>
      </c>
      <c r="Q226" s="143">
        <v>7.6499999999999999E-2</v>
      </c>
      <c r="R226" s="143">
        <f>Q226*H226</f>
        <v>0.61199999999999999</v>
      </c>
      <c r="S226" s="143">
        <v>0</v>
      </c>
      <c r="T226" s="144">
        <f>S226*H226</f>
        <v>0</v>
      </c>
      <c r="AR226" s="145" t="s">
        <v>171</v>
      </c>
      <c r="AT226" s="145" t="s">
        <v>167</v>
      </c>
      <c r="AU226" s="145" t="s">
        <v>94</v>
      </c>
      <c r="AY226" s="16" t="s">
        <v>165</v>
      </c>
      <c r="BE226" s="146">
        <f>IF(N226="základní",J226,0)</f>
        <v>0</v>
      </c>
      <c r="BF226" s="146">
        <f>IF(N226="snížená",J226,0)</f>
        <v>0</v>
      </c>
      <c r="BG226" s="146">
        <f>IF(N226="zákl. přenesená",J226,0)</f>
        <v>0</v>
      </c>
      <c r="BH226" s="146">
        <f>IF(N226="sníž. přenesená",J226,0)</f>
        <v>0</v>
      </c>
      <c r="BI226" s="146">
        <f>IF(N226="nulová",J226,0)</f>
        <v>0</v>
      </c>
      <c r="BJ226" s="16" t="s">
        <v>92</v>
      </c>
      <c r="BK226" s="146">
        <f>ROUND(I226*H226,2)</f>
        <v>0</v>
      </c>
      <c r="BL226" s="16" t="s">
        <v>171</v>
      </c>
      <c r="BM226" s="145" t="s">
        <v>874</v>
      </c>
    </row>
    <row r="227" spans="2:65" s="1" customFormat="1" ht="24.25" customHeight="1">
      <c r="B227" s="32"/>
      <c r="C227" s="133" t="s">
        <v>448</v>
      </c>
      <c r="D227" s="133" t="s">
        <v>167</v>
      </c>
      <c r="E227" s="134" t="s">
        <v>875</v>
      </c>
      <c r="F227" s="135" t="s">
        <v>876</v>
      </c>
      <c r="G227" s="136" t="s">
        <v>266</v>
      </c>
      <c r="H227" s="137">
        <v>12</v>
      </c>
      <c r="I227" s="138"/>
      <c r="J227" s="139">
        <f>ROUND(I227*H227,2)</f>
        <v>0</v>
      </c>
      <c r="K227" s="140"/>
      <c r="L227" s="32"/>
      <c r="M227" s="141" t="s">
        <v>1</v>
      </c>
      <c r="N227" s="142" t="s">
        <v>49</v>
      </c>
      <c r="P227" s="143">
        <f>O227*H227</f>
        <v>0</v>
      </c>
      <c r="Q227" s="143">
        <v>0.217338</v>
      </c>
      <c r="R227" s="143">
        <f>Q227*H227</f>
        <v>2.6080559999999999</v>
      </c>
      <c r="S227" s="143">
        <v>0</v>
      </c>
      <c r="T227" s="144">
        <f>S227*H227</f>
        <v>0</v>
      </c>
      <c r="AR227" s="145" t="s">
        <v>171</v>
      </c>
      <c r="AT227" s="145" t="s">
        <v>167</v>
      </c>
      <c r="AU227" s="145" t="s">
        <v>94</v>
      </c>
      <c r="AY227" s="16" t="s">
        <v>165</v>
      </c>
      <c r="BE227" s="146">
        <f>IF(N227="základní",J227,0)</f>
        <v>0</v>
      </c>
      <c r="BF227" s="146">
        <f>IF(N227="snížená",J227,0)</f>
        <v>0</v>
      </c>
      <c r="BG227" s="146">
        <f>IF(N227="zákl. přenesená",J227,0)</f>
        <v>0</v>
      </c>
      <c r="BH227" s="146">
        <f>IF(N227="sníž. přenesená",J227,0)</f>
        <v>0</v>
      </c>
      <c r="BI227" s="146">
        <f>IF(N227="nulová",J227,0)</f>
        <v>0</v>
      </c>
      <c r="BJ227" s="16" t="s">
        <v>92</v>
      </c>
      <c r="BK227" s="146">
        <f>ROUND(I227*H227,2)</f>
        <v>0</v>
      </c>
      <c r="BL227" s="16" t="s">
        <v>171</v>
      </c>
      <c r="BM227" s="145" t="s">
        <v>877</v>
      </c>
    </row>
    <row r="228" spans="2:65" s="1" customFormat="1" ht="24.25" customHeight="1">
      <c r="B228" s="32"/>
      <c r="C228" s="162" t="s">
        <v>452</v>
      </c>
      <c r="D228" s="162" t="s">
        <v>221</v>
      </c>
      <c r="E228" s="163" t="s">
        <v>878</v>
      </c>
      <c r="F228" s="164" t="s">
        <v>879</v>
      </c>
      <c r="G228" s="165" t="s">
        <v>266</v>
      </c>
      <c r="H228" s="166">
        <v>12</v>
      </c>
      <c r="I228" s="167"/>
      <c r="J228" s="168">
        <f>ROUND(I228*H228,2)</f>
        <v>0</v>
      </c>
      <c r="K228" s="169"/>
      <c r="L228" s="170"/>
      <c r="M228" s="171" t="s">
        <v>1</v>
      </c>
      <c r="N228" s="172" t="s">
        <v>49</v>
      </c>
      <c r="P228" s="143">
        <f>O228*H228</f>
        <v>0</v>
      </c>
      <c r="Q228" s="143">
        <v>0.19600000000000001</v>
      </c>
      <c r="R228" s="143">
        <f>Q228*H228</f>
        <v>2.3520000000000003</v>
      </c>
      <c r="S228" s="143">
        <v>0</v>
      </c>
      <c r="T228" s="144">
        <f>S228*H228</f>
        <v>0</v>
      </c>
      <c r="AR228" s="145" t="s">
        <v>209</v>
      </c>
      <c r="AT228" s="145" t="s">
        <v>221</v>
      </c>
      <c r="AU228" s="145" t="s">
        <v>94</v>
      </c>
      <c r="AY228" s="16" t="s">
        <v>165</v>
      </c>
      <c r="BE228" s="146">
        <f>IF(N228="základní",J228,0)</f>
        <v>0</v>
      </c>
      <c r="BF228" s="146">
        <f>IF(N228="snížená",J228,0)</f>
        <v>0</v>
      </c>
      <c r="BG228" s="146">
        <f>IF(N228="zákl. přenesená",J228,0)</f>
        <v>0</v>
      </c>
      <c r="BH228" s="146">
        <f>IF(N228="sníž. přenesená",J228,0)</f>
        <v>0</v>
      </c>
      <c r="BI228" s="146">
        <f>IF(N228="nulová",J228,0)</f>
        <v>0</v>
      </c>
      <c r="BJ228" s="16" t="s">
        <v>92</v>
      </c>
      <c r="BK228" s="146">
        <f>ROUND(I228*H228,2)</f>
        <v>0</v>
      </c>
      <c r="BL228" s="16" t="s">
        <v>171</v>
      </c>
      <c r="BM228" s="145" t="s">
        <v>880</v>
      </c>
    </row>
    <row r="229" spans="2:65" s="1" customFormat="1" ht="24.25" customHeight="1">
      <c r="B229" s="32"/>
      <c r="C229" s="133" t="s">
        <v>456</v>
      </c>
      <c r="D229" s="133" t="s">
        <v>167</v>
      </c>
      <c r="E229" s="134" t="s">
        <v>881</v>
      </c>
      <c r="F229" s="135" t="s">
        <v>882</v>
      </c>
      <c r="G229" s="136" t="s">
        <v>266</v>
      </c>
      <c r="H229" s="137">
        <v>5</v>
      </c>
      <c r="I229" s="138"/>
      <c r="J229" s="139">
        <f>ROUND(I229*H229,2)</f>
        <v>0</v>
      </c>
      <c r="K229" s="140"/>
      <c r="L229" s="32"/>
      <c r="M229" s="141" t="s">
        <v>1</v>
      </c>
      <c r="N229" s="142" t="s">
        <v>49</v>
      </c>
      <c r="P229" s="143">
        <f>O229*H229</f>
        <v>0</v>
      </c>
      <c r="Q229" s="143">
        <v>4.7348710400000001E-2</v>
      </c>
      <c r="R229" s="143">
        <f>Q229*H229</f>
        <v>0.236743552</v>
      </c>
      <c r="S229" s="143">
        <v>0</v>
      </c>
      <c r="T229" s="144">
        <f>S229*H229</f>
        <v>0</v>
      </c>
      <c r="AR229" s="145" t="s">
        <v>171</v>
      </c>
      <c r="AT229" s="145" t="s">
        <v>167</v>
      </c>
      <c r="AU229" s="145" t="s">
        <v>94</v>
      </c>
      <c r="AY229" s="16" t="s">
        <v>165</v>
      </c>
      <c r="BE229" s="146">
        <f>IF(N229="základní",J229,0)</f>
        <v>0</v>
      </c>
      <c r="BF229" s="146">
        <f>IF(N229="snížená",J229,0)</f>
        <v>0</v>
      </c>
      <c r="BG229" s="146">
        <f>IF(N229="zákl. přenesená",J229,0)</f>
        <v>0</v>
      </c>
      <c r="BH229" s="146">
        <f>IF(N229="sníž. přenesená",J229,0)</f>
        <v>0</v>
      </c>
      <c r="BI229" s="146">
        <f>IF(N229="nulová",J229,0)</f>
        <v>0</v>
      </c>
      <c r="BJ229" s="16" t="s">
        <v>92</v>
      </c>
      <c r="BK229" s="146">
        <f>ROUND(I229*H229,2)</f>
        <v>0</v>
      </c>
      <c r="BL229" s="16" t="s">
        <v>171</v>
      </c>
      <c r="BM229" s="145" t="s">
        <v>883</v>
      </c>
    </row>
    <row r="230" spans="2:65" s="12" customFormat="1" ht="10.5">
      <c r="B230" s="147"/>
      <c r="D230" s="148" t="s">
        <v>177</v>
      </c>
      <c r="E230" s="149" t="s">
        <v>1</v>
      </c>
      <c r="F230" s="150" t="s">
        <v>884</v>
      </c>
      <c r="H230" s="151">
        <v>5</v>
      </c>
      <c r="I230" s="152"/>
      <c r="L230" s="147"/>
      <c r="M230" s="153"/>
      <c r="T230" s="154"/>
      <c r="AT230" s="149" t="s">
        <v>177</v>
      </c>
      <c r="AU230" s="149" t="s">
        <v>94</v>
      </c>
      <c r="AV230" s="12" t="s">
        <v>94</v>
      </c>
      <c r="AW230" s="12" t="s">
        <v>39</v>
      </c>
      <c r="AX230" s="12" t="s">
        <v>92</v>
      </c>
      <c r="AY230" s="149" t="s">
        <v>165</v>
      </c>
    </row>
    <row r="231" spans="2:65" s="1" customFormat="1" ht="24.25" customHeight="1">
      <c r="B231" s="32"/>
      <c r="C231" s="133" t="s">
        <v>461</v>
      </c>
      <c r="D231" s="133" t="s">
        <v>167</v>
      </c>
      <c r="E231" s="134" t="s">
        <v>885</v>
      </c>
      <c r="F231" s="135" t="s">
        <v>886</v>
      </c>
      <c r="G231" s="136" t="s">
        <v>266</v>
      </c>
      <c r="H231" s="137">
        <v>3</v>
      </c>
      <c r="I231" s="138"/>
      <c r="J231" s="139">
        <f t="shared" ref="J231:J237" si="10">ROUND(I231*H231,2)</f>
        <v>0</v>
      </c>
      <c r="K231" s="140"/>
      <c r="L231" s="32"/>
      <c r="M231" s="141" t="s">
        <v>1</v>
      </c>
      <c r="N231" s="142" t="s">
        <v>49</v>
      </c>
      <c r="P231" s="143">
        <f t="shared" ref="P231:P237" si="11">O231*H231</f>
        <v>0</v>
      </c>
      <c r="Q231" s="143">
        <v>0.34089999999999998</v>
      </c>
      <c r="R231" s="143">
        <f t="shared" ref="R231:R237" si="12">Q231*H231</f>
        <v>1.0226999999999999</v>
      </c>
      <c r="S231" s="143">
        <v>0</v>
      </c>
      <c r="T231" s="144">
        <f t="shared" ref="T231:T237" si="13">S231*H231</f>
        <v>0</v>
      </c>
      <c r="AR231" s="145" t="s">
        <v>171</v>
      </c>
      <c r="AT231" s="145" t="s">
        <v>167</v>
      </c>
      <c r="AU231" s="145" t="s">
        <v>94</v>
      </c>
      <c r="AY231" s="16" t="s">
        <v>165</v>
      </c>
      <c r="BE231" s="146">
        <f t="shared" ref="BE231:BE237" si="14">IF(N231="základní",J231,0)</f>
        <v>0</v>
      </c>
      <c r="BF231" s="146">
        <f t="shared" ref="BF231:BF237" si="15">IF(N231="snížená",J231,0)</f>
        <v>0</v>
      </c>
      <c r="BG231" s="146">
        <f t="shared" ref="BG231:BG237" si="16">IF(N231="zákl. přenesená",J231,0)</f>
        <v>0</v>
      </c>
      <c r="BH231" s="146">
        <f t="shared" ref="BH231:BH237" si="17">IF(N231="sníž. přenesená",J231,0)</f>
        <v>0</v>
      </c>
      <c r="BI231" s="146">
        <f t="shared" ref="BI231:BI237" si="18">IF(N231="nulová",J231,0)</f>
        <v>0</v>
      </c>
      <c r="BJ231" s="16" t="s">
        <v>92</v>
      </c>
      <c r="BK231" s="146">
        <f t="shared" ref="BK231:BK237" si="19">ROUND(I231*H231,2)</f>
        <v>0</v>
      </c>
      <c r="BL231" s="16" t="s">
        <v>171</v>
      </c>
      <c r="BM231" s="145" t="s">
        <v>887</v>
      </c>
    </row>
    <row r="232" spans="2:65" s="1" customFormat="1" ht="24.25" customHeight="1">
      <c r="B232" s="32"/>
      <c r="C232" s="162" t="s">
        <v>465</v>
      </c>
      <c r="D232" s="162" t="s">
        <v>221</v>
      </c>
      <c r="E232" s="163" t="s">
        <v>888</v>
      </c>
      <c r="F232" s="164" t="s">
        <v>889</v>
      </c>
      <c r="G232" s="165" t="s">
        <v>266</v>
      </c>
      <c r="H232" s="166">
        <v>3</v>
      </c>
      <c r="I232" s="167"/>
      <c r="J232" s="168">
        <f t="shared" si="10"/>
        <v>0</v>
      </c>
      <c r="K232" s="169"/>
      <c r="L232" s="170"/>
      <c r="M232" s="171" t="s">
        <v>1</v>
      </c>
      <c r="N232" s="172" t="s">
        <v>49</v>
      </c>
      <c r="P232" s="143">
        <f t="shared" si="11"/>
        <v>0</v>
      </c>
      <c r="Q232" s="143">
        <v>7.1999999999999995E-2</v>
      </c>
      <c r="R232" s="143">
        <f t="shared" si="12"/>
        <v>0.21599999999999997</v>
      </c>
      <c r="S232" s="143">
        <v>0</v>
      </c>
      <c r="T232" s="144">
        <f t="shared" si="13"/>
        <v>0</v>
      </c>
      <c r="AR232" s="145" t="s">
        <v>209</v>
      </c>
      <c r="AT232" s="145" t="s">
        <v>221</v>
      </c>
      <c r="AU232" s="145" t="s">
        <v>94</v>
      </c>
      <c r="AY232" s="16" t="s">
        <v>165</v>
      </c>
      <c r="BE232" s="146">
        <f t="shared" si="14"/>
        <v>0</v>
      </c>
      <c r="BF232" s="146">
        <f t="shared" si="15"/>
        <v>0</v>
      </c>
      <c r="BG232" s="146">
        <f t="shared" si="16"/>
        <v>0</v>
      </c>
      <c r="BH232" s="146">
        <f t="shared" si="17"/>
        <v>0</v>
      </c>
      <c r="BI232" s="146">
        <f t="shared" si="18"/>
        <v>0</v>
      </c>
      <c r="BJ232" s="16" t="s">
        <v>92</v>
      </c>
      <c r="BK232" s="146">
        <f t="shared" si="19"/>
        <v>0</v>
      </c>
      <c r="BL232" s="16" t="s">
        <v>171</v>
      </c>
      <c r="BM232" s="145" t="s">
        <v>890</v>
      </c>
    </row>
    <row r="233" spans="2:65" s="1" customFormat="1" ht="24.25" customHeight="1">
      <c r="B233" s="32"/>
      <c r="C233" s="162" t="s">
        <v>469</v>
      </c>
      <c r="D233" s="162" t="s">
        <v>221</v>
      </c>
      <c r="E233" s="163" t="s">
        <v>891</v>
      </c>
      <c r="F233" s="164" t="s">
        <v>892</v>
      </c>
      <c r="G233" s="165" t="s">
        <v>266</v>
      </c>
      <c r="H233" s="166">
        <v>3</v>
      </c>
      <c r="I233" s="167"/>
      <c r="J233" s="168">
        <f t="shared" si="10"/>
        <v>0</v>
      </c>
      <c r="K233" s="169"/>
      <c r="L233" s="170"/>
      <c r="M233" s="171" t="s">
        <v>1</v>
      </c>
      <c r="N233" s="172" t="s">
        <v>49</v>
      </c>
      <c r="P233" s="143">
        <f t="shared" si="11"/>
        <v>0</v>
      </c>
      <c r="Q233" s="143">
        <v>0.08</v>
      </c>
      <c r="R233" s="143">
        <f t="shared" si="12"/>
        <v>0.24</v>
      </c>
      <c r="S233" s="143">
        <v>0</v>
      </c>
      <c r="T233" s="144">
        <f t="shared" si="13"/>
        <v>0</v>
      </c>
      <c r="AR233" s="145" t="s">
        <v>209</v>
      </c>
      <c r="AT233" s="145" t="s">
        <v>221</v>
      </c>
      <c r="AU233" s="145" t="s">
        <v>94</v>
      </c>
      <c r="AY233" s="16" t="s">
        <v>165</v>
      </c>
      <c r="BE233" s="146">
        <f t="shared" si="14"/>
        <v>0</v>
      </c>
      <c r="BF233" s="146">
        <f t="shared" si="15"/>
        <v>0</v>
      </c>
      <c r="BG233" s="146">
        <f t="shared" si="16"/>
        <v>0</v>
      </c>
      <c r="BH233" s="146">
        <f t="shared" si="17"/>
        <v>0</v>
      </c>
      <c r="BI233" s="146">
        <f t="shared" si="18"/>
        <v>0</v>
      </c>
      <c r="BJ233" s="16" t="s">
        <v>92</v>
      </c>
      <c r="BK233" s="146">
        <f t="shared" si="19"/>
        <v>0</v>
      </c>
      <c r="BL233" s="16" t="s">
        <v>171</v>
      </c>
      <c r="BM233" s="145" t="s">
        <v>893</v>
      </c>
    </row>
    <row r="234" spans="2:65" s="1" customFormat="1" ht="24.25" customHeight="1">
      <c r="B234" s="32"/>
      <c r="C234" s="162" t="s">
        <v>473</v>
      </c>
      <c r="D234" s="162" t="s">
        <v>221</v>
      </c>
      <c r="E234" s="163" t="s">
        <v>894</v>
      </c>
      <c r="F234" s="164" t="s">
        <v>895</v>
      </c>
      <c r="G234" s="165" t="s">
        <v>266</v>
      </c>
      <c r="H234" s="166">
        <v>3</v>
      </c>
      <c r="I234" s="167"/>
      <c r="J234" s="168">
        <f t="shared" si="10"/>
        <v>0</v>
      </c>
      <c r="K234" s="169"/>
      <c r="L234" s="170"/>
      <c r="M234" s="171" t="s">
        <v>1</v>
      </c>
      <c r="N234" s="172" t="s">
        <v>49</v>
      </c>
      <c r="P234" s="143">
        <f t="shared" si="11"/>
        <v>0</v>
      </c>
      <c r="Q234" s="143">
        <v>2.7E-2</v>
      </c>
      <c r="R234" s="143">
        <f t="shared" si="12"/>
        <v>8.1000000000000003E-2</v>
      </c>
      <c r="S234" s="143">
        <v>0</v>
      </c>
      <c r="T234" s="144">
        <f t="shared" si="13"/>
        <v>0</v>
      </c>
      <c r="AR234" s="145" t="s">
        <v>209</v>
      </c>
      <c r="AT234" s="145" t="s">
        <v>221</v>
      </c>
      <c r="AU234" s="145" t="s">
        <v>94</v>
      </c>
      <c r="AY234" s="16" t="s">
        <v>165</v>
      </c>
      <c r="BE234" s="146">
        <f t="shared" si="14"/>
        <v>0</v>
      </c>
      <c r="BF234" s="146">
        <f t="shared" si="15"/>
        <v>0</v>
      </c>
      <c r="BG234" s="146">
        <f t="shared" si="16"/>
        <v>0</v>
      </c>
      <c r="BH234" s="146">
        <f t="shared" si="17"/>
        <v>0</v>
      </c>
      <c r="BI234" s="146">
        <f t="shared" si="18"/>
        <v>0</v>
      </c>
      <c r="BJ234" s="16" t="s">
        <v>92</v>
      </c>
      <c r="BK234" s="146">
        <f t="shared" si="19"/>
        <v>0</v>
      </c>
      <c r="BL234" s="16" t="s">
        <v>171</v>
      </c>
      <c r="BM234" s="145" t="s">
        <v>896</v>
      </c>
    </row>
    <row r="235" spans="2:65" s="1" customFormat="1" ht="21.8" customHeight="1">
      <c r="B235" s="32"/>
      <c r="C235" s="162" t="s">
        <v>477</v>
      </c>
      <c r="D235" s="162" t="s">
        <v>221</v>
      </c>
      <c r="E235" s="163" t="s">
        <v>897</v>
      </c>
      <c r="F235" s="164" t="s">
        <v>898</v>
      </c>
      <c r="G235" s="165" t="s">
        <v>266</v>
      </c>
      <c r="H235" s="166">
        <v>3</v>
      </c>
      <c r="I235" s="167"/>
      <c r="J235" s="168">
        <f t="shared" si="10"/>
        <v>0</v>
      </c>
      <c r="K235" s="169"/>
      <c r="L235" s="170"/>
      <c r="M235" s="171" t="s">
        <v>1</v>
      </c>
      <c r="N235" s="172" t="s">
        <v>49</v>
      </c>
      <c r="P235" s="143">
        <f t="shared" si="11"/>
        <v>0</v>
      </c>
      <c r="Q235" s="143">
        <v>5.8000000000000003E-2</v>
      </c>
      <c r="R235" s="143">
        <f t="shared" si="12"/>
        <v>0.17400000000000002</v>
      </c>
      <c r="S235" s="143">
        <v>0</v>
      </c>
      <c r="T235" s="144">
        <f t="shared" si="13"/>
        <v>0</v>
      </c>
      <c r="AR235" s="145" t="s">
        <v>209</v>
      </c>
      <c r="AT235" s="145" t="s">
        <v>221</v>
      </c>
      <c r="AU235" s="145" t="s">
        <v>94</v>
      </c>
      <c r="AY235" s="16" t="s">
        <v>165</v>
      </c>
      <c r="BE235" s="146">
        <f t="shared" si="14"/>
        <v>0</v>
      </c>
      <c r="BF235" s="146">
        <f t="shared" si="15"/>
        <v>0</v>
      </c>
      <c r="BG235" s="146">
        <f t="shared" si="16"/>
        <v>0</v>
      </c>
      <c r="BH235" s="146">
        <f t="shared" si="17"/>
        <v>0</v>
      </c>
      <c r="BI235" s="146">
        <f t="shared" si="18"/>
        <v>0</v>
      </c>
      <c r="BJ235" s="16" t="s">
        <v>92</v>
      </c>
      <c r="BK235" s="146">
        <f t="shared" si="19"/>
        <v>0</v>
      </c>
      <c r="BL235" s="16" t="s">
        <v>171</v>
      </c>
      <c r="BM235" s="145" t="s">
        <v>899</v>
      </c>
    </row>
    <row r="236" spans="2:65" s="1" customFormat="1" ht="24.25" customHeight="1">
      <c r="B236" s="32"/>
      <c r="C236" s="162" t="s">
        <v>481</v>
      </c>
      <c r="D236" s="162" t="s">
        <v>221</v>
      </c>
      <c r="E236" s="163" t="s">
        <v>900</v>
      </c>
      <c r="F236" s="164" t="s">
        <v>901</v>
      </c>
      <c r="G236" s="165" t="s">
        <v>266</v>
      </c>
      <c r="H236" s="166">
        <v>3</v>
      </c>
      <c r="I236" s="167"/>
      <c r="J236" s="168">
        <f t="shared" si="10"/>
        <v>0</v>
      </c>
      <c r="K236" s="169"/>
      <c r="L236" s="170"/>
      <c r="M236" s="171" t="s">
        <v>1</v>
      </c>
      <c r="N236" s="172" t="s">
        <v>49</v>
      </c>
      <c r="P236" s="143">
        <f t="shared" si="11"/>
        <v>0</v>
      </c>
      <c r="Q236" s="143">
        <v>5.7000000000000002E-2</v>
      </c>
      <c r="R236" s="143">
        <f t="shared" si="12"/>
        <v>0.17100000000000001</v>
      </c>
      <c r="S236" s="143">
        <v>0</v>
      </c>
      <c r="T236" s="144">
        <f t="shared" si="13"/>
        <v>0</v>
      </c>
      <c r="AR236" s="145" t="s">
        <v>209</v>
      </c>
      <c r="AT236" s="145" t="s">
        <v>221</v>
      </c>
      <c r="AU236" s="145" t="s">
        <v>94</v>
      </c>
      <c r="AY236" s="16" t="s">
        <v>165</v>
      </c>
      <c r="BE236" s="146">
        <f t="shared" si="14"/>
        <v>0</v>
      </c>
      <c r="BF236" s="146">
        <f t="shared" si="15"/>
        <v>0</v>
      </c>
      <c r="BG236" s="146">
        <f t="shared" si="16"/>
        <v>0</v>
      </c>
      <c r="BH236" s="146">
        <f t="shared" si="17"/>
        <v>0</v>
      </c>
      <c r="BI236" s="146">
        <f t="shared" si="18"/>
        <v>0</v>
      </c>
      <c r="BJ236" s="16" t="s">
        <v>92</v>
      </c>
      <c r="BK236" s="146">
        <f t="shared" si="19"/>
        <v>0</v>
      </c>
      <c r="BL236" s="16" t="s">
        <v>171</v>
      </c>
      <c r="BM236" s="145" t="s">
        <v>902</v>
      </c>
    </row>
    <row r="237" spans="2:65" s="1" customFormat="1" ht="16.55" customHeight="1">
      <c r="B237" s="32"/>
      <c r="C237" s="162" t="s">
        <v>485</v>
      </c>
      <c r="D237" s="162" t="s">
        <v>221</v>
      </c>
      <c r="E237" s="163" t="s">
        <v>903</v>
      </c>
      <c r="F237" s="164" t="s">
        <v>904</v>
      </c>
      <c r="G237" s="165" t="s">
        <v>266</v>
      </c>
      <c r="H237" s="166">
        <v>3</v>
      </c>
      <c r="I237" s="167"/>
      <c r="J237" s="168">
        <f t="shared" si="10"/>
        <v>0</v>
      </c>
      <c r="K237" s="169"/>
      <c r="L237" s="170"/>
      <c r="M237" s="171" t="s">
        <v>1</v>
      </c>
      <c r="N237" s="172" t="s">
        <v>49</v>
      </c>
      <c r="P237" s="143">
        <f t="shared" si="11"/>
        <v>0</v>
      </c>
      <c r="Q237" s="143">
        <v>5.5300000000000002E-2</v>
      </c>
      <c r="R237" s="143">
        <f t="shared" si="12"/>
        <v>0.16589999999999999</v>
      </c>
      <c r="S237" s="143">
        <v>0</v>
      </c>
      <c r="T237" s="144">
        <f t="shared" si="13"/>
        <v>0</v>
      </c>
      <c r="AR237" s="145" t="s">
        <v>209</v>
      </c>
      <c r="AT237" s="145" t="s">
        <v>221</v>
      </c>
      <c r="AU237" s="145" t="s">
        <v>94</v>
      </c>
      <c r="AY237" s="16" t="s">
        <v>165</v>
      </c>
      <c r="BE237" s="146">
        <f t="shared" si="14"/>
        <v>0</v>
      </c>
      <c r="BF237" s="146">
        <f t="shared" si="15"/>
        <v>0</v>
      </c>
      <c r="BG237" s="146">
        <f t="shared" si="16"/>
        <v>0</v>
      </c>
      <c r="BH237" s="146">
        <f t="shared" si="17"/>
        <v>0</v>
      </c>
      <c r="BI237" s="146">
        <f t="shared" si="18"/>
        <v>0</v>
      </c>
      <c r="BJ237" s="16" t="s">
        <v>92</v>
      </c>
      <c r="BK237" s="146">
        <f t="shared" si="19"/>
        <v>0</v>
      </c>
      <c r="BL237" s="16" t="s">
        <v>171</v>
      </c>
      <c r="BM237" s="145" t="s">
        <v>905</v>
      </c>
    </row>
    <row r="238" spans="2:65" s="11" customFormat="1" ht="22.75" customHeight="1">
      <c r="B238" s="121"/>
      <c r="D238" s="122" t="s">
        <v>83</v>
      </c>
      <c r="E238" s="131" t="s">
        <v>214</v>
      </c>
      <c r="F238" s="131" t="s">
        <v>460</v>
      </c>
      <c r="I238" s="124"/>
      <c r="J238" s="132">
        <f>BK238</f>
        <v>0</v>
      </c>
      <c r="L238" s="121"/>
      <c r="M238" s="126"/>
      <c r="P238" s="127">
        <f>SUM(P239:P247)</f>
        <v>0</v>
      </c>
      <c r="R238" s="127">
        <f>SUM(R239:R247)</f>
        <v>2.7189535999999999</v>
      </c>
      <c r="T238" s="128">
        <f>SUM(T239:T247)</f>
        <v>0</v>
      </c>
      <c r="AR238" s="122" t="s">
        <v>92</v>
      </c>
      <c r="AT238" s="129" t="s">
        <v>83</v>
      </c>
      <c r="AU238" s="129" t="s">
        <v>92</v>
      </c>
      <c r="AY238" s="122" t="s">
        <v>165</v>
      </c>
      <c r="BK238" s="130">
        <f>SUM(BK239:BK247)</f>
        <v>0</v>
      </c>
    </row>
    <row r="239" spans="2:65" s="1" customFormat="1" ht="24.25" customHeight="1">
      <c r="B239" s="32"/>
      <c r="C239" s="133" t="s">
        <v>490</v>
      </c>
      <c r="D239" s="133" t="s">
        <v>167</v>
      </c>
      <c r="E239" s="134" t="s">
        <v>906</v>
      </c>
      <c r="F239" s="135" t="s">
        <v>907</v>
      </c>
      <c r="G239" s="136" t="s">
        <v>257</v>
      </c>
      <c r="H239" s="137">
        <v>8</v>
      </c>
      <c r="I239" s="138"/>
      <c r="J239" s="139">
        <f>ROUND(I239*H239,2)</f>
        <v>0</v>
      </c>
      <c r="K239" s="140"/>
      <c r="L239" s="32"/>
      <c r="M239" s="141" t="s">
        <v>1</v>
      </c>
      <c r="N239" s="142" t="s">
        <v>49</v>
      </c>
      <c r="P239" s="143">
        <f>O239*H239</f>
        <v>0</v>
      </c>
      <c r="Q239" s="143">
        <v>0.29220869999999999</v>
      </c>
      <c r="R239" s="143">
        <f>Q239*H239</f>
        <v>2.3376695999999999</v>
      </c>
      <c r="S239" s="143">
        <v>0</v>
      </c>
      <c r="T239" s="144">
        <f>S239*H239</f>
        <v>0</v>
      </c>
      <c r="AR239" s="145" t="s">
        <v>171</v>
      </c>
      <c r="AT239" s="145" t="s">
        <v>167</v>
      </c>
      <c r="AU239" s="145" t="s">
        <v>94</v>
      </c>
      <c r="AY239" s="16" t="s">
        <v>165</v>
      </c>
      <c r="BE239" s="146">
        <f>IF(N239="základní",J239,0)</f>
        <v>0</v>
      </c>
      <c r="BF239" s="146">
        <f>IF(N239="snížená",J239,0)</f>
        <v>0</v>
      </c>
      <c r="BG239" s="146">
        <f>IF(N239="zákl. přenesená",J239,0)</f>
        <v>0</v>
      </c>
      <c r="BH239" s="146">
        <f>IF(N239="sníž. přenesená",J239,0)</f>
        <v>0</v>
      </c>
      <c r="BI239" s="146">
        <f>IF(N239="nulová",J239,0)</f>
        <v>0</v>
      </c>
      <c r="BJ239" s="16" t="s">
        <v>92</v>
      </c>
      <c r="BK239" s="146">
        <f>ROUND(I239*H239,2)</f>
        <v>0</v>
      </c>
      <c r="BL239" s="16" t="s">
        <v>171</v>
      </c>
      <c r="BM239" s="145" t="s">
        <v>908</v>
      </c>
    </row>
    <row r="240" spans="2:65" s="1" customFormat="1" ht="24.25" customHeight="1">
      <c r="B240" s="32"/>
      <c r="C240" s="162" t="s">
        <v>494</v>
      </c>
      <c r="D240" s="162" t="s">
        <v>221</v>
      </c>
      <c r="E240" s="163" t="s">
        <v>909</v>
      </c>
      <c r="F240" s="164" t="s">
        <v>910</v>
      </c>
      <c r="G240" s="165" t="s">
        <v>257</v>
      </c>
      <c r="H240" s="166">
        <v>8</v>
      </c>
      <c r="I240" s="167"/>
      <c r="J240" s="168">
        <f>ROUND(I240*H240,2)</f>
        <v>0</v>
      </c>
      <c r="K240" s="169"/>
      <c r="L240" s="170"/>
      <c r="M240" s="171" t="s">
        <v>1</v>
      </c>
      <c r="N240" s="172" t="s">
        <v>49</v>
      </c>
      <c r="P240" s="143">
        <f>O240*H240</f>
        <v>0</v>
      </c>
      <c r="Q240" s="143">
        <v>6.7000000000000002E-3</v>
      </c>
      <c r="R240" s="143">
        <f>Q240*H240</f>
        <v>5.3600000000000002E-2</v>
      </c>
      <c r="S240" s="143">
        <v>0</v>
      </c>
      <c r="T240" s="144">
        <f>S240*H240</f>
        <v>0</v>
      </c>
      <c r="AR240" s="145" t="s">
        <v>209</v>
      </c>
      <c r="AT240" s="145" t="s">
        <v>221</v>
      </c>
      <c r="AU240" s="145" t="s">
        <v>94</v>
      </c>
      <c r="AY240" s="16" t="s">
        <v>165</v>
      </c>
      <c r="BE240" s="146">
        <f>IF(N240="základní",J240,0)</f>
        <v>0</v>
      </c>
      <c r="BF240" s="146">
        <f>IF(N240="snížená",J240,0)</f>
        <v>0</v>
      </c>
      <c r="BG240" s="146">
        <f>IF(N240="zákl. přenesená",J240,0)</f>
        <v>0</v>
      </c>
      <c r="BH240" s="146">
        <f>IF(N240="sníž. přenesená",J240,0)</f>
        <v>0</v>
      </c>
      <c r="BI240" s="146">
        <f>IF(N240="nulová",J240,0)</f>
        <v>0</v>
      </c>
      <c r="BJ240" s="16" t="s">
        <v>92</v>
      </c>
      <c r="BK240" s="146">
        <f>ROUND(I240*H240,2)</f>
        <v>0</v>
      </c>
      <c r="BL240" s="16" t="s">
        <v>171</v>
      </c>
      <c r="BM240" s="145" t="s">
        <v>911</v>
      </c>
    </row>
    <row r="241" spans="2:65" s="12" customFormat="1" ht="10.5">
      <c r="B241" s="147"/>
      <c r="D241" s="148" t="s">
        <v>177</v>
      </c>
      <c r="E241" s="149" t="s">
        <v>1</v>
      </c>
      <c r="F241" s="150" t="s">
        <v>209</v>
      </c>
      <c r="H241" s="151">
        <v>8</v>
      </c>
      <c r="I241" s="152"/>
      <c r="L241" s="147"/>
      <c r="M241" s="153"/>
      <c r="T241" s="154"/>
      <c r="AT241" s="149" t="s">
        <v>177</v>
      </c>
      <c r="AU241" s="149" t="s">
        <v>94</v>
      </c>
      <c r="AV241" s="12" t="s">
        <v>94</v>
      </c>
      <c r="AW241" s="12" t="s">
        <v>39</v>
      </c>
      <c r="AX241" s="12" t="s">
        <v>92</v>
      </c>
      <c r="AY241" s="149" t="s">
        <v>165</v>
      </c>
    </row>
    <row r="242" spans="2:65" s="1" customFormat="1" ht="24.25" customHeight="1">
      <c r="B242" s="32"/>
      <c r="C242" s="162" t="s">
        <v>499</v>
      </c>
      <c r="D242" s="162" t="s">
        <v>221</v>
      </c>
      <c r="E242" s="163" t="s">
        <v>912</v>
      </c>
      <c r="F242" s="164" t="s">
        <v>913</v>
      </c>
      <c r="G242" s="165" t="s">
        <v>257</v>
      </c>
      <c r="H242" s="166">
        <v>8</v>
      </c>
      <c r="I242" s="167"/>
      <c r="J242" s="168">
        <f>ROUND(I242*H242,2)</f>
        <v>0</v>
      </c>
      <c r="K242" s="169"/>
      <c r="L242" s="170"/>
      <c r="M242" s="171" t="s">
        <v>1</v>
      </c>
      <c r="N242" s="172" t="s">
        <v>49</v>
      </c>
      <c r="P242" s="143">
        <f>O242*H242</f>
        <v>0</v>
      </c>
      <c r="Q242" s="143">
        <v>1.4279999999999999E-2</v>
      </c>
      <c r="R242" s="143">
        <f>Q242*H242</f>
        <v>0.11423999999999999</v>
      </c>
      <c r="S242" s="143">
        <v>0</v>
      </c>
      <c r="T242" s="144">
        <f>S242*H242</f>
        <v>0</v>
      </c>
      <c r="AR242" s="145" t="s">
        <v>209</v>
      </c>
      <c r="AT242" s="145" t="s">
        <v>221</v>
      </c>
      <c r="AU242" s="145" t="s">
        <v>94</v>
      </c>
      <c r="AY242" s="16" t="s">
        <v>165</v>
      </c>
      <c r="BE242" s="146">
        <f>IF(N242="základní",J242,0)</f>
        <v>0</v>
      </c>
      <c r="BF242" s="146">
        <f>IF(N242="snížená",J242,0)</f>
        <v>0</v>
      </c>
      <c r="BG242" s="146">
        <f>IF(N242="zákl. přenesená",J242,0)</f>
        <v>0</v>
      </c>
      <c r="BH242" s="146">
        <f>IF(N242="sníž. přenesená",J242,0)</f>
        <v>0</v>
      </c>
      <c r="BI242" s="146">
        <f>IF(N242="nulová",J242,0)</f>
        <v>0</v>
      </c>
      <c r="BJ242" s="16" t="s">
        <v>92</v>
      </c>
      <c r="BK242" s="146">
        <f>ROUND(I242*H242,2)</f>
        <v>0</v>
      </c>
      <c r="BL242" s="16" t="s">
        <v>171</v>
      </c>
      <c r="BM242" s="145" t="s">
        <v>914</v>
      </c>
    </row>
    <row r="243" spans="2:65" s="12" customFormat="1" ht="10.5">
      <c r="B243" s="147"/>
      <c r="D243" s="148" t="s">
        <v>177</v>
      </c>
      <c r="E243" s="149" t="s">
        <v>1</v>
      </c>
      <c r="F243" s="150" t="s">
        <v>209</v>
      </c>
      <c r="H243" s="151">
        <v>8</v>
      </c>
      <c r="I243" s="152"/>
      <c r="L243" s="147"/>
      <c r="M243" s="153"/>
      <c r="T243" s="154"/>
      <c r="AT243" s="149" t="s">
        <v>177</v>
      </c>
      <c r="AU243" s="149" t="s">
        <v>94</v>
      </c>
      <c r="AV243" s="12" t="s">
        <v>94</v>
      </c>
      <c r="AW243" s="12" t="s">
        <v>39</v>
      </c>
      <c r="AX243" s="12" t="s">
        <v>92</v>
      </c>
      <c r="AY243" s="149" t="s">
        <v>165</v>
      </c>
    </row>
    <row r="244" spans="2:65" s="1" customFormat="1" ht="24.25" customHeight="1">
      <c r="B244" s="32"/>
      <c r="C244" s="133" t="s">
        <v>503</v>
      </c>
      <c r="D244" s="133" t="s">
        <v>167</v>
      </c>
      <c r="E244" s="134" t="s">
        <v>915</v>
      </c>
      <c r="F244" s="135" t="s">
        <v>916</v>
      </c>
      <c r="G244" s="136" t="s">
        <v>170</v>
      </c>
      <c r="H244" s="137">
        <v>310.464</v>
      </c>
      <c r="I244" s="138"/>
      <c r="J244" s="139">
        <f>ROUND(I244*H244,2)</f>
        <v>0</v>
      </c>
      <c r="K244" s="140"/>
      <c r="L244" s="32"/>
      <c r="M244" s="141" t="s">
        <v>1</v>
      </c>
      <c r="N244" s="142" t="s">
        <v>49</v>
      </c>
      <c r="P244" s="143">
        <f>O244*H244</f>
        <v>0</v>
      </c>
      <c r="Q244" s="143">
        <v>6.8749999999999996E-4</v>
      </c>
      <c r="R244" s="143">
        <f>Q244*H244</f>
        <v>0.21344399999999999</v>
      </c>
      <c r="S244" s="143">
        <v>0</v>
      </c>
      <c r="T244" s="144">
        <f>S244*H244</f>
        <v>0</v>
      </c>
      <c r="AR244" s="145" t="s">
        <v>171</v>
      </c>
      <c r="AT244" s="145" t="s">
        <v>167</v>
      </c>
      <c r="AU244" s="145" t="s">
        <v>94</v>
      </c>
      <c r="AY244" s="16" t="s">
        <v>165</v>
      </c>
      <c r="BE244" s="146">
        <f>IF(N244="základní",J244,0)</f>
        <v>0</v>
      </c>
      <c r="BF244" s="146">
        <f>IF(N244="snížená",J244,0)</f>
        <v>0</v>
      </c>
      <c r="BG244" s="146">
        <f>IF(N244="zákl. přenesená",J244,0)</f>
        <v>0</v>
      </c>
      <c r="BH244" s="146">
        <f>IF(N244="sníž. přenesená",J244,0)</f>
        <v>0</v>
      </c>
      <c r="BI244" s="146">
        <f>IF(N244="nulová",J244,0)</f>
        <v>0</v>
      </c>
      <c r="BJ244" s="16" t="s">
        <v>92</v>
      </c>
      <c r="BK244" s="146">
        <f>ROUND(I244*H244,2)</f>
        <v>0</v>
      </c>
      <c r="BL244" s="16" t="s">
        <v>171</v>
      </c>
      <c r="BM244" s="145" t="s">
        <v>917</v>
      </c>
    </row>
    <row r="245" spans="2:65" s="12" customFormat="1" ht="10.5">
      <c r="B245" s="147"/>
      <c r="D245" s="148" t="s">
        <v>177</v>
      </c>
      <c r="E245" s="149" t="s">
        <v>1</v>
      </c>
      <c r="F245" s="150" t="s">
        <v>918</v>
      </c>
      <c r="H245" s="151">
        <v>212.256</v>
      </c>
      <c r="I245" s="152"/>
      <c r="L245" s="147"/>
      <c r="M245" s="153"/>
      <c r="T245" s="154"/>
      <c r="AT245" s="149" t="s">
        <v>177</v>
      </c>
      <c r="AU245" s="149" t="s">
        <v>94</v>
      </c>
      <c r="AV245" s="12" t="s">
        <v>94</v>
      </c>
      <c r="AW245" s="12" t="s">
        <v>39</v>
      </c>
      <c r="AX245" s="12" t="s">
        <v>84</v>
      </c>
      <c r="AY245" s="149" t="s">
        <v>165</v>
      </c>
    </row>
    <row r="246" spans="2:65" s="12" customFormat="1" ht="10.5">
      <c r="B246" s="147"/>
      <c r="D246" s="148" t="s">
        <v>177</v>
      </c>
      <c r="E246" s="149" t="s">
        <v>1</v>
      </c>
      <c r="F246" s="150" t="s">
        <v>919</v>
      </c>
      <c r="H246" s="151">
        <v>98.207999999999998</v>
      </c>
      <c r="I246" s="152"/>
      <c r="L246" s="147"/>
      <c r="M246" s="153"/>
      <c r="T246" s="154"/>
      <c r="AT246" s="149" t="s">
        <v>177</v>
      </c>
      <c r="AU246" s="149" t="s">
        <v>94</v>
      </c>
      <c r="AV246" s="12" t="s">
        <v>94</v>
      </c>
      <c r="AW246" s="12" t="s">
        <v>39</v>
      </c>
      <c r="AX246" s="12" t="s">
        <v>84</v>
      </c>
      <c r="AY246" s="149" t="s">
        <v>165</v>
      </c>
    </row>
    <row r="247" spans="2:65" s="13" customFormat="1" ht="10.5">
      <c r="B247" s="155"/>
      <c r="D247" s="148" t="s">
        <v>177</v>
      </c>
      <c r="E247" s="156" t="s">
        <v>1</v>
      </c>
      <c r="F247" s="157" t="s">
        <v>184</v>
      </c>
      <c r="H247" s="158">
        <v>310.464</v>
      </c>
      <c r="I247" s="159"/>
      <c r="L247" s="155"/>
      <c r="M247" s="160"/>
      <c r="T247" s="161"/>
      <c r="AT247" s="156" t="s">
        <v>177</v>
      </c>
      <c r="AU247" s="156" t="s">
        <v>94</v>
      </c>
      <c r="AV247" s="13" t="s">
        <v>171</v>
      </c>
      <c r="AW247" s="13" t="s">
        <v>39</v>
      </c>
      <c r="AX247" s="13" t="s">
        <v>92</v>
      </c>
      <c r="AY247" s="156" t="s">
        <v>165</v>
      </c>
    </row>
    <row r="248" spans="2:65" s="11" customFormat="1" ht="22.75" customHeight="1">
      <c r="B248" s="121"/>
      <c r="D248" s="122" t="s">
        <v>83</v>
      </c>
      <c r="E248" s="131" t="s">
        <v>528</v>
      </c>
      <c r="F248" s="131" t="s">
        <v>529</v>
      </c>
      <c r="I248" s="124"/>
      <c r="J248" s="132">
        <f>BK248</f>
        <v>0</v>
      </c>
      <c r="L248" s="121"/>
      <c r="M248" s="126"/>
      <c r="P248" s="127">
        <f>SUM(P249:P250)</f>
        <v>0</v>
      </c>
      <c r="R248" s="127">
        <f>SUM(R249:R250)</f>
        <v>0</v>
      </c>
      <c r="T248" s="128">
        <f>SUM(T249:T250)</f>
        <v>0</v>
      </c>
      <c r="AR248" s="122" t="s">
        <v>92</v>
      </c>
      <c r="AT248" s="129" t="s">
        <v>83</v>
      </c>
      <c r="AU248" s="129" t="s">
        <v>92</v>
      </c>
      <c r="AY248" s="122" t="s">
        <v>165</v>
      </c>
      <c r="BK248" s="130">
        <f>SUM(BK249:BK250)</f>
        <v>0</v>
      </c>
    </row>
    <row r="249" spans="2:65" s="1" customFormat="1" ht="44.2" customHeight="1">
      <c r="B249" s="32"/>
      <c r="C249" s="133" t="s">
        <v>507</v>
      </c>
      <c r="D249" s="133" t="s">
        <v>167</v>
      </c>
      <c r="E249" s="134" t="s">
        <v>541</v>
      </c>
      <c r="F249" s="135" t="s">
        <v>542</v>
      </c>
      <c r="G249" s="136" t="s">
        <v>224</v>
      </c>
      <c r="H249" s="137">
        <v>1006.59</v>
      </c>
      <c r="I249" s="138"/>
      <c r="J249" s="139">
        <f>ROUND(I249*H249,2)</f>
        <v>0</v>
      </c>
      <c r="K249" s="140"/>
      <c r="L249" s="32"/>
      <c r="M249" s="141" t="s">
        <v>1</v>
      </c>
      <c r="N249" s="142" t="s">
        <v>49</v>
      </c>
      <c r="P249" s="143">
        <f>O249*H249</f>
        <v>0</v>
      </c>
      <c r="Q249" s="143">
        <v>0</v>
      </c>
      <c r="R249" s="143">
        <f>Q249*H249</f>
        <v>0</v>
      </c>
      <c r="S249" s="143">
        <v>0</v>
      </c>
      <c r="T249" s="144">
        <f>S249*H249</f>
        <v>0</v>
      </c>
      <c r="AR249" s="145" t="s">
        <v>171</v>
      </c>
      <c r="AT249" s="145" t="s">
        <v>167</v>
      </c>
      <c r="AU249" s="145" t="s">
        <v>94</v>
      </c>
      <c r="AY249" s="16" t="s">
        <v>165</v>
      </c>
      <c r="BE249" s="146">
        <f>IF(N249="základní",J249,0)</f>
        <v>0</v>
      </c>
      <c r="BF249" s="146">
        <f>IF(N249="snížená",J249,0)</f>
        <v>0</v>
      </c>
      <c r="BG249" s="146">
        <f>IF(N249="zákl. přenesená",J249,0)</f>
        <v>0</v>
      </c>
      <c r="BH249" s="146">
        <f>IF(N249="sníž. přenesená",J249,0)</f>
        <v>0</v>
      </c>
      <c r="BI249" s="146">
        <f>IF(N249="nulová",J249,0)</f>
        <v>0</v>
      </c>
      <c r="BJ249" s="16" t="s">
        <v>92</v>
      </c>
      <c r="BK249" s="146">
        <f>ROUND(I249*H249,2)</f>
        <v>0</v>
      </c>
      <c r="BL249" s="16" t="s">
        <v>171</v>
      </c>
      <c r="BM249" s="145" t="s">
        <v>920</v>
      </c>
    </row>
    <row r="250" spans="2:65" s="12" customFormat="1" ht="10.5">
      <c r="B250" s="147"/>
      <c r="D250" s="148" t="s">
        <v>177</v>
      </c>
      <c r="E250" s="149" t="s">
        <v>1</v>
      </c>
      <c r="F250" s="150" t="s">
        <v>921</v>
      </c>
      <c r="H250" s="151">
        <v>1006.59</v>
      </c>
      <c r="I250" s="152"/>
      <c r="L250" s="147"/>
      <c r="M250" s="153"/>
      <c r="T250" s="154"/>
      <c r="AT250" s="149" t="s">
        <v>177</v>
      </c>
      <c r="AU250" s="149" t="s">
        <v>94</v>
      </c>
      <c r="AV250" s="12" t="s">
        <v>94</v>
      </c>
      <c r="AW250" s="12" t="s">
        <v>39</v>
      </c>
      <c r="AX250" s="12" t="s">
        <v>92</v>
      </c>
      <c r="AY250" s="149" t="s">
        <v>165</v>
      </c>
    </row>
    <row r="251" spans="2:65" s="11" customFormat="1" ht="22.75" customHeight="1">
      <c r="B251" s="121"/>
      <c r="D251" s="122" t="s">
        <v>83</v>
      </c>
      <c r="E251" s="131" t="s">
        <v>676</v>
      </c>
      <c r="F251" s="131" t="s">
        <v>677</v>
      </c>
      <c r="I251" s="124"/>
      <c r="J251" s="132">
        <f>BK251</f>
        <v>0</v>
      </c>
      <c r="L251" s="121"/>
      <c r="M251" s="126"/>
      <c r="P251" s="127">
        <f>P252</f>
        <v>0</v>
      </c>
      <c r="R251" s="127">
        <f>R252</f>
        <v>0</v>
      </c>
      <c r="T251" s="128">
        <f>T252</f>
        <v>0</v>
      </c>
      <c r="AR251" s="122" t="s">
        <v>92</v>
      </c>
      <c r="AT251" s="129" t="s">
        <v>83</v>
      </c>
      <c r="AU251" s="129" t="s">
        <v>92</v>
      </c>
      <c r="AY251" s="122" t="s">
        <v>165</v>
      </c>
      <c r="BK251" s="130">
        <f>BK252</f>
        <v>0</v>
      </c>
    </row>
    <row r="252" spans="2:65" s="1" customFormat="1" ht="24.25" customHeight="1">
      <c r="B252" s="32"/>
      <c r="C252" s="133" t="s">
        <v>519</v>
      </c>
      <c r="D252" s="133" t="s">
        <v>167</v>
      </c>
      <c r="E252" s="134" t="s">
        <v>922</v>
      </c>
      <c r="F252" s="135" t="s">
        <v>923</v>
      </c>
      <c r="G252" s="136" t="s">
        <v>224</v>
      </c>
      <c r="H252" s="137">
        <v>423.99599999999998</v>
      </c>
      <c r="I252" s="138"/>
      <c r="J252" s="139">
        <f>ROUND(I252*H252,2)</f>
        <v>0</v>
      </c>
      <c r="K252" s="140"/>
      <c r="L252" s="32"/>
      <c r="M252" s="141" t="s">
        <v>1</v>
      </c>
      <c r="N252" s="142" t="s">
        <v>49</v>
      </c>
      <c r="P252" s="143">
        <f>O252*H252</f>
        <v>0</v>
      </c>
      <c r="Q252" s="143">
        <v>0</v>
      </c>
      <c r="R252" s="143">
        <f>Q252*H252</f>
        <v>0</v>
      </c>
      <c r="S252" s="143">
        <v>0</v>
      </c>
      <c r="T252" s="144">
        <f>S252*H252</f>
        <v>0</v>
      </c>
      <c r="AR252" s="145" t="s">
        <v>171</v>
      </c>
      <c r="AT252" s="145" t="s">
        <v>167</v>
      </c>
      <c r="AU252" s="145" t="s">
        <v>94</v>
      </c>
      <c r="AY252" s="16" t="s">
        <v>165</v>
      </c>
      <c r="BE252" s="146">
        <f>IF(N252="základní",J252,0)</f>
        <v>0</v>
      </c>
      <c r="BF252" s="146">
        <f>IF(N252="snížená",J252,0)</f>
        <v>0</v>
      </c>
      <c r="BG252" s="146">
        <f>IF(N252="zákl. přenesená",J252,0)</f>
        <v>0</v>
      </c>
      <c r="BH252" s="146">
        <f>IF(N252="sníž. přenesená",J252,0)</f>
        <v>0</v>
      </c>
      <c r="BI252" s="146">
        <f>IF(N252="nulová",J252,0)</f>
        <v>0</v>
      </c>
      <c r="BJ252" s="16" t="s">
        <v>92</v>
      </c>
      <c r="BK252" s="146">
        <f>ROUND(I252*H252,2)</f>
        <v>0</v>
      </c>
      <c r="BL252" s="16" t="s">
        <v>171</v>
      </c>
      <c r="BM252" s="145" t="s">
        <v>924</v>
      </c>
    </row>
    <row r="253" spans="2:65" s="11" customFormat="1" ht="25.85" customHeight="1">
      <c r="B253" s="121"/>
      <c r="D253" s="122" t="s">
        <v>83</v>
      </c>
      <c r="E253" s="123" t="s">
        <v>549</v>
      </c>
      <c r="F253" s="123" t="s">
        <v>550</v>
      </c>
      <c r="I253" s="124"/>
      <c r="J253" s="125">
        <f>BK253</f>
        <v>0</v>
      </c>
      <c r="L253" s="121"/>
      <c r="M253" s="126"/>
      <c r="P253" s="127">
        <f>P254</f>
        <v>0</v>
      </c>
      <c r="R253" s="127">
        <f>R254</f>
        <v>0.33151817999999994</v>
      </c>
      <c r="T253" s="128">
        <f>T254</f>
        <v>0</v>
      </c>
      <c r="AR253" s="122" t="s">
        <v>94</v>
      </c>
      <c r="AT253" s="129" t="s">
        <v>83</v>
      </c>
      <c r="AU253" s="129" t="s">
        <v>84</v>
      </c>
      <c r="AY253" s="122" t="s">
        <v>165</v>
      </c>
      <c r="BK253" s="130">
        <f>BK254</f>
        <v>0</v>
      </c>
    </row>
    <row r="254" spans="2:65" s="11" customFormat="1" ht="22.75" customHeight="1">
      <c r="B254" s="121"/>
      <c r="D254" s="122" t="s">
        <v>83</v>
      </c>
      <c r="E254" s="131" t="s">
        <v>551</v>
      </c>
      <c r="F254" s="131" t="s">
        <v>552</v>
      </c>
      <c r="I254" s="124"/>
      <c r="J254" s="132">
        <f>BK254</f>
        <v>0</v>
      </c>
      <c r="L254" s="121"/>
      <c r="M254" s="126"/>
      <c r="P254" s="127">
        <f>SUM(P255:P264)</f>
        <v>0</v>
      </c>
      <c r="R254" s="127">
        <f>SUM(R255:R264)</f>
        <v>0.33151817999999994</v>
      </c>
      <c r="T254" s="128">
        <f>SUM(T255:T264)</f>
        <v>0</v>
      </c>
      <c r="AR254" s="122" t="s">
        <v>94</v>
      </c>
      <c r="AT254" s="129" t="s">
        <v>83</v>
      </c>
      <c r="AU254" s="129" t="s">
        <v>92</v>
      </c>
      <c r="AY254" s="122" t="s">
        <v>165</v>
      </c>
      <c r="BK254" s="130">
        <f>SUM(BK255:BK264)</f>
        <v>0</v>
      </c>
    </row>
    <row r="255" spans="2:65" s="1" customFormat="1" ht="37.799999999999997" customHeight="1">
      <c r="B255" s="32"/>
      <c r="C255" s="133" t="s">
        <v>524</v>
      </c>
      <c r="D255" s="133" t="s">
        <v>167</v>
      </c>
      <c r="E255" s="134" t="s">
        <v>925</v>
      </c>
      <c r="F255" s="135" t="s">
        <v>926</v>
      </c>
      <c r="G255" s="136" t="s">
        <v>170</v>
      </c>
      <c r="H255" s="137">
        <v>112.32</v>
      </c>
      <c r="I255" s="138"/>
      <c r="J255" s="139">
        <f>ROUND(I255*H255,2)</f>
        <v>0</v>
      </c>
      <c r="K255" s="140"/>
      <c r="L255" s="32"/>
      <c r="M255" s="141" t="s">
        <v>1</v>
      </c>
      <c r="N255" s="142" t="s">
        <v>49</v>
      </c>
      <c r="P255" s="143">
        <f>O255*H255</f>
        <v>0</v>
      </c>
      <c r="Q255" s="143">
        <v>0</v>
      </c>
      <c r="R255" s="143">
        <f>Q255*H255</f>
        <v>0</v>
      </c>
      <c r="S255" s="143">
        <v>0</v>
      </c>
      <c r="T255" s="144">
        <f>S255*H255</f>
        <v>0</v>
      </c>
      <c r="AR255" s="145" t="s">
        <v>250</v>
      </c>
      <c r="AT255" s="145" t="s">
        <v>167</v>
      </c>
      <c r="AU255" s="145" t="s">
        <v>94</v>
      </c>
      <c r="AY255" s="16" t="s">
        <v>165</v>
      </c>
      <c r="BE255" s="146">
        <f>IF(N255="základní",J255,0)</f>
        <v>0</v>
      </c>
      <c r="BF255" s="146">
        <f>IF(N255="snížená",J255,0)</f>
        <v>0</v>
      </c>
      <c r="BG255" s="146">
        <f>IF(N255="zákl. přenesená",J255,0)</f>
        <v>0</v>
      </c>
      <c r="BH255" s="146">
        <f>IF(N255="sníž. přenesená",J255,0)</f>
        <v>0</v>
      </c>
      <c r="BI255" s="146">
        <f>IF(N255="nulová",J255,0)</f>
        <v>0</v>
      </c>
      <c r="BJ255" s="16" t="s">
        <v>92</v>
      </c>
      <c r="BK255" s="146">
        <f>ROUND(I255*H255,2)</f>
        <v>0</v>
      </c>
      <c r="BL255" s="16" t="s">
        <v>250</v>
      </c>
      <c r="BM255" s="145" t="s">
        <v>927</v>
      </c>
    </row>
    <row r="256" spans="2:65" s="12" customFormat="1" ht="10.5">
      <c r="B256" s="147"/>
      <c r="D256" s="148" t="s">
        <v>177</v>
      </c>
      <c r="E256" s="149" t="s">
        <v>1</v>
      </c>
      <c r="F256" s="150" t="s">
        <v>767</v>
      </c>
      <c r="H256" s="151">
        <v>112.32</v>
      </c>
      <c r="I256" s="152"/>
      <c r="L256" s="147"/>
      <c r="M256" s="153"/>
      <c r="T256" s="154"/>
      <c r="AT256" s="149" t="s">
        <v>177</v>
      </c>
      <c r="AU256" s="149" t="s">
        <v>94</v>
      </c>
      <c r="AV256" s="12" t="s">
        <v>94</v>
      </c>
      <c r="AW256" s="12" t="s">
        <v>39</v>
      </c>
      <c r="AX256" s="12" t="s">
        <v>92</v>
      </c>
      <c r="AY256" s="149" t="s">
        <v>165</v>
      </c>
    </row>
    <row r="257" spans="2:65" s="1" customFormat="1" ht="24.25" customHeight="1">
      <c r="B257" s="32"/>
      <c r="C257" s="162" t="s">
        <v>530</v>
      </c>
      <c r="D257" s="162" t="s">
        <v>221</v>
      </c>
      <c r="E257" s="163" t="s">
        <v>928</v>
      </c>
      <c r="F257" s="164" t="s">
        <v>929</v>
      </c>
      <c r="G257" s="165" t="s">
        <v>170</v>
      </c>
      <c r="H257" s="166">
        <v>130.90899999999999</v>
      </c>
      <c r="I257" s="167"/>
      <c r="J257" s="168">
        <f>ROUND(I257*H257,2)</f>
        <v>0</v>
      </c>
      <c r="K257" s="169"/>
      <c r="L257" s="170"/>
      <c r="M257" s="171" t="s">
        <v>1</v>
      </c>
      <c r="N257" s="172" t="s">
        <v>49</v>
      </c>
      <c r="P257" s="143">
        <f>O257*H257</f>
        <v>0</v>
      </c>
      <c r="Q257" s="143">
        <v>2.0999999999999999E-3</v>
      </c>
      <c r="R257" s="143">
        <f>Q257*H257</f>
        <v>0.27490889999999996</v>
      </c>
      <c r="S257" s="143">
        <v>0</v>
      </c>
      <c r="T257" s="144">
        <f>S257*H257</f>
        <v>0</v>
      </c>
      <c r="AR257" s="145" t="s">
        <v>363</v>
      </c>
      <c r="AT257" s="145" t="s">
        <v>221</v>
      </c>
      <c r="AU257" s="145" t="s">
        <v>94</v>
      </c>
      <c r="AY257" s="16" t="s">
        <v>165</v>
      </c>
      <c r="BE257" s="146">
        <f>IF(N257="základní",J257,0)</f>
        <v>0</v>
      </c>
      <c r="BF257" s="146">
        <f>IF(N257="snížená",J257,0)</f>
        <v>0</v>
      </c>
      <c r="BG257" s="146">
        <f>IF(N257="zákl. přenesená",J257,0)</f>
        <v>0</v>
      </c>
      <c r="BH257" s="146">
        <f>IF(N257="sníž. přenesená",J257,0)</f>
        <v>0</v>
      </c>
      <c r="BI257" s="146">
        <f>IF(N257="nulová",J257,0)</f>
        <v>0</v>
      </c>
      <c r="BJ257" s="16" t="s">
        <v>92</v>
      </c>
      <c r="BK257" s="146">
        <f>ROUND(I257*H257,2)</f>
        <v>0</v>
      </c>
      <c r="BL257" s="16" t="s">
        <v>250</v>
      </c>
      <c r="BM257" s="145" t="s">
        <v>930</v>
      </c>
    </row>
    <row r="258" spans="2:65" s="12" customFormat="1" ht="10.5">
      <c r="B258" s="147"/>
      <c r="D258" s="148" t="s">
        <v>177</v>
      </c>
      <c r="F258" s="150" t="s">
        <v>931</v>
      </c>
      <c r="H258" s="151">
        <v>130.90899999999999</v>
      </c>
      <c r="I258" s="152"/>
      <c r="L258" s="147"/>
      <c r="M258" s="153"/>
      <c r="T258" s="154"/>
      <c r="AT258" s="149" t="s">
        <v>177</v>
      </c>
      <c r="AU258" s="149" t="s">
        <v>94</v>
      </c>
      <c r="AV258" s="12" t="s">
        <v>94</v>
      </c>
      <c r="AW258" s="12" t="s">
        <v>4</v>
      </c>
      <c r="AX258" s="12" t="s">
        <v>92</v>
      </c>
      <c r="AY258" s="149" t="s">
        <v>165</v>
      </c>
    </row>
    <row r="259" spans="2:65" s="1" customFormat="1" ht="24.25" customHeight="1">
      <c r="B259" s="32"/>
      <c r="C259" s="133" t="s">
        <v>535</v>
      </c>
      <c r="D259" s="133" t="s">
        <v>167</v>
      </c>
      <c r="E259" s="134" t="s">
        <v>932</v>
      </c>
      <c r="F259" s="135" t="s">
        <v>933</v>
      </c>
      <c r="G259" s="136" t="s">
        <v>170</v>
      </c>
      <c r="H259" s="137">
        <v>112.32</v>
      </c>
      <c r="I259" s="138"/>
      <c r="J259" s="139">
        <f>ROUND(I259*H259,2)</f>
        <v>0</v>
      </c>
      <c r="K259" s="140"/>
      <c r="L259" s="32"/>
      <c r="M259" s="141" t="s">
        <v>1</v>
      </c>
      <c r="N259" s="142" t="s">
        <v>49</v>
      </c>
      <c r="P259" s="143">
        <f>O259*H259</f>
        <v>0</v>
      </c>
      <c r="Q259" s="143">
        <v>0</v>
      </c>
      <c r="R259" s="143">
        <f>Q259*H259</f>
        <v>0</v>
      </c>
      <c r="S259" s="143">
        <v>0</v>
      </c>
      <c r="T259" s="144">
        <f>S259*H259</f>
        <v>0</v>
      </c>
      <c r="AR259" s="145" t="s">
        <v>250</v>
      </c>
      <c r="AT259" s="145" t="s">
        <v>167</v>
      </c>
      <c r="AU259" s="145" t="s">
        <v>94</v>
      </c>
      <c r="AY259" s="16" t="s">
        <v>165</v>
      </c>
      <c r="BE259" s="146">
        <f>IF(N259="základní",J259,0)</f>
        <v>0</v>
      </c>
      <c r="BF259" s="146">
        <f>IF(N259="snížená",J259,0)</f>
        <v>0</v>
      </c>
      <c r="BG259" s="146">
        <f>IF(N259="zákl. přenesená",J259,0)</f>
        <v>0</v>
      </c>
      <c r="BH259" s="146">
        <f>IF(N259="sníž. přenesená",J259,0)</f>
        <v>0</v>
      </c>
      <c r="BI259" s="146">
        <f>IF(N259="nulová",J259,0)</f>
        <v>0</v>
      </c>
      <c r="BJ259" s="16" t="s">
        <v>92</v>
      </c>
      <c r="BK259" s="146">
        <f>ROUND(I259*H259,2)</f>
        <v>0</v>
      </c>
      <c r="BL259" s="16" t="s">
        <v>250</v>
      </c>
      <c r="BM259" s="145" t="s">
        <v>934</v>
      </c>
    </row>
    <row r="260" spans="2:65" s="1" customFormat="1" ht="24.25" customHeight="1">
      <c r="B260" s="32"/>
      <c r="C260" s="162" t="s">
        <v>540</v>
      </c>
      <c r="D260" s="162" t="s">
        <v>221</v>
      </c>
      <c r="E260" s="163" t="s">
        <v>768</v>
      </c>
      <c r="F260" s="164" t="s">
        <v>769</v>
      </c>
      <c r="G260" s="165" t="s">
        <v>170</v>
      </c>
      <c r="H260" s="166">
        <v>117.93600000000001</v>
      </c>
      <c r="I260" s="167"/>
      <c r="J260" s="168">
        <f>ROUND(I260*H260,2)</f>
        <v>0</v>
      </c>
      <c r="K260" s="169"/>
      <c r="L260" s="170"/>
      <c r="M260" s="171" t="s">
        <v>1</v>
      </c>
      <c r="N260" s="172" t="s">
        <v>49</v>
      </c>
      <c r="P260" s="143">
        <f>O260*H260</f>
        <v>0</v>
      </c>
      <c r="Q260" s="143">
        <v>2.9999999999999997E-4</v>
      </c>
      <c r="R260" s="143">
        <f>Q260*H260</f>
        <v>3.5380799999999997E-2</v>
      </c>
      <c r="S260" s="143">
        <v>0</v>
      </c>
      <c r="T260" s="144">
        <f>S260*H260</f>
        <v>0</v>
      </c>
      <c r="AR260" s="145" t="s">
        <v>363</v>
      </c>
      <c r="AT260" s="145" t="s">
        <v>221</v>
      </c>
      <c r="AU260" s="145" t="s">
        <v>94</v>
      </c>
      <c r="AY260" s="16" t="s">
        <v>165</v>
      </c>
      <c r="BE260" s="146">
        <f>IF(N260="základní",J260,0)</f>
        <v>0</v>
      </c>
      <c r="BF260" s="146">
        <f>IF(N260="snížená",J260,0)</f>
        <v>0</v>
      </c>
      <c r="BG260" s="146">
        <f>IF(N260="zákl. přenesená",J260,0)</f>
        <v>0</v>
      </c>
      <c r="BH260" s="146">
        <f>IF(N260="sníž. přenesená",J260,0)</f>
        <v>0</v>
      </c>
      <c r="BI260" s="146">
        <f>IF(N260="nulová",J260,0)</f>
        <v>0</v>
      </c>
      <c r="BJ260" s="16" t="s">
        <v>92</v>
      </c>
      <c r="BK260" s="146">
        <f>ROUND(I260*H260,2)</f>
        <v>0</v>
      </c>
      <c r="BL260" s="16" t="s">
        <v>250</v>
      </c>
      <c r="BM260" s="145" t="s">
        <v>935</v>
      </c>
    </row>
    <row r="261" spans="2:65" s="12" customFormat="1" ht="10.5">
      <c r="B261" s="147"/>
      <c r="D261" s="148" t="s">
        <v>177</v>
      </c>
      <c r="F261" s="150" t="s">
        <v>936</v>
      </c>
      <c r="H261" s="151">
        <v>117.93600000000001</v>
      </c>
      <c r="I261" s="152"/>
      <c r="L261" s="147"/>
      <c r="M261" s="153"/>
      <c r="T261" s="154"/>
      <c r="AT261" s="149" t="s">
        <v>177</v>
      </c>
      <c r="AU261" s="149" t="s">
        <v>94</v>
      </c>
      <c r="AV261" s="12" t="s">
        <v>94</v>
      </c>
      <c r="AW261" s="12" t="s">
        <v>4</v>
      </c>
      <c r="AX261" s="12" t="s">
        <v>92</v>
      </c>
      <c r="AY261" s="149" t="s">
        <v>165</v>
      </c>
    </row>
    <row r="262" spans="2:65" s="1" customFormat="1" ht="24.25" customHeight="1">
      <c r="B262" s="32"/>
      <c r="C262" s="133" t="s">
        <v>545</v>
      </c>
      <c r="D262" s="133" t="s">
        <v>167</v>
      </c>
      <c r="E262" s="134" t="s">
        <v>937</v>
      </c>
      <c r="F262" s="135" t="s">
        <v>938</v>
      </c>
      <c r="G262" s="136" t="s">
        <v>170</v>
      </c>
      <c r="H262" s="137">
        <v>112.32</v>
      </c>
      <c r="I262" s="138"/>
      <c r="J262" s="139">
        <f>ROUND(I262*H262,2)</f>
        <v>0</v>
      </c>
      <c r="K262" s="140"/>
      <c r="L262" s="32"/>
      <c r="M262" s="141" t="s">
        <v>1</v>
      </c>
      <c r="N262" s="142" t="s">
        <v>49</v>
      </c>
      <c r="P262" s="143">
        <f>O262*H262</f>
        <v>0</v>
      </c>
      <c r="Q262" s="143">
        <v>0</v>
      </c>
      <c r="R262" s="143">
        <f>Q262*H262</f>
        <v>0</v>
      </c>
      <c r="S262" s="143">
        <v>0</v>
      </c>
      <c r="T262" s="144">
        <f>S262*H262</f>
        <v>0</v>
      </c>
      <c r="AR262" s="145" t="s">
        <v>250</v>
      </c>
      <c r="AT262" s="145" t="s">
        <v>167</v>
      </c>
      <c r="AU262" s="145" t="s">
        <v>94</v>
      </c>
      <c r="AY262" s="16" t="s">
        <v>165</v>
      </c>
      <c r="BE262" s="146">
        <f>IF(N262="základní",J262,0)</f>
        <v>0</v>
      </c>
      <c r="BF262" s="146">
        <f>IF(N262="snížená",J262,0)</f>
        <v>0</v>
      </c>
      <c r="BG262" s="146">
        <f>IF(N262="zákl. přenesená",J262,0)</f>
        <v>0</v>
      </c>
      <c r="BH262" s="146">
        <f>IF(N262="sníž. přenesená",J262,0)</f>
        <v>0</v>
      </c>
      <c r="BI262" s="146">
        <f>IF(N262="nulová",J262,0)</f>
        <v>0</v>
      </c>
      <c r="BJ262" s="16" t="s">
        <v>92</v>
      </c>
      <c r="BK262" s="146">
        <f>ROUND(I262*H262,2)</f>
        <v>0</v>
      </c>
      <c r="BL262" s="16" t="s">
        <v>250</v>
      </c>
      <c r="BM262" s="145" t="s">
        <v>939</v>
      </c>
    </row>
    <row r="263" spans="2:65" s="1" customFormat="1" ht="24.25" customHeight="1">
      <c r="B263" s="32"/>
      <c r="C263" s="162" t="s">
        <v>553</v>
      </c>
      <c r="D263" s="162" t="s">
        <v>221</v>
      </c>
      <c r="E263" s="163" t="s">
        <v>940</v>
      </c>
      <c r="F263" s="164" t="s">
        <v>941</v>
      </c>
      <c r="G263" s="165" t="s">
        <v>170</v>
      </c>
      <c r="H263" s="166">
        <v>117.93600000000001</v>
      </c>
      <c r="I263" s="167"/>
      <c r="J263" s="168">
        <f>ROUND(I263*H263,2)</f>
        <v>0</v>
      </c>
      <c r="K263" s="169"/>
      <c r="L263" s="170"/>
      <c r="M263" s="171" t="s">
        <v>1</v>
      </c>
      <c r="N263" s="172" t="s">
        <v>49</v>
      </c>
      <c r="P263" s="143">
        <f>O263*H263</f>
        <v>0</v>
      </c>
      <c r="Q263" s="143">
        <v>1.8000000000000001E-4</v>
      </c>
      <c r="R263" s="143">
        <f>Q263*H263</f>
        <v>2.1228480000000001E-2</v>
      </c>
      <c r="S263" s="143">
        <v>0</v>
      </c>
      <c r="T263" s="144">
        <f>S263*H263</f>
        <v>0</v>
      </c>
      <c r="AR263" s="145" t="s">
        <v>363</v>
      </c>
      <c r="AT263" s="145" t="s">
        <v>221</v>
      </c>
      <c r="AU263" s="145" t="s">
        <v>94</v>
      </c>
      <c r="AY263" s="16" t="s">
        <v>165</v>
      </c>
      <c r="BE263" s="146">
        <f>IF(N263="základní",J263,0)</f>
        <v>0</v>
      </c>
      <c r="BF263" s="146">
        <f>IF(N263="snížená",J263,0)</f>
        <v>0</v>
      </c>
      <c r="BG263" s="146">
        <f>IF(N263="zákl. přenesená",J263,0)</f>
        <v>0</v>
      </c>
      <c r="BH263" s="146">
        <f>IF(N263="sníž. přenesená",J263,0)</f>
        <v>0</v>
      </c>
      <c r="BI263" s="146">
        <f>IF(N263="nulová",J263,0)</f>
        <v>0</v>
      </c>
      <c r="BJ263" s="16" t="s">
        <v>92</v>
      </c>
      <c r="BK263" s="146">
        <f>ROUND(I263*H263,2)</f>
        <v>0</v>
      </c>
      <c r="BL263" s="16" t="s">
        <v>250</v>
      </c>
      <c r="BM263" s="145" t="s">
        <v>942</v>
      </c>
    </row>
    <row r="264" spans="2:65" s="12" customFormat="1" ht="10.5">
      <c r="B264" s="147"/>
      <c r="D264" s="148" t="s">
        <v>177</v>
      </c>
      <c r="F264" s="150" t="s">
        <v>936</v>
      </c>
      <c r="H264" s="151">
        <v>117.93600000000001</v>
      </c>
      <c r="I264" s="152"/>
      <c r="L264" s="147"/>
      <c r="M264" s="185"/>
      <c r="N264" s="186"/>
      <c r="O264" s="186"/>
      <c r="P264" s="186"/>
      <c r="Q264" s="186"/>
      <c r="R264" s="186"/>
      <c r="S264" s="186"/>
      <c r="T264" s="187"/>
      <c r="AT264" s="149" t="s">
        <v>177</v>
      </c>
      <c r="AU264" s="149" t="s">
        <v>94</v>
      </c>
      <c r="AV264" s="12" t="s">
        <v>94</v>
      </c>
      <c r="AW264" s="12" t="s">
        <v>4</v>
      </c>
      <c r="AX264" s="12" t="s">
        <v>92</v>
      </c>
      <c r="AY264" s="149" t="s">
        <v>165</v>
      </c>
    </row>
    <row r="265" spans="2:65" s="1" customFormat="1" ht="6.9" customHeight="1">
      <c r="B265" s="44"/>
      <c r="C265" s="45"/>
      <c r="D265" s="45"/>
      <c r="E265" s="45"/>
      <c r="F265" s="45"/>
      <c r="G265" s="45"/>
      <c r="H265" s="45"/>
      <c r="I265" s="45"/>
      <c r="J265" s="45"/>
      <c r="K265" s="45"/>
      <c r="L265" s="32"/>
    </row>
  </sheetData>
  <sheetProtection algorithmName="SHA-512" hashValue="YDSiiJKT0bzilLQ1kT29V9AbWpOSW+kEZochQ23JqBbhoB7xpidIojcrd/8wIbdgyXyK4WhXZ308vZjgYBWawA==" saltValue="2Gs/tRizrp2BVdvUnzfYZwaqCE9ciqu89yopMGztwMxsLttzgXn34iHuPNQYYp7IYFb1ZhpWVdPT4fOnilBHDQ==" spinCount="100000" sheet="1" objects="1" scenarios="1" formatColumns="0" formatRows="0" autoFilter="0"/>
  <autoFilter ref="C126:K264" xr:uid="{00000000-0009-0000-0000-000003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29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6" t="s">
        <v>103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94</v>
      </c>
    </row>
    <row r="4" spans="2:46" ht="24.9" customHeight="1">
      <c r="B4" s="19"/>
      <c r="D4" s="20" t="s">
        <v>128</v>
      </c>
      <c r="L4" s="19"/>
      <c r="M4" s="88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9" t="str">
        <f>'Rekapitulace stavby'!K6</f>
        <v>Revitalizace veřejných ploch města Luby - ETAPA I</v>
      </c>
      <c r="F7" s="230"/>
      <c r="G7" s="230"/>
      <c r="H7" s="230"/>
      <c r="L7" s="19"/>
    </row>
    <row r="8" spans="2:46" s="1" customFormat="1" ht="11.95" customHeight="1">
      <c r="B8" s="32"/>
      <c r="D8" s="26" t="s">
        <v>129</v>
      </c>
      <c r="L8" s="32"/>
    </row>
    <row r="9" spans="2:46" s="1" customFormat="1" ht="16.55" customHeight="1">
      <c r="B9" s="32"/>
      <c r="E9" s="195" t="s">
        <v>943</v>
      </c>
      <c r="F9" s="231"/>
      <c r="G9" s="231"/>
      <c r="H9" s="231"/>
      <c r="L9" s="32"/>
    </row>
    <row r="10" spans="2:46" s="1" customFormat="1" ht="10.5">
      <c r="B10" s="32"/>
      <c r="L10" s="32"/>
    </row>
    <row r="11" spans="2:46" s="1" customFormat="1" ht="11.95" customHeight="1">
      <c r="B11" s="32"/>
      <c r="D11" s="26" t="s">
        <v>18</v>
      </c>
      <c r="F11" s="24" t="s">
        <v>1</v>
      </c>
      <c r="I11" s="26" t="s">
        <v>20</v>
      </c>
      <c r="J11" s="24" t="s">
        <v>1</v>
      </c>
      <c r="L11" s="32"/>
    </row>
    <row r="12" spans="2:46" s="1" customFormat="1" ht="11.95" customHeight="1">
      <c r="B12" s="32"/>
      <c r="D12" s="26" t="s">
        <v>22</v>
      </c>
      <c r="F12" s="24" t="s">
        <v>23</v>
      </c>
      <c r="I12" s="26" t="s">
        <v>24</v>
      </c>
      <c r="J12" s="52" t="str">
        <f>'Rekapitulace stavby'!AN8</f>
        <v>Vyplň údaj</v>
      </c>
      <c r="L12" s="32"/>
    </row>
    <row r="13" spans="2:46" s="1" customFormat="1" ht="10.8" customHeight="1">
      <c r="B13" s="32"/>
      <c r="L13" s="32"/>
    </row>
    <row r="14" spans="2:46" s="1" customFormat="1" ht="11.95" customHeight="1">
      <c r="B14" s="32"/>
      <c r="D14" s="26" t="s">
        <v>29</v>
      </c>
      <c r="I14" s="26" t="s">
        <v>30</v>
      </c>
      <c r="J14" s="24" t="s">
        <v>31</v>
      </c>
      <c r="L14" s="32"/>
    </row>
    <row r="15" spans="2:46" s="1" customFormat="1" ht="18" customHeight="1">
      <c r="B15" s="32"/>
      <c r="E15" s="24" t="s">
        <v>32</v>
      </c>
      <c r="I15" s="26" t="s">
        <v>33</v>
      </c>
      <c r="J15" s="24" t="s">
        <v>1</v>
      </c>
      <c r="L15" s="32"/>
    </row>
    <row r="16" spans="2:46" s="1" customFormat="1" ht="6.9" customHeight="1">
      <c r="B16" s="32"/>
      <c r="L16" s="32"/>
    </row>
    <row r="17" spans="2:12" s="1" customFormat="1" ht="11.95" customHeight="1">
      <c r="B17" s="32"/>
      <c r="D17" s="26" t="s">
        <v>34</v>
      </c>
      <c r="I17" s="26" t="s">
        <v>30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232" t="str">
        <f>'Rekapitulace stavby'!E14</f>
        <v>Vyplň údaj</v>
      </c>
      <c r="F18" s="201"/>
      <c r="G18" s="201"/>
      <c r="H18" s="201"/>
      <c r="I18" s="26" t="s">
        <v>33</v>
      </c>
      <c r="J18" s="27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1.95" customHeight="1">
      <c r="B20" s="32"/>
      <c r="D20" s="26" t="s">
        <v>36</v>
      </c>
      <c r="I20" s="26" t="s">
        <v>30</v>
      </c>
      <c r="J20" s="24" t="s">
        <v>37</v>
      </c>
      <c r="L20" s="32"/>
    </row>
    <row r="21" spans="2:12" s="1" customFormat="1" ht="18" customHeight="1">
      <c r="B21" s="32"/>
      <c r="E21" s="24" t="s">
        <v>38</v>
      </c>
      <c r="I21" s="26" t="s">
        <v>33</v>
      </c>
      <c r="J21" s="24" t="s">
        <v>1</v>
      </c>
      <c r="L21" s="32"/>
    </row>
    <row r="22" spans="2:12" s="1" customFormat="1" ht="6.9" customHeight="1">
      <c r="B22" s="32"/>
      <c r="L22" s="32"/>
    </row>
    <row r="23" spans="2:12" s="1" customFormat="1" ht="11.95" customHeight="1">
      <c r="B23" s="32"/>
      <c r="D23" s="26" t="s">
        <v>40</v>
      </c>
      <c r="I23" s="26" t="s">
        <v>30</v>
      </c>
      <c r="J23" s="24" t="s">
        <v>41</v>
      </c>
      <c r="L23" s="32"/>
    </row>
    <row r="24" spans="2:12" s="1" customFormat="1" ht="18" customHeight="1">
      <c r="B24" s="32"/>
      <c r="E24" s="24" t="s">
        <v>42</v>
      </c>
      <c r="I24" s="26" t="s">
        <v>33</v>
      </c>
      <c r="J24" s="24" t="s">
        <v>1</v>
      </c>
      <c r="L24" s="32"/>
    </row>
    <row r="25" spans="2:12" s="1" customFormat="1" ht="6.9" customHeight="1">
      <c r="B25" s="32"/>
      <c r="L25" s="32"/>
    </row>
    <row r="26" spans="2:12" s="1" customFormat="1" ht="11.95" customHeight="1">
      <c r="B26" s="32"/>
      <c r="D26" s="26" t="s">
        <v>43</v>
      </c>
      <c r="L26" s="32"/>
    </row>
    <row r="27" spans="2:12" s="7" customFormat="1" ht="16.55" customHeight="1">
      <c r="B27" s="89"/>
      <c r="E27" s="206" t="s">
        <v>1</v>
      </c>
      <c r="F27" s="206"/>
      <c r="G27" s="206"/>
      <c r="H27" s="206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>
      <c r="B30" s="32"/>
      <c r="D30" s="90" t="s">
        <v>44</v>
      </c>
      <c r="J30" s="66">
        <f>ROUND(J117,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46</v>
      </c>
      <c r="I32" s="35" t="s">
        <v>45</v>
      </c>
      <c r="J32" s="35" t="s">
        <v>47</v>
      </c>
      <c r="L32" s="32"/>
    </row>
    <row r="33" spans="2:12" s="1" customFormat="1" ht="14.4" customHeight="1">
      <c r="B33" s="32"/>
      <c r="D33" s="55" t="s">
        <v>48</v>
      </c>
      <c r="E33" s="26" t="s">
        <v>49</v>
      </c>
      <c r="F33" s="91">
        <f>ROUND((SUM(BE117:BE228)),  2)</f>
        <v>0</v>
      </c>
      <c r="I33" s="92">
        <v>0.21</v>
      </c>
      <c r="J33" s="91">
        <f>ROUND(((SUM(BE117:BE228))*I33),  2)</f>
        <v>0</v>
      </c>
      <c r="L33" s="32"/>
    </row>
    <row r="34" spans="2:12" s="1" customFormat="1" ht="14.4" customHeight="1">
      <c r="B34" s="32"/>
      <c r="E34" s="26" t="s">
        <v>50</v>
      </c>
      <c r="F34" s="91">
        <f>ROUND((SUM(BF117:BF228)),  2)</f>
        <v>0</v>
      </c>
      <c r="I34" s="92">
        <v>0.15</v>
      </c>
      <c r="J34" s="91">
        <f>ROUND(((SUM(BF117:BF228))*I34),  2)</f>
        <v>0</v>
      </c>
      <c r="L34" s="32"/>
    </row>
    <row r="35" spans="2:12" s="1" customFormat="1" ht="14.4" hidden="1" customHeight="1">
      <c r="B35" s="32"/>
      <c r="E35" s="26" t="s">
        <v>51</v>
      </c>
      <c r="F35" s="91">
        <f>ROUND((SUM(BG117:BG228)),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6" t="s">
        <v>52</v>
      </c>
      <c r="F36" s="91">
        <f>ROUND((SUM(BH117:BH228)),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6" t="s">
        <v>53</v>
      </c>
      <c r="F37" s="91">
        <f>ROUND((SUM(BI117:BI228)),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4" customHeight="1">
      <c r="B39" s="32"/>
      <c r="C39" s="93"/>
      <c r="D39" s="94" t="s">
        <v>54</v>
      </c>
      <c r="E39" s="57"/>
      <c r="F39" s="57"/>
      <c r="G39" s="95" t="s">
        <v>55</v>
      </c>
      <c r="H39" s="96" t="s">
        <v>56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2"/>
      <c r="D50" s="41" t="s">
        <v>57</v>
      </c>
      <c r="E50" s="42"/>
      <c r="F50" s="42"/>
      <c r="G50" s="41" t="s">
        <v>58</v>
      </c>
      <c r="H50" s="42"/>
      <c r="I50" s="42"/>
      <c r="J50" s="42"/>
      <c r="K50" s="42"/>
      <c r="L50" s="32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2"/>
      <c r="D61" s="43" t="s">
        <v>59</v>
      </c>
      <c r="E61" s="34"/>
      <c r="F61" s="99" t="s">
        <v>60</v>
      </c>
      <c r="G61" s="43" t="s">
        <v>59</v>
      </c>
      <c r="H61" s="34"/>
      <c r="I61" s="34"/>
      <c r="J61" s="100" t="s">
        <v>60</v>
      </c>
      <c r="K61" s="34"/>
      <c r="L61" s="32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2"/>
      <c r="D65" s="41" t="s">
        <v>61</v>
      </c>
      <c r="E65" s="42"/>
      <c r="F65" s="42"/>
      <c r="G65" s="41" t="s">
        <v>62</v>
      </c>
      <c r="H65" s="42"/>
      <c r="I65" s="42"/>
      <c r="J65" s="42"/>
      <c r="K65" s="42"/>
      <c r="L65" s="32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2"/>
      <c r="D76" s="43" t="s">
        <v>59</v>
      </c>
      <c r="E76" s="34"/>
      <c r="F76" s="99" t="s">
        <v>60</v>
      </c>
      <c r="G76" s="43" t="s">
        <v>59</v>
      </c>
      <c r="H76" s="34"/>
      <c r="I76" s="34"/>
      <c r="J76" s="100" t="s">
        <v>60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0" t="s">
        <v>131</v>
      </c>
      <c r="L82" s="32"/>
    </row>
    <row r="83" spans="2:47" s="1" customFormat="1" ht="6.9" customHeight="1">
      <c r="B83" s="32"/>
      <c r="L83" s="32"/>
    </row>
    <row r="84" spans="2:47" s="1" customFormat="1" ht="11.95" customHeight="1">
      <c r="B84" s="32"/>
      <c r="C84" s="26" t="s">
        <v>16</v>
      </c>
      <c r="L84" s="32"/>
    </row>
    <row r="85" spans="2:47" s="1" customFormat="1" ht="16.55" customHeight="1">
      <c r="B85" s="32"/>
      <c r="E85" s="229" t="str">
        <f>E7</f>
        <v>Revitalizace veřejných ploch města Luby - ETAPA I</v>
      </c>
      <c r="F85" s="230"/>
      <c r="G85" s="230"/>
      <c r="H85" s="230"/>
      <c r="L85" s="32"/>
    </row>
    <row r="86" spans="2:47" s="1" customFormat="1" ht="11.95" customHeight="1">
      <c r="B86" s="32"/>
      <c r="C86" s="26" t="s">
        <v>129</v>
      </c>
      <c r="L86" s="32"/>
    </row>
    <row r="87" spans="2:47" s="1" customFormat="1" ht="16.55" customHeight="1">
      <c r="B87" s="32"/>
      <c r="E87" s="195" t="str">
        <f>E9</f>
        <v>IO 04 - Veřejné osvětlení Etapa I</v>
      </c>
      <c r="F87" s="231"/>
      <c r="G87" s="231"/>
      <c r="H87" s="231"/>
      <c r="L87" s="32"/>
    </row>
    <row r="88" spans="2:47" s="1" customFormat="1" ht="6.9" customHeight="1">
      <c r="B88" s="32"/>
      <c r="L88" s="32"/>
    </row>
    <row r="89" spans="2:47" s="1" customFormat="1" ht="11.95" customHeight="1">
      <c r="B89" s="32"/>
      <c r="C89" s="26" t="s">
        <v>22</v>
      </c>
      <c r="F89" s="24" t="str">
        <f>F12</f>
        <v>Luby u Chebu</v>
      </c>
      <c r="I89" s="26" t="s">
        <v>24</v>
      </c>
      <c r="J89" s="52" t="str">
        <f>IF(J12="","",J12)</f>
        <v>Vyplň údaj</v>
      </c>
      <c r="L89" s="32"/>
    </row>
    <row r="90" spans="2:47" s="1" customFormat="1" ht="6.9" customHeight="1">
      <c r="B90" s="32"/>
      <c r="L90" s="32"/>
    </row>
    <row r="91" spans="2:47" s="1" customFormat="1" ht="15.25" customHeight="1">
      <c r="B91" s="32"/>
      <c r="C91" s="26" t="s">
        <v>29</v>
      </c>
      <c r="F91" s="24" t="str">
        <f>E15</f>
        <v>Město Luby</v>
      </c>
      <c r="I91" s="26" t="s">
        <v>36</v>
      </c>
      <c r="J91" s="30" t="str">
        <f>E21</f>
        <v>A69 - Architekti s.r.o.</v>
      </c>
      <c r="L91" s="32"/>
    </row>
    <row r="92" spans="2:47" s="1" customFormat="1" ht="15.25" customHeight="1">
      <c r="B92" s="32"/>
      <c r="C92" s="26" t="s">
        <v>34</v>
      </c>
      <c r="F92" s="24" t="str">
        <f>IF(E18="","",E18)</f>
        <v>Vyplň údaj</v>
      </c>
      <c r="I92" s="26" t="s">
        <v>40</v>
      </c>
      <c r="J92" s="30" t="str">
        <f>E24</f>
        <v>Ing. Pavel Šturc</v>
      </c>
      <c r="L92" s="32"/>
    </row>
    <row r="93" spans="2:47" s="1" customFormat="1" ht="10.35" customHeight="1">
      <c r="B93" s="32"/>
      <c r="L93" s="32"/>
    </row>
    <row r="94" spans="2:47" s="1" customFormat="1" ht="29.3" customHeight="1">
      <c r="B94" s="32"/>
      <c r="C94" s="101" t="s">
        <v>132</v>
      </c>
      <c r="D94" s="93"/>
      <c r="E94" s="93"/>
      <c r="F94" s="93"/>
      <c r="G94" s="93"/>
      <c r="H94" s="93"/>
      <c r="I94" s="93"/>
      <c r="J94" s="102" t="s">
        <v>133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75" customHeight="1">
      <c r="B96" s="32"/>
      <c r="C96" s="103" t="s">
        <v>134</v>
      </c>
      <c r="J96" s="66">
        <f>J117</f>
        <v>0</v>
      </c>
      <c r="L96" s="32"/>
      <c r="AU96" s="16" t="s">
        <v>135</v>
      </c>
    </row>
    <row r="97" spans="2:12" s="8" customFormat="1" ht="24.9" customHeight="1">
      <c r="B97" s="104"/>
      <c r="D97" s="105" t="s">
        <v>944</v>
      </c>
      <c r="E97" s="106"/>
      <c r="F97" s="106"/>
      <c r="G97" s="106"/>
      <c r="H97" s="106"/>
      <c r="I97" s="106"/>
      <c r="J97" s="107">
        <f>J118</f>
        <v>0</v>
      </c>
      <c r="L97" s="104"/>
    </row>
    <row r="98" spans="2:12" s="1" customFormat="1" ht="21.8" customHeight="1">
      <c r="B98" s="32"/>
      <c r="L98" s="32"/>
    </row>
    <row r="99" spans="2:12" s="1" customFormat="1" ht="6.9" customHeight="1"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32"/>
    </row>
    <row r="103" spans="2:12" s="1" customFormat="1" ht="6.9" customHeight="1"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32"/>
    </row>
    <row r="104" spans="2:12" s="1" customFormat="1" ht="24.9" customHeight="1">
      <c r="B104" s="32"/>
      <c r="C104" s="20" t="s">
        <v>150</v>
      </c>
      <c r="L104" s="32"/>
    </row>
    <row r="105" spans="2:12" s="1" customFormat="1" ht="6.9" customHeight="1">
      <c r="B105" s="32"/>
      <c r="L105" s="32"/>
    </row>
    <row r="106" spans="2:12" s="1" customFormat="1" ht="11.95" customHeight="1">
      <c r="B106" s="32"/>
      <c r="C106" s="26" t="s">
        <v>16</v>
      </c>
      <c r="L106" s="32"/>
    </row>
    <row r="107" spans="2:12" s="1" customFormat="1" ht="16.55" customHeight="1">
      <c r="B107" s="32"/>
      <c r="E107" s="229" t="str">
        <f>E7</f>
        <v>Revitalizace veřejných ploch města Luby - ETAPA I</v>
      </c>
      <c r="F107" s="230"/>
      <c r="G107" s="230"/>
      <c r="H107" s="230"/>
      <c r="L107" s="32"/>
    </row>
    <row r="108" spans="2:12" s="1" customFormat="1" ht="11.95" customHeight="1">
      <c r="B108" s="32"/>
      <c r="C108" s="26" t="s">
        <v>129</v>
      </c>
      <c r="L108" s="32"/>
    </row>
    <row r="109" spans="2:12" s="1" customFormat="1" ht="16.55" customHeight="1">
      <c r="B109" s="32"/>
      <c r="E109" s="195" t="str">
        <f>E9</f>
        <v>IO 04 - Veřejné osvětlení Etapa I</v>
      </c>
      <c r="F109" s="231"/>
      <c r="G109" s="231"/>
      <c r="H109" s="231"/>
      <c r="L109" s="32"/>
    </row>
    <row r="110" spans="2:12" s="1" customFormat="1" ht="6.9" customHeight="1">
      <c r="B110" s="32"/>
      <c r="L110" s="32"/>
    </row>
    <row r="111" spans="2:12" s="1" customFormat="1" ht="11.95" customHeight="1">
      <c r="B111" s="32"/>
      <c r="C111" s="26" t="s">
        <v>22</v>
      </c>
      <c r="F111" s="24" t="str">
        <f>F12</f>
        <v>Luby u Chebu</v>
      </c>
      <c r="I111" s="26" t="s">
        <v>24</v>
      </c>
      <c r="J111" s="52" t="str">
        <f>IF(J12="","",J12)</f>
        <v>Vyplň údaj</v>
      </c>
      <c r="L111" s="32"/>
    </row>
    <row r="112" spans="2:12" s="1" customFormat="1" ht="6.9" customHeight="1">
      <c r="B112" s="32"/>
      <c r="L112" s="32"/>
    </row>
    <row r="113" spans="2:65" s="1" customFormat="1" ht="15.25" customHeight="1">
      <c r="B113" s="32"/>
      <c r="C113" s="26" t="s">
        <v>29</v>
      </c>
      <c r="F113" s="24" t="str">
        <f>E15</f>
        <v>Město Luby</v>
      </c>
      <c r="I113" s="26" t="s">
        <v>36</v>
      </c>
      <c r="J113" s="30" t="str">
        <f>E21</f>
        <v>A69 - Architekti s.r.o.</v>
      </c>
      <c r="L113" s="32"/>
    </row>
    <row r="114" spans="2:65" s="1" customFormat="1" ht="15.25" customHeight="1">
      <c r="B114" s="32"/>
      <c r="C114" s="26" t="s">
        <v>34</v>
      </c>
      <c r="F114" s="24" t="str">
        <f>IF(E18="","",E18)</f>
        <v>Vyplň údaj</v>
      </c>
      <c r="I114" s="26" t="s">
        <v>40</v>
      </c>
      <c r="J114" s="30" t="str">
        <f>E24</f>
        <v>Ing. Pavel Šturc</v>
      </c>
      <c r="L114" s="32"/>
    </row>
    <row r="115" spans="2:65" s="1" customFormat="1" ht="10.35" customHeight="1">
      <c r="B115" s="32"/>
      <c r="L115" s="32"/>
    </row>
    <row r="116" spans="2:65" s="10" customFormat="1" ht="29.3" customHeight="1">
      <c r="B116" s="112"/>
      <c r="C116" s="113" t="s">
        <v>151</v>
      </c>
      <c r="D116" s="114" t="s">
        <v>69</v>
      </c>
      <c r="E116" s="114" t="s">
        <v>65</v>
      </c>
      <c r="F116" s="114" t="s">
        <v>66</v>
      </c>
      <c r="G116" s="114" t="s">
        <v>152</v>
      </c>
      <c r="H116" s="114" t="s">
        <v>153</v>
      </c>
      <c r="I116" s="114" t="s">
        <v>154</v>
      </c>
      <c r="J116" s="115" t="s">
        <v>133</v>
      </c>
      <c r="K116" s="116" t="s">
        <v>155</v>
      </c>
      <c r="L116" s="112"/>
      <c r="M116" s="59" t="s">
        <v>1</v>
      </c>
      <c r="N116" s="60" t="s">
        <v>48</v>
      </c>
      <c r="O116" s="60" t="s">
        <v>156</v>
      </c>
      <c r="P116" s="60" t="s">
        <v>157</v>
      </c>
      <c r="Q116" s="60" t="s">
        <v>158</v>
      </c>
      <c r="R116" s="60" t="s">
        <v>159</v>
      </c>
      <c r="S116" s="60" t="s">
        <v>160</v>
      </c>
      <c r="T116" s="61" t="s">
        <v>161</v>
      </c>
    </row>
    <row r="117" spans="2:65" s="1" customFormat="1" ht="22.75" customHeight="1">
      <c r="B117" s="32"/>
      <c r="C117" s="64" t="s">
        <v>162</v>
      </c>
      <c r="J117" s="117">
        <f>BK117</f>
        <v>0</v>
      </c>
      <c r="L117" s="32"/>
      <c r="M117" s="62"/>
      <c r="N117" s="53"/>
      <c r="O117" s="53"/>
      <c r="P117" s="118">
        <f>P118</f>
        <v>0</v>
      </c>
      <c r="Q117" s="53"/>
      <c r="R117" s="118">
        <f>R118</f>
        <v>0</v>
      </c>
      <c r="S117" s="53"/>
      <c r="T117" s="119">
        <f>T118</f>
        <v>0</v>
      </c>
      <c r="AT117" s="16" t="s">
        <v>83</v>
      </c>
      <c r="AU117" s="16" t="s">
        <v>135</v>
      </c>
      <c r="BK117" s="120">
        <f>BK118</f>
        <v>0</v>
      </c>
    </row>
    <row r="118" spans="2:65" s="11" customFormat="1" ht="25.85" customHeight="1">
      <c r="B118" s="121"/>
      <c r="D118" s="122" t="s">
        <v>83</v>
      </c>
      <c r="E118" s="123" t="s">
        <v>945</v>
      </c>
      <c r="F118" s="123" t="s">
        <v>946</v>
      </c>
      <c r="I118" s="124"/>
      <c r="J118" s="125">
        <f>BK118</f>
        <v>0</v>
      </c>
      <c r="L118" s="121"/>
      <c r="M118" s="126"/>
      <c r="P118" s="127">
        <f>SUM(P119:P228)</f>
        <v>0</v>
      </c>
      <c r="R118" s="127">
        <f>SUM(R119:R228)</f>
        <v>0</v>
      </c>
      <c r="T118" s="128">
        <f>SUM(T119:T228)</f>
        <v>0</v>
      </c>
      <c r="AR118" s="122" t="s">
        <v>185</v>
      </c>
      <c r="AT118" s="129" t="s">
        <v>83</v>
      </c>
      <c r="AU118" s="129" t="s">
        <v>84</v>
      </c>
      <c r="AY118" s="122" t="s">
        <v>165</v>
      </c>
      <c r="BK118" s="130">
        <f>SUM(BK119:BK228)</f>
        <v>0</v>
      </c>
    </row>
    <row r="119" spans="2:65" s="1" customFormat="1" ht="16.55" customHeight="1">
      <c r="B119" s="32"/>
      <c r="C119" s="133" t="s">
        <v>92</v>
      </c>
      <c r="D119" s="133" t="s">
        <v>167</v>
      </c>
      <c r="E119" s="134" t="s">
        <v>947</v>
      </c>
      <c r="F119" s="135" t="s">
        <v>948</v>
      </c>
      <c r="G119" s="136" t="s">
        <v>949</v>
      </c>
      <c r="H119" s="137">
        <v>1</v>
      </c>
      <c r="I119" s="138"/>
      <c r="J119" s="139">
        <f t="shared" ref="J119:J150" si="0">ROUND(I119*H119,2)</f>
        <v>0</v>
      </c>
      <c r="K119" s="140"/>
      <c r="L119" s="32"/>
      <c r="M119" s="141" t="s">
        <v>1</v>
      </c>
      <c r="N119" s="142" t="s">
        <v>49</v>
      </c>
      <c r="P119" s="143">
        <f t="shared" ref="P119:P150" si="1">O119*H119</f>
        <v>0</v>
      </c>
      <c r="Q119" s="143">
        <v>0</v>
      </c>
      <c r="R119" s="143">
        <f t="shared" ref="R119:R150" si="2">Q119*H119</f>
        <v>0</v>
      </c>
      <c r="S119" s="143">
        <v>0</v>
      </c>
      <c r="T119" s="144">
        <f t="shared" ref="T119:T150" si="3">S119*H119</f>
        <v>0</v>
      </c>
      <c r="AR119" s="145" t="s">
        <v>171</v>
      </c>
      <c r="AT119" s="145" t="s">
        <v>167</v>
      </c>
      <c r="AU119" s="145" t="s">
        <v>92</v>
      </c>
      <c r="AY119" s="16" t="s">
        <v>165</v>
      </c>
      <c r="BE119" s="146">
        <f t="shared" ref="BE119:BE150" si="4">IF(N119="základní",J119,0)</f>
        <v>0</v>
      </c>
      <c r="BF119" s="146">
        <f t="shared" ref="BF119:BF150" si="5">IF(N119="snížená",J119,0)</f>
        <v>0</v>
      </c>
      <c r="BG119" s="146">
        <f t="shared" ref="BG119:BG150" si="6">IF(N119="zákl. přenesená",J119,0)</f>
        <v>0</v>
      </c>
      <c r="BH119" s="146">
        <f t="shared" ref="BH119:BH150" si="7">IF(N119="sníž. přenesená",J119,0)</f>
        <v>0</v>
      </c>
      <c r="BI119" s="146">
        <f t="shared" ref="BI119:BI150" si="8">IF(N119="nulová",J119,0)</f>
        <v>0</v>
      </c>
      <c r="BJ119" s="16" t="s">
        <v>92</v>
      </c>
      <c r="BK119" s="146">
        <f t="shared" ref="BK119:BK150" si="9">ROUND(I119*H119,2)</f>
        <v>0</v>
      </c>
      <c r="BL119" s="16" t="s">
        <v>171</v>
      </c>
      <c r="BM119" s="145" t="s">
        <v>950</v>
      </c>
    </row>
    <row r="120" spans="2:65" s="1" customFormat="1" ht="21.8" customHeight="1">
      <c r="B120" s="32"/>
      <c r="C120" s="133" t="s">
        <v>94</v>
      </c>
      <c r="D120" s="133" t="s">
        <v>167</v>
      </c>
      <c r="E120" s="134" t="s">
        <v>951</v>
      </c>
      <c r="F120" s="135" t="s">
        <v>952</v>
      </c>
      <c r="G120" s="136" t="s">
        <v>949</v>
      </c>
      <c r="H120" s="137">
        <v>3</v>
      </c>
      <c r="I120" s="138"/>
      <c r="J120" s="139">
        <f t="shared" si="0"/>
        <v>0</v>
      </c>
      <c r="K120" s="140"/>
      <c r="L120" s="32"/>
      <c r="M120" s="141" t="s">
        <v>1</v>
      </c>
      <c r="N120" s="142" t="s">
        <v>49</v>
      </c>
      <c r="P120" s="143">
        <f t="shared" si="1"/>
        <v>0</v>
      </c>
      <c r="Q120" s="143">
        <v>0</v>
      </c>
      <c r="R120" s="143">
        <f t="shared" si="2"/>
        <v>0</v>
      </c>
      <c r="S120" s="143">
        <v>0</v>
      </c>
      <c r="T120" s="144">
        <f t="shared" si="3"/>
        <v>0</v>
      </c>
      <c r="AR120" s="145" t="s">
        <v>171</v>
      </c>
      <c r="AT120" s="145" t="s">
        <v>167</v>
      </c>
      <c r="AU120" s="145" t="s">
        <v>92</v>
      </c>
      <c r="AY120" s="16" t="s">
        <v>165</v>
      </c>
      <c r="BE120" s="146">
        <f t="shared" si="4"/>
        <v>0</v>
      </c>
      <c r="BF120" s="146">
        <f t="shared" si="5"/>
        <v>0</v>
      </c>
      <c r="BG120" s="146">
        <f t="shared" si="6"/>
        <v>0</v>
      </c>
      <c r="BH120" s="146">
        <f t="shared" si="7"/>
        <v>0</v>
      </c>
      <c r="BI120" s="146">
        <f t="shared" si="8"/>
        <v>0</v>
      </c>
      <c r="BJ120" s="16" t="s">
        <v>92</v>
      </c>
      <c r="BK120" s="146">
        <f t="shared" si="9"/>
        <v>0</v>
      </c>
      <c r="BL120" s="16" t="s">
        <v>171</v>
      </c>
      <c r="BM120" s="145" t="s">
        <v>953</v>
      </c>
    </row>
    <row r="121" spans="2:65" s="1" customFormat="1" ht="21.8" customHeight="1">
      <c r="B121" s="32"/>
      <c r="C121" s="133" t="s">
        <v>185</v>
      </c>
      <c r="D121" s="133" t="s">
        <v>167</v>
      </c>
      <c r="E121" s="134" t="s">
        <v>954</v>
      </c>
      <c r="F121" s="135" t="s">
        <v>955</v>
      </c>
      <c r="G121" s="136" t="s">
        <v>949</v>
      </c>
      <c r="H121" s="137">
        <v>2</v>
      </c>
      <c r="I121" s="138"/>
      <c r="J121" s="139">
        <f t="shared" si="0"/>
        <v>0</v>
      </c>
      <c r="K121" s="140"/>
      <c r="L121" s="32"/>
      <c r="M121" s="141" t="s">
        <v>1</v>
      </c>
      <c r="N121" s="142" t="s">
        <v>49</v>
      </c>
      <c r="P121" s="143">
        <f t="shared" si="1"/>
        <v>0</v>
      </c>
      <c r="Q121" s="143">
        <v>0</v>
      </c>
      <c r="R121" s="143">
        <f t="shared" si="2"/>
        <v>0</v>
      </c>
      <c r="S121" s="143">
        <v>0</v>
      </c>
      <c r="T121" s="144">
        <f t="shared" si="3"/>
        <v>0</v>
      </c>
      <c r="AR121" s="145" t="s">
        <v>171</v>
      </c>
      <c r="AT121" s="145" t="s">
        <v>167</v>
      </c>
      <c r="AU121" s="145" t="s">
        <v>92</v>
      </c>
      <c r="AY121" s="16" t="s">
        <v>165</v>
      </c>
      <c r="BE121" s="146">
        <f t="shared" si="4"/>
        <v>0</v>
      </c>
      <c r="BF121" s="146">
        <f t="shared" si="5"/>
        <v>0</v>
      </c>
      <c r="BG121" s="146">
        <f t="shared" si="6"/>
        <v>0</v>
      </c>
      <c r="BH121" s="146">
        <f t="shared" si="7"/>
        <v>0</v>
      </c>
      <c r="BI121" s="146">
        <f t="shared" si="8"/>
        <v>0</v>
      </c>
      <c r="BJ121" s="16" t="s">
        <v>92</v>
      </c>
      <c r="BK121" s="146">
        <f t="shared" si="9"/>
        <v>0</v>
      </c>
      <c r="BL121" s="16" t="s">
        <v>171</v>
      </c>
      <c r="BM121" s="145" t="s">
        <v>956</v>
      </c>
    </row>
    <row r="122" spans="2:65" s="1" customFormat="1" ht="16.55" customHeight="1">
      <c r="B122" s="32"/>
      <c r="C122" s="133" t="s">
        <v>171</v>
      </c>
      <c r="D122" s="133" t="s">
        <v>167</v>
      </c>
      <c r="E122" s="134" t="s">
        <v>957</v>
      </c>
      <c r="F122" s="135" t="s">
        <v>958</v>
      </c>
      <c r="G122" s="136" t="s">
        <v>949</v>
      </c>
      <c r="H122" s="137">
        <v>1</v>
      </c>
      <c r="I122" s="138"/>
      <c r="J122" s="139">
        <f t="shared" si="0"/>
        <v>0</v>
      </c>
      <c r="K122" s="140"/>
      <c r="L122" s="32"/>
      <c r="M122" s="141" t="s">
        <v>1</v>
      </c>
      <c r="N122" s="142" t="s">
        <v>49</v>
      </c>
      <c r="P122" s="143">
        <f t="shared" si="1"/>
        <v>0</v>
      </c>
      <c r="Q122" s="143">
        <v>0</v>
      </c>
      <c r="R122" s="143">
        <f t="shared" si="2"/>
        <v>0</v>
      </c>
      <c r="S122" s="143">
        <v>0</v>
      </c>
      <c r="T122" s="144">
        <f t="shared" si="3"/>
        <v>0</v>
      </c>
      <c r="AR122" s="145" t="s">
        <v>171</v>
      </c>
      <c r="AT122" s="145" t="s">
        <v>167</v>
      </c>
      <c r="AU122" s="145" t="s">
        <v>92</v>
      </c>
      <c r="AY122" s="16" t="s">
        <v>165</v>
      </c>
      <c r="BE122" s="146">
        <f t="shared" si="4"/>
        <v>0</v>
      </c>
      <c r="BF122" s="146">
        <f t="shared" si="5"/>
        <v>0</v>
      </c>
      <c r="BG122" s="146">
        <f t="shared" si="6"/>
        <v>0</v>
      </c>
      <c r="BH122" s="146">
        <f t="shared" si="7"/>
        <v>0</v>
      </c>
      <c r="BI122" s="146">
        <f t="shared" si="8"/>
        <v>0</v>
      </c>
      <c r="BJ122" s="16" t="s">
        <v>92</v>
      </c>
      <c r="BK122" s="146">
        <f t="shared" si="9"/>
        <v>0</v>
      </c>
      <c r="BL122" s="16" t="s">
        <v>171</v>
      </c>
      <c r="BM122" s="145" t="s">
        <v>959</v>
      </c>
    </row>
    <row r="123" spans="2:65" s="1" customFormat="1" ht="16.55" customHeight="1">
      <c r="B123" s="32"/>
      <c r="C123" s="133" t="s">
        <v>194</v>
      </c>
      <c r="D123" s="133" t="s">
        <v>167</v>
      </c>
      <c r="E123" s="134" t="s">
        <v>960</v>
      </c>
      <c r="F123" s="135" t="s">
        <v>961</v>
      </c>
      <c r="G123" s="136" t="s">
        <v>949</v>
      </c>
      <c r="H123" s="137">
        <v>1</v>
      </c>
      <c r="I123" s="138"/>
      <c r="J123" s="139">
        <f t="shared" si="0"/>
        <v>0</v>
      </c>
      <c r="K123" s="140"/>
      <c r="L123" s="32"/>
      <c r="M123" s="141" t="s">
        <v>1</v>
      </c>
      <c r="N123" s="142" t="s">
        <v>49</v>
      </c>
      <c r="P123" s="143">
        <f t="shared" si="1"/>
        <v>0</v>
      </c>
      <c r="Q123" s="143">
        <v>0</v>
      </c>
      <c r="R123" s="143">
        <f t="shared" si="2"/>
        <v>0</v>
      </c>
      <c r="S123" s="143">
        <v>0</v>
      </c>
      <c r="T123" s="144">
        <f t="shared" si="3"/>
        <v>0</v>
      </c>
      <c r="AR123" s="145" t="s">
        <v>171</v>
      </c>
      <c r="AT123" s="145" t="s">
        <v>167</v>
      </c>
      <c r="AU123" s="145" t="s">
        <v>92</v>
      </c>
      <c r="AY123" s="16" t="s">
        <v>165</v>
      </c>
      <c r="BE123" s="146">
        <f t="shared" si="4"/>
        <v>0</v>
      </c>
      <c r="BF123" s="146">
        <f t="shared" si="5"/>
        <v>0</v>
      </c>
      <c r="BG123" s="146">
        <f t="shared" si="6"/>
        <v>0</v>
      </c>
      <c r="BH123" s="146">
        <f t="shared" si="7"/>
        <v>0</v>
      </c>
      <c r="BI123" s="146">
        <f t="shared" si="8"/>
        <v>0</v>
      </c>
      <c r="BJ123" s="16" t="s">
        <v>92</v>
      </c>
      <c r="BK123" s="146">
        <f t="shared" si="9"/>
        <v>0</v>
      </c>
      <c r="BL123" s="16" t="s">
        <v>171</v>
      </c>
      <c r="BM123" s="145" t="s">
        <v>962</v>
      </c>
    </row>
    <row r="124" spans="2:65" s="1" customFormat="1" ht="16.55" customHeight="1">
      <c r="B124" s="32"/>
      <c r="C124" s="133" t="s">
        <v>199</v>
      </c>
      <c r="D124" s="133" t="s">
        <v>167</v>
      </c>
      <c r="E124" s="134" t="s">
        <v>963</v>
      </c>
      <c r="F124" s="135" t="s">
        <v>964</v>
      </c>
      <c r="G124" s="136" t="s">
        <v>949</v>
      </c>
      <c r="H124" s="137">
        <v>1</v>
      </c>
      <c r="I124" s="138"/>
      <c r="J124" s="139">
        <f t="shared" si="0"/>
        <v>0</v>
      </c>
      <c r="K124" s="140"/>
      <c r="L124" s="32"/>
      <c r="M124" s="141" t="s">
        <v>1</v>
      </c>
      <c r="N124" s="142" t="s">
        <v>49</v>
      </c>
      <c r="P124" s="143">
        <f t="shared" si="1"/>
        <v>0</v>
      </c>
      <c r="Q124" s="143">
        <v>0</v>
      </c>
      <c r="R124" s="143">
        <f t="shared" si="2"/>
        <v>0</v>
      </c>
      <c r="S124" s="143">
        <v>0</v>
      </c>
      <c r="T124" s="144">
        <f t="shared" si="3"/>
        <v>0</v>
      </c>
      <c r="AR124" s="145" t="s">
        <v>171</v>
      </c>
      <c r="AT124" s="145" t="s">
        <v>167</v>
      </c>
      <c r="AU124" s="145" t="s">
        <v>92</v>
      </c>
      <c r="AY124" s="16" t="s">
        <v>165</v>
      </c>
      <c r="BE124" s="146">
        <f t="shared" si="4"/>
        <v>0</v>
      </c>
      <c r="BF124" s="146">
        <f t="shared" si="5"/>
        <v>0</v>
      </c>
      <c r="BG124" s="146">
        <f t="shared" si="6"/>
        <v>0</v>
      </c>
      <c r="BH124" s="146">
        <f t="shared" si="7"/>
        <v>0</v>
      </c>
      <c r="BI124" s="146">
        <f t="shared" si="8"/>
        <v>0</v>
      </c>
      <c r="BJ124" s="16" t="s">
        <v>92</v>
      </c>
      <c r="BK124" s="146">
        <f t="shared" si="9"/>
        <v>0</v>
      </c>
      <c r="BL124" s="16" t="s">
        <v>171</v>
      </c>
      <c r="BM124" s="145" t="s">
        <v>965</v>
      </c>
    </row>
    <row r="125" spans="2:65" s="1" customFormat="1" ht="16.55" customHeight="1">
      <c r="B125" s="32"/>
      <c r="C125" s="133" t="s">
        <v>204</v>
      </c>
      <c r="D125" s="133" t="s">
        <v>167</v>
      </c>
      <c r="E125" s="134" t="s">
        <v>966</v>
      </c>
      <c r="F125" s="135" t="s">
        <v>967</v>
      </c>
      <c r="G125" s="136" t="s">
        <v>949</v>
      </c>
      <c r="H125" s="137">
        <v>1</v>
      </c>
      <c r="I125" s="138"/>
      <c r="J125" s="139">
        <f t="shared" si="0"/>
        <v>0</v>
      </c>
      <c r="K125" s="140"/>
      <c r="L125" s="32"/>
      <c r="M125" s="141" t="s">
        <v>1</v>
      </c>
      <c r="N125" s="142" t="s">
        <v>49</v>
      </c>
      <c r="P125" s="143">
        <f t="shared" si="1"/>
        <v>0</v>
      </c>
      <c r="Q125" s="143">
        <v>0</v>
      </c>
      <c r="R125" s="143">
        <f t="shared" si="2"/>
        <v>0</v>
      </c>
      <c r="S125" s="143">
        <v>0</v>
      </c>
      <c r="T125" s="144">
        <f t="shared" si="3"/>
        <v>0</v>
      </c>
      <c r="AR125" s="145" t="s">
        <v>171</v>
      </c>
      <c r="AT125" s="145" t="s">
        <v>167</v>
      </c>
      <c r="AU125" s="145" t="s">
        <v>92</v>
      </c>
      <c r="AY125" s="16" t="s">
        <v>165</v>
      </c>
      <c r="BE125" s="146">
        <f t="shared" si="4"/>
        <v>0</v>
      </c>
      <c r="BF125" s="146">
        <f t="shared" si="5"/>
        <v>0</v>
      </c>
      <c r="BG125" s="146">
        <f t="shared" si="6"/>
        <v>0</v>
      </c>
      <c r="BH125" s="146">
        <f t="shared" si="7"/>
        <v>0</v>
      </c>
      <c r="BI125" s="146">
        <f t="shared" si="8"/>
        <v>0</v>
      </c>
      <c r="BJ125" s="16" t="s">
        <v>92</v>
      </c>
      <c r="BK125" s="146">
        <f t="shared" si="9"/>
        <v>0</v>
      </c>
      <c r="BL125" s="16" t="s">
        <v>171</v>
      </c>
      <c r="BM125" s="145" t="s">
        <v>968</v>
      </c>
    </row>
    <row r="126" spans="2:65" s="1" customFormat="1" ht="21.8" customHeight="1">
      <c r="B126" s="32"/>
      <c r="C126" s="133" t="s">
        <v>209</v>
      </c>
      <c r="D126" s="133" t="s">
        <v>167</v>
      </c>
      <c r="E126" s="134" t="s">
        <v>969</v>
      </c>
      <c r="F126" s="135" t="s">
        <v>970</v>
      </c>
      <c r="G126" s="136" t="s">
        <v>949</v>
      </c>
      <c r="H126" s="137">
        <v>3</v>
      </c>
      <c r="I126" s="138"/>
      <c r="J126" s="139">
        <f t="shared" si="0"/>
        <v>0</v>
      </c>
      <c r="K126" s="140"/>
      <c r="L126" s="32"/>
      <c r="M126" s="141" t="s">
        <v>1</v>
      </c>
      <c r="N126" s="142" t="s">
        <v>49</v>
      </c>
      <c r="P126" s="143">
        <f t="shared" si="1"/>
        <v>0</v>
      </c>
      <c r="Q126" s="143">
        <v>0</v>
      </c>
      <c r="R126" s="143">
        <f t="shared" si="2"/>
        <v>0</v>
      </c>
      <c r="S126" s="143">
        <v>0</v>
      </c>
      <c r="T126" s="144">
        <f t="shared" si="3"/>
        <v>0</v>
      </c>
      <c r="AR126" s="145" t="s">
        <v>171</v>
      </c>
      <c r="AT126" s="145" t="s">
        <v>167</v>
      </c>
      <c r="AU126" s="145" t="s">
        <v>92</v>
      </c>
      <c r="AY126" s="16" t="s">
        <v>165</v>
      </c>
      <c r="BE126" s="146">
        <f t="shared" si="4"/>
        <v>0</v>
      </c>
      <c r="BF126" s="146">
        <f t="shared" si="5"/>
        <v>0</v>
      </c>
      <c r="BG126" s="146">
        <f t="shared" si="6"/>
        <v>0</v>
      </c>
      <c r="BH126" s="146">
        <f t="shared" si="7"/>
        <v>0</v>
      </c>
      <c r="BI126" s="146">
        <f t="shared" si="8"/>
        <v>0</v>
      </c>
      <c r="BJ126" s="16" t="s">
        <v>92</v>
      </c>
      <c r="BK126" s="146">
        <f t="shared" si="9"/>
        <v>0</v>
      </c>
      <c r="BL126" s="16" t="s">
        <v>171</v>
      </c>
      <c r="BM126" s="145" t="s">
        <v>971</v>
      </c>
    </row>
    <row r="127" spans="2:65" s="1" customFormat="1" ht="21.8" customHeight="1">
      <c r="B127" s="32"/>
      <c r="C127" s="133" t="s">
        <v>214</v>
      </c>
      <c r="D127" s="133" t="s">
        <v>167</v>
      </c>
      <c r="E127" s="134" t="s">
        <v>972</v>
      </c>
      <c r="F127" s="135" t="s">
        <v>973</v>
      </c>
      <c r="G127" s="136" t="s">
        <v>949</v>
      </c>
      <c r="H127" s="137">
        <v>2</v>
      </c>
      <c r="I127" s="138"/>
      <c r="J127" s="139">
        <f t="shared" si="0"/>
        <v>0</v>
      </c>
      <c r="K127" s="140"/>
      <c r="L127" s="32"/>
      <c r="M127" s="141" t="s">
        <v>1</v>
      </c>
      <c r="N127" s="142" t="s">
        <v>49</v>
      </c>
      <c r="P127" s="143">
        <f t="shared" si="1"/>
        <v>0</v>
      </c>
      <c r="Q127" s="143">
        <v>0</v>
      </c>
      <c r="R127" s="143">
        <f t="shared" si="2"/>
        <v>0</v>
      </c>
      <c r="S127" s="143">
        <v>0</v>
      </c>
      <c r="T127" s="144">
        <f t="shared" si="3"/>
        <v>0</v>
      </c>
      <c r="AR127" s="145" t="s">
        <v>171</v>
      </c>
      <c r="AT127" s="145" t="s">
        <v>167</v>
      </c>
      <c r="AU127" s="145" t="s">
        <v>92</v>
      </c>
      <c r="AY127" s="16" t="s">
        <v>165</v>
      </c>
      <c r="BE127" s="146">
        <f t="shared" si="4"/>
        <v>0</v>
      </c>
      <c r="BF127" s="146">
        <f t="shared" si="5"/>
        <v>0</v>
      </c>
      <c r="BG127" s="146">
        <f t="shared" si="6"/>
        <v>0</v>
      </c>
      <c r="BH127" s="146">
        <f t="shared" si="7"/>
        <v>0</v>
      </c>
      <c r="BI127" s="146">
        <f t="shared" si="8"/>
        <v>0</v>
      </c>
      <c r="BJ127" s="16" t="s">
        <v>92</v>
      </c>
      <c r="BK127" s="146">
        <f t="shared" si="9"/>
        <v>0</v>
      </c>
      <c r="BL127" s="16" t="s">
        <v>171</v>
      </c>
      <c r="BM127" s="145" t="s">
        <v>974</v>
      </c>
    </row>
    <row r="128" spans="2:65" s="1" customFormat="1" ht="21.8" customHeight="1">
      <c r="B128" s="32"/>
      <c r="C128" s="133" t="s">
        <v>220</v>
      </c>
      <c r="D128" s="133" t="s">
        <v>167</v>
      </c>
      <c r="E128" s="134" t="s">
        <v>975</v>
      </c>
      <c r="F128" s="135" t="s">
        <v>976</v>
      </c>
      <c r="G128" s="136" t="s">
        <v>949</v>
      </c>
      <c r="H128" s="137">
        <v>1</v>
      </c>
      <c r="I128" s="138"/>
      <c r="J128" s="139">
        <f t="shared" si="0"/>
        <v>0</v>
      </c>
      <c r="K128" s="140"/>
      <c r="L128" s="32"/>
      <c r="M128" s="141" t="s">
        <v>1</v>
      </c>
      <c r="N128" s="142" t="s">
        <v>49</v>
      </c>
      <c r="P128" s="143">
        <f t="shared" si="1"/>
        <v>0</v>
      </c>
      <c r="Q128" s="143">
        <v>0</v>
      </c>
      <c r="R128" s="143">
        <f t="shared" si="2"/>
        <v>0</v>
      </c>
      <c r="S128" s="143">
        <v>0</v>
      </c>
      <c r="T128" s="144">
        <f t="shared" si="3"/>
        <v>0</v>
      </c>
      <c r="AR128" s="145" t="s">
        <v>171</v>
      </c>
      <c r="AT128" s="145" t="s">
        <v>167</v>
      </c>
      <c r="AU128" s="145" t="s">
        <v>92</v>
      </c>
      <c r="AY128" s="16" t="s">
        <v>165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6" t="s">
        <v>92</v>
      </c>
      <c r="BK128" s="146">
        <f t="shared" si="9"/>
        <v>0</v>
      </c>
      <c r="BL128" s="16" t="s">
        <v>171</v>
      </c>
      <c r="BM128" s="145" t="s">
        <v>977</v>
      </c>
    </row>
    <row r="129" spans="2:65" s="1" customFormat="1" ht="21.8" customHeight="1">
      <c r="B129" s="32"/>
      <c r="C129" s="133" t="s">
        <v>227</v>
      </c>
      <c r="D129" s="133" t="s">
        <v>167</v>
      </c>
      <c r="E129" s="134" t="s">
        <v>978</v>
      </c>
      <c r="F129" s="135" t="s">
        <v>979</v>
      </c>
      <c r="G129" s="136" t="s">
        <v>949</v>
      </c>
      <c r="H129" s="137">
        <v>1</v>
      </c>
      <c r="I129" s="138"/>
      <c r="J129" s="139">
        <f t="shared" si="0"/>
        <v>0</v>
      </c>
      <c r="K129" s="140"/>
      <c r="L129" s="32"/>
      <c r="M129" s="141" t="s">
        <v>1</v>
      </c>
      <c r="N129" s="142" t="s">
        <v>49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</v>
      </c>
      <c r="T129" s="144">
        <f t="shared" si="3"/>
        <v>0</v>
      </c>
      <c r="AR129" s="145" t="s">
        <v>171</v>
      </c>
      <c r="AT129" s="145" t="s">
        <v>167</v>
      </c>
      <c r="AU129" s="145" t="s">
        <v>92</v>
      </c>
      <c r="AY129" s="16" t="s">
        <v>165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6" t="s">
        <v>92</v>
      </c>
      <c r="BK129" s="146">
        <f t="shared" si="9"/>
        <v>0</v>
      </c>
      <c r="BL129" s="16" t="s">
        <v>171</v>
      </c>
      <c r="BM129" s="145" t="s">
        <v>980</v>
      </c>
    </row>
    <row r="130" spans="2:65" s="1" customFormat="1" ht="16.55" customHeight="1">
      <c r="B130" s="32"/>
      <c r="C130" s="133" t="s">
        <v>231</v>
      </c>
      <c r="D130" s="133" t="s">
        <v>167</v>
      </c>
      <c r="E130" s="134" t="s">
        <v>981</v>
      </c>
      <c r="F130" s="135" t="s">
        <v>982</v>
      </c>
      <c r="G130" s="136" t="s">
        <v>949</v>
      </c>
      <c r="H130" s="137">
        <v>6</v>
      </c>
      <c r="I130" s="138"/>
      <c r="J130" s="139">
        <f t="shared" si="0"/>
        <v>0</v>
      </c>
      <c r="K130" s="140"/>
      <c r="L130" s="32"/>
      <c r="M130" s="141" t="s">
        <v>1</v>
      </c>
      <c r="N130" s="142" t="s">
        <v>49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171</v>
      </c>
      <c r="AT130" s="145" t="s">
        <v>167</v>
      </c>
      <c r="AU130" s="145" t="s">
        <v>92</v>
      </c>
      <c r="AY130" s="16" t="s">
        <v>165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6" t="s">
        <v>92</v>
      </c>
      <c r="BK130" s="146">
        <f t="shared" si="9"/>
        <v>0</v>
      </c>
      <c r="BL130" s="16" t="s">
        <v>171</v>
      </c>
      <c r="BM130" s="145" t="s">
        <v>983</v>
      </c>
    </row>
    <row r="131" spans="2:65" s="1" customFormat="1" ht="16.55" customHeight="1">
      <c r="B131" s="32"/>
      <c r="C131" s="133" t="s">
        <v>235</v>
      </c>
      <c r="D131" s="133" t="s">
        <v>167</v>
      </c>
      <c r="E131" s="134" t="s">
        <v>984</v>
      </c>
      <c r="F131" s="135" t="s">
        <v>985</v>
      </c>
      <c r="G131" s="136" t="s">
        <v>949</v>
      </c>
      <c r="H131" s="137">
        <v>3</v>
      </c>
      <c r="I131" s="138"/>
      <c r="J131" s="139">
        <f t="shared" si="0"/>
        <v>0</v>
      </c>
      <c r="K131" s="140"/>
      <c r="L131" s="32"/>
      <c r="M131" s="141" t="s">
        <v>1</v>
      </c>
      <c r="N131" s="142" t="s">
        <v>49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171</v>
      </c>
      <c r="AT131" s="145" t="s">
        <v>167</v>
      </c>
      <c r="AU131" s="145" t="s">
        <v>92</v>
      </c>
      <c r="AY131" s="16" t="s">
        <v>165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6" t="s">
        <v>92</v>
      </c>
      <c r="BK131" s="146">
        <f t="shared" si="9"/>
        <v>0</v>
      </c>
      <c r="BL131" s="16" t="s">
        <v>171</v>
      </c>
      <c r="BM131" s="145" t="s">
        <v>986</v>
      </c>
    </row>
    <row r="132" spans="2:65" s="1" customFormat="1" ht="16.55" customHeight="1">
      <c r="B132" s="32"/>
      <c r="C132" s="133" t="s">
        <v>241</v>
      </c>
      <c r="D132" s="133" t="s">
        <v>167</v>
      </c>
      <c r="E132" s="134" t="s">
        <v>987</v>
      </c>
      <c r="F132" s="135" t="s">
        <v>988</v>
      </c>
      <c r="G132" s="136" t="s">
        <v>949</v>
      </c>
      <c r="H132" s="137">
        <v>1</v>
      </c>
      <c r="I132" s="138"/>
      <c r="J132" s="139">
        <f t="shared" si="0"/>
        <v>0</v>
      </c>
      <c r="K132" s="140"/>
      <c r="L132" s="32"/>
      <c r="M132" s="141" t="s">
        <v>1</v>
      </c>
      <c r="N132" s="142" t="s">
        <v>49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171</v>
      </c>
      <c r="AT132" s="145" t="s">
        <v>167</v>
      </c>
      <c r="AU132" s="145" t="s">
        <v>92</v>
      </c>
      <c r="AY132" s="16" t="s">
        <v>165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6" t="s">
        <v>92</v>
      </c>
      <c r="BK132" s="146">
        <f t="shared" si="9"/>
        <v>0</v>
      </c>
      <c r="BL132" s="16" t="s">
        <v>171</v>
      </c>
      <c r="BM132" s="145" t="s">
        <v>989</v>
      </c>
    </row>
    <row r="133" spans="2:65" s="1" customFormat="1" ht="16.55" customHeight="1">
      <c r="B133" s="32"/>
      <c r="C133" s="133" t="s">
        <v>8</v>
      </c>
      <c r="D133" s="133" t="s">
        <v>167</v>
      </c>
      <c r="E133" s="134" t="s">
        <v>990</v>
      </c>
      <c r="F133" s="135" t="s">
        <v>991</v>
      </c>
      <c r="G133" s="136" t="s">
        <v>949</v>
      </c>
      <c r="H133" s="137">
        <v>1</v>
      </c>
      <c r="I133" s="138"/>
      <c r="J133" s="139">
        <f t="shared" si="0"/>
        <v>0</v>
      </c>
      <c r="K133" s="140"/>
      <c r="L133" s="32"/>
      <c r="M133" s="141" t="s">
        <v>1</v>
      </c>
      <c r="N133" s="142" t="s">
        <v>49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171</v>
      </c>
      <c r="AT133" s="145" t="s">
        <v>167</v>
      </c>
      <c r="AU133" s="145" t="s">
        <v>92</v>
      </c>
      <c r="AY133" s="16" t="s">
        <v>165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6" t="s">
        <v>92</v>
      </c>
      <c r="BK133" s="146">
        <f t="shared" si="9"/>
        <v>0</v>
      </c>
      <c r="BL133" s="16" t="s">
        <v>171</v>
      </c>
      <c r="BM133" s="145" t="s">
        <v>992</v>
      </c>
    </row>
    <row r="134" spans="2:65" s="1" customFormat="1" ht="16.55" customHeight="1">
      <c r="B134" s="32"/>
      <c r="C134" s="133" t="s">
        <v>250</v>
      </c>
      <c r="D134" s="133" t="s">
        <v>167</v>
      </c>
      <c r="E134" s="134" t="s">
        <v>993</v>
      </c>
      <c r="F134" s="135" t="s">
        <v>994</v>
      </c>
      <c r="G134" s="136" t="s">
        <v>949</v>
      </c>
      <c r="H134" s="137">
        <v>1</v>
      </c>
      <c r="I134" s="138"/>
      <c r="J134" s="139">
        <f t="shared" si="0"/>
        <v>0</v>
      </c>
      <c r="K134" s="140"/>
      <c r="L134" s="32"/>
      <c r="M134" s="141" t="s">
        <v>1</v>
      </c>
      <c r="N134" s="142" t="s">
        <v>49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171</v>
      </c>
      <c r="AT134" s="145" t="s">
        <v>167</v>
      </c>
      <c r="AU134" s="145" t="s">
        <v>92</v>
      </c>
      <c r="AY134" s="16" t="s">
        <v>165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6" t="s">
        <v>92</v>
      </c>
      <c r="BK134" s="146">
        <f t="shared" si="9"/>
        <v>0</v>
      </c>
      <c r="BL134" s="16" t="s">
        <v>171</v>
      </c>
      <c r="BM134" s="145" t="s">
        <v>995</v>
      </c>
    </row>
    <row r="135" spans="2:65" s="1" customFormat="1" ht="21.8" customHeight="1">
      <c r="B135" s="32"/>
      <c r="C135" s="133" t="s">
        <v>254</v>
      </c>
      <c r="D135" s="133" t="s">
        <v>167</v>
      </c>
      <c r="E135" s="134" t="s">
        <v>996</v>
      </c>
      <c r="F135" s="135" t="s">
        <v>997</v>
      </c>
      <c r="G135" s="136" t="s">
        <v>949</v>
      </c>
      <c r="H135" s="137">
        <v>1</v>
      </c>
      <c r="I135" s="138"/>
      <c r="J135" s="139">
        <f t="shared" si="0"/>
        <v>0</v>
      </c>
      <c r="K135" s="140"/>
      <c r="L135" s="32"/>
      <c r="M135" s="141" t="s">
        <v>1</v>
      </c>
      <c r="N135" s="142" t="s">
        <v>49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171</v>
      </c>
      <c r="AT135" s="145" t="s">
        <v>167</v>
      </c>
      <c r="AU135" s="145" t="s">
        <v>92</v>
      </c>
      <c r="AY135" s="16" t="s">
        <v>165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6" t="s">
        <v>92</v>
      </c>
      <c r="BK135" s="146">
        <f t="shared" si="9"/>
        <v>0</v>
      </c>
      <c r="BL135" s="16" t="s">
        <v>171</v>
      </c>
      <c r="BM135" s="145" t="s">
        <v>998</v>
      </c>
    </row>
    <row r="136" spans="2:65" s="1" customFormat="1" ht="21.8" customHeight="1">
      <c r="B136" s="32"/>
      <c r="C136" s="133" t="s">
        <v>259</v>
      </c>
      <c r="D136" s="133" t="s">
        <v>167</v>
      </c>
      <c r="E136" s="134" t="s">
        <v>999</v>
      </c>
      <c r="F136" s="135" t="s">
        <v>1000</v>
      </c>
      <c r="G136" s="136" t="s">
        <v>949</v>
      </c>
      <c r="H136" s="137">
        <v>3</v>
      </c>
      <c r="I136" s="138"/>
      <c r="J136" s="139">
        <f t="shared" si="0"/>
        <v>0</v>
      </c>
      <c r="K136" s="140"/>
      <c r="L136" s="32"/>
      <c r="M136" s="141" t="s">
        <v>1</v>
      </c>
      <c r="N136" s="142" t="s">
        <v>49</v>
      </c>
      <c r="P136" s="143">
        <f t="shared" si="1"/>
        <v>0</v>
      </c>
      <c r="Q136" s="143">
        <v>0</v>
      </c>
      <c r="R136" s="143">
        <f t="shared" si="2"/>
        <v>0</v>
      </c>
      <c r="S136" s="143">
        <v>0</v>
      </c>
      <c r="T136" s="144">
        <f t="shared" si="3"/>
        <v>0</v>
      </c>
      <c r="AR136" s="145" t="s">
        <v>171</v>
      </c>
      <c r="AT136" s="145" t="s">
        <v>167</v>
      </c>
      <c r="AU136" s="145" t="s">
        <v>92</v>
      </c>
      <c r="AY136" s="16" t="s">
        <v>165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6" t="s">
        <v>92</v>
      </c>
      <c r="BK136" s="146">
        <f t="shared" si="9"/>
        <v>0</v>
      </c>
      <c r="BL136" s="16" t="s">
        <v>171</v>
      </c>
      <c r="BM136" s="145" t="s">
        <v>1001</v>
      </c>
    </row>
    <row r="137" spans="2:65" s="1" customFormat="1" ht="16.55" customHeight="1">
      <c r="B137" s="32"/>
      <c r="C137" s="133" t="s">
        <v>263</v>
      </c>
      <c r="D137" s="133" t="s">
        <v>167</v>
      </c>
      <c r="E137" s="134" t="s">
        <v>1002</v>
      </c>
      <c r="F137" s="135" t="s">
        <v>1003</v>
      </c>
      <c r="G137" s="136" t="s">
        <v>257</v>
      </c>
      <c r="H137" s="137">
        <v>287</v>
      </c>
      <c r="I137" s="138"/>
      <c r="J137" s="139">
        <f t="shared" si="0"/>
        <v>0</v>
      </c>
      <c r="K137" s="140"/>
      <c r="L137" s="32"/>
      <c r="M137" s="141" t="s">
        <v>1</v>
      </c>
      <c r="N137" s="142" t="s">
        <v>49</v>
      </c>
      <c r="P137" s="143">
        <f t="shared" si="1"/>
        <v>0</v>
      </c>
      <c r="Q137" s="143">
        <v>0</v>
      </c>
      <c r="R137" s="143">
        <f t="shared" si="2"/>
        <v>0</v>
      </c>
      <c r="S137" s="143">
        <v>0</v>
      </c>
      <c r="T137" s="144">
        <f t="shared" si="3"/>
        <v>0</v>
      </c>
      <c r="AR137" s="145" t="s">
        <v>171</v>
      </c>
      <c r="AT137" s="145" t="s">
        <v>167</v>
      </c>
      <c r="AU137" s="145" t="s">
        <v>92</v>
      </c>
      <c r="AY137" s="16" t="s">
        <v>165</v>
      </c>
      <c r="BE137" s="146">
        <f t="shared" si="4"/>
        <v>0</v>
      </c>
      <c r="BF137" s="146">
        <f t="shared" si="5"/>
        <v>0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6" t="s">
        <v>92</v>
      </c>
      <c r="BK137" s="146">
        <f t="shared" si="9"/>
        <v>0</v>
      </c>
      <c r="BL137" s="16" t="s">
        <v>171</v>
      </c>
      <c r="BM137" s="145" t="s">
        <v>1004</v>
      </c>
    </row>
    <row r="138" spans="2:65" s="1" customFormat="1" ht="16.55" customHeight="1">
      <c r="B138" s="32"/>
      <c r="C138" s="133" t="s">
        <v>269</v>
      </c>
      <c r="D138" s="133" t="s">
        <v>167</v>
      </c>
      <c r="E138" s="134" t="s">
        <v>1005</v>
      </c>
      <c r="F138" s="135" t="s">
        <v>1006</v>
      </c>
      <c r="G138" s="136" t="s">
        <v>257</v>
      </c>
      <c r="H138" s="137">
        <v>51</v>
      </c>
      <c r="I138" s="138"/>
      <c r="J138" s="139">
        <f t="shared" si="0"/>
        <v>0</v>
      </c>
      <c r="K138" s="140"/>
      <c r="L138" s="32"/>
      <c r="M138" s="141" t="s">
        <v>1</v>
      </c>
      <c r="N138" s="142" t="s">
        <v>49</v>
      </c>
      <c r="P138" s="143">
        <f t="shared" si="1"/>
        <v>0</v>
      </c>
      <c r="Q138" s="143">
        <v>0</v>
      </c>
      <c r="R138" s="143">
        <f t="shared" si="2"/>
        <v>0</v>
      </c>
      <c r="S138" s="143">
        <v>0</v>
      </c>
      <c r="T138" s="144">
        <f t="shared" si="3"/>
        <v>0</v>
      </c>
      <c r="AR138" s="145" t="s">
        <v>171</v>
      </c>
      <c r="AT138" s="145" t="s">
        <v>167</v>
      </c>
      <c r="AU138" s="145" t="s">
        <v>92</v>
      </c>
      <c r="AY138" s="16" t="s">
        <v>165</v>
      </c>
      <c r="BE138" s="146">
        <f t="shared" si="4"/>
        <v>0</v>
      </c>
      <c r="BF138" s="146">
        <f t="shared" si="5"/>
        <v>0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6" t="s">
        <v>92</v>
      </c>
      <c r="BK138" s="146">
        <f t="shared" si="9"/>
        <v>0</v>
      </c>
      <c r="BL138" s="16" t="s">
        <v>171</v>
      </c>
      <c r="BM138" s="145" t="s">
        <v>1007</v>
      </c>
    </row>
    <row r="139" spans="2:65" s="1" customFormat="1" ht="16.55" customHeight="1">
      <c r="B139" s="32"/>
      <c r="C139" s="133" t="s">
        <v>7</v>
      </c>
      <c r="D139" s="133" t="s">
        <v>167</v>
      </c>
      <c r="E139" s="134" t="s">
        <v>1008</v>
      </c>
      <c r="F139" s="135" t="s">
        <v>1009</v>
      </c>
      <c r="G139" s="136" t="s">
        <v>257</v>
      </c>
      <c r="H139" s="137">
        <v>65</v>
      </c>
      <c r="I139" s="138"/>
      <c r="J139" s="139">
        <f t="shared" si="0"/>
        <v>0</v>
      </c>
      <c r="K139" s="140"/>
      <c r="L139" s="32"/>
      <c r="M139" s="141" t="s">
        <v>1</v>
      </c>
      <c r="N139" s="142" t="s">
        <v>49</v>
      </c>
      <c r="P139" s="143">
        <f t="shared" si="1"/>
        <v>0</v>
      </c>
      <c r="Q139" s="143">
        <v>0</v>
      </c>
      <c r="R139" s="143">
        <f t="shared" si="2"/>
        <v>0</v>
      </c>
      <c r="S139" s="143">
        <v>0</v>
      </c>
      <c r="T139" s="144">
        <f t="shared" si="3"/>
        <v>0</v>
      </c>
      <c r="AR139" s="145" t="s">
        <v>171</v>
      </c>
      <c r="AT139" s="145" t="s">
        <v>167</v>
      </c>
      <c r="AU139" s="145" t="s">
        <v>92</v>
      </c>
      <c r="AY139" s="16" t="s">
        <v>165</v>
      </c>
      <c r="BE139" s="146">
        <f t="shared" si="4"/>
        <v>0</v>
      </c>
      <c r="BF139" s="146">
        <f t="shared" si="5"/>
        <v>0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6" t="s">
        <v>92</v>
      </c>
      <c r="BK139" s="146">
        <f t="shared" si="9"/>
        <v>0</v>
      </c>
      <c r="BL139" s="16" t="s">
        <v>171</v>
      </c>
      <c r="BM139" s="145" t="s">
        <v>1010</v>
      </c>
    </row>
    <row r="140" spans="2:65" s="1" customFormat="1" ht="16.55" customHeight="1">
      <c r="B140" s="32"/>
      <c r="C140" s="133" t="s">
        <v>277</v>
      </c>
      <c r="D140" s="133" t="s">
        <v>167</v>
      </c>
      <c r="E140" s="134" t="s">
        <v>1011</v>
      </c>
      <c r="F140" s="135" t="s">
        <v>1012</v>
      </c>
      <c r="G140" s="136" t="s">
        <v>257</v>
      </c>
      <c r="H140" s="137">
        <v>43</v>
      </c>
      <c r="I140" s="138"/>
      <c r="J140" s="139">
        <f t="shared" si="0"/>
        <v>0</v>
      </c>
      <c r="K140" s="140"/>
      <c r="L140" s="32"/>
      <c r="M140" s="141" t="s">
        <v>1</v>
      </c>
      <c r="N140" s="142" t="s">
        <v>49</v>
      </c>
      <c r="P140" s="143">
        <f t="shared" si="1"/>
        <v>0</v>
      </c>
      <c r="Q140" s="143">
        <v>0</v>
      </c>
      <c r="R140" s="143">
        <f t="shared" si="2"/>
        <v>0</v>
      </c>
      <c r="S140" s="143">
        <v>0</v>
      </c>
      <c r="T140" s="144">
        <f t="shared" si="3"/>
        <v>0</v>
      </c>
      <c r="AR140" s="145" t="s">
        <v>171</v>
      </c>
      <c r="AT140" s="145" t="s">
        <v>167</v>
      </c>
      <c r="AU140" s="145" t="s">
        <v>92</v>
      </c>
      <c r="AY140" s="16" t="s">
        <v>165</v>
      </c>
      <c r="BE140" s="146">
        <f t="shared" si="4"/>
        <v>0</v>
      </c>
      <c r="BF140" s="146">
        <f t="shared" si="5"/>
        <v>0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6" t="s">
        <v>92</v>
      </c>
      <c r="BK140" s="146">
        <f t="shared" si="9"/>
        <v>0</v>
      </c>
      <c r="BL140" s="16" t="s">
        <v>171</v>
      </c>
      <c r="BM140" s="145" t="s">
        <v>1013</v>
      </c>
    </row>
    <row r="141" spans="2:65" s="1" customFormat="1" ht="16.55" customHeight="1">
      <c r="B141" s="32"/>
      <c r="C141" s="133" t="s">
        <v>282</v>
      </c>
      <c r="D141" s="133" t="s">
        <v>167</v>
      </c>
      <c r="E141" s="134" t="s">
        <v>1014</v>
      </c>
      <c r="F141" s="135" t="s">
        <v>1015</v>
      </c>
      <c r="G141" s="136" t="s">
        <v>257</v>
      </c>
      <c r="H141" s="137">
        <v>36</v>
      </c>
      <c r="I141" s="138"/>
      <c r="J141" s="139">
        <f t="shared" si="0"/>
        <v>0</v>
      </c>
      <c r="K141" s="140"/>
      <c r="L141" s="32"/>
      <c r="M141" s="141" t="s">
        <v>1</v>
      </c>
      <c r="N141" s="142" t="s">
        <v>49</v>
      </c>
      <c r="P141" s="143">
        <f t="shared" si="1"/>
        <v>0</v>
      </c>
      <c r="Q141" s="143">
        <v>0</v>
      </c>
      <c r="R141" s="143">
        <f t="shared" si="2"/>
        <v>0</v>
      </c>
      <c r="S141" s="143">
        <v>0</v>
      </c>
      <c r="T141" s="144">
        <f t="shared" si="3"/>
        <v>0</v>
      </c>
      <c r="AR141" s="145" t="s">
        <v>171</v>
      </c>
      <c r="AT141" s="145" t="s">
        <v>167</v>
      </c>
      <c r="AU141" s="145" t="s">
        <v>92</v>
      </c>
      <c r="AY141" s="16" t="s">
        <v>165</v>
      </c>
      <c r="BE141" s="146">
        <f t="shared" si="4"/>
        <v>0</v>
      </c>
      <c r="BF141" s="146">
        <f t="shared" si="5"/>
        <v>0</v>
      </c>
      <c r="BG141" s="146">
        <f t="shared" si="6"/>
        <v>0</v>
      </c>
      <c r="BH141" s="146">
        <f t="shared" si="7"/>
        <v>0</v>
      </c>
      <c r="BI141" s="146">
        <f t="shared" si="8"/>
        <v>0</v>
      </c>
      <c r="BJ141" s="16" t="s">
        <v>92</v>
      </c>
      <c r="BK141" s="146">
        <f t="shared" si="9"/>
        <v>0</v>
      </c>
      <c r="BL141" s="16" t="s">
        <v>171</v>
      </c>
      <c r="BM141" s="145" t="s">
        <v>1016</v>
      </c>
    </row>
    <row r="142" spans="2:65" s="1" customFormat="1" ht="16.55" customHeight="1">
      <c r="B142" s="32"/>
      <c r="C142" s="133" t="s">
        <v>287</v>
      </c>
      <c r="D142" s="133" t="s">
        <v>167</v>
      </c>
      <c r="E142" s="134" t="s">
        <v>1017</v>
      </c>
      <c r="F142" s="135" t="s">
        <v>1018</v>
      </c>
      <c r="G142" s="136" t="s">
        <v>257</v>
      </c>
      <c r="H142" s="137">
        <v>301</v>
      </c>
      <c r="I142" s="138"/>
      <c r="J142" s="139">
        <f t="shared" si="0"/>
        <v>0</v>
      </c>
      <c r="K142" s="140"/>
      <c r="L142" s="32"/>
      <c r="M142" s="141" t="s">
        <v>1</v>
      </c>
      <c r="N142" s="142" t="s">
        <v>49</v>
      </c>
      <c r="P142" s="143">
        <f t="shared" si="1"/>
        <v>0</v>
      </c>
      <c r="Q142" s="143">
        <v>0</v>
      </c>
      <c r="R142" s="143">
        <f t="shared" si="2"/>
        <v>0</v>
      </c>
      <c r="S142" s="143">
        <v>0</v>
      </c>
      <c r="T142" s="144">
        <f t="shared" si="3"/>
        <v>0</v>
      </c>
      <c r="AR142" s="145" t="s">
        <v>171</v>
      </c>
      <c r="AT142" s="145" t="s">
        <v>167</v>
      </c>
      <c r="AU142" s="145" t="s">
        <v>92</v>
      </c>
      <c r="AY142" s="16" t="s">
        <v>165</v>
      </c>
      <c r="BE142" s="146">
        <f t="shared" si="4"/>
        <v>0</v>
      </c>
      <c r="BF142" s="146">
        <f t="shared" si="5"/>
        <v>0</v>
      </c>
      <c r="BG142" s="146">
        <f t="shared" si="6"/>
        <v>0</v>
      </c>
      <c r="BH142" s="146">
        <f t="shared" si="7"/>
        <v>0</v>
      </c>
      <c r="BI142" s="146">
        <f t="shared" si="8"/>
        <v>0</v>
      </c>
      <c r="BJ142" s="16" t="s">
        <v>92</v>
      </c>
      <c r="BK142" s="146">
        <f t="shared" si="9"/>
        <v>0</v>
      </c>
      <c r="BL142" s="16" t="s">
        <v>171</v>
      </c>
      <c r="BM142" s="145" t="s">
        <v>1019</v>
      </c>
    </row>
    <row r="143" spans="2:65" s="1" customFormat="1" ht="16.55" customHeight="1">
      <c r="B143" s="32"/>
      <c r="C143" s="133" t="s">
        <v>292</v>
      </c>
      <c r="D143" s="133" t="s">
        <v>167</v>
      </c>
      <c r="E143" s="134" t="s">
        <v>1020</v>
      </c>
      <c r="F143" s="135" t="s">
        <v>1021</v>
      </c>
      <c r="G143" s="136" t="s">
        <v>949</v>
      </c>
      <c r="H143" s="137">
        <v>28</v>
      </c>
      <c r="I143" s="138"/>
      <c r="J143" s="139">
        <f t="shared" si="0"/>
        <v>0</v>
      </c>
      <c r="K143" s="140"/>
      <c r="L143" s="32"/>
      <c r="M143" s="141" t="s">
        <v>1</v>
      </c>
      <c r="N143" s="142" t="s">
        <v>49</v>
      </c>
      <c r="P143" s="143">
        <f t="shared" si="1"/>
        <v>0</v>
      </c>
      <c r="Q143" s="143">
        <v>0</v>
      </c>
      <c r="R143" s="143">
        <f t="shared" si="2"/>
        <v>0</v>
      </c>
      <c r="S143" s="143">
        <v>0</v>
      </c>
      <c r="T143" s="144">
        <f t="shared" si="3"/>
        <v>0</v>
      </c>
      <c r="AR143" s="145" t="s">
        <v>171</v>
      </c>
      <c r="AT143" s="145" t="s">
        <v>167</v>
      </c>
      <c r="AU143" s="145" t="s">
        <v>92</v>
      </c>
      <c r="AY143" s="16" t="s">
        <v>165</v>
      </c>
      <c r="BE143" s="146">
        <f t="shared" si="4"/>
        <v>0</v>
      </c>
      <c r="BF143" s="146">
        <f t="shared" si="5"/>
        <v>0</v>
      </c>
      <c r="BG143" s="146">
        <f t="shared" si="6"/>
        <v>0</v>
      </c>
      <c r="BH143" s="146">
        <f t="shared" si="7"/>
        <v>0</v>
      </c>
      <c r="BI143" s="146">
        <f t="shared" si="8"/>
        <v>0</v>
      </c>
      <c r="BJ143" s="16" t="s">
        <v>92</v>
      </c>
      <c r="BK143" s="146">
        <f t="shared" si="9"/>
        <v>0</v>
      </c>
      <c r="BL143" s="16" t="s">
        <v>171</v>
      </c>
      <c r="BM143" s="145" t="s">
        <v>1022</v>
      </c>
    </row>
    <row r="144" spans="2:65" s="1" customFormat="1" ht="16.55" customHeight="1">
      <c r="B144" s="32"/>
      <c r="C144" s="133" t="s">
        <v>297</v>
      </c>
      <c r="D144" s="133" t="s">
        <v>167</v>
      </c>
      <c r="E144" s="134" t="s">
        <v>1023</v>
      </c>
      <c r="F144" s="135" t="s">
        <v>1024</v>
      </c>
      <c r="G144" s="136" t="s">
        <v>949</v>
      </c>
      <c r="H144" s="137">
        <v>3</v>
      </c>
      <c r="I144" s="138"/>
      <c r="J144" s="139">
        <f t="shared" si="0"/>
        <v>0</v>
      </c>
      <c r="K144" s="140"/>
      <c r="L144" s="32"/>
      <c r="M144" s="141" t="s">
        <v>1</v>
      </c>
      <c r="N144" s="142" t="s">
        <v>49</v>
      </c>
      <c r="P144" s="143">
        <f t="shared" si="1"/>
        <v>0</v>
      </c>
      <c r="Q144" s="143">
        <v>0</v>
      </c>
      <c r="R144" s="143">
        <f t="shared" si="2"/>
        <v>0</v>
      </c>
      <c r="S144" s="143">
        <v>0</v>
      </c>
      <c r="T144" s="144">
        <f t="shared" si="3"/>
        <v>0</v>
      </c>
      <c r="AR144" s="145" t="s">
        <v>171</v>
      </c>
      <c r="AT144" s="145" t="s">
        <v>167</v>
      </c>
      <c r="AU144" s="145" t="s">
        <v>92</v>
      </c>
      <c r="AY144" s="16" t="s">
        <v>165</v>
      </c>
      <c r="BE144" s="146">
        <f t="shared" si="4"/>
        <v>0</v>
      </c>
      <c r="BF144" s="146">
        <f t="shared" si="5"/>
        <v>0</v>
      </c>
      <c r="BG144" s="146">
        <f t="shared" si="6"/>
        <v>0</v>
      </c>
      <c r="BH144" s="146">
        <f t="shared" si="7"/>
        <v>0</v>
      </c>
      <c r="BI144" s="146">
        <f t="shared" si="8"/>
        <v>0</v>
      </c>
      <c r="BJ144" s="16" t="s">
        <v>92</v>
      </c>
      <c r="BK144" s="146">
        <f t="shared" si="9"/>
        <v>0</v>
      </c>
      <c r="BL144" s="16" t="s">
        <v>171</v>
      </c>
      <c r="BM144" s="145" t="s">
        <v>1025</v>
      </c>
    </row>
    <row r="145" spans="2:65" s="1" customFormat="1" ht="16.55" customHeight="1">
      <c r="B145" s="32"/>
      <c r="C145" s="133" t="s">
        <v>317</v>
      </c>
      <c r="D145" s="133" t="s">
        <v>167</v>
      </c>
      <c r="E145" s="134" t="s">
        <v>1026</v>
      </c>
      <c r="F145" s="135" t="s">
        <v>1027</v>
      </c>
      <c r="G145" s="136" t="s">
        <v>257</v>
      </c>
      <c r="H145" s="137">
        <v>6</v>
      </c>
      <c r="I145" s="138"/>
      <c r="J145" s="139">
        <f t="shared" si="0"/>
        <v>0</v>
      </c>
      <c r="K145" s="140"/>
      <c r="L145" s="32"/>
      <c r="M145" s="141" t="s">
        <v>1</v>
      </c>
      <c r="N145" s="142" t="s">
        <v>49</v>
      </c>
      <c r="P145" s="143">
        <f t="shared" si="1"/>
        <v>0</v>
      </c>
      <c r="Q145" s="143">
        <v>0</v>
      </c>
      <c r="R145" s="143">
        <f t="shared" si="2"/>
        <v>0</v>
      </c>
      <c r="S145" s="143">
        <v>0</v>
      </c>
      <c r="T145" s="144">
        <f t="shared" si="3"/>
        <v>0</v>
      </c>
      <c r="AR145" s="145" t="s">
        <v>171</v>
      </c>
      <c r="AT145" s="145" t="s">
        <v>167</v>
      </c>
      <c r="AU145" s="145" t="s">
        <v>92</v>
      </c>
      <c r="AY145" s="16" t="s">
        <v>165</v>
      </c>
      <c r="BE145" s="146">
        <f t="shared" si="4"/>
        <v>0</v>
      </c>
      <c r="BF145" s="146">
        <f t="shared" si="5"/>
        <v>0</v>
      </c>
      <c r="BG145" s="146">
        <f t="shared" si="6"/>
        <v>0</v>
      </c>
      <c r="BH145" s="146">
        <f t="shared" si="7"/>
        <v>0</v>
      </c>
      <c r="BI145" s="146">
        <f t="shared" si="8"/>
        <v>0</v>
      </c>
      <c r="BJ145" s="16" t="s">
        <v>92</v>
      </c>
      <c r="BK145" s="146">
        <f t="shared" si="9"/>
        <v>0</v>
      </c>
      <c r="BL145" s="16" t="s">
        <v>171</v>
      </c>
      <c r="BM145" s="145" t="s">
        <v>1028</v>
      </c>
    </row>
    <row r="146" spans="2:65" s="1" customFormat="1" ht="16.55" customHeight="1">
      <c r="B146" s="32"/>
      <c r="C146" s="133" t="s">
        <v>329</v>
      </c>
      <c r="D146" s="133" t="s">
        <v>167</v>
      </c>
      <c r="E146" s="134" t="s">
        <v>1029</v>
      </c>
      <c r="F146" s="135" t="s">
        <v>1030</v>
      </c>
      <c r="G146" s="136" t="s">
        <v>257</v>
      </c>
      <c r="H146" s="137">
        <v>265</v>
      </c>
      <c r="I146" s="138"/>
      <c r="J146" s="139">
        <f t="shared" si="0"/>
        <v>0</v>
      </c>
      <c r="K146" s="140"/>
      <c r="L146" s="32"/>
      <c r="M146" s="141" t="s">
        <v>1</v>
      </c>
      <c r="N146" s="142" t="s">
        <v>49</v>
      </c>
      <c r="P146" s="143">
        <f t="shared" si="1"/>
        <v>0</v>
      </c>
      <c r="Q146" s="143">
        <v>0</v>
      </c>
      <c r="R146" s="143">
        <f t="shared" si="2"/>
        <v>0</v>
      </c>
      <c r="S146" s="143">
        <v>0</v>
      </c>
      <c r="T146" s="144">
        <f t="shared" si="3"/>
        <v>0</v>
      </c>
      <c r="AR146" s="145" t="s">
        <v>171</v>
      </c>
      <c r="AT146" s="145" t="s">
        <v>167</v>
      </c>
      <c r="AU146" s="145" t="s">
        <v>92</v>
      </c>
      <c r="AY146" s="16" t="s">
        <v>165</v>
      </c>
      <c r="BE146" s="146">
        <f t="shared" si="4"/>
        <v>0</v>
      </c>
      <c r="BF146" s="146">
        <f t="shared" si="5"/>
        <v>0</v>
      </c>
      <c r="BG146" s="146">
        <f t="shared" si="6"/>
        <v>0</v>
      </c>
      <c r="BH146" s="146">
        <f t="shared" si="7"/>
        <v>0</v>
      </c>
      <c r="BI146" s="146">
        <f t="shared" si="8"/>
        <v>0</v>
      </c>
      <c r="BJ146" s="16" t="s">
        <v>92</v>
      </c>
      <c r="BK146" s="146">
        <f t="shared" si="9"/>
        <v>0</v>
      </c>
      <c r="BL146" s="16" t="s">
        <v>171</v>
      </c>
      <c r="BM146" s="145" t="s">
        <v>1031</v>
      </c>
    </row>
    <row r="147" spans="2:65" s="1" customFormat="1" ht="16.55" customHeight="1">
      <c r="B147" s="32"/>
      <c r="C147" s="133" t="s">
        <v>338</v>
      </c>
      <c r="D147" s="133" t="s">
        <v>167</v>
      </c>
      <c r="E147" s="134" t="s">
        <v>1032</v>
      </c>
      <c r="F147" s="135" t="s">
        <v>1033</v>
      </c>
      <c r="G147" s="136" t="s">
        <v>949</v>
      </c>
      <c r="H147" s="137">
        <v>3</v>
      </c>
      <c r="I147" s="138"/>
      <c r="J147" s="139">
        <f t="shared" si="0"/>
        <v>0</v>
      </c>
      <c r="K147" s="140"/>
      <c r="L147" s="32"/>
      <c r="M147" s="141" t="s">
        <v>1</v>
      </c>
      <c r="N147" s="142" t="s">
        <v>49</v>
      </c>
      <c r="P147" s="143">
        <f t="shared" si="1"/>
        <v>0</v>
      </c>
      <c r="Q147" s="143">
        <v>0</v>
      </c>
      <c r="R147" s="143">
        <f t="shared" si="2"/>
        <v>0</v>
      </c>
      <c r="S147" s="143">
        <v>0</v>
      </c>
      <c r="T147" s="144">
        <f t="shared" si="3"/>
        <v>0</v>
      </c>
      <c r="AR147" s="145" t="s">
        <v>171</v>
      </c>
      <c r="AT147" s="145" t="s">
        <v>167</v>
      </c>
      <c r="AU147" s="145" t="s">
        <v>92</v>
      </c>
      <c r="AY147" s="16" t="s">
        <v>165</v>
      </c>
      <c r="BE147" s="146">
        <f t="shared" si="4"/>
        <v>0</v>
      </c>
      <c r="BF147" s="146">
        <f t="shared" si="5"/>
        <v>0</v>
      </c>
      <c r="BG147" s="146">
        <f t="shared" si="6"/>
        <v>0</v>
      </c>
      <c r="BH147" s="146">
        <f t="shared" si="7"/>
        <v>0</v>
      </c>
      <c r="BI147" s="146">
        <f t="shared" si="8"/>
        <v>0</v>
      </c>
      <c r="BJ147" s="16" t="s">
        <v>92</v>
      </c>
      <c r="BK147" s="146">
        <f t="shared" si="9"/>
        <v>0</v>
      </c>
      <c r="BL147" s="16" t="s">
        <v>171</v>
      </c>
      <c r="BM147" s="145" t="s">
        <v>1034</v>
      </c>
    </row>
    <row r="148" spans="2:65" s="1" customFormat="1" ht="16.55" customHeight="1">
      <c r="B148" s="32"/>
      <c r="C148" s="133" t="s">
        <v>346</v>
      </c>
      <c r="D148" s="133" t="s">
        <v>167</v>
      </c>
      <c r="E148" s="134" t="s">
        <v>1035</v>
      </c>
      <c r="F148" s="135" t="s">
        <v>1036</v>
      </c>
      <c r="G148" s="136" t="s">
        <v>949</v>
      </c>
      <c r="H148" s="137">
        <v>6</v>
      </c>
      <c r="I148" s="138"/>
      <c r="J148" s="139">
        <f t="shared" si="0"/>
        <v>0</v>
      </c>
      <c r="K148" s="140"/>
      <c r="L148" s="32"/>
      <c r="M148" s="141" t="s">
        <v>1</v>
      </c>
      <c r="N148" s="142" t="s">
        <v>49</v>
      </c>
      <c r="P148" s="143">
        <f t="shared" si="1"/>
        <v>0</v>
      </c>
      <c r="Q148" s="143">
        <v>0</v>
      </c>
      <c r="R148" s="143">
        <f t="shared" si="2"/>
        <v>0</v>
      </c>
      <c r="S148" s="143">
        <v>0</v>
      </c>
      <c r="T148" s="144">
        <f t="shared" si="3"/>
        <v>0</v>
      </c>
      <c r="AR148" s="145" t="s">
        <v>171</v>
      </c>
      <c r="AT148" s="145" t="s">
        <v>167</v>
      </c>
      <c r="AU148" s="145" t="s">
        <v>92</v>
      </c>
      <c r="AY148" s="16" t="s">
        <v>165</v>
      </c>
      <c r="BE148" s="146">
        <f t="shared" si="4"/>
        <v>0</v>
      </c>
      <c r="BF148" s="146">
        <f t="shared" si="5"/>
        <v>0</v>
      </c>
      <c r="BG148" s="146">
        <f t="shared" si="6"/>
        <v>0</v>
      </c>
      <c r="BH148" s="146">
        <f t="shared" si="7"/>
        <v>0</v>
      </c>
      <c r="BI148" s="146">
        <f t="shared" si="8"/>
        <v>0</v>
      </c>
      <c r="BJ148" s="16" t="s">
        <v>92</v>
      </c>
      <c r="BK148" s="146">
        <f t="shared" si="9"/>
        <v>0</v>
      </c>
      <c r="BL148" s="16" t="s">
        <v>171</v>
      </c>
      <c r="BM148" s="145" t="s">
        <v>1037</v>
      </c>
    </row>
    <row r="149" spans="2:65" s="1" customFormat="1" ht="16.55" customHeight="1">
      <c r="B149" s="32"/>
      <c r="C149" s="133" t="s">
        <v>356</v>
      </c>
      <c r="D149" s="133" t="s">
        <v>167</v>
      </c>
      <c r="E149" s="134" t="s">
        <v>1038</v>
      </c>
      <c r="F149" s="135" t="s">
        <v>1039</v>
      </c>
      <c r="G149" s="136" t="s">
        <v>175</v>
      </c>
      <c r="H149" s="137">
        <v>1.92</v>
      </c>
      <c r="I149" s="138"/>
      <c r="J149" s="139">
        <f t="shared" si="0"/>
        <v>0</v>
      </c>
      <c r="K149" s="140"/>
      <c r="L149" s="32"/>
      <c r="M149" s="141" t="s">
        <v>1</v>
      </c>
      <c r="N149" s="142" t="s">
        <v>49</v>
      </c>
      <c r="P149" s="143">
        <f t="shared" si="1"/>
        <v>0</v>
      </c>
      <c r="Q149" s="143">
        <v>0</v>
      </c>
      <c r="R149" s="143">
        <f t="shared" si="2"/>
        <v>0</v>
      </c>
      <c r="S149" s="143">
        <v>0</v>
      </c>
      <c r="T149" s="144">
        <f t="shared" si="3"/>
        <v>0</v>
      </c>
      <c r="AR149" s="145" t="s">
        <v>171</v>
      </c>
      <c r="AT149" s="145" t="s">
        <v>167</v>
      </c>
      <c r="AU149" s="145" t="s">
        <v>92</v>
      </c>
      <c r="AY149" s="16" t="s">
        <v>165</v>
      </c>
      <c r="BE149" s="146">
        <f t="shared" si="4"/>
        <v>0</v>
      </c>
      <c r="BF149" s="146">
        <f t="shared" si="5"/>
        <v>0</v>
      </c>
      <c r="BG149" s="146">
        <f t="shared" si="6"/>
        <v>0</v>
      </c>
      <c r="BH149" s="146">
        <f t="shared" si="7"/>
        <v>0</v>
      </c>
      <c r="BI149" s="146">
        <f t="shared" si="8"/>
        <v>0</v>
      </c>
      <c r="BJ149" s="16" t="s">
        <v>92</v>
      </c>
      <c r="BK149" s="146">
        <f t="shared" si="9"/>
        <v>0</v>
      </c>
      <c r="BL149" s="16" t="s">
        <v>171</v>
      </c>
      <c r="BM149" s="145" t="s">
        <v>1040</v>
      </c>
    </row>
    <row r="150" spans="2:65" s="1" customFormat="1" ht="16.55" customHeight="1">
      <c r="B150" s="32"/>
      <c r="C150" s="133" t="s">
        <v>363</v>
      </c>
      <c r="D150" s="133" t="s">
        <v>167</v>
      </c>
      <c r="E150" s="134" t="s">
        <v>1041</v>
      </c>
      <c r="F150" s="135" t="s">
        <v>1042</v>
      </c>
      <c r="G150" s="136" t="s">
        <v>175</v>
      </c>
      <c r="H150" s="137">
        <v>0.82</v>
      </c>
      <c r="I150" s="138"/>
      <c r="J150" s="139">
        <f t="shared" si="0"/>
        <v>0</v>
      </c>
      <c r="K150" s="140"/>
      <c r="L150" s="32"/>
      <c r="M150" s="141" t="s">
        <v>1</v>
      </c>
      <c r="N150" s="142" t="s">
        <v>49</v>
      </c>
      <c r="P150" s="143">
        <f t="shared" si="1"/>
        <v>0</v>
      </c>
      <c r="Q150" s="143">
        <v>0</v>
      </c>
      <c r="R150" s="143">
        <f t="shared" si="2"/>
        <v>0</v>
      </c>
      <c r="S150" s="143">
        <v>0</v>
      </c>
      <c r="T150" s="144">
        <f t="shared" si="3"/>
        <v>0</v>
      </c>
      <c r="AR150" s="145" t="s">
        <v>171</v>
      </c>
      <c r="AT150" s="145" t="s">
        <v>167</v>
      </c>
      <c r="AU150" s="145" t="s">
        <v>92</v>
      </c>
      <c r="AY150" s="16" t="s">
        <v>165</v>
      </c>
      <c r="BE150" s="146">
        <f t="shared" si="4"/>
        <v>0</v>
      </c>
      <c r="BF150" s="146">
        <f t="shared" si="5"/>
        <v>0</v>
      </c>
      <c r="BG150" s="146">
        <f t="shared" si="6"/>
        <v>0</v>
      </c>
      <c r="BH150" s="146">
        <f t="shared" si="7"/>
        <v>0</v>
      </c>
      <c r="BI150" s="146">
        <f t="shared" si="8"/>
        <v>0</v>
      </c>
      <c r="BJ150" s="16" t="s">
        <v>92</v>
      </c>
      <c r="BK150" s="146">
        <f t="shared" si="9"/>
        <v>0</v>
      </c>
      <c r="BL150" s="16" t="s">
        <v>171</v>
      </c>
      <c r="BM150" s="145" t="s">
        <v>1043</v>
      </c>
    </row>
    <row r="151" spans="2:65" s="1" customFormat="1" ht="21.8" customHeight="1">
      <c r="B151" s="32"/>
      <c r="C151" s="133" t="s">
        <v>367</v>
      </c>
      <c r="D151" s="133" t="s">
        <v>167</v>
      </c>
      <c r="E151" s="134" t="s">
        <v>1044</v>
      </c>
      <c r="F151" s="135" t="s">
        <v>1045</v>
      </c>
      <c r="G151" s="136" t="s">
        <v>175</v>
      </c>
      <c r="H151" s="137">
        <v>0.9</v>
      </c>
      <c r="I151" s="138"/>
      <c r="J151" s="139">
        <f t="shared" ref="J151:J182" si="10">ROUND(I151*H151,2)</f>
        <v>0</v>
      </c>
      <c r="K151" s="140"/>
      <c r="L151" s="32"/>
      <c r="M151" s="141" t="s">
        <v>1</v>
      </c>
      <c r="N151" s="142" t="s">
        <v>49</v>
      </c>
      <c r="P151" s="143">
        <f t="shared" ref="P151:P182" si="11">O151*H151</f>
        <v>0</v>
      </c>
      <c r="Q151" s="143">
        <v>0</v>
      </c>
      <c r="R151" s="143">
        <f t="shared" ref="R151:R182" si="12">Q151*H151</f>
        <v>0</v>
      </c>
      <c r="S151" s="143">
        <v>0</v>
      </c>
      <c r="T151" s="144">
        <f t="shared" ref="T151:T182" si="13">S151*H151</f>
        <v>0</v>
      </c>
      <c r="AR151" s="145" t="s">
        <v>171</v>
      </c>
      <c r="AT151" s="145" t="s">
        <v>167</v>
      </c>
      <c r="AU151" s="145" t="s">
        <v>92</v>
      </c>
      <c r="AY151" s="16" t="s">
        <v>165</v>
      </c>
      <c r="BE151" s="146">
        <f t="shared" ref="BE151:BE182" si="14">IF(N151="základní",J151,0)</f>
        <v>0</v>
      </c>
      <c r="BF151" s="146">
        <f t="shared" ref="BF151:BF182" si="15">IF(N151="snížená",J151,0)</f>
        <v>0</v>
      </c>
      <c r="BG151" s="146">
        <f t="shared" ref="BG151:BG182" si="16">IF(N151="zákl. přenesená",J151,0)</f>
        <v>0</v>
      </c>
      <c r="BH151" s="146">
        <f t="shared" ref="BH151:BH182" si="17">IF(N151="sníž. přenesená",J151,0)</f>
        <v>0</v>
      </c>
      <c r="BI151" s="146">
        <f t="shared" ref="BI151:BI182" si="18">IF(N151="nulová",J151,0)</f>
        <v>0</v>
      </c>
      <c r="BJ151" s="16" t="s">
        <v>92</v>
      </c>
      <c r="BK151" s="146">
        <f t="shared" ref="BK151:BK182" si="19">ROUND(I151*H151,2)</f>
        <v>0</v>
      </c>
      <c r="BL151" s="16" t="s">
        <v>171</v>
      </c>
      <c r="BM151" s="145" t="s">
        <v>1046</v>
      </c>
    </row>
    <row r="152" spans="2:65" s="1" customFormat="1" ht="16.55" customHeight="1">
      <c r="B152" s="32"/>
      <c r="C152" s="133" t="s">
        <v>372</v>
      </c>
      <c r="D152" s="133" t="s">
        <v>167</v>
      </c>
      <c r="E152" s="134" t="s">
        <v>1047</v>
      </c>
      <c r="F152" s="135" t="s">
        <v>1048</v>
      </c>
      <c r="G152" s="136" t="s">
        <v>175</v>
      </c>
      <c r="H152" s="137">
        <v>1.29</v>
      </c>
      <c r="I152" s="138"/>
      <c r="J152" s="139">
        <f t="shared" si="10"/>
        <v>0</v>
      </c>
      <c r="K152" s="140"/>
      <c r="L152" s="32"/>
      <c r="M152" s="141" t="s">
        <v>1</v>
      </c>
      <c r="N152" s="142" t="s">
        <v>49</v>
      </c>
      <c r="P152" s="143">
        <f t="shared" si="11"/>
        <v>0</v>
      </c>
      <c r="Q152" s="143">
        <v>0</v>
      </c>
      <c r="R152" s="143">
        <f t="shared" si="12"/>
        <v>0</v>
      </c>
      <c r="S152" s="143">
        <v>0</v>
      </c>
      <c r="T152" s="144">
        <f t="shared" si="13"/>
        <v>0</v>
      </c>
      <c r="AR152" s="145" t="s">
        <v>171</v>
      </c>
      <c r="AT152" s="145" t="s">
        <v>167</v>
      </c>
      <c r="AU152" s="145" t="s">
        <v>92</v>
      </c>
      <c r="AY152" s="16" t="s">
        <v>165</v>
      </c>
      <c r="BE152" s="146">
        <f t="shared" si="14"/>
        <v>0</v>
      </c>
      <c r="BF152" s="146">
        <f t="shared" si="15"/>
        <v>0</v>
      </c>
      <c r="BG152" s="146">
        <f t="shared" si="16"/>
        <v>0</v>
      </c>
      <c r="BH152" s="146">
        <f t="shared" si="17"/>
        <v>0</v>
      </c>
      <c r="BI152" s="146">
        <f t="shared" si="18"/>
        <v>0</v>
      </c>
      <c r="BJ152" s="16" t="s">
        <v>92</v>
      </c>
      <c r="BK152" s="146">
        <f t="shared" si="19"/>
        <v>0</v>
      </c>
      <c r="BL152" s="16" t="s">
        <v>171</v>
      </c>
      <c r="BM152" s="145" t="s">
        <v>1049</v>
      </c>
    </row>
    <row r="153" spans="2:65" s="1" customFormat="1" ht="16.55" customHeight="1">
      <c r="B153" s="32"/>
      <c r="C153" s="133" t="s">
        <v>380</v>
      </c>
      <c r="D153" s="133" t="s">
        <v>167</v>
      </c>
      <c r="E153" s="134" t="s">
        <v>1050</v>
      </c>
      <c r="F153" s="135" t="s">
        <v>1051</v>
      </c>
      <c r="G153" s="136" t="s">
        <v>224</v>
      </c>
      <c r="H153" s="137">
        <v>22.9</v>
      </c>
      <c r="I153" s="138"/>
      <c r="J153" s="139">
        <f t="shared" si="10"/>
        <v>0</v>
      </c>
      <c r="K153" s="140"/>
      <c r="L153" s="32"/>
      <c r="M153" s="141" t="s">
        <v>1</v>
      </c>
      <c r="N153" s="142" t="s">
        <v>49</v>
      </c>
      <c r="P153" s="143">
        <f t="shared" si="11"/>
        <v>0</v>
      </c>
      <c r="Q153" s="143">
        <v>0</v>
      </c>
      <c r="R153" s="143">
        <f t="shared" si="12"/>
        <v>0</v>
      </c>
      <c r="S153" s="143">
        <v>0</v>
      </c>
      <c r="T153" s="144">
        <f t="shared" si="13"/>
        <v>0</v>
      </c>
      <c r="AR153" s="145" t="s">
        <v>171</v>
      </c>
      <c r="AT153" s="145" t="s">
        <v>167</v>
      </c>
      <c r="AU153" s="145" t="s">
        <v>92</v>
      </c>
      <c r="AY153" s="16" t="s">
        <v>165</v>
      </c>
      <c r="BE153" s="146">
        <f t="shared" si="14"/>
        <v>0</v>
      </c>
      <c r="BF153" s="146">
        <f t="shared" si="15"/>
        <v>0</v>
      </c>
      <c r="BG153" s="146">
        <f t="shared" si="16"/>
        <v>0</v>
      </c>
      <c r="BH153" s="146">
        <f t="shared" si="17"/>
        <v>0</v>
      </c>
      <c r="BI153" s="146">
        <f t="shared" si="18"/>
        <v>0</v>
      </c>
      <c r="BJ153" s="16" t="s">
        <v>92</v>
      </c>
      <c r="BK153" s="146">
        <f t="shared" si="19"/>
        <v>0</v>
      </c>
      <c r="BL153" s="16" t="s">
        <v>171</v>
      </c>
      <c r="BM153" s="145" t="s">
        <v>1052</v>
      </c>
    </row>
    <row r="154" spans="2:65" s="1" customFormat="1" ht="16.55" customHeight="1">
      <c r="B154" s="32"/>
      <c r="C154" s="133" t="s">
        <v>387</v>
      </c>
      <c r="D154" s="133" t="s">
        <v>167</v>
      </c>
      <c r="E154" s="134" t="s">
        <v>1053</v>
      </c>
      <c r="F154" s="135" t="s">
        <v>1054</v>
      </c>
      <c r="G154" s="136" t="s">
        <v>949</v>
      </c>
      <c r="H154" s="137">
        <v>1</v>
      </c>
      <c r="I154" s="138"/>
      <c r="J154" s="139">
        <f t="shared" si="10"/>
        <v>0</v>
      </c>
      <c r="K154" s="140"/>
      <c r="L154" s="32"/>
      <c r="M154" s="141" t="s">
        <v>1</v>
      </c>
      <c r="N154" s="142" t="s">
        <v>49</v>
      </c>
      <c r="P154" s="143">
        <f t="shared" si="11"/>
        <v>0</v>
      </c>
      <c r="Q154" s="143">
        <v>0</v>
      </c>
      <c r="R154" s="143">
        <f t="shared" si="12"/>
        <v>0</v>
      </c>
      <c r="S154" s="143">
        <v>0</v>
      </c>
      <c r="T154" s="144">
        <f t="shared" si="13"/>
        <v>0</v>
      </c>
      <c r="AR154" s="145" t="s">
        <v>171</v>
      </c>
      <c r="AT154" s="145" t="s">
        <v>167</v>
      </c>
      <c r="AU154" s="145" t="s">
        <v>92</v>
      </c>
      <c r="AY154" s="16" t="s">
        <v>165</v>
      </c>
      <c r="BE154" s="146">
        <f t="shared" si="14"/>
        <v>0</v>
      </c>
      <c r="BF154" s="146">
        <f t="shared" si="15"/>
        <v>0</v>
      </c>
      <c r="BG154" s="146">
        <f t="shared" si="16"/>
        <v>0</v>
      </c>
      <c r="BH154" s="146">
        <f t="shared" si="17"/>
        <v>0</v>
      </c>
      <c r="BI154" s="146">
        <f t="shared" si="18"/>
        <v>0</v>
      </c>
      <c r="BJ154" s="16" t="s">
        <v>92</v>
      </c>
      <c r="BK154" s="146">
        <f t="shared" si="19"/>
        <v>0</v>
      </c>
      <c r="BL154" s="16" t="s">
        <v>171</v>
      </c>
      <c r="BM154" s="145" t="s">
        <v>1055</v>
      </c>
    </row>
    <row r="155" spans="2:65" s="1" customFormat="1" ht="24.25" customHeight="1">
      <c r="B155" s="32"/>
      <c r="C155" s="133" t="s">
        <v>396</v>
      </c>
      <c r="D155" s="133" t="s">
        <v>167</v>
      </c>
      <c r="E155" s="134" t="s">
        <v>1056</v>
      </c>
      <c r="F155" s="135" t="s">
        <v>1057</v>
      </c>
      <c r="G155" s="136" t="s">
        <v>949</v>
      </c>
      <c r="H155" s="137">
        <v>12</v>
      </c>
      <c r="I155" s="138"/>
      <c r="J155" s="139">
        <f t="shared" si="10"/>
        <v>0</v>
      </c>
      <c r="K155" s="140"/>
      <c r="L155" s="32"/>
      <c r="M155" s="141" t="s">
        <v>1</v>
      </c>
      <c r="N155" s="142" t="s">
        <v>49</v>
      </c>
      <c r="P155" s="143">
        <f t="shared" si="11"/>
        <v>0</v>
      </c>
      <c r="Q155" s="143">
        <v>0</v>
      </c>
      <c r="R155" s="143">
        <f t="shared" si="12"/>
        <v>0</v>
      </c>
      <c r="S155" s="143">
        <v>0</v>
      </c>
      <c r="T155" s="144">
        <f t="shared" si="13"/>
        <v>0</v>
      </c>
      <c r="AR155" s="145" t="s">
        <v>171</v>
      </c>
      <c r="AT155" s="145" t="s">
        <v>167</v>
      </c>
      <c r="AU155" s="145" t="s">
        <v>92</v>
      </c>
      <c r="AY155" s="16" t="s">
        <v>165</v>
      </c>
      <c r="BE155" s="146">
        <f t="shared" si="14"/>
        <v>0</v>
      </c>
      <c r="BF155" s="146">
        <f t="shared" si="15"/>
        <v>0</v>
      </c>
      <c r="BG155" s="146">
        <f t="shared" si="16"/>
        <v>0</v>
      </c>
      <c r="BH155" s="146">
        <f t="shared" si="17"/>
        <v>0</v>
      </c>
      <c r="BI155" s="146">
        <f t="shared" si="18"/>
        <v>0</v>
      </c>
      <c r="BJ155" s="16" t="s">
        <v>92</v>
      </c>
      <c r="BK155" s="146">
        <f t="shared" si="19"/>
        <v>0</v>
      </c>
      <c r="BL155" s="16" t="s">
        <v>171</v>
      </c>
      <c r="BM155" s="145" t="s">
        <v>1058</v>
      </c>
    </row>
    <row r="156" spans="2:65" s="1" customFormat="1" ht="16.55" customHeight="1">
      <c r="B156" s="32"/>
      <c r="C156" s="133" t="s">
        <v>401</v>
      </c>
      <c r="D156" s="133" t="s">
        <v>167</v>
      </c>
      <c r="E156" s="134" t="s">
        <v>1059</v>
      </c>
      <c r="F156" s="135" t="s">
        <v>1060</v>
      </c>
      <c r="G156" s="136" t="s">
        <v>949</v>
      </c>
      <c r="H156" s="137">
        <v>1</v>
      </c>
      <c r="I156" s="138"/>
      <c r="J156" s="139">
        <f t="shared" si="10"/>
        <v>0</v>
      </c>
      <c r="K156" s="140"/>
      <c r="L156" s="32"/>
      <c r="M156" s="141" t="s">
        <v>1</v>
      </c>
      <c r="N156" s="142" t="s">
        <v>49</v>
      </c>
      <c r="P156" s="143">
        <f t="shared" si="11"/>
        <v>0</v>
      </c>
      <c r="Q156" s="143">
        <v>0</v>
      </c>
      <c r="R156" s="143">
        <f t="shared" si="12"/>
        <v>0</v>
      </c>
      <c r="S156" s="143">
        <v>0</v>
      </c>
      <c r="T156" s="144">
        <f t="shared" si="13"/>
        <v>0</v>
      </c>
      <c r="AR156" s="145" t="s">
        <v>171</v>
      </c>
      <c r="AT156" s="145" t="s">
        <v>167</v>
      </c>
      <c r="AU156" s="145" t="s">
        <v>92</v>
      </c>
      <c r="AY156" s="16" t="s">
        <v>165</v>
      </c>
      <c r="BE156" s="146">
        <f t="shared" si="14"/>
        <v>0</v>
      </c>
      <c r="BF156" s="146">
        <f t="shared" si="15"/>
        <v>0</v>
      </c>
      <c r="BG156" s="146">
        <f t="shared" si="16"/>
        <v>0</v>
      </c>
      <c r="BH156" s="146">
        <f t="shared" si="17"/>
        <v>0</v>
      </c>
      <c r="BI156" s="146">
        <f t="shared" si="18"/>
        <v>0</v>
      </c>
      <c r="BJ156" s="16" t="s">
        <v>92</v>
      </c>
      <c r="BK156" s="146">
        <f t="shared" si="19"/>
        <v>0</v>
      </c>
      <c r="BL156" s="16" t="s">
        <v>171</v>
      </c>
      <c r="BM156" s="145" t="s">
        <v>1061</v>
      </c>
    </row>
    <row r="157" spans="2:65" s="1" customFormat="1" ht="16.55" customHeight="1">
      <c r="B157" s="32"/>
      <c r="C157" s="133" t="s">
        <v>406</v>
      </c>
      <c r="D157" s="133" t="s">
        <v>167</v>
      </c>
      <c r="E157" s="134" t="s">
        <v>1062</v>
      </c>
      <c r="F157" s="135" t="s">
        <v>1063</v>
      </c>
      <c r="G157" s="136" t="s">
        <v>949</v>
      </c>
      <c r="H157" s="137">
        <v>1</v>
      </c>
      <c r="I157" s="138"/>
      <c r="J157" s="139">
        <f t="shared" si="10"/>
        <v>0</v>
      </c>
      <c r="K157" s="140"/>
      <c r="L157" s="32"/>
      <c r="M157" s="141" t="s">
        <v>1</v>
      </c>
      <c r="N157" s="142" t="s">
        <v>49</v>
      </c>
      <c r="P157" s="143">
        <f t="shared" si="11"/>
        <v>0</v>
      </c>
      <c r="Q157" s="143">
        <v>0</v>
      </c>
      <c r="R157" s="143">
        <f t="shared" si="12"/>
        <v>0</v>
      </c>
      <c r="S157" s="143">
        <v>0</v>
      </c>
      <c r="T157" s="144">
        <f t="shared" si="13"/>
        <v>0</v>
      </c>
      <c r="AR157" s="145" t="s">
        <v>171</v>
      </c>
      <c r="AT157" s="145" t="s">
        <v>167</v>
      </c>
      <c r="AU157" s="145" t="s">
        <v>92</v>
      </c>
      <c r="AY157" s="16" t="s">
        <v>165</v>
      </c>
      <c r="BE157" s="146">
        <f t="shared" si="14"/>
        <v>0</v>
      </c>
      <c r="BF157" s="146">
        <f t="shared" si="15"/>
        <v>0</v>
      </c>
      <c r="BG157" s="146">
        <f t="shared" si="16"/>
        <v>0</v>
      </c>
      <c r="BH157" s="146">
        <f t="shared" si="17"/>
        <v>0</v>
      </c>
      <c r="BI157" s="146">
        <f t="shared" si="18"/>
        <v>0</v>
      </c>
      <c r="BJ157" s="16" t="s">
        <v>92</v>
      </c>
      <c r="BK157" s="146">
        <f t="shared" si="19"/>
        <v>0</v>
      </c>
      <c r="BL157" s="16" t="s">
        <v>171</v>
      </c>
      <c r="BM157" s="145" t="s">
        <v>1064</v>
      </c>
    </row>
    <row r="158" spans="2:65" s="1" customFormat="1" ht="16.55" customHeight="1">
      <c r="B158" s="32"/>
      <c r="C158" s="133" t="s">
        <v>410</v>
      </c>
      <c r="D158" s="133" t="s">
        <v>167</v>
      </c>
      <c r="E158" s="134" t="s">
        <v>1065</v>
      </c>
      <c r="F158" s="135" t="s">
        <v>1066</v>
      </c>
      <c r="G158" s="136" t="s">
        <v>949</v>
      </c>
      <c r="H158" s="137">
        <v>2</v>
      </c>
      <c r="I158" s="138"/>
      <c r="J158" s="139">
        <f t="shared" si="10"/>
        <v>0</v>
      </c>
      <c r="K158" s="140"/>
      <c r="L158" s="32"/>
      <c r="M158" s="141" t="s">
        <v>1</v>
      </c>
      <c r="N158" s="142" t="s">
        <v>49</v>
      </c>
      <c r="P158" s="143">
        <f t="shared" si="11"/>
        <v>0</v>
      </c>
      <c r="Q158" s="143">
        <v>0</v>
      </c>
      <c r="R158" s="143">
        <f t="shared" si="12"/>
        <v>0</v>
      </c>
      <c r="S158" s="143">
        <v>0</v>
      </c>
      <c r="T158" s="144">
        <f t="shared" si="13"/>
        <v>0</v>
      </c>
      <c r="AR158" s="145" t="s">
        <v>171</v>
      </c>
      <c r="AT158" s="145" t="s">
        <v>167</v>
      </c>
      <c r="AU158" s="145" t="s">
        <v>92</v>
      </c>
      <c r="AY158" s="16" t="s">
        <v>165</v>
      </c>
      <c r="BE158" s="146">
        <f t="shared" si="14"/>
        <v>0</v>
      </c>
      <c r="BF158" s="146">
        <f t="shared" si="15"/>
        <v>0</v>
      </c>
      <c r="BG158" s="146">
        <f t="shared" si="16"/>
        <v>0</v>
      </c>
      <c r="BH158" s="146">
        <f t="shared" si="17"/>
        <v>0</v>
      </c>
      <c r="BI158" s="146">
        <f t="shared" si="18"/>
        <v>0</v>
      </c>
      <c r="BJ158" s="16" t="s">
        <v>92</v>
      </c>
      <c r="BK158" s="146">
        <f t="shared" si="19"/>
        <v>0</v>
      </c>
      <c r="BL158" s="16" t="s">
        <v>171</v>
      </c>
      <c r="BM158" s="145" t="s">
        <v>1067</v>
      </c>
    </row>
    <row r="159" spans="2:65" s="1" customFormat="1" ht="24.25" customHeight="1">
      <c r="B159" s="32"/>
      <c r="C159" s="133" t="s">
        <v>414</v>
      </c>
      <c r="D159" s="133" t="s">
        <v>167</v>
      </c>
      <c r="E159" s="134" t="s">
        <v>1068</v>
      </c>
      <c r="F159" s="135" t="s">
        <v>1069</v>
      </c>
      <c r="G159" s="136" t="s">
        <v>949</v>
      </c>
      <c r="H159" s="137">
        <v>4</v>
      </c>
      <c r="I159" s="138"/>
      <c r="J159" s="139">
        <f t="shared" si="10"/>
        <v>0</v>
      </c>
      <c r="K159" s="140"/>
      <c r="L159" s="32"/>
      <c r="M159" s="141" t="s">
        <v>1</v>
      </c>
      <c r="N159" s="142" t="s">
        <v>49</v>
      </c>
      <c r="P159" s="143">
        <f t="shared" si="11"/>
        <v>0</v>
      </c>
      <c r="Q159" s="143">
        <v>0</v>
      </c>
      <c r="R159" s="143">
        <f t="shared" si="12"/>
        <v>0</v>
      </c>
      <c r="S159" s="143">
        <v>0</v>
      </c>
      <c r="T159" s="144">
        <f t="shared" si="13"/>
        <v>0</v>
      </c>
      <c r="AR159" s="145" t="s">
        <v>171</v>
      </c>
      <c r="AT159" s="145" t="s">
        <v>167</v>
      </c>
      <c r="AU159" s="145" t="s">
        <v>92</v>
      </c>
      <c r="AY159" s="16" t="s">
        <v>165</v>
      </c>
      <c r="BE159" s="146">
        <f t="shared" si="14"/>
        <v>0</v>
      </c>
      <c r="BF159" s="146">
        <f t="shared" si="15"/>
        <v>0</v>
      </c>
      <c r="BG159" s="146">
        <f t="shared" si="16"/>
        <v>0</v>
      </c>
      <c r="BH159" s="146">
        <f t="shared" si="17"/>
        <v>0</v>
      </c>
      <c r="BI159" s="146">
        <f t="shared" si="18"/>
        <v>0</v>
      </c>
      <c r="BJ159" s="16" t="s">
        <v>92</v>
      </c>
      <c r="BK159" s="146">
        <f t="shared" si="19"/>
        <v>0</v>
      </c>
      <c r="BL159" s="16" t="s">
        <v>171</v>
      </c>
      <c r="BM159" s="145" t="s">
        <v>1070</v>
      </c>
    </row>
    <row r="160" spans="2:65" s="1" customFormat="1" ht="24.25" customHeight="1">
      <c r="B160" s="32"/>
      <c r="C160" s="133" t="s">
        <v>28</v>
      </c>
      <c r="D160" s="133" t="s">
        <v>167</v>
      </c>
      <c r="E160" s="134" t="s">
        <v>1071</v>
      </c>
      <c r="F160" s="135" t="s">
        <v>1072</v>
      </c>
      <c r="G160" s="136" t="s">
        <v>257</v>
      </c>
      <c r="H160" s="137">
        <v>2</v>
      </c>
      <c r="I160" s="138"/>
      <c r="J160" s="139">
        <f t="shared" si="10"/>
        <v>0</v>
      </c>
      <c r="K160" s="140"/>
      <c r="L160" s="32"/>
      <c r="M160" s="141" t="s">
        <v>1</v>
      </c>
      <c r="N160" s="142" t="s">
        <v>49</v>
      </c>
      <c r="P160" s="143">
        <f t="shared" si="11"/>
        <v>0</v>
      </c>
      <c r="Q160" s="143">
        <v>0</v>
      </c>
      <c r="R160" s="143">
        <f t="shared" si="12"/>
        <v>0</v>
      </c>
      <c r="S160" s="143">
        <v>0</v>
      </c>
      <c r="T160" s="144">
        <f t="shared" si="13"/>
        <v>0</v>
      </c>
      <c r="AR160" s="145" t="s">
        <v>171</v>
      </c>
      <c r="AT160" s="145" t="s">
        <v>167</v>
      </c>
      <c r="AU160" s="145" t="s">
        <v>92</v>
      </c>
      <c r="AY160" s="16" t="s">
        <v>165</v>
      </c>
      <c r="BE160" s="146">
        <f t="shared" si="14"/>
        <v>0</v>
      </c>
      <c r="BF160" s="146">
        <f t="shared" si="15"/>
        <v>0</v>
      </c>
      <c r="BG160" s="146">
        <f t="shared" si="16"/>
        <v>0</v>
      </c>
      <c r="BH160" s="146">
        <f t="shared" si="17"/>
        <v>0</v>
      </c>
      <c r="BI160" s="146">
        <f t="shared" si="18"/>
        <v>0</v>
      </c>
      <c r="BJ160" s="16" t="s">
        <v>92</v>
      </c>
      <c r="BK160" s="146">
        <f t="shared" si="19"/>
        <v>0</v>
      </c>
      <c r="BL160" s="16" t="s">
        <v>171</v>
      </c>
      <c r="BM160" s="145" t="s">
        <v>1073</v>
      </c>
    </row>
    <row r="161" spans="2:65" s="1" customFormat="1" ht="24.25" customHeight="1">
      <c r="B161" s="32"/>
      <c r="C161" s="133" t="s">
        <v>422</v>
      </c>
      <c r="D161" s="133" t="s">
        <v>167</v>
      </c>
      <c r="E161" s="134" t="s">
        <v>1074</v>
      </c>
      <c r="F161" s="135" t="s">
        <v>1075</v>
      </c>
      <c r="G161" s="136" t="s">
        <v>949</v>
      </c>
      <c r="H161" s="137">
        <v>1</v>
      </c>
      <c r="I161" s="138"/>
      <c r="J161" s="139">
        <f t="shared" si="10"/>
        <v>0</v>
      </c>
      <c r="K161" s="140"/>
      <c r="L161" s="32"/>
      <c r="M161" s="141" t="s">
        <v>1</v>
      </c>
      <c r="N161" s="142" t="s">
        <v>49</v>
      </c>
      <c r="P161" s="143">
        <f t="shared" si="11"/>
        <v>0</v>
      </c>
      <c r="Q161" s="143">
        <v>0</v>
      </c>
      <c r="R161" s="143">
        <f t="shared" si="12"/>
        <v>0</v>
      </c>
      <c r="S161" s="143">
        <v>0</v>
      </c>
      <c r="T161" s="144">
        <f t="shared" si="13"/>
        <v>0</v>
      </c>
      <c r="AR161" s="145" t="s">
        <v>171</v>
      </c>
      <c r="AT161" s="145" t="s">
        <v>167</v>
      </c>
      <c r="AU161" s="145" t="s">
        <v>92</v>
      </c>
      <c r="AY161" s="16" t="s">
        <v>165</v>
      </c>
      <c r="BE161" s="146">
        <f t="shared" si="14"/>
        <v>0</v>
      </c>
      <c r="BF161" s="146">
        <f t="shared" si="15"/>
        <v>0</v>
      </c>
      <c r="BG161" s="146">
        <f t="shared" si="16"/>
        <v>0</v>
      </c>
      <c r="BH161" s="146">
        <f t="shared" si="17"/>
        <v>0</v>
      </c>
      <c r="BI161" s="146">
        <f t="shared" si="18"/>
        <v>0</v>
      </c>
      <c r="BJ161" s="16" t="s">
        <v>92</v>
      </c>
      <c r="BK161" s="146">
        <f t="shared" si="19"/>
        <v>0</v>
      </c>
      <c r="BL161" s="16" t="s">
        <v>171</v>
      </c>
      <c r="BM161" s="145" t="s">
        <v>1076</v>
      </c>
    </row>
    <row r="162" spans="2:65" s="1" customFormat="1" ht="24.25" customHeight="1">
      <c r="B162" s="32"/>
      <c r="C162" s="133" t="s">
        <v>427</v>
      </c>
      <c r="D162" s="133" t="s">
        <v>167</v>
      </c>
      <c r="E162" s="134" t="s">
        <v>1077</v>
      </c>
      <c r="F162" s="135" t="s">
        <v>1078</v>
      </c>
      <c r="G162" s="136" t="s">
        <v>949</v>
      </c>
      <c r="H162" s="137">
        <v>1</v>
      </c>
      <c r="I162" s="138"/>
      <c r="J162" s="139">
        <f t="shared" si="10"/>
        <v>0</v>
      </c>
      <c r="K162" s="140"/>
      <c r="L162" s="32"/>
      <c r="M162" s="141" t="s">
        <v>1</v>
      </c>
      <c r="N162" s="142" t="s">
        <v>49</v>
      </c>
      <c r="P162" s="143">
        <f t="shared" si="11"/>
        <v>0</v>
      </c>
      <c r="Q162" s="143">
        <v>0</v>
      </c>
      <c r="R162" s="143">
        <f t="shared" si="12"/>
        <v>0</v>
      </c>
      <c r="S162" s="143">
        <v>0</v>
      </c>
      <c r="T162" s="144">
        <f t="shared" si="13"/>
        <v>0</v>
      </c>
      <c r="AR162" s="145" t="s">
        <v>171</v>
      </c>
      <c r="AT162" s="145" t="s">
        <v>167</v>
      </c>
      <c r="AU162" s="145" t="s">
        <v>92</v>
      </c>
      <c r="AY162" s="16" t="s">
        <v>165</v>
      </c>
      <c r="BE162" s="146">
        <f t="shared" si="14"/>
        <v>0</v>
      </c>
      <c r="BF162" s="146">
        <f t="shared" si="15"/>
        <v>0</v>
      </c>
      <c r="BG162" s="146">
        <f t="shared" si="16"/>
        <v>0</v>
      </c>
      <c r="BH162" s="146">
        <f t="shared" si="17"/>
        <v>0</v>
      </c>
      <c r="BI162" s="146">
        <f t="shared" si="18"/>
        <v>0</v>
      </c>
      <c r="BJ162" s="16" t="s">
        <v>92</v>
      </c>
      <c r="BK162" s="146">
        <f t="shared" si="19"/>
        <v>0</v>
      </c>
      <c r="BL162" s="16" t="s">
        <v>171</v>
      </c>
      <c r="BM162" s="145" t="s">
        <v>1079</v>
      </c>
    </row>
    <row r="163" spans="2:65" s="1" customFormat="1" ht="16.55" customHeight="1">
      <c r="B163" s="32"/>
      <c r="C163" s="133" t="s">
        <v>432</v>
      </c>
      <c r="D163" s="133" t="s">
        <v>167</v>
      </c>
      <c r="E163" s="134" t="s">
        <v>1080</v>
      </c>
      <c r="F163" s="135" t="s">
        <v>1081</v>
      </c>
      <c r="G163" s="136" t="s">
        <v>949</v>
      </c>
      <c r="H163" s="137">
        <v>1</v>
      </c>
      <c r="I163" s="138"/>
      <c r="J163" s="139">
        <f t="shared" si="10"/>
        <v>0</v>
      </c>
      <c r="K163" s="140"/>
      <c r="L163" s="32"/>
      <c r="M163" s="141" t="s">
        <v>1</v>
      </c>
      <c r="N163" s="142" t="s">
        <v>49</v>
      </c>
      <c r="P163" s="143">
        <f t="shared" si="11"/>
        <v>0</v>
      </c>
      <c r="Q163" s="143">
        <v>0</v>
      </c>
      <c r="R163" s="143">
        <f t="shared" si="12"/>
        <v>0</v>
      </c>
      <c r="S163" s="143">
        <v>0</v>
      </c>
      <c r="T163" s="144">
        <f t="shared" si="13"/>
        <v>0</v>
      </c>
      <c r="AR163" s="145" t="s">
        <v>171</v>
      </c>
      <c r="AT163" s="145" t="s">
        <v>167</v>
      </c>
      <c r="AU163" s="145" t="s">
        <v>92</v>
      </c>
      <c r="AY163" s="16" t="s">
        <v>165</v>
      </c>
      <c r="BE163" s="146">
        <f t="shared" si="14"/>
        <v>0</v>
      </c>
      <c r="BF163" s="146">
        <f t="shared" si="15"/>
        <v>0</v>
      </c>
      <c r="BG163" s="146">
        <f t="shared" si="16"/>
        <v>0</v>
      </c>
      <c r="BH163" s="146">
        <f t="shared" si="17"/>
        <v>0</v>
      </c>
      <c r="BI163" s="146">
        <f t="shared" si="18"/>
        <v>0</v>
      </c>
      <c r="BJ163" s="16" t="s">
        <v>92</v>
      </c>
      <c r="BK163" s="146">
        <f t="shared" si="19"/>
        <v>0</v>
      </c>
      <c r="BL163" s="16" t="s">
        <v>171</v>
      </c>
      <c r="BM163" s="145" t="s">
        <v>1082</v>
      </c>
    </row>
    <row r="164" spans="2:65" s="1" customFormat="1" ht="24.25" customHeight="1">
      <c r="B164" s="32"/>
      <c r="C164" s="133" t="s">
        <v>436</v>
      </c>
      <c r="D164" s="133" t="s">
        <v>167</v>
      </c>
      <c r="E164" s="134" t="s">
        <v>1083</v>
      </c>
      <c r="F164" s="135" t="s">
        <v>1084</v>
      </c>
      <c r="G164" s="136" t="s">
        <v>949</v>
      </c>
      <c r="H164" s="137">
        <v>1</v>
      </c>
      <c r="I164" s="138"/>
      <c r="J164" s="139">
        <f t="shared" si="10"/>
        <v>0</v>
      </c>
      <c r="K164" s="140"/>
      <c r="L164" s="32"/>
      <c r="M164" s="141" t="s">
        <v>1</v>
      </c>
      <c r="N164" s="142" t="s">
        <v>49</v>
      </c>
      <c r="P164" s="143">
        <f t="shared" si="11"/>
        <v>0</v>
      </c>
      <c r="Q164" s="143">
        <v>0</v>
      </c>
      <c r="R164" s="143">
        <f t="shared" si="12"/>
        <v>0</v>
      </c>
      <c r="S164" s="143">
        <v>0</v>
      </c>
      <c r="T164" s="144">
        <f t="shared" si="13"/>
        <v>0</v>
      </c>
      <c r="AR164" s="145" t="s">
        <v>171</v>
      </c>
      <c r="AT164" s="145" t="s">
        <v>167</v>
      </c>
      <c r="AU164" s="145" t="s">
        <v>92</v>
      </c>
      <c r="AY164" s="16" t="s">
        <v>165</v>
      </c>
      <c r="BE164" s="146">
        <f t="shared" si="14"/>
        <v>0</v>
      </c>
      <c r="BF164" s="146">
        <f t="shared" si="15"/>
        <v>0</v>
      </c>
      <c r="BG164" s="146">
        <f t="shared" si="16"/>
        <v>0</v>
      </c>
      <c r="BH164" s="146">
        <f t="shared" si="17"/>
        <v>0</v>
      </c>
      <c r="BI164" s="146">
        <f t="shared" si="18"/>
        <v>0</v>
      </c>
      <c r="BJ164" s="16" t="s">
        <v>92</v>
      </c>
      <c r="BK164" s="146">
        <f t="shared" si="19"/>
        <v>0</v>
      </c>
      <c r="BL164" s="16" t="s">
        <v>171</v>
      </c>
      <c r="BM164" s="145" t="s">
        <v>1085</v>
      </c>
    </row>
    <row r="165" spans="2:65" s="1" customFormat="1" ht="16.55" customHeight="1">
      <c r="B165" s="32"/>
      <c r="C165" s="133" t="s">
        <v>440</v>
      </c>
      <c r="D165" s="133" t="s">
        <v>167</v>
      </c>
      <c r="E165" s="134" t="s">
        <v>1086</v>
      </c>
      <c r="F165" s="135" t="s">
        <v>1087</v>
      </c>
      <c r="G165" s="136" t="s">
        <v>949</v>
      </c>
      <c r="H165" s="137">
        <v>1</v>
      </c>
      <c r="I165" s="138"/>
      <c r="J165" s="139">
        <f t="shared" si="10"/>
        <v>0</v>
      </c>
      <c r="K165" s="140"/>
      <c r="L165" s="32"/>
      <c r="M165" s="141" t="s">
        <v>1</v>
      </c>
      <c r="N165" s="142" t="s">
        <v>49</v>
      </c>
      <c r="P165" s="143">
        <f t="shared" si="11"/>
        <v>0</v>
      </c>
      <c r="Q165" s="143">
        <v>0</v>
      </c>
      <c r="R165" s="143">
        <f t="shared" si="12"/>
        <v>0</v>
      </c>
      <c r="S165" s="143">
        <v>0</v>
      </c>
      <c r="T165" s="144">
        <f t="shared" si="13"/>
        <v>0</v>
      </c>
      <c r="AR165" s="145" t="s">
        <v>171</v>
      </c>
      <c r="AT165" s="145" t="s">
        <v>167</v>
      </c>
      <c r="AU165" s="145" t="s">
        <v>92</v>
      </c>
      <c r="AY165" s="16" t="s">
        <v>165</v>
      </c>
      <c r="BE165" s="146">
        <f t="shared" si="14"/>
        <v>0</v>
      </c>
      <c r="BF165" s="146">
        <f t="shared" si="15"/>
        <v>0</v>
      </c>
      <c r="BG165" s="146">
        <f t="shared" si="16"/>
        <v>0</v>
      </c>
      <c r="BH165" s="146">
        <f t="shared" si="17"/>
        <v>0</v>
      </c>
      <c r="BI165" s="146">
        <f t="shared" si="18"/>
        <v>0</v>
      </c>
      <c r="BJ165" s="16" t="s">
        <v>92</v>
      </c>
      <c r="BK165" s="146">
        <f t="shared" si="19"/>
        <v>0</v>
      </c>
      <c r="BL165" s="16" t="s">
        <v>171</v>
      </c>
      <c r="BM165" s="145" t="s">
        <v>1088</v>
      </c>
    </row>
    <row r="166" spans="2:65" s="1" customFormat="1" ht="16.55" customHeight="1">
      <c r="B166" s="32"/>
      <c r="C166" s="133" t="s">
        <v>444</v>
      </c>
      <c r="D166" s="133" t="s">
        <v>167</v>
      </c>
      <c r="E166" s="134" t="s">
        <v>1089</v>
      </c>
      <c r="F166" s="135" t="s">
        <v>1090</v>
      </c>
      <c r="G166" s="136" t="s">
        <v>949</v>
      </c>
      <c r="H166" s="137">
        <v>1</v>
      </c>
      <c r="I166" s="138"/>
      <c r="J166" s="139">
        <f t="shared" si="10"/>
        <v>0</v>
      </c>
      <c r="K166" s="140"/>
      <c r="L166" s="32"/>
      <c r="M166" s="141" t="s">
        <v>1</v>
      </c>
      <c r="N166" s="142" t="s">
        <v>49</v>
      </c>
      <c r="P166" s="143">
        <f t="shared" si="11"/>
        <v>0</v>
      </c>
      <c r="Q166" s="143">
        <v>0</v>
      </c>
      <c r="R166" s="143">
        <f t="shared" si="12"/>
        <v>0</v>
      </c>
      <c r="S166" s="143">
        <v>0</v>
      </c>
      <c r="T166" s="144">
        <f t="shared" si="13"/>
        <v>0</v>
      </c>
      <c r="AR166" s="145" t="s">
        <v>171</v>
      </c>
      <c r="AT166" s="145" t="s">
        <v>167</v>
      </c>
      <c r="AU166" s="145" t="s">
        <v>92</v>
      </c>
      <c r="AY166" s="16" t="s">
        <v>165</v>
      </c>
      <c r="BE166" s="146">
        <f t="shared" si="14"/>
        <v>0</v>
      </c>
      <c r="BF166" s="146">
        <f t="shared" si="15"/>
        <v>0</v>
      </c>
      <c r="BG166" s="146">
        <f t="shared" si="16"/>
        <v>0</v>
      </c>
      <c r="BH166" s="146">
        <f t="shared" si="17"/>
        <v>0</v>
      </c>
      <c r="BI166" s="146">
        <f t="shared" si="18"/>
        <v>0</v>
      </c>
      <c r="BJ166" s="16" t="s">
        <v>92</v>
      </c>
      <c r="BK166" s="146">
        <f t="shared" si="19"/>
        <v>0</v>
      </c>
      <c r="BL166" s="16" t="s">
        <v>171</v>
      </c>
      <c r="BM166" s="145" t="s">
        <v>1091</v>
      </c>
    </row>
    <row r="167" spans="2:65" s="1" customFormat="1" ht="21.8" customHeight="1">
      <c r="B167" s="32"/>
      <c r="C167" s="133" t="s">
        <v>448</v>
      </c>
      <c r="D167" s="133" t="s">
        <v>167</v>
      </c>
      <c r="E167" s="134" t="s">
        <v>1092</v>
      </c>
      <c r="F167" s="135" t="s">
        <v>1093</v>
      </c>
      <c r="G167" s="136" t="s">
        <v>257</v>
      </c>
      <c r="H167" s="137">
        <v>1</v>
      </c>
      <c r="I167" s="138"/>
      <c r="J167" s="139">
        <f t="shared" si="10"/>
        <v>0</v>
      </c>
      <c r="K167" s="140"/>
      <c r="L167" s="32"/>
      <c r="M167" s="141" t="s">
        <v>1</v>
      </c>
      <c r="N167" s="142" t="s">
        <v>49</v>
      </c>
      <c r="P167" s="143">
        <f t="shared" si="11"/>
        <v>0</v>
      </c>
      <c r="Q167" s="143">
        <v>0</v>
      </c>
      <c r="R167" s="143">
        <f t="shared" si="12"/>
        <v>0</v>
      </c>
      <c r="S167" s="143">
        <v>0</v>
      </c>
      <c r="T167" s="144">
        <f t="shared" si="13"/>
        <v>0</v>
      </c>
      <c r="AR167" s="145" t="s">
        <v>171</v>
      </c>
      <c r="AT167" s="145" t="s">
        <v>167</v>
      </c>
      <c r="AU167" s="145" t="s">
        <v>92</v>
      </c>
      <c r="AY167" s="16" t="s">
        <v>165</v>
      </c>
      <c r="BE167" s="146">
        <f t="shared" si="14"/>
        <v>0</v>
      </c>
      <c r="BF167" s="146">
        <f t="shared" si="15"/>
        <v>0</v>
      </c>
      <c r="BG167" s="146">
        <f t="shared" si="16"/>
        <v>0</v>
      </c>
      <c r="BH167" s="146">
        <f t="shared" si="17"/>
        <v>0</v>
      </c>
      <c r="BI167" s="146">
        <f t="shared" si="18"/>
        <v>0</v>
      </c>
      <c r="BJ167" s="16" t="s">
        <v>92</v>
      </c>
      <c r="BK167" s="146">
        <f t="shared" si="19"/>
        <v>0</v>
      </c>
      <c r="BL167" s="16" t="s">
        <v>171</v>
      </c>
      <c r="BM167" s="145" t="s">
        <v>1094</v>
      </c>
    </row>
    <row r="168" spans="2:65" s="1" customFormat="1" ht="16.55" customHeight="1">
      <c r="B168" s="32"/>
      <c r="C168" s="133" t="s">
        <v>452</v>
      </c>
      <c r="D168" s="133" t="s">
        <v>167</v>
      </c>
      <c r="E168" s="134" t="s">
        <v>1095</v>
      </c>
      <c r="F168" s="135" t="s">
        <v>1096</v>
      </c>
      <c r="G168" s="136" t="s">
        <v>949</v>
      </c>
      <c r="H168" s="137">
        <v>12</v>
      </c>
      <c r="I168" s="138"/>
      <c r="J168" s="139">
        <f t="shared" si="10"/>
        <v>0</v>
      </c>
      <c r="K168" s="140"/>
      <c r="L168" s="32"/>
      <c r="M168" s="141" t="s">
        <v>1</v>
      </c>
      <c r="N168" s="142" t="s">
        <v>49</v>
      </c>
      <c r="P168" s="143">
        <f t="shared" si="11"/>
        <v>0</v>
      </c>
      <c r="Q168" s="143">
        <v>0</v>
      </c>
      <c r="R168" s="143">
        <f t="shared" si="12"/>
        <v>0</v>
      </c>
      <c r="S168" s="143">
        <v>0</v>
      </c>
      <c r="T168" s="144">
        <f t="shared" si="13"/>
        <v>0</v>
      </c>
      <c r="AR168" s="145" t="s">
        <v>171</v>
      </c>
      <c r="AT168" s="145" t="s">
        <v>167</v>
      </c>
      <c r="AU168" s="145" t="s">
        <v>92</v>
      </c>
      <c r="AY168" s="16" t="s">
        <v>165</v>
      </c>
      <c r="BE168" s="146">
        <f t="shared" si="14"/>
        <v>0</v>
      </c>
      <c r="BF168" s="146">
        <f t="shared" si="15"/>
        <v>0</v>
      </c>
      <c r="BG168" s="146">
        <f t="shared" si="16"/>
        <v>0</v>
      </c>
      <c r="BH168" s="146">
        <f t="shared" si="17"/>
        <v>0</v>
      </c>
      <c r="BI168" s="146">
        <f t="shared" si="18"/>
        <v>0</v>
      </c>
      <c r="BJ168" s="16" t="s">
        <v>92</v>
      </c>
      <c r="BK168" s="146">
        <f t="shared" si="19"/>
        <v>0</v>
      </c>
      <c r="BL168" s="16" t="s">
        <v>171</v>
      </c>
      <c r="BM168" s="145" t="s">
        <v>1097</v>
      </c>
    </row>
    <row r="169" spans="2:65" s="1" customFormat="1" ht="16.55" customHeight="1">
      <c r="B169" s="32"/>
      <c r="C169" s="133" t="s">
        <v>456</v>
      </c>
      <c r="D169" s="133" t="s">
        <v>167</v>
      </c>
      <c r="E169" s="134" t="s">
        <v>1098</v>
      </c>
      <c r="F169" s="135" t="s">
        <v>1099</v>
      </c>
      <c r="G169" s="136" t="s">
        <v>257</v>
      </c>
      <c r="H169" s="137">
        <v>6</v>
      </c>
      <c r="I169" s="138"/>
      <c r="J169" s="139">
        <f t="shared" si="10"/>
        <v>0</v>
      </c>
      <c r="K169" s="140"/>
      <c r="L169" s="32"/>
      <c r="M169" s="141" t="s">
        <v>1</v>
      </c>
      <c r="N169" s="142" t="s">
        <v>49</v>
      </c>
      <c r="P169" s="143">
        <f t="shared" si="11"/>
        <v>0</v>
      </c>
      <c r="Q169" s="143">
        <v>0</v>
      </c>
      <c r="R169" s="143">
        <f t="shared" si="12"/>
        <v>0</v>
      </c>
      <c r="S169" s="143">
        <v>0</v>
      </c>
      <c r="T169" s="144">
        <f t="shared" si="13"/>
        <v>0</v>
      </c>
      <c r="AR169" s="145" t="s">
        <v>171</v>
      </c>
      <c r="AT169" s="145" t="s">
        <v>167</v>
      </c>
      <c r="AU169" s="145" t="s">
        <v>92</v>
      </c>
      <c r="AY169" s="16" t="s">
        <v>165</v>
      </c>
      <c r="BE169" s="146">
        <f t="shared" si="14"/>
        <v>0</v>
      </c>
      <c r="BF169" s="146">
        <f t="shared" si="15"/>
        <v>0</v>
      </c>
      <c r="BG169" s="146">
        <f t="shared" si="16"/>
        <v>0</v>
      </c>
      <c r="BH169" s="146">
        <f t="shared" si="17"/>
        <v>0</v>
      </c>
      <c r="BI169" s="146">
        <f t="shared" si="18"/>
        <v>0</v>
      </c>
      <c r="BJ169" s="16" t="s">
        <v>92</v>
      </c>
      <c r="BK169" s="146">
        <f t="shared" si="19"/>
        <v>0</v>
      </c>
      <c r="BL169" s="16" t="s">
        <v>171</v>
      </c>
      <c r="BM169" s="145" t="s">
        <v>1100</v>
      </c>
    </row>
    <row r="170" spans="2:65" s="1" customFormat="1" ht="24.25" customHeight="1">
      <c r="B170" s="32"/>
      <c r="C170" s="133" t="s">
        <v>461</v>
      </c>
      <c r="D170" s="133" t="s">
        <v>167</v>
      </c>
      <c r="E170" s="134" t="s">
        <v>1101</v>
      </c>
      <c r="F170" s="135" t="s">
        <v>1102</v>
      </c>
      <c r="G170" s="136" t="s">
        <v>949</v>
      </c>
      <c r="H170" s="137">
        <v>28</v>
      </c>
      <c r="I170" s="138"/>
      <c r="J170" s="139">
        <f t="shared" si="10"/>
        <v>0</v>
      </c>
      <c r="K170" s="140"/>
      <c r="L170" s="32"/>
      <c r="M170" s="141" t="s">
        <v>1</v>
      </c>
      <c r="N170" s="142" t="s">
        <v>49</v>
      </c>
      <c r="P170" s="143">
        <f t="shared" si="11"/>
        <v>0</v>
      </c>
      <c r="Q170" s="143">
        <v>0</v>
      </c>
      <c r="R170" s="143">
        <f t="shared" si="12"/>
        <v>0</v>
      </c>
      <c r="S170" s="143">
        <v>0</v>
      </c>
      <c r="T170" s="144">
        <f t="shared" si="13"/>
        <v>0</v>
      </c>
      <c r="AR170" s="145" t="s">
        <v>171</v>
      </c>
      <c r="AT170" s="145" t="s">
        <v>167</v>
      </c>
      <c r="AU170" s="145" t="s">
        <v>92</v>
      </c>
      <c r="AY170" s="16" t="s">
        <v>165</v>
      </c>
      <c r="BE170" s="146">
        <f t="shared" si="14"/>
        <v>0</v>
      </c>
      <c r="BF170" s="146">
        <f t="shared" si="15"/>
        <v>0</v>
      </c>
      <c r="BG170" s="146">
        <f t="shared" si="16"/>
        <v>0</v>
      </c>
      <c r="BH170" s="146">
        <f t="shared" si="17"/>
        <v>0</v>
      </c>
      <c r="BI170" s="146">
        <f t="shared" si="18"/>
        <v>0</v>
      </c>
      <c r="BJ170" s="16" t="s">
        <v>92</v>
      </c>
      <c r="BK170" s="146">
        <f t="shared" si="19"/>
        <v>0</v>
      </c>
      <c r="BL170" s="16" t="s">
        <v>171</v>
      </c>
      <c r="BM170" s="145" t="s">
        <v>1103</v>
      </c>
    </row>
    <row r="171" spans="2:65" s="1" customFormat="1" ht="16.55" customHeight="1">
      <c r="B171" s="32"/>
      <c r="C171" s="133" t="s">
        <v>465</v>
      </c>
      <c r="D171" s="133" t="s">
        <v>167</v>
      </c>
      <c r="E171" s="134" t="s">
        <v>1104</v>
      </c>
      <c r="F171" s="135" t="s">
        <v>1105</v>
      </c>
      <c r="G171" s="136" t="s">
        <v>949</v>
      </c>
      <c r="H171" s="137">
        <v>1</v>
      </c>
      <c r="I171" s="138"/>
      <c r="J171" s="139">
        <f t="shared" si="10"/>
        <v>0</v>
      </c>
      <c r="K171" s="140"/>
      <c r="L171" s="32"/>
      <c r="M171" s="141" t="s">
        <v>1</v>
      </c>
      <c r="N171" s="142" t="s">
        <v>49</v>
      </c>
      <c r="P171" s="143">
        <f t="shared" si="11"/>
        <v>0</v>
      </c>
      <c r="Q171" s="143">
        <v>0</v>
      </c>
      <c r="R171" s="143">
        <f t="shared" si="12"/>
        <v>0</v>
      </c>
      <c r="S171" s="143">
        <v>0</v>
      </c>
      <c r="T171" s="144">
        <f t="shared" si="13"/>
        <v>0</v>
      </c>
      <c r="AR171" s="145" t="s">
        <v>171</v>
      </c>
      <c r="AT171" s="145" t="s">
        <v>167</v>
      </c>
      <c r="AU171" s="145" t="s">
        <v>92</v>
      </c>
      <c r="AY171" s="16" t="s">
        <v>165</v>
      </c>
      <c r="BE171" s="146">
        <f t="shared" si="14"/>
        <v>0</v>
      </c>
      <c r="BF171" s="146">
        <f t="shared" si="15"/>
        <v>0</v>
      </c>
      <c r="BG171" s="146">
        <f t="shared" si="16"/>
        <v>0</v>
      </c>
      <c r="BH171" s="146">
        <f t="shared" si="17"/>
        <v>0</v>
      </c>
      <c r="BI171" s="146">
        <f t="shared" si="18"/>
        <v>0</v>
      </c>
      <c r="BJ171" s="16" t="s">
        <v>92</v>
      </c>
      <c r="BK171" s="146">
        <f t="shared" si="19"/>
        <v>0</v>
      </c>
      <c r="BL171" s="16" t="s">
        <v>171</v>
      </c>
      <c r="BM171" s="145" t="s">
        <v>1106</v>
      </c>
    </row>
    <row r="172" spans="2:65" s="1" customFormat="1" ht="16.55" customHeight="1">
      <c r="B172" s="32"/>
      <c r="C172" s="133" t="s">
        <v>469</v>
      </c>
      <c r="D172" s="133" t="s">
        <v>167</v>
      </c>
      <c r="E172" s="134" t="s">
        <v>1107</v>
      </c>
      <c r="F172" s="135" t="s">
        <v>1108</v>
      </c>
      <c r="G172" s="136" t="s">
        <v>949</v>
      </c>
      <c r="H172" s="137">
        <v>10.5</v>
      </c>
      <c r="I172" s="138"/>
      <c r="J172" s="139">
        <f t="shared" si="10"/>
        <v>0</v>
      </c>
      <c r="K172" s="140"/>
      <c r="L172" s="32"/>
      <c r="M172" s="141" t="s">
        <v>1</v>
      </c>
      <c r="N172" s="142" t="s">
        <v>49</v>
      </c>
      <c r="P172" s="143">
        <f t="shared" si="11"/>
        <v>0</v>
      </c>
      <c r="Q172" s="143">
        <v>0</v>
      </c>
      <c r="R172" s="143">
        <f t="shared" si="12"/>
        <v>0</v>
      </c>
      <c r="S172" s="143">
        <v>0</v>
      </c>
      <c r="T172" s="144">
        <f t="shared" si="13"/>
        <v>0</v>
      </c>
      <c r="AR172" s="145" t="s">
        <v>171</v>
      </c>
      <c r="AT172" s="145" t="s">
        <v>167</v>
      </c>
      <c r="AU172" s="145" t="s">
        <v>92</v>
      </c>
      <c r="AY172" s="16" t="s">
        <v>165</v>
      </c>
      <c r="BE172" s="146">
        <f t="shared" si="14"/>
        <v>0</v>
      </c>
      <c r="BF172" s="146">
        <f t="shared" si="15"/>
        <v>0</v>
      </c>
      <c r="BG172" s="146">
        <f t="shared" si="16"/>
        <v>0</v>
      </c>
      <c r="BH172" s="146">
        <f t="shared" si="17"/>
        <v>0</v>
      </c>
      <c r="BI172" s="146">
        <f t="shared" si="18"/>
        <v>0</v>
      </c>
      <c r="BJ172" s="16" t="s">
        <v>92</v>
      </c>
      <c r="BK172" s="146">
        <f t="shared" si="19"/>
        <v>0</v>
      </c>
      <c r="BL172" s="16" t="s">
        <v>171</v>
      </c>
      <c r="BM172" s="145" t="s">
        <v>1109</v>
      </c>
    </row>
    <row r="173" spans="2:65" s="1" customFormat="1" ht="21.8" customHeight="1">
      <c r="B173" s="32"/>
      <c r="C173" s="133" t="s">
        <v>473</v>
      </c>
      <c r="D173" s="133" t="s">
        <v>167</v>
      </c>
      <c r="E173" s="134" t="s">
        <v>1110</v>
      </c>
      <c r="F173" s="135" t="s">
        <v>1111</v>
      </c>
      <c r="G173" s="136" t="s">
        <v>949</v>
      </c>
      <c r="H173" s="137">
        <v>1</v>
      </c>
      <c r="I173" s="138"/>
      <c r="J173" s="139">
        <f t="shared" si="10"/>
        <v>0</v>
      </c>
      <c r="K173" s="140"/>
      <c r="L173" s="32"/>
      <c r="M173" s="141" t="s">
        <v>1</v>
      </c>
      <c r="N173" s="142" t="s">
        <v>49</v>
      </c>
      <c r="P173" s="143">
        <f t="shared" si="11"/>
        <v>0</v>
      </c>
      <c r="Q173" s="143">
        <v>0</v>
      </c>
      <c r="R173" s="143">
        <f t="shared" si="12"/>
        <v>0</v>
      </c>
      <c r="S173" s="143">
        <v>0</v>
      </c>
      <c r="T173" s="144">
        <f t="shared" si="13"/>
        <v>0</v>
      </c>
      <c r="AR173" s="145" t="s">
        <v>171</v>
      </c>
      <c r="AT173" s="145" t="s">
        <v>167</v>
      </c>
      <c r="AU173" s="145" t="s">
        <v>92</v>
      </c>
      <c r="AY173" s="16" t="s">
        <v>165</v>
      </c>
      <c r="BE173" s="146">
        <f t="shared" si="14"/>
        <v>0</v>
      </c>
      <c r="BF173" s="146">
        <f t="shared" si="15"/>
        <v>0</v>
      </c>
      <c r="BG173" s="146">
        <f t="shared" si="16"/>
        <v>0</v>
      </c>
      <c r="BH173" s="146">
        <f t="shared" si="17"/>
        <v>0</v>
      </c>
      <c r="BI173" s="146">
        <f t="shared" si="18"/>
        <v>0</v>
      </c>
      <c r="BJ173" s="16" t="s">
        <v>92</v>
      </c>
      <c r="BK173" s="146">
        <f t="shared" si="19"/>
        <v>0</v>
      </c>
      <c r="BL173" s="16" t="s">
        <v>171</v>
      </c>
      <c r="BM173" s="145" t="s">
        <v>1112</v>
      </c>
    </row>
    <row r="174" spans="2:65" s="1" customFormat="1" ht="16.55" customHeight="1">
      <c r="B174" s="32"/>
      <c r="C174" s="133" t="s">
        <v>477</v>
      </c>
      <c r="D174" s="133" t="s">
        <v>167</v>
      </c>
      <c r="E174" s="134" t="s">
        <v>1113</v>
      </c>
      <c r="F174" s="135" t="s">
        <v>1114</v>
      </c>
      <c r="G174" s="136" t="s">
        <v>949</v>
      </c>
      <c r="H174" s="137">
        <v>1</v>
      </c>
      <c r="I174" s="138"/>
      <c r="J174" s="139">
        <f t="shared" si="10"/>
        <v>0</v>
      </c>
      <c r="K174" s="140"/>
      <c r="L174" s="32"/>
      <c r="M174" s="141" t="s">
        <v>1</v>
      </c>
      <c r="N174" s="142" t="s">
        <v>49</v>
      </c>
      <c r="P174" s="143">
        <f t="shared" si="11"/>
        <v>0</v>
      </c>
      <c r="Q174" s="143">
        <v>0</v>
      </c>
      <c r="R174" s="143">
        <f t="shared" si="12"/>
        <v>0</v>
      </c>
      <c r="S174" s="143">
        <v>0</v>
      </c>
      <c r="T174" s="144">
        <f t="shared" si="13"/>
        <v>0</v>
      </c>
      <c r="AR174" s="145" t="s">
        <v>171</v>
      </c>
      <c r="AT174" s="145" t="s">
        <v>167</v>
      </c>
      <c r="AU174" s="145" t="s">
        <v>92</v>
      </c>
      <c r="AY174" s="16" t="s">
        <v>165</v>
      </c>
      <c r="BE174" s="146">
        <f t="shared" si="14"/>
        <v>0</v>
      </c>
      <c r="BF174" s="146">
        <f t="shared" si="15"/>
        <v>0</v>
      </c>
      <c r="BG174" s="146">
        <f t="shared" si="16"/>
        <v>0</v>
      </c>
      <c r="BH174" s="146">
        <f t="shared" si="17"/>
        <v>0</v>
      </c>
      <c r="BI174" s="146">
        <f t="shared" si="18"/>
        <v>0</v>
      </c>
      <c r="BJ174" s="16" t="s">
        <v>92</v>
      </c>
      <c r="BK174" s="146">
        <f t="shared" si="19"/>
        <v>0</v>
      </c>
      <c r="BL174" s="16" t="s">
        <v>171</v>
      </c>
      <c r="BM174" s="145" t="s">
        <v>1115</v>
      </c>
    </row>
    <row r="175" spans="2:65" s="1" customFormat="1" ht="21.8" customHeight="1">
      <c r="B175" s="32"/>
      <c r="C175" s="133" t="s">
        <v>481</v>
      </c>
      <c r="D175" s="133" t="s">
        <v>167</v>
      </c>
      <c r="E175" s="134" t="s">
        <v>1116</v>
      </c>
      <c r="F175" s="135" t="s">
        <v>1117</v>
      </c>
      <c r="G175" s="136" t="s">
        <v>949</v>
      </c>
      <c r="H175" s="137">
        <v>1</v>
      </c>
      <c r="I175" s="138"/>
      <c r="J175" s="139">
        <f t="shared" si="10"/>
        <v>0</v>
      </c>
      <c r="K175" s="140"/>
      <c r="L175" s="32"/>
      <c r="M175" s="141" t="s">
        <v>1</v>
      </c>
      <c r="N175" s="142" t="s">
        <v>49</v>
      </c>
      <c r="P175" s="143">
        <f t="shared" si="11"/>
        <v>0</v>
      </c>
      <c r="Q175" s="143">
        <v>0</v>
      </c>
      <c r="R175" s="143">
        <f t="shared" si="12"/>
        <v>0</v>
      </c>
      <c r="S175" s="143">
        <v>0</v>
      </c>
      <c r="T175" s="144">
        <f t="shared" si="13"/>
        <v>0</v>
      </c>
      <c r="AR175" s="145" t="s">
        <v>171</v>
      </c>
      <c r="AT175" s="145" t="s">
        <v>167</v>
      </c>
      <c r="AU175" s="145" t="s">
        <v>92</v>
      </c>
      <c r="AY175" s="16" t="s">
        <v>165</v>
      </c>
      <c r="BE175" s="146">
        <f t="shared" si="14"/>
        <v>0</v>
      </c>
      <c r="BF175" s="146">
        <f t="shared" si="15"/>
        <v>0</v>
      </c>
      <c r="BG175" s="146">
        <f t="shared" si="16"/>
        <v>0</v>
      </c>
      <c r="BH175" s="146">
        <f t="shared" si="17"/>
        <v>0</v>
      </c>
      <c r="BI175" s="146">
        <f t="shared" si="18"/>
        <v>0</v>
      </c>
      <c r="BJ175" s="16" t="s">
        <v>92</v>
      </c>
      <c r="BK175" s="146">
        <f t="shared" si="19"/>
        <v>0</v>
      </c>
      <c r="BL175" s="16" t="s">
        <v>171</v>
      </c>
      <c r="BM175" s="145" t="s">
        <v>1118</v>
      </c>
    </row>
    <row r="176" spans="2:65" s="1" customFormat="1" ht="21.8" customHeight="1">
      <c r="B176" s="32"/>
      <c r="C176" s="133" t="s">
        <v>485</v>
      </c>
      <c r="D176" s="133" t="s">
        <v>167</v>
      </c>
      <c r="E176" s="134" t="s">
        <v>1119</v>
      </c>
      <c r="F176" s="135" t="s">
        <v>1120</v>
      </c>
      <c r="G176" s="136" t="s">
        <v>949</v>
      </c>
      <c r="H176" s="137">
        <v>1</v>
      </c>
      <c r="I176" s="138"/>
      <c r="J176" s="139">
        <f t="shared" si="10"/>
        <v>0</v>
      </c>
      <c r="K176" s="140"/>
      <c r="L176" s="32"/>
      <c r="M176" s="141" t="s">
        <v>1</v>
      </c>
      <c r="N176" s="142" t="s">
        <v>49</v>
      </c>
      <c r="P176" s="143">
        <f t="shared" si="11"/>
        <v>0</v>
      </c>
      <c r="Q176" s="143">
        <v>0</v>
      </c>
      <c r="R176" s="143">
        <f t="shared" si="12"/>
        <v>0</v>
      </c>
      <c r="S176" s="143">
        <v>0</v>
      </c>
      <c r="T176" s="144">
        <f t="shared" si="13"/>
        <v>0</v>
      </c>
      <c r="AR176" s="145" t="s">
        <v>171</v>
      </c>
      <c r="AT176" s="145" t="s">
        <v>167</v>
      </c>
      <c r="AU176" s="145" t="s">
        <v>92</v>
      </c>
      <c r="AY176" s="16" t="s">
        <v>165</v>
      </c>
      <c r="BE176" s="146">
        <f t="shared" si="14"/>
        <v>0</v>
      </c>
      <c r="BF176" s="146">
        <f t="shared" si="15"/>
        <v>0</v>
      </c>
      <c r="BG176" s="146">
        <f t="shared" si="16"/>
        <v>0</v>
      </c>
      <c r="BH176" s="146">
        <f t="shared" si="17"/>
        <v>0</v>
      </c>
      <c r="BI176" s="146">
        <f t="shared" si="18"/>
        <v>0</v>
      </c>
      <c r="BJ176" s="16" t="s">
        <v>92</v>
      </c>
      <c r="BK176" s="146">
        <f t="shared" si="19"/>
        <v>0</v>
      </c>
      <c r="BL176" s="16" t="s">
        <v>171</v>
      </c>
      <c r="BM176" s="145" t="s">
        <v>1121</v>
      </c>
    </row>
    <row r="177" spans="2:65" s="1" customFormat="1" ht="16.55" customHeight="1">
      <c r="B177" s="32"/>
      <c r="C177" s="133" t="s">
        <v>490</v>
      </c>
      <c r="D177" s="133" t="s">
        <v>167</v>
      </c>
      <c r="E177" s="134" t="s">
        <v>1122</v>
      </c>
      <c r="F177" s="135" t="s">
        <v>1123</v>
      </c>
      <c r="G177" s="136" t="s">
        <v>949</v>
      </c>
      <c r="H177" s="137">
        <v>3</v>
      </c>
      <c r="I177" s="138"/>
      <c r="J177" s="139">
        <f t="shared" si="10"/>
        <v>0</v>
      </c>
      <c r="K177" s="140"/>
      <c r="L177" s="32"/>
      <c r="M177" s="141" t="s">
        <v>1</v>
      </c>
      <c r="N177" s="142" t="s">
        <v>49</v>
      </c>
      <c r="P177" s="143">
        <f t="shared" si="11"/>
        <v>0</v>
      </c>
      <c r="Q177" s="143">
        <v>0</v>
      </c>
      <c r="R177" s="143">
        <f t="shared" si="12"/>
        <v>0</v>
      </c>
      <c r="S177" s="143">
        <v>0</v>
      </c>
      <c r="T177" s="144">
        <f t="shared" si="13"/>
        <v>0</v>
      </c>
      <c r="AR177" s="145" t="s">
        <v>171</v>
      </c>
      <c r="AT177" s="145" t="s">
        <v>167</v>
      </c>
      <c r="AU177" s="145" t="s">
        <v>92</v>
      </c>
      <c r="AY177" s="16" t="s">
        <v>165</v>
      </c>
      <c r="BE177" s="146">
        <f t="shared" si="14"/>
        <v>0</v>
      </c>
      <c r="BF177" s="146">
        <f t="shared" si="15"/>
        <v>0</v>
      </c>
      <c r="BG177" s="146">
        <f t="shared" si="16"/>
        <v>0</v>
      </c>
      <c r="BH177" s="146">
        <f t="shared" si="17"/>
        <v>0</v>
      </c>
      <c r="BI177" s="146">
        <f t="shared" si="18"/>
        <v>0</v>
      </c>
      <c r="BJ177" s="16" t="s">
        <v>92</v>
      </c>
      <c r="BK177" s="146">
        <f t="shared" si="19"/>
        <v>0</v>
      </c>
      <c r="BL177" s="16" t="s">
        <v>171</v>
      </c>
      <c r="BM177" s="145" t="s">
        <v>1124</v>
      </c>
    </row>
    <row r="178" spans="2:65" s="1" customFormat="1" ht="16.55" customHeight="1">
      <c r="B178" s="32"/>
      <c r="C178" s="133" t="s">
        <v>494</v>
      </c>
      <c r="D178" s="133" t="s">
        <v>167</v>
      </c>
      <c r="E178" s="134" t="s">
        <v>1125</v>
      </c>
      <c r="F178" s="135" t="s">
        <v>1126</v>
      </c>
      <c r="G178" s="136" t="s">
        <v>949</v>
      </c>
      <c r="H178" s="137">
        <v>100</v>
      </c>
      <c r="I178" s="138"/>
      <c r="J178" s="139">
        <f t="shared" si="10"/>
        <v>0</v>
      </c>
      <c r="K178" s="140"/>
      <c r="L178" s="32"/>
      <c r="M178" s="141" t="s">
        <v>1</v>
      </c>
      <c r="N178" s="142" t="s">
        <v>49</v>
      </c>
      <c r="P178" s="143">
        <f t="shared" si="11"/>
        <v>0</v>
      </c>
      <c r="Q178" s="143">
        <v>0</v>
      </c>
      <c r="R178" s="143">
        <f t="shared" si="12"/>
        <v>0</v>
      </c>
      <c r="S178" s="143">
        <v>0</v>
      </c>
      <c r="T178" s="144">
        <f t="shared" si="13"/>
        <v>0</v>
      </c>
      <c r="AR178" s="145" t="s">
        <v>171</v>
      </c>
      <c r="AT178" s="145" t="s">
        <v>167</v>
      </c>
      <c r="AU178" s="145" t="s">
        <v>92</v>
      </c>
      <c r="AY178" s="16" t="s">
        <v>165</v>
      </c>
      <c r="BE178" s="146">
        <f t="shared" si="14"/>
        <v>0</v>
      </c>
      <c r="BF178" s="146">
        <f t="shared" si="15"/>
        <v>0</v>
      </c>
      <c r="BG178" s="146">
        <f t="shared" si="16"/>
        <v>0</v>
      </c>
      <c r="BH178" s="146">
        <f t="shared" si="17"/>
        <v>0</v>
      </c>
      <c r="BI178" s="146">
        <f t="shared" si="18"/>
        <v>0</v>
      </c>
      <c r="BJ178" s="16" t="s">
        <v>92</v>
      </c>
      <c r="BK178" s="146">
        <f t="shared" si="19"/>
        <v>0</v>
      </c>
      <c r="BL178" s="16" t="s">
        <v>171</v>
      </c>
      <c r="BM178" s="145" t="s">
        <v>1127</v>
      </c>
    </row>
    <row r="179" spans="2:65" s="1" customFormat="1" ht="24.25" customHeight="1">
      <c r="B179" s="32"/>
      <c r="C179" s="133" t="s">
        <v>499</v>
      </c>
      <c r="D179" s="133" t="s">
        <v>167</v>
      </c>
      <c r="E179" s="134" t="s">
        <v>1128</v>
      </c>
      <c r="F179" s="135" t="s">
        <v>1129</v>
      </c>
      <c r="G179" s="136" t="s">
        <v>949</v>
      </c>
      <c r="H179" s="137">
        <v>1</v>
      </c>
      <c r="I179" s="138"/>
      <c r="J179" s="139">
        <f t="shared" si="10"/>
        <v>0</v>
      </c>
      <c r="K179" s="140"/>
      <c r="L179" s="32"/>
      <c r="M179" s="141" t="s">
        <v>1</v>
      </c>
      <c r="N179" s="142" t="s">
        <v>49</v>
      </c>
      <c r="P179" s="143">
        <f t="shared" si="11"/>
        <v>0</v>
      </c>
      <c r="Q179" s="143">
        <v>0</v>
      </c>
      <c r="R179" s="143">
        <f t="shared" si="12"/>
        <v>0</v>
      </c>
      <c r="S179" s="143">
        <v>0</v>
      </c>
      <c r="T179" s="144">
        <f t="shared" si="13"/>
        <v>0</v>
      </c>
      <c r="AR179" s="145" t="s">
        <v>171</v>
      </c>
      <c r="AT179" s="145" t="s">
        <v>167</v>
      </c>
      <c r="AU179" s="145" t="s">
        <v>92</v>
      </c>
      <c r="AY179" s="16" t="s">
        <v>165</v>
      </c>
      <c r="BE179" s="146">
        <f t="shared" si="14"/>
        <v>0</v>
      </c>
      <c r="BF179" s="146">
        <f t="shared" si="15"/>
        <v>0</v>
      </c>
      <c r="BG179" s="146">
        <f t="shared" si="16"/>
        <v>0</v>
      </c>
      <c r="BH179" s="146">
        <f t="shared" si="17"/>
        <v>0</v>
      </c>
      <c r="BI179" s="146">
        <f t="shared" si="18"/>
        <v>0</v>
      </c>
      <c r="BJ179" s="16" t="s">
        <v>92</v>
      </c>
      <c r="BK179" s="146">
        <f t="shared" si="19"/>
        <v>0</v>
      </c>
      <c r="BL179" s="16" t="s">
        <v>171</v>
      </c>
      <c r="BM179" s="145" t="s">
        <v>1130</v>
      </c>
    </row>
    <row r="180" spans="2:65" s="1" customFormat="1" ht="16.55" customHeight="1">
      <c r="B180" s="32"/>
      <c r="C180" s="133" t="s">
        <v>503</v>
      </c>
      <c r="D180" s="133" t="s">
        <v>167</v>
      </c>
      <c r="E180" s="134" t="s">
        <v>1131</v>
      </c>
      <c r="F180" s="135" t="s">
        <v>1132</v>
      </c>
      <c r="G180" s="136" t="s">
        <v>949</v>
      </c>
      <c r="H180" s="137">
        <v>8</v>
      </c>
      <c r="I180" s="138"/>
      <c r="J180" s="139">
        <f t="shared" si="10"/>
        <v>0</v>
      </c>
      <c r="K180" s="140"/>
      <c r="L180" s="32"/>
      <c r="M180" s="141" t="s">
        <v>1</v>
      </c>
      <c r="N180" s="142" t="s">
        <v>49</v>
      </c>
      <c r="P180" s="143">
        <f t="shared" si="11"/>
        <v>0</v>
      </c>
      <c r="Q180" s="143">
        <v>0</v>
      </c>
      <c r="R180" s="143">
        <f t="shared" si="12"/>
        <v>0</v>
      </c>
      <c r="S180" s="143">
        <v>0</v>
      </c>
      <c r="T180" s="144">
        <f t="shared" si="13"/>
        <v>0</v>
      </c>
      <c r="AR180" s="145" t="s">
        <v>171</v>
      </c>
      <c r="AT180" s="145" t="s">
        <v>167</v>
      </c>
      <c r="AU180" s="145" t="s">
        <v>92</v>
      </c>
      <c r="AY180" s="16" t="s">
        <v>165</v>
      </c>
      <c r="BE180" s="146">
        <f t="shared" si="14"/>
        <v>0</v>
      </c>
      <c r="BF180" s="146">
        <f t="shared" si="15"/>
        <v>0</v>
      </c>
      <c r="BG180" s="146">
        <f t="shared" si="16"/>
        <v>0</v>
      </c>
      <c r="BH180" s="146">
        <f t="shared" si="17"/>
        <v>0</v>
      </c>
      <c r="BI180" s="146">
        <f t="shared" si="18"/>
        <v>0</v>
      </c>
      <c r="BJ180" s="16" t="s">
        <v>92</v>
      </c>
      <c r="BK180" s="146">
        <f t="shared" si="19"/>
        <v>0</v>
      </c>
      <c r="BL180" s="16" t="s">
        <v>171</v>
      </c>
      <c r="BM180" s="145" t="s">
        <v>1133</v>
      </c>
    </row>
    <row r="181" spans="2:65" s="1" customFormat="1" ht="16.55" customHeight="1">
      <c r="B181" s="32"/>
      <c r="C181" s="133" t="s">
        <v>507</v>
      </c>
      <c r="D181" s="133" t="s">
        <v>167</v>
      </c>
      <c r="E181" s="134" t="s">
        <v>1134</v>
      </c>
      <c r="F181" s="135" t="s">
        <v>1135</v>
      </c>
      <c r="G181" s="136" t="s">
        <v>949</v>
      </c>
      <c r="H181" s="137">
        <v>9</v>
      </c>
      <c r="I181" s="138"/>
      <c r="J181" s="139">
        <f t="shared" si="10"/>
        <v>0</v>
      </c>
      <c r="K181" s="140"/>
      <c r="L181" s="32"/>
      <c r="M181" s="141" t="s">
        <v>1</v>
      </c>
      <c r="N181" s="142" t="s">
        <v>49</v>
      </c>
      <c r="P181" s="143">
        <f t="shared" si="11"/>
        <v>0</v>
      </c>
      <c r="Q181" s="143">
        <v>0</v>
      </c>
      <c r="R181" s="143">
        <f t="shared" si="12"/>
        <v>0</v>
      </c>
      <c r="S181" s="143">
        <v>0</v>
      </c>
      <c r="T181" s="144">
        <f t="shared" si="13"/>
        <v>0</v>
      </c>
      <c r="AR181" s="145" t="s">
        <v>171</v>
      </c>
      <c r="AT181" s="145" t="s">
        <v>167</v>
      </c>
      <c r="AU181" s="145" t="s">
        <v>92</v>
      </c>
      <c r="AY181" s="16" t="s">
        <v>165</v>
      </c>
      <c r="BE181" s="146">
        <f t="shared" si="14"/>
        <v>0</v>
      </c>
      <c r="BF181" s="146">
        <f t="shared" si="15"/>
        <v>0</v>
      </c>
      <c r="BG181" s="146">
        <f t="shared" si="16"/>
        <v>0</v>
      </c>
      <c r="BH181" s="146">
        <f t="shared" si="17"/>
        <v>0</v>
      </c>
      <c r="BI181" s="146">
        <f t="shared" si="18"/>
        <v>0</v>
      </c>
      <c r="BJ181" s="16" t="s">
        <v>92</v>
      </c>
      <c r="BK181" s="146">
        <f t="shared" si="19"/>
        <v>0</v>
      </c>
      <c r="BL181" s="16" t="s">
        <v>171</v>
      </c>
      <c r="BM181" s="145" t="s">
        <v>1136</v>
      </c>
    </row>
    <row r="182" spans="2:65" s="1" customFormat="1" ht="16.55" customHeight="1">
      <c r="B182" s="32"/>
      <c r="C182" s="133" t="s">
        <v>519</v>
      </c>
      <c r="D182" s="133" t="s">
        <v>167</v>
      </c>
      <c r="E182" s="134" t="s">
        <v>1137</v>
      </c>
      <c r="F182" s="135" t="s">
        <v>1138</v>
      </c>
      <c r="G182" s="136" t="s">
        <v>949</v>
      </c>
      <c r="H182" s="137">
        <v>3</v>
      </c>
      <c r="I182" s="138"/>
      <c r="J182" s="139">
        <f t="shared" si="10"/>
        <v>0</v>
      </c>
      <c r="K182" s="140"/>
      <c r="L182" s="32"/>
      <c r="M182" s="141" t="s">
        <v>1</v>
      </c>
      <c r="N182" s="142" t="s">
        <v>49</v>
      </c>
      <c r="P182" s="143">
        <f t="shared" si="11"/>
        <v>0</v>
      </c>
      <c r="Q182" s="143">
        <v>0</v>
      </c>
      <c r="R182" s="143">
        <f t="shared" si="12"/>
        <v>0</v>
      </c>
      <c r="S182" s="143">
        <v>0</v>
      </c>
      <c r="T182" s="144">
        <f t="shared" si="13"/>
        <v>0</v>
      </c>
      <c r="AR182" s="145" t="s">
        <v>171</v>
      </c>
      <c r="AT182" s="145" t="s">
        <v>167</v>
      </c>
      <c r="AU182" s="145" t="s">
        <v>92</v>
      </c>
      <c r="AY182" s="16" t="s">
        <v>165</v>
      </c>
      <c r="BE182" s="146">
        <f t="shared" si="14"/>
        <v>0</v>
      </c>
      <c r="BF182" s="146">
        <f t="shared" si="15"/>
        <v>0</v>
      </c>
      <c r="BG182" s="146">
        <f t="shared" si="16"/>
        <v>0</v>
      </c>
      <c r="BH182" s="146">
        <f t="shared" si="17"/>
        <v>0</v>
      </c>
      <c r="BI182" s="146">
        <f t="shared" si="18"/>
        <v>0</v>
      </c>
      <c r="BJ182" s="16" t="s">
        <v>92</v>
      </c>
      <c r="BK182" s="146">
        <f t="shared" si="19"/>
        <v>0</v>
      </c>
      <c r="BL182" s="16" t="s">
        <v>171</v>
      </c>
      <c r="BM182" s="145" t="s">
        <v>1139</v>
      </c>
    </row>
    <row r="183" spans="2:65" s="1" customFormat="1" ht="16.55" customHeight="1">
      <c r="B183" s="32"/>
      <c r="C183" s="133" t="s">
        <v>524</v>
      </c>
      <c r="D183" s="133" t="s">
        <v>167</v>
      </c>
      <c r="E183" s="134" t="s">
        <v>1140</v>
      </c>
      <c r="F183" s="135" t="s">
        <v>1141</v>
      </c>
      <c r="G183" s="136" t="s">
        <v>949</v>
      </c>
      <c r="H183" s="137">
        <v>3</v>
      </c>
      <c r="I183" s="138"/>
      <c r="J183" s="139">
        <f t="shared" ref="J183:J214" si="20">ROUND(I183*H183,2)</f>
        <v>0</v>
      </c>
      <c r="K183" s="140"/>
      <c r="L183" s="32"/>
      <c r="M183" s="141" t="s">
        <v>1</v>
      </c>
      <c r="N183" s="142" t="s">
        <v>49</v>
      </c>
      <c r="P183" s="143">
        <f t="shared" ref="P183:P214" si="21">O183*H183</f>
        <v>0</v>
      </c>
      <c r="Q183" s="143">
        <v>0</v>
      </c>
      <c r="R183" s="143">
        <f t="shared" ref="R183:R214" si="22">Q183*H183</f>
        <v>0</v>
      </c>
      <c r="S183" s="143">
        <v>0</v>
      </c>
      <c r="T183" s="144">
        <f t="shared" ref="T183:T214" si="23">S183*H183</f>
        <v>0</v>
      </c>
      <c r="AR183" s="145" t="s">
        <v>171</v>
      </c>
      <c r="AT183" s="145" t="s">
        <v>167</v>
      </c>
      <c r="AU183" s="145" t="s">
        <v>92</v>
      </c>
      <c r="AY183" s="16" t="s">
        <v>165</v>
      </c>
      <c r="BE183" s="146">
        <f t="shared" ref="BE183:BE214" si="24">IF(N183="základní",J183,0)</f>
        <v>0</v>
      </c>
      <c r="BF183" s="146">
        <f t="shared" ref="BF183:BF214" si="25">IF(N183="snížená",J183,0)</f>
        <v>0</v>
      </c>
      <c r="BG183" s="146">
        <f t="shared" ref="BG183:BG214" si="26">IF(N183="zákl. přenesená",J183,0)</f>
        <v>0</v>
      </c>
      <c r="BH183" s="146">
        <f t="shared" ref="BH183:BH214" si="27">IF(N183="sníž. přenesená",J183,0)</f>
        <v>0</v>
      </c>
      <c r="BI183" s="146">
        <f t="shared" ref="BI183:BI214" si="28">IF(N183="nulová",J183,0)</f>
        <v>0</v>
      </c>
      <c r="BJ183" s="16" t="s">
        <v>92</v>
      </c>
      <c r="BK183" s="146">
        <f t="shared" ref="BK183:BK214" si="29">ROUND(I183*H183,2)</f>
        <v>0</v>
      </c>
      <c r="BL183" s="16" t="s">
        <v>171</v>
      </c>
      <c r="BM183" s="145" t="s">
        <v>1142</v>
      </c>
    </row>
    <row r="184" spans="2:65" s="1" customFormat="1" ht="16.55" customHeight="1">
      <c r="B184" s="32"/>
      <c r="C184" s="133" t="s">
        <v>530</v>
      </c>
      <c r="D184" s="133" t="s">
        <v>167</v>
      </c>
      <c r="E184" s="134" t="s">
        <v>1143</v>
      </c>
      <c r="F184" s="135" t="s">
        <v>1144</v>
      </c>
      <c r="G184" s="136" t="s">
        <v>949</v>
      </c>
      <c r="H184" s="137">
        <v>3</v>
      </c>
      <c r="I184" s="138"/>
      <c r="J184" s="139">
        <f t="shared" si="20"/>
        <v>0</v>
      </c>
      <c r="K184" s="140"/>
      <c r="L184" s="32"/>
      <c r="M184" s="141" t="s">
        <v>1</v>
      </c>
      <c r="N184" s="142" t="s">
        <v>49</v>
      </c>
      <c r="P184" s="143">
        <f t="shared" si="21"/>
        <v>0</v>
      </c>
      <c r="Q184" s="143">
        <v>0</v>
      </c>
      <c r="R184" s="143">
        <f t="shared" si="22"/>
        <v>0</v>
      </c>
      <c r="S184" s="143">
        <v>0</v>
      </c>
      <c r="T184" s="144">
        <f t="shared" si="23"/>
        <v>0</v>
      </c>
      <c r="AR184" s="145" t="s">
        <v>171</v>
      </c>
      <c r="AT184" s="145" t="s">
        <v>167</v>
      </c>
      <c r="AU184" s="145" t="s">
        <v>92</v>
      </c>
      <c r="AY184" s="16" t="s">
        <v>165</v>
      </c>
      <c r="BE184" s="146">
        <f t="shared" si="24"/>
        <v>0</v>
      </c>
      <c r="BF184" s="146">
        <f t="shared" si="25"/>
        <v>0</v>
      </c>
      <c r="BG184" s="146">
        <f t="shared" si="26"/>
        <v>0</v>
      </c>
      <c r="BH184" s="146">
        <f t="shared" si="27"/>
        <v>0</v>
      </c>
      <c r="BI184" s="146">
        <f t="shared" si="28"/>
        <v>0</v>
      </c>
      <c r="BJ184" s="16" t="s">
        <v>92</v>
      </c>
      <c r="BK184" s="146">
        <f t="shared" si="29"/>
        <v>0</v>
      </c>
      <c r="BL184" s="16" t="s">
        <v>171</v>
      </c>
      <c r="BM184" s="145" t="s">
        <v>1145</v>
      </c>
    </row>
    <row r="185" spans="2:65" s="1" customFormat="1" ht="16.55" customHeight="1">
      <c r="B185" s="32"/>
      <c r="C185" s="133" t="s">
        <v>535</v>
      </c>
      <c r="D185" s="133" t="s">
        <v>167</v>
      </c>
      <c r="E185" s="134" t="s">
        <v>1146</v>
      </c>
      <c r="F185" s="135" t="s">
        <v>1147</v>
      </c>
      <c r="G185" s="136" t="s">
        <v>949</v>
      </c>
      <c r="H185" s="137">
        <v>3</v>
      </c>
      <c r="I185" s="138"/>
      <c r="J185" s="139">
        <f t="shared" si="20"/>
        <v>0</v>
      </c>
      <c r="K185" s="140"/>
      <c r="L185" s="32"/>
      <c r="M185" s="141" t="s">
        <v>1</v>
      </c>
      <c r="N185" s="142" t="s">
        <v>49</v>
      </c>
      <c r="P185" s="143">
        <f t="shared" si="21"/>
        <v>0</v>
      </c>
      <c r="Q185" s="143">
        <v>0</v>
      </c>
      <c r="R185" s="143">
        <f t="shared" si="22"/>
        <v>0</v>
      </c>
      <c r="S185" s="143">
        <v>0</v>
      </c>
      <c r="T185" s="144">
        <f t="shared" si="23"/>
        <v>0</v>
      </c>
      <c r="AR185" s="145" t="s">
        <v>171</v>
      </c>
      <c r="AT185" s="145" t="s">
        <v>167</v>
      </c>
      <c r="AU185" s="145" t="s">
        <v>92</v>
      </c>
      <c r="AY185" s="16" t="s">
        <v>165</v>
      </c>
      <c r="BE185" s="146">
        <f t="shared" si="24"/>
        <v>0</v>
      </c>
      <c r="BF185" s="146">
        <f t="shared" si="25"/>
        <v>0</v>
      </c>
      <c r="BG185" s="146">
        <f t="shared" si="26"/>
        <v>0</v>
      </c>
      <c r="BH185" s="146">
        <f t="shared" si="27"/>
        <v>0</v>
      </c>
      <c r="BI185" s="146">
        <f t="shared" si="28"/>
        <v>0</v>
      </c>
      <c r="BJ185" s="16" t="s">
        <v>92</v>
      </c>
      <c r="BK185" s="146">
        <f t="shared" si="29"/>
        <v>0</v>
      </c>
      <c r="BL185" s="16" t="s">
        <v>171</v>
      </c>
      <c r="BM185" s="145" t="s">
        <v>1148</v>
      </c>
    </row>
    <row r="186" spans="2:65" s="1" customFormat="1" ht="16.55" customHeight="1">
      <c r="B186" s="32"/>
      <c r="C186" s="133" t="s">
        <v>540</v>
      </c>
      <c r="D186" s="133" t="s">
        <v>167</v>
      </c>
      <c r="E186" s="134" t="s">
        <v>1149</v>
      </c>
      <c r="F186" s="135" t="s">
        <v>1150</v>
      </c>
      <c r="G186" s="136" t="s">
        <v>949</v>
      </c>
      <c r="H186" s="137">
        <v>3</v>
      </c>
      <c r="I186" s="138"/>
      <c r="J186" s="139">
        <f t="shared" si="20"/>
        <v>0</v>
      </c>
      <c r="K186" s="140"/>
      <c r="L186" s="32"/>
      <c r="M186" s="141" t="s">
        <v>1</v>
      </c>
      <c r="N186" s="142" t="s">
        <v>49</v>
      </c>
      <c r="P186" s="143">
        <f t="shared" si="21"/>
        <v>0</v>
      </c>
      <c r="Q186" s="143">
        <v>0</v>
      </c>
      <c r="R186" s="143">
        <f t="shared" si="22"/>
        <v>0</v>
      </c>
      <c r="S186" s="143">
        <v>0</v>
      </c>
      <c r="T186" s="144">
        <f t="shared" si="23"/>
        <v>0</v>
      </c>
      <c r="AR186" s="145" t="s">
        <v>171</v>
      </c>
      <c r="AT186" s="145" t="s">
        <v>167</v>
      </c>
      <c r="AU186" s="145" t="s">
        <v>92</v>
      </c>
      <c r="AY186" s="16" t="s">
        <v>165</v>
      </c>
      <c r="BE186" s="146">
        <f t="shared" si="24"/>
        <v>0</v>
      </c>
      <c r="BF186" s="146">
        <f t="shared" si="25"/>
        <v>0</v>
      </c>
      <c r="BG186" s="146">
        <f t="shared" si="26"/>
        <v>0</v>
      </c>
      <c r="BH186" s="146">
        <f t="shared" si="27"/>
        <v>0</v>
      </c>
      <c r="BI186" s="146">
        <f t="shared" si="28"/>
        <v>0</v>
      </c>
      <c r="BJ186" s="16" t="s">
        <v>92</v>
      </c>
      <c r="BK186" s="146">
        <f t="shared" si="29"/>
        <v>0</v>
      </c>
      <c r="BL186" s="16" t="s">
        <v>171</v>
      </c>
      <c r="BM186" s="145" t="s">
        <v>1151</v>
      </c>
    </row>
    <row r="187" spans="2:65" s="1" customFormat="1" ht="16.55" customHeight="1">
      <c r="B187" s="32"/>
      <c r="C187" s="133" t="s">
        <v>545</v>
      </c>
      <c r="D187" s="133" t="s">
        <v>167</v>
      </c>
      <c r="E187" s="134" t="s">
        <v>1152</v>
      </c>
      <c r="F187" s="135" t="s">
        <v>1153</v>
      </c>
      <c r="G187" s="136" t="s">
        <v>949</v>
      </c>
      <c r="H187" s="137">
        <v>2</v>
      </c>
      <c r="I187" s="138"/>
      <c r="J187" s="139">
        <f t="shared" si="20"/>
        <v>0</v>
      </c>
      <c r="K187" s="140"/>
      <c r="L187" s="32"/>
      <c r="M187" s="141" t="s">
        <v>1</v>
      </c>
      <c r="N187" s="142" t="s">
        <v>49</v>
      </c>
      <c r="P187" s="143">
        <f t="shared" si="21"/>
        <v>0</v>
      </c>
      <c r="Q187" s="143">
        <v>0</v>
      </c>
      <c r="R187" s="143">
        <f t="shared" si="22"/>
        <v>0</v>
      </c>
      <c r="S187" s="143">
        <v>0</v>
      </c>
      <c r="T187" s="144">
        <f t="shared" si="23"/>
        <v>0</v>
      </c>
      <c r="AR187" s="145" t="s">
        <v>171</v>
      </c>
      <c r="AT187" s="145" t="s">
        <v>167</v>
      </c>
      <c r="AU187" s="145" t="s">
        <v>92</v>
      </c>
      <c r="AY187" s="16" t="s">
        <v>165</v>
      </c>
      <c r="BE187" s="146">
        <f t="shared" si="24"/>
        <v>0</v>
      </c>
      <c r="BF187" s="146">
        <f t="shared" si="25"/>
        <v>0</v>
      </c>
      <c r="BG187" s="146">
        <f t="shared" si="26"/>
        <v>0</v>
      </c>
      <c r="BH187" s="146">
        <f t="shared" si="27"/>
        <v>0</v>
      </c>
      <c r="BI187" s="146">
        <f t="shared" si="28"/>
        <v>0</v>
      </c>
      <c r="BJ187" s="16" t="s">
        <v>92</v>
      </c>
      <c r="BK187" s="146">
        <f t="shared" si="29"/>
        <v>0</v>
      </c>
      <c r="BL187" s="16" t="s">
        <v>171</v>
      </c>
      <c r="BM187" s="145" t="s">
        <v>1154</v>
      </c>
    </row>
    <row r="188" spans="2:65" s="1" customFormat="1" ht="16.55" customHeight="1">
      <c r="B188" s="32"/>
      <c r="C188" s="133" t="s">
        <v>553</v>
      </c>
      <c r="D188" s="133" t="s">
        <v>167</v>
      </c>
      <c r="E188" s="134" t="s">
        <v>1155</v>
      </c>
      <c r="F188" s="135" t="s">
        <v>1156</v>
      </c>
      <c r="G188" s="136" t="s">
        <v>949</v>
      </c>
      <c r="H188" s="137">
        <v>2</v>
      </c>
      <c r="I188" s="138"/>
      <c r="J188" s="139">
        <f t="shared" si="20"/>
        <v>0</v>
      </c>
      <c r="K188" s="140"/>
      <c r="L188" s="32"/>
      <c r="M188" s="141" t="s">
        <v>1</v>
      </c>
      <c r="N188" s="142" t="s">
        <v>49</v>
      </c>
      <c r="P188" s="143">
        <f t="shared" si="21"/>
        <v>0</v>
      </c>
      <c r="Q188" s="143">
        <v>0</v>
      </c>
      <c r="R188" s="143">
        <f t="shared" si="22"/>
        <v>0</v>
      </c>
      <c r="S188" s="143">
        <v>0</v>
      </c>
      <c r="T188" s="144">
        <f t="shared" si="23"/>
        <v>0</v>
      </c>
      <c r="AR188" s="145" t="s">
        <v>171</v>
      </c>
      <c r="AT188" s="145" t="s">
        <v>167</v>
      </c>
      <c r="AU188" s="145" t="s">
        <v>92</v>
      </c>
      <c r="AY188" s="16" t="s">
        <v>165</v>
      </c>
      <c r="BE188" s="146">
        <f t="shared" si="24"/>
        <v>0</v>
      </c>
      <c r="BF188" s="146">
        <f t="shared" si="25"/>
        <v>0</v>
      </c>
      <c r="BG188" s="146">
        <f t="shared" si="26"/>
        <v>0</v>
      </c>
      <c r="BH188" s="146">
        <f t="shared" si="27"/>
        <v>0</v>
      </c>
      <c r="BI188" s="146">
        <f t="shared" si="28"/>
        <v>0</v>
      </c>
      <c r="BJ188" s="16" t="s">
        <v>92</v>
      </c>
      <c r="BK188" s="146">
        <f t="shared" si="29"/>
        <v>0</v>
      </c>
      <c r="BL188" s="16" t="s">
        <v>171</v>
      </c>
      <c r="BM188" s="145" t="s">
        <v>1157</v>
      </c>
    </row>
    <row r="189" spans="2:65" s="1" customFormat="1" ht="16.55" customHeight="1">
      <c r="B189" s="32"/>
      <c r="C189" s="133" t="s">
        <v>559</v>
      </c>
      <c r="D189" s="133" t="s">
        <v>167</v>
      </c>
      <c r="E189" s="134" t="s">
        <v>1158</v>
      </c>
      <c r="F189" s="135" t="s">
        <v>1159</v>
      </c>
      <c r="G189" s="136" t="s">
        <v>949</v>
      </c>
      <c r="H189" s="137">
        <v>2</v>
      </c>
      <c r="I189" s="138"/>
      <c r="J189" s="139">
        <f t="shared" si="20"/>
        <v>0</v>
      </c>
      <c r="K189" s="140"/>
      <c r="L189" s="32"/>
      <c r="M189" s="141" t="s">
        <v>1</v>
      </c>
      <c r="N189" s="142" t="s">
        <v>49</v>
      </c>
      <c r="P189" s="143">
        <f t="shared" si="21"/>
        <v>0</v>
      </c>
      <c r="Q189" s="143">
        <v>0</v>
      </c>
      <c r="R189" s="143">
        <f t="shared" si="22"/>
        <v>0</v>
      </c>
      <c r="S189" s="143">
        <v>0</v>
      </c>
      <c r="T189" s="144">
        <f t="shared" si="23"/>
        <v>0</v>
      </c>
      <c r="AR189" s="145" t="s">
        <v>171</v>
      </c>
      <c r="AT189" s="145" t="s">
        <v>167</v>
      </c>
      <c r="AU189" s="145" t="s">
        <v>92</v>
      </c>
      <c r="AY189" s="16" t="s">
        <v>165</v>
      </c>
      <c r="BE189" s="146">
        <f t="shared" si="24"/>
        <v>0</v>
      </c>
      <c r="BF189" s="146">
        <f t="shared" si="25"/>
        <v>0</v>
      </c>
      <c r="BG189" s="146">
        <f t="shared" si="26"/>
        <v>0</v>
      </c>
      <c r="BH189" s="146">
        <f t="shared" si="27"/>
        <v>0</v>
      </c>
      <c r="BI189" s="146">
        <f t="shared" si="28"/>
        <v>0</v>
      </c>
      <c r="BJ189" s="16" t="s">
        <v>92</v>
      </c>
      <c r="BK189" s="146">
        <f t="shared" si="29"/>
        <v>0</v>
      </c>
      <c r="BL189" s="16" t="s">
        <v>171</v>
      </c>
      <c r="BM189" s="145" t="s">
        <v>1160</v>
      </c>
    </row>
    <row r="190" spans="2:65" s="1" customFormat="1" ht="16.55" customHeight="1">
      <c r="B190" s="32"/>
      <c r="C190" s="133" t="s">
        <v>566</v>
      </c>
      <c r="D190" s="133" t="s">
        <v>167</v>
      </c>
      <c r="E190" s="134" t="s">
        <v>1161</v>
      </c>
      <c r="F190" s="135" t="s">
        <v>1162</v>
      </c>
      <c r="G190" s="136" t="s">
        <v>949</v>
      </c>
      <c r="H190" s="137">
        <v>2</v>
      </c>
      <c r="I190" s="138"/>
      <c r="J190" s="139">
        <f t="shared" si="20"/>
        <v>0</v>
      </c>
      <c r="K190" s="140"/>
      <c r="L190" s="32"/>
      <c r="M190" s="141" t="s">
        <v>1</v>
      </c>
      <c r="N190" s="142" t="s">
        <v>49</v>
      </c>
      <c r="P190" s="143">
        <f t="shared" si="21"/>
        <v>0</v>
      </c>
      <c r="Q190" s="143">
        <v>0</v>
      </c>
      <c r="R190" s="143">
        <f t="shared" si="22"/>
        <v>0</v>
      </c>
      <c r="S190" s="143">
        <v>0</v>
      </c>
      <c r="T190" s="144">
        <f t="shared" si="23"/>
        <v>0</v>
      </c>
      <c r="AR190" s="145" t="s">
        <v>171</v>
      </c>
      <c r="AT190" s="145" t="s">
        <v>167</v>
      </c>
      <c r="AU190" s="145" t="s">
        <v>92</v>
      </c>
      <c r="AY190" s="16" t="s">
        <v>165</v>
      </c>
      <c r="BE190" s="146">
        <f t="shared" si="24"/>
        <v>0</v>
      </c>
      <c r="BF190" s="146">
        <f t="shared" si="25"/>
        <v>0</v>
      </c>
      <c r="BG190" s="146">
        <f t="shared" si="26"/>
        <v>0</v>
      </c>
      <c r="BH190" s="146">
        <f t="shared" si="27"/>
        <v>0</v>
      </c>
      <c r="BI190" s="146">
        <f t="shared" si="28"/>
        <v>0</v>
      </c>
      <c r="BJ190" s="16" t="s">
        <v>92</v>
      </c>
      <c r="BK190" s="146">
        <f t="shared" si="29"/>
        <v>0</v>
      </c>
      <c r="BL190" s="16" t="s">
        <v>171</v>
      </c>
      <c r="BM190" s="145" t="s">
        <v>1163</v>
      </c>
    </row>
    <row r="191" spans="2:65" s="1" customFormat="1" ht="21.8" customHeight="1">
      <c r="B191" s="32"/>
      <c r="C191" s="133" t="s">
        <v>572</v>
      </c>
      <c r="D191" s="133" t="s">
        <v>167</v>
      </c>
      <c r="E191" s="134" t="s">
        <v>1164</v>
      </c>
      <c r="F191" s="135" t="s">
        <v>1165</v>
      </c>
      <c r="G191" s="136" t="s">
        <v>949</v>
      </c>
      <c r="H191" s="137">
        <v>1</v>
      </c>
      <c r="I191" s="138"/>
      <c r="J191" s="139">
        <f t="shared" si="20"/>
        <v>0</v>
      </c>
      <c r="K191" s="140"/>
      <c r="L191" s="32"/>
      <c r="M191" s="141" t="s">
        <v>1</v>
      </c>
      <c r="N191" s="142" t="s">
        <v>49</v>
      </c>
      <c r="P191" s="143">
        <f t="shared" si="21"/>
        <v>0</v>
      </c>
      <c r="Q191" s="143">
        <v>0</v>
      </c>
      <c r="R191" s="143">
        <f t="shared" si="22"/>
        <v>0</v>
      </c>
      <c r="S191" s="143">
        <v>0</v>
      </c>
      <c r="T191" s="144">
        <f t="shared" si="23"/>
        <v>0</v>
      </c>
      <c r="AR191" s="145" t="s">
        <v>171</v>
      </c>
      <c r="AT191" s="145" t="s">
        <v>167</v>
      </c>
      <c r="AU191" s="145" t="s">
        <v>92</v>
      </c>
      <c r="AY191" s="16" t="s">
        <v>165</v>
      </c>
      <c r="BE191" s="146">
        <f t="shared" si="24"/>
        <v>0</v>
      </c>
      <c r="BF191" s="146">
        <f t="shared" si="25"/>
        <v>0</v>
      </c>
      <c r="BG191" s="146">
        <f t="shared" si="26"/>
        <v>0</v>
      </c>
      <c r="BH191" s="146">
        <f t="shared" si="27"/>
        <v>0</v>
      </c>
      <c r="BI191" s="146">
        <f t="shared" si="28"/>
        <v>0</v>
      </c>
      <c r="BJ191" s="16" t="s">
        <v>92</v>
      </c>
      <c r="BK191" s="146">
        <f t="shared" si="29"/>
        <v>0</v>
      </c>
      <c r="BL191" s="16" t="s">
        <v>171</v>
      </c>
      <c r="BM191" s="145" t="s">
        <v>1166</v>
      </c>
    </row>
    <row r="192" spans="2:65" s="1" customFormat="1" ht="16.55" customHeight="1">
      <c r="B192" s="32"/>
      <c r="C192" s="133" t="s">
        <v>578</v>
      </c>
      <c r="D192" s="133" t="s">
        <v>167</v>
      </c>
      <c r="E192" s="134" t="s">
        <v>1167</v>
      </c>
      <c r="F192" s="135" t="s">
        <v>1168</v>
      </c>
      <c r="G192" s="136" t="s">
        <v>949</v>
      </c>
      <c r="H192" s="137">
        <v>1</v>
      </c>
      <c r="I192" s="138"/>
      <c r="J192" s="139">
        <f t="shared" si="20"/>
        <v>0</v>
      </c>
      <c r="K192" s="140"/>
      <c r="L192" s="32"/>
      <c r="M192" s="141" t="s">
        <v>1</v>
      </c>
      <c r="N192" s="142" t="s">
        <v>49</v>
      </c>
      <c r="P192" s="143">
        <f t="shared" si="21"/>
        <v>0</v>
      </c>
      <c r="Q192" s="143">
        <v>0</v>
      </c>
      <c r="R192" s="143">
        <f t="shared" si="22"/>
        <v>0</v>
      </c>
      <c r="S192" s="143">
        <v>0</v>
      </c>
      <c r="T192" s="144">
        <f t="shared" si="23"/>
        <v>0</v>
      </c>
      <c r="AR192" s="145" t="s">
        <v>171</v>
      </c>
      <c r="AT192" s="145" t="s">
        <v>167</v>
      </c>
      <c r="AU192" s="145" t="s">
        <v>92</v>
      </c>
      <c r="AY192" s="16" t="s">
        <v>165</v>
      </c>
      <c r="BE192" s="146">
        <f t="shared" si="24"/>
        <v>0</v>
      </c>
      <c r="BF192" s="146">
        <f t="shared" si="25"/>
        <v>0</v>
      </c>
      <c r="BG192" s="146">
        <f t="shared" si="26"/>
        <v>0</v>
      </c>
      <c r="BH192" s="146">
        <f t="shared" si="27"/>
        <v>0</v>
      </c>
      <c r="BI192" s="146">
        <f t="shared" si="28"/>
        <v>0</v>
      </c>
      <c r="BJ192" s="16" t="s">
        <v>92</v>
      </c>
      <c r="BK192" s="146">
        <f t="shared" si="29"/>
        <v>0</v>
      </c>
      <c r="BL192" s="16" t="s">
        <v>171</v>
      </c>
      <c r="BM192" s="145" t="s">
        <v>1169</v>
      </c>
    </row>
    <row r="193" spans="2:65" s="1" customFormat="1" ht="16.55" customHeight="1">
      <c r="B193" s="32"/>
      <c r="C193" s="133" t="s">
        <v>584</v>
      </c>
      <c r="D193" s="133" t="s">
        <v>167</v>
      </c>
      <c r="E193" s="134" t="s">
        <v>1170</v>
      </c>
      <c r="F193" s="135" t="s">
        <v>1171</v>
      </c>
      <c r="G193" s="136" t="s">
        <v>949</v>
      </c>
      <c r="H193" s="137">
        <v>1</v>
      </c>
      <c r="I193" s="138"/>
      <c r="J193" s="139">
        <f t="shared" si="20"/>
        <v>0</v>
      </c>
      <c r="K193" s="140"/>
      <c r="L193" s="32"/>
      <c r="M193" s="141" t="s">
        <v>1</v>
      </c>
      <c r="N193" s="142" t="s">
        <v>49</v>
      </c>
      <c r="P193" s="143">
        <f t="shared" si="21"/>
        <v>0</v>
      </c>
      <c r="Q193" s="143">
        <v>0</v>
      </c>
      <c r="R193" s="143">
        <f t="shared" si="22"/>
        <v>0</v>
      </c>
      <c r="S193" s="143">
        <v>0</v>
      </c>
      <c r="T193" s="144">
        <f t="shared" si="23"/>
        <v>0</v>
      </c>
      <c r="AR193" s="145" t="s">
        <v>171</v>
      </c>
      <c r="AT193" s="145" t="s">
        <v>167</v>
      </c>
      <c r="AU193" s="145" t="s">
        <v>92</v>
      </c>
      <c r="AY193" s="16" t="s">
        <v>165</v>
      </c>
      <c r="BE193" s="146">
        <f t="shared" si="24"/>
        <v>0</v>
      </c>
      <c r="BF193" s="146">
        <f t="shared" si="25"/>
        <v>0</v>
      </c>
      <c r="BG193" s="146">
        <f t="shared" si="26"/>
        <v>0</v>
      </c>
      <c r="BH193" s="146">
        <f t="shared" si="27"/>
        <v>0</v>
      </c>
      <c r="BI193" s="146">
        <f t="shared" si="28"/>
        <v>0</v>
      </c>
      <c r="BJ193" s="16" t="s">
        <v>92</v>
      </c>
      <c r="BK193" s="146">
        <f t="shared" si="29"/>
        <v>0</v>
      </c>
      <c r="BL193" s="16" t="s">
        <v>171</v>
      </c>
      <c r="BM193" s="145" t="s">
        <v>1172</v>
      </c>
    </row>
    <row r="194" spans="2:65" s="1" customFormat="1" ht="16.55" customHeight="1">
      <c r="B194" s="32"/>
      <c r="C194" s="133" t="s">
        <v>588</v>
      </c>
      <c r="D194" s="133" t="s">
        <v>167</v>
      </c>
      <c r="E194" s="134" t="s">
        <v>1173</v>
      </c>
      <c r="F194" s="135" t="s">
        <v>1174</v>
      </c>
      <c r="G194" s="136" t="s">
        <v>949</v>
      </c>
      <c r="H194" s="137">
        <v>1</v>
      </c>
      <c r="I194" s="138"/>
      <c r="J194" s="139">
        <f t="shared" si="20"/>
        <v>0</v>
      </c>
      <c r="K194" s="140"/>
      <c r="L194" s="32"/>
      <c r="M194" s="141" t="s">
        <v>1</v>
      </c>
      <c r="N194" s="142" t="s">
        <v>49</v>
      </c>
      <c r="P194" s="143">
        <f t="shared" si="21"/>
        <v>0</v>
      </c>
      <c r="Q194" s="143">
        <v>0</v>
      </c>
      <c r="R194" s="143">
        <f t="shared" si="22"/>
        <v>0</v>
      </c>
      <c r="S194" s="143">
        <v>0</v>
      </c>
      <c r="T194" s="144">
        <f t="shared" si="23"/>
        <v>0</v>
      </c>
      <c r="AR194" s="145" t="s">
        <v>171</v>
      </c>
      <c r="AT194" s="145" t="s">
        <v>167</v>
      </c>
      <c r="AU194" s="145" t="s">
        <v>92</v>
      </c>
      <c r="AY194" s="16" t="s">
        <v>165</v>
      </c>
      <c r="BE194" s="146">
        <f t="shared" si="24"/>
        <v>0</v>
      </c>
      <c r="BF194" s="146">
        <f t="shared" si="25"/>
        <v>0</v>
      </c>
      <c r="BG194" s="146">
        <f t="shared" si="26"/>
        <v>0</v>
      </c>
      <c r="BH194" s="146">
        <f t="shared" si="27"/>
        <v>0</v>
      </c>
      <c r="BI194" s="146">
        <f t="shared" si="28"/>
        <v>0</v>
      </c>
      <c r="BJ194" s="16" t="s">
        <v>92</v>
      </c>
      <c r="BK194" s="146">
        <f t="shared" si="29"/>
        <v>0</v>
      </c>
      <c r="BL194" s="16" t="s">
        <v>171</v>
      </c>
      <c r="BM194" s="145" t="s">
        <v>1175</v>
      </c>
    </row>
    <row r="195" spans="2:65" s="1" customFormat="1" ht="16.55" customHeight="1">
      <c r="B195" s="32"/>
      <c r="C195" s="133" t="s">
        <v>592</v>
      </c>
      <c r="D195" s="133" t="s">
        <v>167</v>
      </c>
      <c r="E195" s="134" t="s">
        <v>1176</v>
      </c>
      <c r="F195" s="135" t="s">
        <v>1177</v>
      </c>
      <c r="G195" s="136" t="s">
        <v>949</v>
      </c>
      <c r="H195" s="137">
        <v>6</v>
      </c>
      <c r="I195" s="138"/>
      <c r="J195" s="139">
        <f t="shared" si="20"/>
        <v>0</v>
      </c>
      <c r="K195" s="140"/>
      <c r="L195" s="32"/>
      <c r="M195" s="141" t="s">
        <v>1</v>
      </c>
      <c r="N195" s="142" t="s">
        <v>49</v>
      </c>
      <c r="P195" s="143">
        <f t="shared" si="21"/>
        <v>0</v>
      </c>
      <c r="Q195" s="143">
        <v>0</v>
      </c>
      <c r="R195" s="143">
        <f t="shared" si="22"/>
        <v>0</v>
      </c>
      <c r="S195" s="143">
        <v>0</v>
      </c>
      <c r="T195" s="144">
        <f t="shared" si="23"/>
        <v>0</v>
      </c>
      <c r="AR195" s="145" t="s">
        <v>171</v>
      </c>
      <c r="AT195" s="145" t="s">
        <v>167</v>
      </c>
      <c r="AU195" s="145" t="s">
        <v>92</v>
      </c>
      <c r="AY195" s="16" t="s">
        <v>165</v>
      </c>
      <c r="BE195" s="146">
        <f t="shared" si="24"/>
        <v>0</v>
      </c>
      <c r="BF195" s="146">
        <f t="shared" si="25"/>
        <v>0</v>
      </c>
      <c r="BG195" s="146">
        <f t="shared" si="26"/>
        <v>0</v>
      </c>
      <c r="BH195" s="146">
        <f t="shared" si="27"/>
        <v>0</v>
      </c>
      <c r="BI195" s="146">
        <f t="shared" si="28"/>
        <v>0</v>
      </c>
      <c r="BJ195" s="16" t="s">
        <v>92</v>
      </c>
      <c r="BK195" s="146">
        <f t="shared" si="29"/>
        <v>0</v>
      </c>
      <c r="BL195" s="16" t="s">
        <v>171</v>
      </c>
      <c r="BM195" s="145" t="s">
        <v>1178</v>
      </c>
    </row>
    <row r="196" spans="2:65" s="1" customFormat="1" ht="16.55" customHeight="1">
      <c r="B196" s="32"/>
      <c r="C196" s="133" t="s">
        <v>600</v>
      </c>
      <c r="D196" s="133" t="s">
        <v>167</v>
      </c>
      <c r="E196" s="134" t="s">
        <v>1179</v>
      </c>
      <c r="F196" s="135" t="s">
        <v>1180</v>
      </c>
      <c r="G196" s="136" t="s">
        <v>949</v>
      </c>
      <c r="H196" s="137">
        <v>1</v>
      </c>
      <c r="I196" s="138"/>
      <c r="J196" s="139">
        <f t="shared" si="20"/>
        <v>0</v>
      </c>
      <c r="K196" s="140"/>
      <c r="L196" s="32"/>
      <c r="M196" s="141" t="s">
        <v>1</v>
      </c>
      <c r="N196" s="142" t="s">
        <v>49</v>
      </c>
      <c r="P196" s="143">
        <f t="shared" si="21"/>
        <v>0</v>
      </c>
      <c r="Q196" s="143">
        <v>0</v>
      </c>
      <c r="R196" s="143">
        <f t="shared" si="22"/>
        <v>0</v>
      </c>
      <c r="S196" s="143">
        <v>0</v>
      </c>
      <c r="T196" s="144">
        <f t="shared" si="23"/>
        <v>0</v>
      </c>
      <c r="AR196" s="145" t="s">
        <v>171</v>
      </c>
      <c r="AT196" s="145" t="s">
        <v>167</v>
      </c>
      <c r="AU196" s="145" t="s">
        <v>92</v>
      </c>
      <c r="AY196" s="16" t="s">
        <v>165</v>
      </c>
      <c r="BE196" s="146">
        <f t="shared" si="24"/>
        <v>0</v>
      </c>
      <c r="BF196" s="146">
        <f t="shared" si="25"/>
        <v>0</v>
      </c>
      <c r="BG196" s="146">
        <f t="shared" si="26"/>
        <v>0</v>
      </c>
      <c r="BH196" s="146">
        <f t="shared" si="27"/>
        <v>0</v>
      </c>
      <c r="BI196" s="146">
        <f t="shared" si="28"/>
        <v>0</v>
      </c>
      <c r="BJ196" s="16" t="s">
        <v>92</v>
      </c>
      <c r="BK196" s="146">
        <f t="shared" si="29"/>
        <v>0</v>
      </c>
      <c r="BL196" s="16" t="s">
        <v>171</v>
      </c>
      <c r="BM196" s="145" t="s">
        <v>1181</v>
      </c>
    </row>
    <row r="197" spans="2:65" s="1" customFormat="1" ht="16.55" customHeight="1">
      <c r="B197" s="32"/>
      <c r="C197" s="133" t="s">
        <v>1182</v>
      </c>
      <c r="D197" s="133" t="s">
        <v>167</v>
      </c>
      <c r="E197" s="134" t="s">
        <v>1183</v>
      </c>
      <c r="F197" s="135" t="s">
        <v>1184</v>
      </c>
      <c r="G197" s="136" t="s">
        <v>949</v>
      </c>
      <c r="H197" s="137">
        <v>3</v>
      </c>
      <c r="I197" s="138"/>
      <c r="J197" s="139">
        <f t="shared" si="20"/>
        <v>0</v>
      </c>
      <c r="K197" s="140"/>
      <c r="L197" s="32"/>
      <c r="M197" s="141" t="s">
        <v>1</v>
      </c>
      <c r="N197" s="142" t="s">
        <v>49</v>
      </c>
      <c r="P197" s="143">
        <f t="shared" si="21"/>
        <v>0</v>
      </c>
      <c r="Q197" s="143">
        <v>0</v>
      </c>
      <c r="R197" s="143">
        <f t="shared" si="22"/>
        <v>0</v>
      </c>
      <c r="S197" s="143">
        <v>0</v>
      </c>
      <c r="T197" s="144">
        <f t="shared" si="23"/>
        <v>0</v>
      </c>
      <c r="AR197" s="145" t="s">
        <v>171</v>
      </c>
      <c r="AT197" s="145" t="s">
        <v>167</v>
      </c>
      <c r="AU197" s="145" t="s">
        <v>92</v>
      </c>
      <c r="AY197" s="16" t="s">
        <v>165</v>
      </c>
      <c r="BE197" s="146">
        <f t="shared" si="24"/>
        <v>0</v>
      </c>
      <c r="BF197" s="146">
        <f t="shared" si="25"/>
        <v>0</v>
      </c>
      <c r="BG197" s="146">
        <f t="shared" si="26"/>
        <v>0</v>
      </c>
      <c r="BH197" s="146">
        <f t="shared" si="27"/>
        <v>0</v>
      </c>
      <c r="BI197" s="146">
        <f t="shared" si="28"/>
        <v>0</v>
      </c>
      <c r="BJ197" s="16" t="s">
        <v>92</v>
      </c>
      <c r="BK197" s="146">
        <f t="shared" si="29"/>
        <v>0</v>
      </c>
      <c r="BL197" s="16" t="s">
        <v>171</v>
      </c>
      <c r="BM197" s="145" t="s">
        <v>1185</v>
      </c>
    </row>
    <row r="198" spans="2:65" s="1" customFormat="1" ht="16.55" customHeight="1">
      <c r="B198" s="32"/>
      <c r="C198" s="133" t="s">
        <v>1186</v>
      </c>
      <c r="D198" s="133" t="s">
        <v>167</v>
      </c>
      <c r="E198" s="134" t="s">
        <v>1187</v>
      </c>
      <c r="F198" s="135" t="s">
        <v>1188</v>
      </c>
      <c r="G198" s="136" t="s">
        <v>949</v>
      </c>
      <c r="H198" s="137">
        <v>3</v>
      </c>
      <c r="I198" s="138"/>
      <c r="J198" s="139">
        <f t="shared" si="20"/>
        <v>0</v>
      </c>
      <c r="K198" s="140"/>
      <c r="L198" s="32"/>
      <c r="M198" s="141" t="s">
        <v>1</v>
      </c>
      <c r="N198" s="142" t="s">
        <v>49</v>
      </c>
      <c r="P198" s="143">
        <f t="shared" si="21"/>
        <v>0</v>
      </c>
      <c r="Q198" s="143">
        <v>0</v>
      </c>
      <c r="R198" s="143">
        <f t="shared" si="22"/>
        <v>0</v>
      </c>
      <c r="S198" s="143">
        <v>0</v>
      </c>
      <c r="T198" s="144">
        <f t="shared" si="23"/>
        <v>0</v>
      </c>
      <c r="AR198" s="145" t="s">
        <v>171</v>
      </c>
      <c r="AT198" s="145" t="s">
        <v>167</v>
      </c>
      <c r="AU198" s="145" t="s">
        <v>92</v>
      </c>
      <c r="AY198" s="16" t="s">
        <v>165</v>
      </c>
      <c r="BE198" s="146">
        <f t="shared" si="24"/>
        <v>0</v>
      </c>
      <c r="BF198" s="146">
        <f t="shared" si="25"/>
        <v>0</v>
      </c>
      <c r="BG198" s="146">
        <f t="shared" si="26"/>
        <v>0</v>
      </c>
      <c r="BH198" s="146">
        <f t="shared" si="27"/>
        <v>0</v>
      </c>
      <c r="BI198" s="146">
        <f t="shared" si="28"/>
        <v>0</v>
      </c>
      <c r="BJ198" s="16" t="s">
        <v>92</v>
      </c>
      <c r="BK198" s="146">
        <f t="shared" si="29"/>
        <v>0</v>
      </c>
      <c r="BL198" s="16" t="s">
        <v>171</v>
      </c>
      <c r="BM198" s="145" t="s">
        <v>1189</v>
      </c>
    </row>
    <row r="199" spans="2:65" s="1" customFormat="1" ht="16.55" customHeight="1">
      <c r="B199" s="32"/>
      <c r="C199" s="133" t="s">
        <v>1190</v>
      </c>
      <c r="D199" s="133" t="s">
        <v>167</v>
      </c>
      <c r="E199" s="134" t="s">
        <v>1191</v>
      </c>
      <c r="F199" s="135" t="s">
        <v>1192</v>
      </c>
      <c r="G199" s="136" t="s">
        <v>949</v>
      </c>
      <c r="H199" s="137">
        <v>3</v>
      </c>
      <c r="I199" s="138"/>
      <c r="J199" s="139">
        <f t="shared" si="20"/>
        <v>0</v>
      </c>
      <c r="K199" s="140"/>
      <c r="L199" s="32"/>
      <c r="M199" s="141" t="s">
        <v>1</v>
      </c>
      <c r="N199" s="142" t="s">
        <v>49</v>
      </c>
      <c r="P199" s="143">
        <f t="shared" si="21"/>
        <v>0</v>
      </c>
      <c r="Q199" s="143">
        <v>0</v>
      </c>
      <c r="R199" s="143">
        <f t="shared" si="22"/>
        <v>0</v>
      </c>
      <c r="S199" s="143">
        <v>0</v>
      </c>
      <c r="T199" s="144">
        <f t="shared" si="23"/>
        <v>0</v>
      </c>
      <c r="AR199" s="145" t="s">
        <v>171</v>
      </c>
      <c r="AT199" s="145" t="s">
        <v>167</v>
      </c>
      <c r="AU199" s="145" t="s">
        <v>92</v>
      </c>
      <c r="AY199" s="16" t="s">
        <v>165</v>
      </c>
      <c r="BE199" s="146">
        <f t="shared" si="24"/>
        <v>0</v>
      </c>
      <c r="BF199" s="146">
        <f t="shared" si="25"/>
        <v>0</v>
      </c>
      <c r="BG199" s="146">
        <f t="shared" si="26"/>
        <v>0</v>
      </c>
      <c r="BH199" s="146">
        <f t="shared" si="27"/>
        <v>0</v>
      </c>
      <c r="BI199" s="146">
        <f t="shared" si="28"/>
        <v>0</v>
      </c>
      <c r="BJ199" s="16" t="s">
        <v>92</v>
      </c>
      <c r="BK199" s="146">
        <f t="shared" si="29"/>
        <v>0</v>
      </c>
      <c r="BL199" s="16" t="s">
        <v>171</v>
      </c>
      <c r="BM199" s="145" t="s">
        <v>1193</v>
      </c>
    </row>
    <row r="200" spans="2:65" s="1" customFormat="1" ht="16.55" customHeight="1">
      <c r="B200" s="32"/>
      <c r="C200" s="133" t="s">
        <v>1194</v>
      </c>
      <c r="D200" s="133" t="s">
        <v>167</v>
      </c>
      <c r="E200" s="134" t="s">
        <v>1195</v>
      </c>
      <c r="F200" s="135" t="s">
        <v>1196</v>
      </c>
      <c r="G200" s="136" t="s">
        <v>257</v>
      </c>
      <c r="H200" s="137">
        <v>65</v>
      </c>
      <c r="I200" s="138"/>
      <c r="J200" s="139">
        <f t="shared" si="20"/>
        <v>0</v>
      </c>
      <c r="K200" s="140"/>
      <c r="L200" s="32"/>
      <c r="M200" s="141" t="s">
        <v>1</v>
      </c>
      <c r="N200" s="142" t="s">
        <v>49</v>
      </c>
      <c r="P200" s="143">
        <f t="shared" si="21"/>
        <v>0</v>
      </c>
      <c r="Q200" s="143">
        <v>0</v>
      </c>
      <c r="R200" s="143">
        <f t="shared" si="22"/>
        <v>0</v>
      </c>
      <c r="S200" s="143">
        <v>0</v>
      </c>
      <c r="T200" s="144">
        <f t="shared" si="23"/>
        <v>0</v>
      </c>
      <c r="AR200" s="145" t="s">
        <v>171</v>
      </c>
      <c r="AT200" s="145" t="s">
        <v>167</v>
      </c>
      <c r="AU200" s="145" t="s">
        <v>92</v>
      </c>
      <c r="AY200" s="16" t="s">
        <v>165</v>
      </c>
      <c r="BE200" s="146">
        <f t="shared" si="24"/>
        <v>0</v>
      </c>
      <c r="BF200" s="146">
        <f t="shared" si="25"/>
        <v>0</v>
      </c>
      <c r="BG200" s="146">
        <f t="shared" si="26"/>
        <v>0</v>
      </c>
      <c r="BH200" s="146">
        <f t="shared" si="27"/>
        <v>0</v>
      </c>
      <c r="BI200" s="146">
        <f t="shared" si="28"/>
        <v>0</v>
      </c>
      <c r="BJ200" s="16" t="s">
        <v>92</v>
      </c>
      <c r="BK200" s="146">
        <f t="shared" si="29"/>
        <v>0</v>
      </c>
      <c r="BL200" s="16" t="s">
        <v>171</v>
      </c>
      <c r="BM200" s="145" t="s">
        <v>1197</v>
      </c>
    </row>
    <row r="201" spans="2:65" s="1" customFormat="1" ht="21.8" customHeight="1">
      <c r="B201" s="32"/>
      <c r="C201" s="133" t="s">
        <v>1198</v>
      </c>
      <c r="D201" s="133" t="s">
        <v>167</v>
      </c>
      <c r="E201" s="134" t="s">
        <v>1199</v>
      </c>
      <c r="F201" s="135" t="s">
        <v>1200</v>
      </c>
      <c r="G201" s="136" t="s">
        <v>949</v>
      </c>
      <c r="H201" s="137">
        <v>36</v>
      </c>
      <c r="I201" s="138"/>
      <c r="J201" s="139">
        <f t="shared" si="20"/>
        <v>0</v>
      </c>
      <c r="K201" s="140"/>
      <c r="L201" s="32"/>
      <c r="M201" s="141" t="s">
        <v>1</v>
      </c>
      <c r="N201" s="142" t="s">
        <v>49</v>
      </c>
      <c r="P201" s="143">
        <f t="shared" si="21"/>
        <v>0</v>
      </c>
      <c r="Q201" s="143">
        <v>0</v>
      </c>
      <c r="R201" s="143">
        <f t="shared" si="22"/>
        <v>0</v>
      </c>
      <c r="S201" s="143">
        <v>0</v>
      </c>
      <c r="T201" s="144">
        <f t="shared" si="23"/>
        <v>0</v>
      </c>
      <c r="AR201" s="145" t="s">
        <v>171</v>
      </c>
      <c r="AT201" s="145" t="s">
        <v>167</v>
      </c>
      <c r="AU201" s="145" t="s">
        <v>92</v>
      </c>
      <c r="AY201" s="16" t="s">
        <v>165</v>
      </c>
      <c r="BE201" s="146">
        <f t="shared" si="24"/>
        <v>0</v>
      </c>
      <c r="BF201" s="146">
        <f t="shared" si="25"/>
        <v>0</v>
      </c>
      <c r="BG201" s="146">
        <f t="shared" si="26"/>
        <v>0</v>
      </c>
      <c r="BH201" s="146">
        <f t="shared" si="27"/>
        <v>0</v>
      </c>
      <c r="BI201" s="146">
        <f t="shared" si="28"/>
        <v>0</v>
      </c>
      <c r="BJ201" s="16" t="s">
        <v>92</v>
      </c>
      <c r="BK201" s="146">
        <f t="shared" si="29"/>
        <v>0</v>
      </c>
      <c r="BL201" s="16" t="s">
        <v>171</v>
      </c>
      <c r="BM201" s="145" t="s">
        <v>1201</v>
      </c>
    </row>
    <row r="202" spans="2:65" s="1" customFormat="1" ht="16.55" customHeight="1">
      <c r="B202" s="32"/>
      <c r="C202" s="133" t="s">
        <v>1202</v>
      </c>
      <c r="D202" s="133" t="s">
        <v>167</v>
      </c>
      <c r="E202" s="134" t="s">
        <v>1203</v>
      </c>
      <c r="F202" s="135" t="s">
        <v>1204</v>
      </c>
      <c r="G202" s="136" t="s">
        <v>257</v>
      </c>
      <c r="H202" s="137">
        <v>12</v>
      </c>
      <c r="I202" s="138"/>
      <c r="J202" s="139">
        <f t="shared" si="20"/>
        <v>0</v>
      </c>
      <c r="K202" s="140"/>
      <c r="L202" s="32"/>
      <c r="M202" s="141" t="s">
        <v>1</v>
      </c>
      <c r="N202" s="142" t="s">
        <v>49</v>
      </c>
      <c r="P202" s="143">
        <f t="shared" si="21"/>
        <v>0</v>
      </c>
      <c r="Q202" s="143">
        <v>0</v>
      </c>
      <c r="R202" s="143">
        <f t="shared" si="22"/>
        <v>0</v>
      </c>
      <c r="S202" s="143">
        <v>0</v>
      </c>
      <c r="T202" s="144">
        <f t="shared" si="23"/>
        <v>0</v>
      </c>
      <c r="AR202" s="145" t="s">
        <v>171</v>
      </c>
      <c r="AT202" s="145" t="s">
        <v>167</v>
      </c>
      <c r="AU202" s="145" t="s">
        <v>92</v>
      </c>
      <c r="AY202" s="16" t="s">
        <v>165</v>
      </c>
      <c r="BE202" s="146">
        <f t="shared" si="24"/>
        <v>0</v>
      </c>
      <c r="BF202" s="146">
        <f t="shared" si="25"/>
        <v>0</v>
      </c>
      <c r="BG202" s="146">
        <f t="shared" si="26"/>
        <v>0</v>
      </c>
      <c r="BH202" s="146">
        <f t="shared" si="27"/>
        <v>0</v>
      </c>
      <c r="BI202" s="146">
        <f t="shared" si="28"/>
        <v>0</v>
      </c>
      <c r="BJ202" s="16" t="s">
        <v>92</v>
      </c>
      <c r="BK202" s="146">
        <f t="shared" si="29"/>
        <v>0</v>
      </c>
      <c r="BL202" s="16" t="s">
        <v>171</v>
      </c>
      <c r="BM202" s="145" t="s">
        <v>1205</v>
      </c>
    </row>
    <row r="203" spans="2:65" s="1" customFormat="1" ht="16.55" customHeight="1">
      <c r="B203" s="32"/>
      <c r="C203" s="133" t="s">
        <v>1206</v>
      </c>
      <c r="D203" s="133" t="s">
        <v>167</v>
      </c>
      <c r="E203" s="134" t="s">
        <v>1207</v>
      </c>
      <c r="F203" s="135" t="s">
        <v>1208</v>
      </c>
      <c r="G203" s="136" t="s">
        <v>949</v>
      </c>
      <c r="H203" s="137">
        <v>18</v>
      </c>
      <c r="I203" s="138"/>
      <c r="J203" s="139">
        <f t="shared" si="20"/>
        <v>0</v>
      </c>
      <c r="K203" s="140"/>
      <c r="L203" s="32"/>
      <c r="M203" s="141" t="s">
        <v>1</v>
      </c>
      <c r="N203" s="142" t="s">
        <v>49</v>
      </c>
      <c r="P203" s="143">
        <f t="shared" si="21"/>
        <v>0</v>
      </c>
      <c r="Q203" s="143">
        <v>0</v>
      </c>
      <c r="R203" s="143">
        <f t="shared" si="22"/>
        <v>0</v>
      </c>
      <c r="S203" s="143">
        <v>0</v>
      </c>
      <c r="T203" s="144">
        <f t="shared" si="23"/>
        <v>0</v>
      </c>
      <c r="AR203" s="145" t="s">
        <v>171</v>
      </c>
      <c r="AT203" s="145" t="s">
        <v>167</v>
      </c>
      <c r="AU203" s="145" t="s">
        <v>92</v>
      </c>
      <c r="AY203" s="16" t="s">
        <v>165</v>
      </c>
      <c r="BE203" s="146">
        <f t="shared" si="24"/>
        <v>0</v>
      </c>
      <c r="BF203" s="146">
        <f t="shared" si="25"/>
        <v>0</v>
      </c>
      <c r="BG203" s="146">
        <f t="shared" si="26"/>
        <v>0</v>
      </c>
      <c r="BH203" s="146">
        <f t="shared" si="27"/>
        <v>0</v>
      </c>
      <c r="BI203" s="146">
        <f t="shared" si="28"/>
        <v>0</v>
      </c>
      <c r="BJ203" s="16" t="s">
        <v>92</v>
      </c>
      <c r="BK203" s="146">
        <f t="shared" si="29"/>
        <v>0</v>
      </c>
      <c r="BL203" s="16" t="s">
        <v>171</v>
      </c>
      <c r="BM203" s="145" t="s">
        <v>1209</v>
      </c>
    </row>
    <row r="204" spans="2:65" s="1" customFormat="1" ht="16.55" customHeight="1">
      <c r="B204" s="32"/>
      <c r="C204" s="133" t="s">
        <v>1210</v>
      </c>
      <c r="D204" s="133" t="s">
        <v>167</v>
      </c>
      <c r="E204" s="134" t="s">
        <v>1211</v>
      </c>
      <c r="F204" s="135" t="s">
        <v>1212</v>
      </c>
      <c r="G204" s="136" t="s">
        <v>257</v>
      </c>
      <c r="H204" s="137">
        <v>36</v>
      </c>
      <c r="I204" s="138"/>
      <c r="J204" s="139">
        <f t="shared" si="20"/>
        <v>0</v>
      </c>
      <c r="K204" s="140"/>
      <c r="L204" s="32"/>
      <c r="M204" s="141" t="s">
        <v>1</v>
      </c>
      <c r="N204" s="142" t="s">
        <v>49</v>
      </c>
      <c r="P204" s="143">
        <f t="shared" si="21"/>
        <v>0</v>
      </c>
      <c r="Q204" s="143">
        <v>0</v>
      </c>
      <c r="R204" s="143">
        <f t="shared" si="22"/>
        <v>0</v>
      </c>
      <c r="S204" s="143">
        <v>0</v>
      </c>
      <c r="T204" s="144">
        <f t="shared" si="23"/>
        <v>0</v>
      </c>
      <c r="AR204" s="145" t="s">
        <v>171</v>
      </c>
      <c r="AT204" s="145" t="s">
        <v>167</v>
      </c>
      <c r="AU204" s="145" t="s">
        <v>92</v>
      </c>
      <c r="AY204" s="16" t="s">
        <v>165</v>
      </c>
      <c r="BE204" s="146">
        <f t="shared" si="24"/>
        <v>0</v>
      </c>
      <c r="BF204" s="146">
        <f t="shared" si="25"/>
        <v>0</v>
      </c>
      <c r="BG204" s="146">
        <f t="shared" si="26"/>
        <v>0</v>
      </c>
      <c r="BH204" s="146">
        <f t="shared" si="27"/>
        <v>0</v>
      </c>
      <c r="BI204" s="146">
        <f t="shared" si="28"/>
        <v>0</v>
      </c>
      <c r="BJ204" s="16" t="s">
        <v>92</v>
      </c>
      <c r="BK204" s="146">
        <f t="shared" si="29"/>
        <v>0</v>
      </c>
      <c r="BL204" s="16" t="s">
        <v>171</v>
      </c>
      <c r="BM204" s="145" t="s">
        <v>1213</v>
      </c>
    </row>
    <row r="205" spans="2:65" s="1" customFormat="1" ht="16.55" customHeight="1">
      <c r="B205" s="32"/>
      <c r="C205" s="133" t="s">
        <v>1214</v>
      </c>
      <c r="D205" s="133" t="s">
        <v>167</v>
      </c>
      <c r="E205" s="134" t="s">
        <v>1215</v>
      </c>
      <c r="F205" s="135" t="s">
        <v>1216</v>
      </c>
      <c r="G205" s="136" t="s">
        <v>949</v>
      </c>
      <c r="H205" s="137">
        <v>72</v>
      </c>
      <c r="I205" s="138"/>
      <c r="J205" s="139">
        <f t="shared" si="20"/>
        <v>0</v>
      </c>
      <c r="K205" s="140"/>
      <c r="L205" s="32"/>
      <c r="M205" s="141" t="s">
        <v>1</v>
      </c>
      <c r="N205" s="142" t="s">
        <v>49</v>
      </c>
      <c r="P205" s="143">
        <f t="shared" si="21"/>
        <v>0</v>
      </c>
      <c r="Q205" s="143">
        <v>0</v>
      </c>
      <c r="R205" s="143">
        <f t="shared" si="22"/>
        <v>0</v>
      </c>
      <c r="S205" s="143">
        <v>0</v>
      </c>
      <c r="T205" s="144">
        <f t="shared" si="23"/>
        <v>0</v>
      </c>
      <c r="AR205" s="145" t="s">
        <v>171</v>
      </c>
      <c r="AT205" s="145" t="s">
        <v>167</v>
      </c>
      <c r="AU205" s="145" t="s">
        <v>92</v>
      </c>
      <c r="AY205" s="16" t="s">
        <v>165</v>
      </c>
      <c r="BE205" s="146">
        <f t="shared" si="24"/>
        <v>0</v>
      </c>
      <c r="BF205" s="146">
        <f t="shared" si="25"/>
        <v>0</v>
      </c>
      <c r="BG205" s="146">
        <f t="shared" si="26"/>
        <v>0</v>
      </c>
      <c r="BH205" s="146">
        <f t="shared" si="27"/>
        <v>0</v>
      </c>
      <c r="BI205" s="146">
        <f t="shared" si="28"/>
        <v>0</v>
      </c>
      <c r="BJ205" s="16" t="s">
        <v>92</v>
      </c>
      <c r="BK205" s="146">
        <f t="shared" si="29"/>
        <v>0</v>
      </c>
      <c r="BL205" s="16" t="s">
        <v>171</v>
      </c>
      <c r="BM205" s="145" t="s">
        <v>1217</v>
      </c>
    </row>
    <row r="206" spans="2:65" s="1" customFormat="1" ht="16.55" customHeight="1">
      <c r="B206" s="32"/>
      <c r="C206" s="133" t="s">
        <v>1218</v>
      </c>
      <c r="D206" s="133" t="s">
        <v>167</v>
      </c>
      <c r="E206" s="134" t="s">
        <v>1219</v>
      </c>
      <c r="F206" s="135" t="s">
        <v>1220</v>
      </c>
      <c r="G206" s="136" t="s">
        <v>257</v>
      </c>
      <c r="H206" s="137">
        <v>260</v>
      </c>
      <c r="I206" s="138"/>
      <c r="J206" s="139">
        <f t="shared" si="20"/>
        <v>0</v>
      </c>
      <c r="K206" s="140"/>
      <c r="L206" s="32"/>
      <c r="M206" s="141" t="s">
        <v>1</v>
      </c>
      <c r="N206" s="142" t="s">
        <v>49</v>
      </c>
      <c r="P206" s="143">
        <f t="shared" si="21"/>
        <v>0</v>
      </c>
      <c r="Q206" s="143">
        <v>0</v>
      </c>
      <c r="R206" s="143">
        <f t="shared" si="22"/>
        <v>0</v>
      </c>
      <c r="S206" s="143">
        <v>0</v>
      </c>
      <c r="T206" s="144">
        <f t="shared" si="23"/>
        <v>0</v>
      </c>
      <c r="AR206" s="145" t="s">
        <v>171</v>
      </c>
      <c r="AT206" s="145" t="s">
        <v>167</v>
      </c>
      <c r="AU206" s="145" t="s">
        <v>92</v>
      </c>
      <c r="AY206" s="16" t="s">
        <v>165</v>
      </c>
      <c r="BE206" s="146">
        <f t="shared" si="24"/>
        <v>0</v>
      </c>
      <c r="BF206" s="146">
        <f t="shared" si="25"/>
        <v>0</v>
      </c>
      <c r="BG206" s="146">
        <f t="shared" si="26"/>
        <v>0</v>
      </c>
      <c r="BH206" s="146">
        <f t="shared" si="27"/>
        <v>0</v>
      </c>
      <c r="BI206" s="146">
        <f t="shared" si="28"/>
        <v>0</v>
      </c>
      <c r="BJ206" s="16" t="s">
        <v>92</v>
      </c>
      <c r="BK206" s="146">
        <f t="shared" si="29"/>
        <v>0</v>
      </c>
      <c r="BL206" s="16" t="s">
        <v>171</v>
      </c>
      <c r="BM206" s="145" t="s">
        <v>1221</v>
      </c>
    </row>
    <row r="207" spans="2:65" s="1" customFormat="1" ht="16.55" customHeight="1">
      <c r="B207" s="32"/>
      <c r="C207" s="133" t="s">
        <v>1222</v>
      </c>
      <c r="D207" s="133" t="s">
        <v>167</v>
      </c>
      <c r="E207" s="134" t="s">
        <v>1223</v>
      </c>
      <c r="F207" s="135" t="s">
        <v>1224</v>
      </c>
      <c r="G207" s="136" t="s">
        <v>257</v>
      </c>
      <c r="H207" s="137">
        <v>21.5</v>
      </c>
      <c r="I207" s="138"/>
      <c r="J207" s="139">
        <f t="shared" si="20"/>
        <v>0</v>
      </c>
      <c r="K207" s="140"/>
      <c r="L207" s="32"/>
      <c r="M207" s="141" t="s">
        <v>1</v>
      </c>
      <c r="N207" s="142" t="s">
        <v>49</v>
      </c>
      <c r="P207" s="143">
        <f t="shared" si="21"/>
        <v>0</v>
      </c>
      <c r="Q207" s="143">
        <v>0</v>
      </c>
      <c r="R207" s="143">
        <f t="shared" si="22"/>
        <v>0</v>
      </c>
      <c r="S207" s="143">
        <v>0</v>
      </c>
      <c r="T207" s="144">
        <f t="shared" si="23"/>
        <v>0</v>
      </c>
      <c r="AR207" s="145" t="s">
        <v>171</v>
      </c>
      <c r="AT207" s="145" t="s">
        <v>167</v>
      </c>
      <c r="AU207" s="145" t="s">
        <v>92</v>
      </c>
      <c r="AY207" s="16" t="s">
        <v>165</v>
      </c>
      <c r="BE207" s="146">
        <f t="shared" si="24"/>
        <v>0</v>
      </c>
      <c r="BF207" s="146">
        <f t="shared" si="25"/>
        <v>0</v>
      </c>
      <c r="BG207" s="146">
        <f t="shared" si="26"/>
        <v>0</v>
      </c>
      <c r="BH207" s="146">
        <f t="shared" si="27"/>
        <v>0</v>
      </c>
      <c r="BI207" s="146">
        <f t="shared" si="28"/>
        <v>0</v>
      </c>
      <c r="BJ207" s="16" t="s">
        <v>92</v>
      </c>
      <c r="BK207" s="146">
        <f t="shared" si="29"/>
        <v>0</v>
      </c>
      <c r="BL207" s="16" t="s">
        <v>171</v>
      </c>
      <c r="BM207" s="145" t="s">
        <v>1225</v>
      </c>
    </row>
    <row r="208" spans="2:65" s="1" customFormat="1" ht="16.55" customHeight="1">
      <c r="B208" s="32"/>
      <c r="C208" s="133" t="s">
        <v>1226</v>
      </c>
      <c r="D208" s="133" t="s">
        <v>167</v>
      </c>
      <c r="E208" s="134" t="s">
        <v>1227</v>
      </c>
      <c r="F208" s="135" t="s">
        <v>1228</v>
      </c>
      <c r="G208" s="136" t="s">
        <v>257</v>
      </c>
      <c r="H208" s="137">
        <v>229.5</v>
      </c>
      <c r="I208" s="138"/>
      <c r="J208" s="139">
        <f t="shared" si="20"/>
        <v>0</v>
      </c>
      <c r="K208" s="140"/>
      <c r="L208" s="32"/>
      <c r="M208" s="141" t="s">
        <v>1</v>
      </c>
      <c r="N208" s="142" t="s">
        <v>49</v>
      </c>
      <c r="P208" s="143">
        <f t="shared" si="21"/>
        <v>0</v>
      </c>
      <c r="Q208" s="143">
        <v>0</v>
      </c>
      <c r="R208" s="143">
        <f t="shared" si="22"/>
        <v>0</v>
      </c>
      <c r="S208" s="143">
        <v>0</v>
      </c>
      <c r="T208" s="144">
        <f t="shared" si="23"/>
        <v>0</v>
      </c>
      <c r="AR208" s="145" t="s">
        <v>171</v>
      </c>
      <c r="AT208" s="145" t="s">
        <v>167</v>
      </c>
      <c r="AU208" s="145" t="s">
        <v>92</v>
      </c>
      <c r="AY208" s="16" t="s">
        <v>165</v>
      </c>
      <c r="BE208" s="146">
        <f t="shared" si="24"/>
        <v>0</v>
      </c>
      <c r="BF208" s="146">
        <f t="shared" si="25"/>
        <v>0</v>
      </c>
      <c r="BG208" s="146">
        <f t="shared" si="26"/>
        <v>0</v>
      </c>
      <c r="BH208" s="146">
        <f t="shared" si="27"/>
        <v>0</v>
      </c>
      <c r="BI208" s="146">
        <f t="shared" si="28"/>
        <v>0</v>
      </c>
      <c r="BJ208" s="16" t="s">
        <v>92</v>
      </c>
      <c r="BK208" s="146">
        <f t="shared" si="29"/>
        <v>0</v>
      </c>
      <c r="BL208" s="16" t="s">
        <v>171</v>
      </c>
      <c r="BM208" s="145" t="s">
        <v>1229</v>
      </c>
    </row>
    <row r="209" spans="2:65" s="1" customFormat="1" ht="16.55" customHeight="1">
      <c r="B209" s="32"/>
      <c r="C209" s="133" t="s">
        <v>1230</v>
      </c>
      <c r="D209" s="133" t="s">
        <v>167</v>
      </c>
      <c r="E209" s="134" t="s">
        <v>1231</v>
      </c>
      <c r="F209" s="135" t="s">
        <v>1232</v>
      </c>
      <c r="G209" s="136" t="s">
        <v>257</v>
      </c>
      <c r="H209" s="137">
        <v>9</v>
      </c>
      <c r="I209" s="138"/>
      <c r="J209" s="139">
        <f t="shared" si="20"/>
        <v>0</v>
      </c>
      <c r="K209" s="140"/>
      <c r="L209" s="32"/>
      <c r="M209" s="141" t="s">
        <v>1</v>
      </c>
      <c r="N209" s="142" t="s">
        <v>49</v>
      </c>
      <c r="P209" s="143">
        <f t="shared" si="21"/>
        <v>0</v>
      </c>
      <c r="Q209" s="143">
        <v>0</v>
      </c>
      <c r="R209" s="143">
        <f t="shared" si="22"/>
        <v>0</v>
      </c>
      <c r="S209" s="143">
        <v>0</v>
      </c>
      <c r="T209" s="144">
        <f t="shared" si="23"/>
        <v>0</v>
      </c>
      <c r="AR209" s="145" t="s">
        <v>171</v>
      </c>
      <c r="AT209" s="145" t="s">
        <v>167</v>
      </c>
      <c r="AU209" s="145" t="s">
        <v>92</v>
      </c>
      <c r="AY209" s="16" t="s">
        <v>165</v>
      </c>
      <c r="BE209" s="146">
        <f t="shared" si="24"/>
        <v>0</v>
      </c>
      <c r="BF209" s="146">
        <f t="shared" si="25"/>
        <v>0</v>
      </c>
      <c r="BG209" s="146">
        <f t="shared" si="26"/>
        <v>0</v>
      </c>
      <c r="BH209" s="146">
        <f t="shared" si="27"/>
        <v>0</v>
      </c>
      <c r="BI209" s="146">
        <f t="shared" si="28"/>
        <v>0</v>
      </c>
      <c r="BJ209" s="16" t="s">
        <v>92</v>
      </c>
      <c r="BK209" s="146">
        <f t="shared" si="29"/>
        <v>0</v>
      </c>
      <c r="BL209" s="16" t="s">
        <v>171</v>
      </c>
      <c r="BM209" s="145" t="s">
        <v>1233</v>
      </c>
    </row>
    <row r="210" spans="2:65" s="1" customFormat="1" ht="16.55" customHeight="1">
      <c r="B210" s="32"/>
      <c r="C210" s="133" t="s">
        <v>1234</v>
      </c>
      <c r="D210" s="133" t="s">
        <v>167</v>
      </c>
      <c r="E210" s="134" t="s">
        <v>1235</v>
      </c>
      <c r="F210" s="135" t="s">
        <v>1236</v>
      </c>
      <c r="G210" s="136" t="s">
        <v>238</v>
      </c>
      <c r="H210" s="137">
        <v>301</v>
      </c>
      <c r="I210" s="138"/>
      <c r="J210" s="139">
        <f t="shared" si="20"/>
        <v>0</v>
      </c>
      <c r="K210" s="140"/>
      <c r="L210" s="32"/>
      <c r="M210" s="141" t="s">
        <v>1</v>
      </c>
      <c r="N210" s="142" t="s">
        <v>49</v>
      </c>
      <c r="P210" s="143">
        <f t="shared" si="21"/>
        <v>0</v>
      </c>
      <c r="Q210" s="143">
        <v>0</v>
      </c>
      <c r="R210" s="143">
        <f t="shared" si="22"/>
        <v>0</v>
      </c>
      <c r="S210" s="143">
        <v>0</v>
      </c>
      <c r="T210" s="144">
        <f t="shared" si="23"/>
        <v>0</v>
      </c>
      <c r="AR210" s="145" t="s">
        <v>171</v>
      </c>
      <c r="AT210" s="145" t="s">
        <v>167</v>
      </c>
      <c r="AU210" s="145" t="s">
        <v>92</v>
      </c>
      <c r="AY210" s="16" t="s">
        <v>165</v>
      </c>
      <c r="BE210" s="146">
        <f t="shared" si="24"/>
        <v>0</v>
      </c>
      <c r="BF210" s="146">
        <f t="shared" si="25"/>
        <v>0</v>
      </c>
      <c r="BG210" s="146">
        <f t="shared" si="26"/>
        <v>0</v>
      </c>
      <c r="BH210" s="146">
        <f t="shared" si="27"/>
        <v>0</v>
      </c>
      <c r="BI210" s="146">
        <f t="shared" si="28"/>
        <v>0</v>
      </c>
      <c r="BJ210" s="16" t="s">
        <v>92</v>
      </c>
      <c r="BK210" s="146">
        <f t="shared" si="29"/>
        <v>0</v>
      </c>
      <c r="BL210" s="16" t="s">
        <v>171</v>
      </c>
      <c r="BM210" s="145" t="s">
        <v>1237</v>
      </c>
    </row>
    <row r="211" spans="2:65" s="1" customFormat="1" ht="16.55" customHeight="1">
      <c r="B211" s="32"/>
      <c r="C211" s="133" t="s">
        <v>1238</v>
      </c>
      <c r="D211" s="133" t="s">
        <v>167</v>
      </c>
      <c r="E211" s="134" t="s">
        <v>1239</v>
      </c>
      <c r="F211" s="135" t="s">
        <v>1240</v>
      </c>
      <c r="G211" s="136" t="s">
        <v>257</v>
      </c>
      <c r="H211" s="137">
        <v>251</v>
      </c>
      <c r="I211" s="138"/>
      <c r="J211" s="139">
        <f t="shared" si="20"/>
        <v>0</v>
      </c>
      <c r="K211" s="140"/>
      <c r="L211" s="32"/>
      <c r="M211" s="141" t="s">
        <v>1</v>
      </c>
      <c r="N211" s="142" t="s">
        <v>49</v>
      </c>
      <c r="P211" s="143">
        <f t="shared" si="21"/>
        <v>0</v>
      </c>
      <c r="Q211" s="143">
        <v>0</v>
      </c>
      <c r="R211" s="143">
        <f t="shared" si="22"/>
        <v>0</v>
      </c>
      <c r="S211" s="143">
        <v>0</v>
      </c>
      <c r="T211" s="144">
        <f t="shared" si="23"/>
        <v>0</v>
      </c>
      <c r="AR211" s="145" t="s">
        <v>171</v>
      </c>
      <c r="AT211" s="145" t="s">
        <v>167</v>
      </c>
      <c r="AU211" s="145" t="s">
        <v>92</v>
      </c>
      <c r="AY211" s="16" t="s">
        <v>165</v>
      </c>
      <c r="BE211" s="146">
        <f t="shared" si="24"/>
        <v>0</v>
      </c>
      <c r="BF211" s="146">
        <f t="shared" si="25"/>
        <v>0</v>
      </c>
      <c r="BG211" s="146">
        <f t="shared" si="26"/>
        <v>0</v>
      </c>
      <c r="BH211" s="146">
        <f t="shared" si="27"/>
        <v>0</v>
      </c>
      <c r="BI211" s="146">
        <f t="shared" si="28"/>
        <v>0</v>
      </c>
      <c r="BJ211" s="16" t="s">
        <v>92</v>
      </c>
      <c r="BK211" s="146">
        <f t="shared" si="29"/>
        <v>0</v>
      </c>
      <c r="BL211" s="16" t="s">
        <v>171</v>
      </c>
      <c r="BM211" s="145" t="s">
        <v>1241</v>
      </c>
    </row>
    <row r="212" spans="2:65" s="1" customFormat="1" ht="16.55" customHeight="1">
      <c r="B212" s="32"/>
      <c r="C212" s="133" t="s">
        <v>1242</v>
      </c>
      <c r="D212" s="133" t="s">
        <v>167</v>
      </c>
      <c r="E212" s="134" t="s">
        <v>1243</v>
      </c>
      <c r="F212" s="135" t="s">
        <v>1244</v>
      </c>
      <c r="G212" s="136" t="s">
        <v>257</v>
      </c>
      <c r="H212" s="137">
        <v>79</v>
      </c>
      <c r="I212" s="138"/>
      <c r="J212" s="139">
        <f t="shared" si="20"/>
        <v>0</v>
      </c>
      <c r="K212" s="140"/>
      <c r="L212" s="32"/>
      <c r="M212" s="141" t="s">
        <v>1</v>
      </c>
      <c r="N212" s="142" t="s">
        <v>49</v>
      </c>
      <c r="P212" s="143">
        <f t="shared" si="21"/>
        <v>0</v>
      </c>
      <c r="Q212" s="143">
        <v>0</v>
      </c>
      <c r="R212" s="143">
        <f t="shared" si="22"/>
        <v>0</v>
      </c>
      <c r="S212" s="143">
        <v>0</v>
      </c>
      <c r="T212" s="144">
        <f t="shared" si="23"/>
        <v>0</v>
      </c>
      <c r="AR212" s="145" t="s">
        <v>171</v>
      </c>
      <c r="AT212" s="145" t="s">
        <v>167</v>
      </c>
      <c r="AU212" s="145" t="s">
        <v>92</v>
      </c>
      <c r="AY212" s="16" t="s">
        <v>165</v>
      </c>
      <c r="BE212" s="146">
        <f t="shared" si="24"/>
        <v>0</v>
      </c>
      <c r="BF212" s="146">
        <f t="shared" si="25"/>
        <v>0</v>
      </c>
      <c r="BG212" s="146">
        <f t="shared" si="26"/>
        <v>0</v>
      </c>
      <c r="BH212" s="146">
        <f t="shared" si="27"/>
        <v>0</v>
      </c>
      <c r="BI212" s="146">
        <f t="shared" si="28"/>
        <v>0</v>
      </c>
      <c r="BJ212" s="16" t="s">
        <v>92</v>
      </c>
      <c r="BK212" s="146">
        <f t="shared" si="29"/>
        <v>0</v>
      </c>
      <c r="BL212" s="16" t="s">
        <v>171</v>
      </c>
      <c r="BM212" s="145" t="s">
        <v>1245</v>
      </c>
    </row>
    <row r="213" spans="2:65" s="1" customFormat="1" ht="21.8" customHeight="1">
      <c r="B213" s="32"/>
      <c r="C213" s="133" t="s">
        <v>1246</v>
      </c>
      <c r="D213" s="133" t="s">
        <v>167</v>
      </c>
      <c r="E213" s="134" t="s">
        <v>1247</v>
      </c>
      <c r="F213" s="135" t="s">
        <v>1248</v>
      </c>
      <c r="G213" s="136" t="s">
        <v>257</v>
      </c>
      <c r="H213" s="137">
        <v>30</v>
      </c>
      <c r="I213" s="138"/>
      <c r="J213" s="139">
        <f t="shared" si="20"/>
        <v>0</v>
      </c>
      <c r="K213" s="140"/>
      <c r="L213" s="32"/>
      <c r="M213" s="141" t="s">
        <v>1</v>
      </c>
      <c r="N213" s="142" t="s">
        <v>49</v>
      </c>
      <c r="P213" s="143">
        <f t="shared" si="21"/>
        <v>0</v>
      </c>
      <c r="Q213" s="143">
        <v>0</v>
      </c>
      <c r="R213" s="143">
        <f t="shared" si="22"/>
        <v>0</v>
      </c>
      <c r="S213" s="143">
        <v>0</v>
      </c>
      <c r="T213" s="144">
        <f t="shared" si="23"/>
        <v>0</v>
      </c>
      <c r="AR213" s="145" t="s">
        <v>171</v>
      </c>
      <c r="AT213" s="145" t="s">
        <v>167</v>
      </c>
      <c r="AU213" s="145" t="s">
        <v>92</v>
      </c>
      <c r="AY213" s="16" t="s">
        <v>165</v>
      </c>
      <c r="BE213" s="146">
        <f t="shared" si="24"/>
        <v>0</v>
      </c>
      <c r="BF213" s="146">
        <f t="shared" si="25"/>
        <v>0</v>
      </c>
      <c r="BG213" s="146">
        <f t="shared" si="26"/>
        <v>0</v>
      </c>
      <c r="BH213" s="146">
        <f t="shared" si="27"/>
        <v>0</v>
      </c>
      <c r="BI213" s="146">
        <f t="shared" si="28"/>
        <v>0</v>
      </c>
      <c r="BJ213" s="16" t="s">
        <v>92</v>
      </c>
      <c r="BK213" s="146">
        <f t="shared" si="29"/>
        <v>0</v>
      </c>
      <c r="BL213" s="16" t="s">
        <v>171</v>
      </c>
      <c r="BM213" s="145" t="s">
        <v>1249</v>
      </c>
    </row>
    <row r="214" spans="2:65" s="1" customFormat="1" ht="16.55" customHeight="1">
      <c r="B214" s="32"/>
      <c r="C214" s="133" t="s">
        <v>1250</v>
      </c>
      <c r="D214" s="133" t="s">
        <v>167</v>
      </c>
      <c r="E214" s="134" t="s">
        <v>1251</v>
      </c>
      <c r="F214" s="135" t="s">
        <v>1252</v>
      </c>
      <c r="G214" s="136" t="s">
        <v>257</v>
      </c>
      <c r="H214" s="137">
        <v>21.5</v>
      </c>
      <c r="I214" s="138"/>
      <c r="J214" s="139">
        <f t="shared" si="20"/>
        <v>0</v>
      </c>
      <c r="K214" s="140"/>
      <c r="L214" s="32"/>
      <c r="M214" s="141" t="s">
        <v>1</v>
      </c>
      <c r="N214" s="142" t="s">
        <v>49</v>
      </c>
      <c r="P214" s="143">
        <f t="shared" si="21"/>
        <v>0</v>
      </c>
      <c r="Q214" s="143">
        <v>0</v>
      </c>
      <c r="R214" s="143">
        <f t="shared" si="22"/>
        <v>0</v>
      </c>
      <c r="S214" s="143">
        <v>0</v>
      </c>
      <c r="T214" s="144">
        <f t="shared" si="23"/>
        <v>0</v>
      </c>
      <c r="AR214" s="145" t="s">
        <v>171</v>
      </c>
      <c r="AT214" s="145" t="s">
        <v>167</v>
      </c>
      <c r="AU214" s="145" t="s">
        <v>92</v>
      </c>
      <c r="AY214" s="16" t="s">
        <v>165</v>
      </c>
      <c r="BE214" s="146">
        <f t="shared" si="24"/>
        <v>0</v>
      </c>
      <c r="BF214" s="146">
        <f t="shared" si="25"/>
        <v>0</v>
      </c>
      <c r="BG214" s="146">
        <f t="shared" si="26"/>
        <v>0</v>
      </c>
      <c r="BH214" s="146">
        <f t="shared" si="27"/>
        <v>0</v>
      </c>
      <c r="BI214" s="146">
        <f t="shared" si="28"/>
        <v>0</v>
      </c>
      <c r="BJ214" s="16" t="s">
        <v>92</v>
      </c>
      <c r="BK214" s="146">
        <f t="shared" si="29"/>
        <v>0</v>
      </c>
      <c r="BL214" s="16" t="s">
        <v>171</v>
      </c>
      <c r="BM214" s="145" t="s">
        <v>1253</v>
      </c>
    </row>
    <row r="215" spans="2:65" s="1" customFormat="1" ht="16.55" customHeight="1">
      <c r="B215" s="32"/>
      <c r="C215" s="133" t="s">
        <v>1254</v>
      </c>
      <c r="D215" s="133" t="s">
        <v>167</v>
      </c>
      <c r="E215" s="134" t="s">
        <v>1255</v>
      </c>
      <c r="F215" s="135" t="s">
        <v>1256</v>
      </c>
      <c r="G215" s="136" t="s">
        <v>257</v>
      </c>
      <c r="H215" s="137">
        <v>238.5</v>
      </c>
      <c r="I215" s="138"/>
      <c r="J215" s="139">
        <f t="shared" ref="J215:J246" si="30">ROUND(I215*H215,2)</f>
        <v>0</v>
      </c>
      <c r="K215" s="140"/>
      <c r="L215" s="32"/>
      <c r="M215" s="141" t="s">
        <v>1</v>
      </c>
      <c r="N215" s="142" t="s">
        <v>49</v>
      </c>
      <c r="P215" s="143">
        <f t="shared" ref="P215:P246" si="31">O215*H215</f>
        <v>0</v>
      </c>
      <c r="Q215" s="143">
        <v>0</v>
      </c>
      <c r="R215" s="143">
        <f t="shared" ref="R215:R246" si="32">Q215*H215</f>
        <v>0</v>
      </c>
      <c r="S215" s="143">
        <v>0</v>
      </c>
      <c r="T215" s="144">
        <f t="shared" ref="T215:T246" si="33">S215*H215</f>
        <v>0</v>
      </c>
      <c r="AR215" s="145" t="s">
        <v>171</v>
      </c>
      <c r="AT215" s="145" t="s">
        <v>167</v>
      </c>
      <c r="AU215" s="145" t="s">
        <v>92</v>
      </c>
      <c r="AY215" s="16" t="s">
        <v>165</v>
      </c>
      <c r="BE215" s="146">
        <f t="shared" ref="BE215:BE228" si="34">IF(N215="základní",J215,0)</f>
        <v>0</v>
      </c>
      <c r="BF215" s="146">
        <f t="shared" ref="BF215:BF228" si="35">IF(N215="snížená",J215,0)</f>
        <v>0</v>
      </c>
      <c r="BG215" s="146">
        <f t="shared" ref="BG215:BG228" si="36">IF(N215="zákl. přenesená",J215,0)</f>
        <v>0</v>
      </c>
      <c r="BH215" s="146">
        <f t="shared" ref="BH215:BH228" si="37">IF(N215="sníž. přenesená",J215,0)</f>
        <v>0</v>
      </c>
      <c r="BI215" s="146">
        <f t="shared" ref="BI215:BI228" si="38">IF(N215="nulová",J215,0)</f>
        <v>0</v>
      </c>
      <c r="BJ215" s="16" t="s">
        <v>92</v>
      </c>
      <c r="BK215" s="146">
        <f t="shared" ref="BK215:BK228" si="39">ROUND(I215*H215,2)</f>
        <v>0</v>
      </c>
      <c r="BL215" s="16" t="s">
        <v>171</v>
      </c>
      <c r="BM215" s="145" t="s">
        <v>1257</v>
      </c>
    </row>
    <row r="216" spans="2:65" s="1" customFormat="1" ht="16.55" customHeight="1">
      <c r="B216" s="32"/>
      <c r="C216" s="133" t="s">
        <v>1258</v>
      </c>
      <c r="D216" s="133" t="s">
        <v>167</v>
      </c>
      <c r="E216" s="134" t="s">
        <v>1259</v>
      </c>
      <c r="F216" s="135" t="s">
        <v>1260</v>
      </c>
      <c r="G216" s="136" t="s">
        <v>257</v>
      </c>
      <c r="H216" s="137">
        <v>9</v>
      </c>
      <c r="I216" s="138"/>
      <c r="J216" s="139">
        <f t="shared" si="30"/>
        <v>0</v>
      </c>
      <c r="K216" s="140"/>
      <c r="L216" s="32"/>
      <c r="M216" s="141" t="s">
        <v>1</v>
      </c>
      <c r="N216" s="142" t="s">
        <v>49</v>
      </c>
      <c r="P216" s="143">
        <f t="shared" si="31"/>
        <v>0</v>
      </c>
      <c r="Q216" s="143">
        <v>0</v>
      </c>
      <c r="R216" s="143">
        <f t="shared" si="32"/>
        <v>0</v>
      </c>
      <c r="S216" s="143">
        <v>0</v>
      </c>
      <c r="T216" s="144">
        <f t="shared" si="33"/>
        <v>0</v>
      </c>
      <c r="AR216" s="145" t="s">
        <v>171</v>
      </c>
      <c r="AT216" s="145" t="s">
        <v>167</v>
      </c>
      <c r="AU216" s="145" t="s">
        <v>92</v>
      </c>
      <c r="AY216" s="16" t="s">
        <v>165</v>
      </c>
      <c r="BE216" s="146">
        <f t="shared" si="34"/>
        <v>0</v>
      </c>
      <c r="BF216" s="146">
        <f t="shared" si="35"/>
        <v>0</v>
      </c>
      <c r="BG216" s="146">
        <f t="shared" si="36"/>
        <v>0</v>
      </c>
      <c r="BH216" s="146">
        <f t="shared" si="37"/>
        <v>0</v>
      </c>
      <c r="BI216" s="146">
        <f t="shared" si="38"/>
        <v>0</v>
      </c>
      <c r="BJ216" s="16" t="s">
        <v>92</v>
      </c>
      <c r="BK216" s="146">
        <f t="shared" si="39"/>
        <v>0</v>
      </c>
      <c r="BL216" s="16" t="s">
        <v>171</v>
      </c>
      <c r="BM216" s="145" t="s">
        <v>1261</v>
      </c>
    </row>
    <row r="217" spans="2:65" s="1" customFormat="1" ht="16.55" customHeight="1">
      <c r="B217" s="32"/>
      <c r="C217" s="133" t="s">
        <v>1262</v>
      </c>
      <c r="D217" s="133" t="s">
        <v>167</v>
      </c>
      <c r="E217" s="134" t="s">
        <v>1263</v>
      </c>
      <c r="F217" s="135" t="s">
        <v>1264</v>
      </c>
      <c r="G217" s="136" t="s">
        <v>257</v>
      </c>
      <c r="H217" s="137">
        <v>21.5</v>
      </c>
      <c r="I217" s="138"/>
      <c r="J217" s="139">
        <f t="shared" si="30"/>
        <v>0</v>
      </c>
      <c r="K217" s="140"/>
      <c r="L217" s="32"/>
      <c r="M217" s="141" t="s">
        <v>1</v>
      </c>
      <c r="N217" s="142" t="s">
        <v>49</v>
      </c>
      <c r="P217" s="143">
        <f t="shared" si="31"/>
        <v>0</v>
      </c>
      <c r="Q217" s="143">
        <v>0</v>
      </c>
      <c r="R217" s="143">
        <f t="shared" si="32"/>
        <v>0</v>
      </c>
      <c r="S217" s="143">
        <v>0</v>
      </c>
      <c r="T217" s="144">
        <f t="shared" si="33"/>
        <v>0</v>
      </c>
      <c r="AR217" s="145" t="s">
        <v>171</v>
      </c>
      <c r="AT217" s="145" t="s">
        <v>167</v>
      </c>
      <c r="AU217" s="145" t="s">
        <v>92</v>
      </c>
      <c r="AY217" s="16" t="s">
        <v>165</v>
      </c>
      <c r="BE217" s="146">
        <f t="shared" si="34"/>
        <v>0</v>
      </c>
      <c r="BF217" s="146">
        <f t="shared" si="35"/>
        <v>0</v>
      </c>
      <c r="BG217" s="146">
        <f t="shared" si="36"/>
        <v>0</v>
      </c>
      <c r="BH217" s="146">
        <f t="shared" si="37"/>
        <v>0</v>
      </c>
      <c r="BI217" s="146">
        <f t="shared" si="38"/>
        <v>0</v>
      </c>
      <c r="BJ217" s="16" t="s">
        <v>92</v>
      </c>
      <c r="BK217" s="146">
        <f t="shared" si="39"/>
        <v>0</v>
      </c>
      <c r="BL217" s="16" t="s">
        <v>171</v>
      </c>
      <c r="BM217" s="145" t="s">
        <v>1265</v>
      </c>
    </row>
    <row r="218" spans="2:65" s="1" customFormat="1" ht="16.55" customHeight="1">
      <c r="B218" s="32"/>
      <c r="C218" s="133" t="s">
        <v>1266</v>
      </c>
      <c r="D218" s="133" t="s">
        <v>167</v>
      </c>
      <c r="E218" s="134" t="s">
        <v>1267</v>
      </c>
      <c r="F218" s="135" t="s">
        <v>1268</v>
      </c>
      <c r="G218" s="136" t="s">
        <v>257</v>
      </c>
      <c r="H218" s="137">
        <v>229.5</v>
      </c>
      <c r="I218" s="138"/>
      <c r="J218" s="139">
        <f t="shared" si="30"/>
        <v>0</v>
      </c>
      <c r="K218" s="140"/>
      <c r="L218" s="32"/>
      <c r="M218" s="141" t="s">
        <v>1</v>
      </c>
      <c r="N218" s="142" t="s">
        <v>49</v>
      </c>
      <c r="P218" s="143">
        <f t="shared" si="31"/>
        <v>0</v>
      </c>
      <c r="Q218" s="143">
        <v>0</v>
      </c>
      <c r="R218" s="143">
        <f t="shared" si="32"/>
        <v>0</v>
      </c>
      <c r="S218" s="143">
        <v>0</v>
      </c>
      <c r="T218" s="144">
        <f t="shared" si="33"/>
        <v>0</v>
      </c>
      <c r="AR218" s="145" t="s">
        <v>171</v>
      </c>
      <c r="AT218" s="145" t="s">
        <v>167</v>
      </c>
      <c r="AU218" s="145" t="s">
        <v>92</v>
      </c>
      <c r="AY218" s="16" t="s">
        <v>165</v>
      </c>
      <c r="BE218" s="146">
        <f t="shared" si="34"/>
        <v>0</v>
      </c>
      <c r="BF218" s="146">
        <f t="shared" si="35"/>
        <v>0</v>
      </c>
      <c r="BG218" s="146">
        <f t="shared" si="36"/>
        <v>0</v>
      </c>
      <c r="BH218" s="146">
        <f t="shared" si="37"/>
        <v>0</v>
      </c>
      <c r="BI218" s="146">
        <f t="shared" si="38"/>
        <v>0</v>
      </c>
      <c r="BJ218" s="16" t="s">
        <v>92</v>
      </c>
      <c r="BK218" s="146">
        <f t="shared" si="39"/>
        <v>0</v>
      </c>
      <c r="BL218" s="16" t="s">
        <v>171</v>
      </c>
      <c r="BM218" s="145" t="s">
        <v>1269</v>
      </c>
    </row>
    <row r="219" spans="2:65" s="1" customFormat="1" ht="16.55" customHeight="1">
      <c r="B219" s="32"/>
      <c r="C219" s="133" t="s">
        <v>1270</v>
      </c>
      <c r="D219" s="133" t="s">
        <v>167</v>
      </c>
      <c r="E219" s="134" t="s">
        <v>1271</v>
      </c>
      <c r="F219" s="135" t="s">
        <v>1272</v>
      </c>
      <c r="G219" s="136" t="s">
        <v>257</v>
      </c>
      <c r="H219" s="137">
        <v>9</v>
      </c>
      <c r="I219" s="138"/>
      <c r="J219" s="139">
        <f t="shared" si="30"/>
        <v>0</v>
      </c>
      <c r="K219" s="140"/>
      <c r="L219" s="32"/>
      <c r="M219" s="141" t="s">
        <v>1</v>
      </c>
      <c r="N219" s="142" t="s">
        <v>49</v>
      </c>
      <c r="P219" s="143">
        <f t="shared" si="31"/>
        <v>0</v>
      </c>
      <c r="Q219" s="143">
        <v>0</v>
      </c>
      <c r="R219" s="143">
        <f t="shared" si="32"/>
        <v>0</v>
      </c>
      <c r="S219" s="143">
        <v>0</v>
      </c>
      <c r="T219" s="144">
        <f t="shared" si="33"/>
        <v>0</v>
      </c>
      <c r="AR219" s="145" t="s">
        <v>171</v>
      </c>
      <c r="AT219" s="145" t="s">
        <v>167</v>
      </c>
      <c r="AU219" s="145" t="s">
        <v>92</v>
      </c>
      <c r="AY219" s="16" t="s">
        <v>165</v>
      </c>
      <c r="BE219" s="146">
        <f t="shared" si="34"/>
        <v>0</v>
      </c>
      <c r="BF219" s="146">
        <f t="shared" si="35"/>
        <v>0</v>
      </c>
      <c r="BG219" s="146">
        <f t="shared" si="36"/>
        <v>0</v>
      </c>
      <c r="BH219" s="146">
        <f t="shared" si="37"/>
        <v>0</v>
      </c>
      <c r="BI219" s="146">
        <f t="shared" si="38"/>
        <v>0</v>
      </c>
      <c r="BJ219" s="16" t="s">
        <v>92</v>
      </c>
      <c r="BK219" s="146">
        <f t="shared" si="39"/>
        <v>0</v>
      </c>
      <c r="BL219" s="16" t="s">
        <v>171</v>
      </c>
      <c r="BM219" s="145" t="s">
        <v>1273</v>
      </c>
    </row>
    <row r="220" spans="2:65" s="1" customFormat="1" ht="21.8" customHeight="1">
      <c r="B220" s="32"/>
      <c r="C220" s="133" t="s">
        <v>1274</v>
      </c>
      <c r="D220" s="133" t="s">
        <v>167</v>
      </c>
      <c r="E220" s="134" t="s">
        <v>1275</v>
      </c>
      <c r="F220" s="135" t="s">
        <v>1276</v>
      </c>
      <c r="G220" s="136" t="s">
        <v>257</v>
      </c>
      <c r="H220" s="137">
        <v>46</v>
      </c>
      <c r="I220" s="138"/>
      <c r="J220" s="139">
        <f t="shared" si="30"/>
        <v>0</v>
      </c>
      <c r="K220" s="140"/>
      <c r="L220" s="32"/>
      <c r="M220" s="141" t="s">
        <v>1</v>
      </c>
      <c r="N220" s="142" t="s">
        <v>49</v>
      </c>
      <c r="P220" s="143">
        <f t="shared" si="31"/>
        <v>0</v>
      </c>
      <c r="Q220" s="143">
        <v>0</v>
      </c>
      <c r="R220" s="143">
        <f t="shared" si="32"/>
        <v>0</v>
      </c>
      <c r="S220" s="143">
        <v>0</v>
      </c>
      <c r="T220" s="144">
        <f t="shared" si="33"/>
        <v>0</v>
      </c>
      <c r="AR220" s="145" t="s">
        <v>171</v>
      </c>
      <c r="AT220" s="145" t="s">
        <v>167</v>
      </c>
      <c r="AU220" s="145" t="s">
        <v>92</v>
      </c>
      <c r="AY220" s="16" t="s">
        <v>165</v>
      </c>
      <c r="BE220" s="146">
        <f t="shared" si="34"/>
        <v>0</v>
      </c>
      <c r="BF220" s="146">
        <f t="shared" si="35"/>
        <v>0</v>
      </c>
      <c r="BG220" s="146">
        <f t="shared" si="36"/>
        <v>0</v>
      </c>
      <c r="BH220" s="146">
        <f t="shared" si="37"/>
        <v>0</v>
      </c>
      <c r="BI220" s="146">
        <f t="shared" si="38"/>
        <v>0</v>
      </c>
      <c r="BJ220" s="16" t="s">
        <v>92</v>
      </c>
      <c r="BK220" s="146">
        <f t="shared" si="39"/>
        <v>0</v>
      </c>
      <c r="BL220" s="16" t="s">
        <v>171</v>
      </c>
      <c r="BM220" s="145" t="s">
        <v>1277</v>
      </c>
    </row>
    <row r="221" spans="2:65" s="1" customFormat="1" ht="16.55" customHeight="1">
      <c r="B221" s="32"/>
      <c r="C221" s="133" t="s">
        <v>1278</v>
      </c>
      <c r="D221" s="133" t="s">
        <v>167</v>
      </c>
      <c r="E221" s="134" t="s">
        <v>1279</v>
      </c>
      <c r="F221" s="135" t="s">
        <v>1280</v>
      </c>
      <c r="G221" s="136" t="s">
        <v>257</v>
      </c>
      <c r="H221" s="137">
        <v>3</v>
      </c>
      <c r="I221" s="138"/>
      <c r="J221" s="139">
        <f t="shared" si="30"/>
        <v>0</v>
      </c>
      <c r="K221" s="140"/>
      <c r="L221" s="32"/>
      <c r="M221" s="141" t="s">
        <v>1</v>
      </c>
      <c r="N221" s="142" t="s">
        <v>49</v>
      </c>
      <c r="P221" s="143">
        <f t="shared" si="31"/>
        <v>0</v>
      </c>
      <c r="Q221" s="143">
        <v>0</v>
      </c>
      <c r="R221" s="143">
        <f t="shared" si="32"/>
        <v>0</v>
      </c>
      <c r="S221" s="143">
        <v>0</v>
      </c>
      <c r="T221" s="144">
        <f t="shared" si="33"/>
        <v>0</v>
      </c>
      <c r="AR221" s="145" t="s">
        <v>171</v>
      </c>
      <c r="AT221" s="145" t="s">
        <v>167</v>
      </c>
      <c r="AU221" s="145" t="s">
        <v>92</v>
      </c>
      <c r="AY221" s="16" t="s">
        <v>165</v>
      </c>
      <c r="BE221" s="146">
        <f t="shared" si="34"/>
        <v>0</v>
      </c>
      <c r="BF221" s="146">
        <f t="shared" si="35"/>
        <v>0</v>
      </c>
      <c r="BG221" s="146">
        <f t="shared" si="36"/>
        <v>0</v>
      </c>
      <c r="BH221" s="146">
        <f t="shared" si="37"/>
        <v>0</v>
      </c>
      <c r="BI221" s="146">
        <f t="shared" si="38"/>
        <v>0</v>
      </c>
      <c r="BJ221" s="16" t="s">
        <v>92</v>
      </c>
      <c r="BK221" s="146">
        <f t="shared" si="39"/>
        <v>0</v>
      </c>
      <c r="BL221" s="16" t="s">
        <v>171</v>
      </c>
      <c r="BM221" s="145" t="s">
        <v>1281</v>
      </c>
    </row>
    <row r="222" spans="2:65" s="1" customFormat="1" ht="21.8" customHeight="1">
      <c r="B222" s="32"/>
      <c r="C222" s="133" t="s">
        <v>1282</v>
      </c>
      <c r="D222" s="133" t="s">
        <v>167</v>
      </c>
      <c r="E222" s="134" t="s">
        <v>1283</v>
      </c>
      <c r="F222" s="135" t="s">
        <v>1284</v>
      </c>
      <c r="G222" s="136" t="s">
        <v>949</v>
      </c>
      <c r="H222" s="137">
        <v>1</v>
      </c>
      <c r="I222" s="138"/>
      <c r="J222" s="139">
        <f t="shared" si="30"/>
        <v>0</v>
      </c>
      <c r="K222" s="140"/>
      <c r="L222" s="32"/>
      <c r="M222" s="141" t="s">
        <v>1</v>
      </c>
      <c r="N222" s="142" t="s">
        <v>49</v>
      </c>
      <c r="P222" s="143">
        <f t="shared" si="31"/>
        <v>0</v>
      </c>
      <c r="Q222" s="143">
        <v>0</v>
      </c>
      <c r="R222" s="143">
        <f t="shared" si="32"/>
        <v>0</v>
      </c>
      <c r="S222" s="143">
        <v>0</v>
      </c>
      <c r="T222" s="144">
        <f t="shared" si="33"/>
        <v>0</v>
      </c>
      <c r="AR222" s="145" t="s">
        <v>171</v>
      </c>
      <c r="AT222" s="145" t="s">
        <v>167</v>
      </c>
      <c r="AU222" s="145" t="s">
        <v>92</v>
      </c>
      <c r="AY222" s="16" t="s">
        <v>165</v>
      </c>
      <c r="BE222" s="146">
        <f t="shared" si="34"/>
        <v>0</v>
      </c>
      <c r="BF222" s="146">
        <f t="shared" si="35"/>
        <v>0</v>
      </c>
      <c r="BG222" s="146">
        <f t="shared" si="36"/>
        <v>0</v>
      </c>
      <c r="BH222" s="146">
        <f t="shared" si="37"/>
        <v>0</v>
      </c>
      <c r="BI222" s="146">
        <f t="shared" si="38"/>
        <v>0</v>
      </c>
      <c r="BJ222" s="16" t="s">
        <v>92</v>
      </c>
      <c r="BK222" s="146">
        <f t="shared" si="39"/>
        <v>0</v>
      </c>
      <c r="BL222" s="16" t="s">
        <v>171</v>
      </c>
      <c r="BM222" s="145" t="s">
        <v>1285</v>
      </c>
    </row>
    <row r="223" spans="2:65" s="1" customFormat="1" ht="16.55" customHeight="1">
      <c r="B223" s="32"/>
      <c r="C223" s="133" t="s">
        <v>1286</v>
      </c>
      <c r="D223" s="133" t="s">
        <v>167</v>
      </c>
      <c r="E223" s="134" t="s">
        <v>1287</v>
      </c>
      <c r="F223" s="135" t="s">
        <v>1288</v>
      </c>
      <c r="G223" s="136" t="s">
        <v>949</v>
      </c>
      <c r="H223" s="137">
        <v>1</v>
      </c>
      <c r="I223" s="138"/>
      <c r="J223" s="139">
        <f t="shared" si="30"/>
        <v>0</v>
      </c>
      <c r="K223" s="140"/>
      <c r="L223" s="32"/>
      <c r="M223" s="141" t="s">
        <v>1</v>
      </c>
      <c r="N223" s="142" t="s">
        <v>49</v>
      </c>
      <c r="P223" s="143">
        <f t="shared" si="31"/>
        <v>0</v>
      </c>
      <c r="Q223" s="143">
        <v>0</v>
      </c>
      <c r="R223" s="143">
        <f t="shared" si="32"/>
        <v>0</v>
      </c>
      <c r="S223" s="143">
        <v>0</v>
      </c>
      <c r="T223" s="144">
        <f t="shared" si="33"/>
        <v>0</v>
      </c>
      <c r="AR223" s="145" t="s">
        <v>171</v>
      </c>
      <c r="AT223" s="145" t="s">
        <v>167</v>
      </c>
      <c r="AU223" s="145" t="s">
        <v>92</v>
      </c>
      <c r="AY223" s="16" t="s">
        <v>165</v>
      </c>
      <c r="BE223" s="146">
        <f t="shared" si="34"/>
        <v>0</v>
      </c>
      <c r="BF223" s="146">
        <f t="shared" si="35"/>
        <v>0</v>
      </c>
      <c r="BG223" s="146">
        <f t="shared" si="36"/>
        <v>0</v>
      </c>
      <c r="BH223" s="146">
        <f t="shared" si="37"/>
        <v>0</v>
      </c>
      <c r="BI223" s="146">
        <f t="shared" si="38"/>
        <v>0</v>
      </c>
      <c r="BJ223" s="16" t="s">
        <v>92</v>
      </c>
      <c r="BK223" s="146">
        <f t="shared" si="39"/>
        <v>0</v>
      </c>
      <c r="BL223" s="16" t="s">
        <v>171</v>
      </c>
      <c r="BM223" s="145" t="s">
        <v>1289</v>
      </c>
    </row>
    <row r="224" spans="2:65" s="1" customFormat="1" ht="24.25" customHeight="1">
      <c r="B224" s="32"/>
      <c r="C224" s="133" t="s">
        <v>1290</v>
      </c>
      <c r="D224" s="133" t="s">
        <v>167</v>
      </c>
      <c r="E224" s="134" t="s">
        <v>1291</v>
      </c>
      <c r="F224" s="135" t="s">
        <v>1292</v>
      </c>
      <c r="G224" s="136" t="s">
        <v>224</v>
      </c>
      <c r="H224" s="137">
        <v>38.1</v>
      </c>
      <c r="I224" s="138"/>
      <c r="J224" s="139">
        <f t="shared" si="30"/>
        <v>0</v>
      </c>
      <c r="K224" s="140"/>
      <c r="L224" s="32"/>
      <c r="M224" s="141" t="s">
        <v>1</v>
      </c>
      <c r="N224" s="142" t="s">
        <v>49</v>
      </c>
      <c r="P224" s="143">
        <f t="shared" si="31"/>
        <v>0</v>
      </c>
      <c r="Q224" s="143">
        <v>0</v>
      </c>
      <c r="R224" s="143">
        <f t="shared" si="32"/>
        <v>0</v>
      </c>
      <c r="S224" s="143">
        <v>0</v>
      </c>
      <c r="T224" s="144">
        <f t="shared" si="33"/>
        <v>0</v>
      </c>
      <c r="AR224" s="145" t="s">
        <v>171</v>
      </c>
      <c r="AT224" s="145" t="s">
        <v>167</v>
      </c>
      <c r="AU224" s="145" t="s">
        <v>92</v>
      </c>
      <c r="AY224" s="16" t="s">
        <v>165</v>
      </c>
      <c r="BE224" s="146">
        <f t="shared" si="34"/>
        <v>0</v>
      </c>
      <c r="BF224" s="146">
        <f t="shared" si="35"/>
        <v>0</v>
      </c>
      <c r="BG224" s="146">
        <f t="shared" si="36"/>
        <v>0</v>
      </c>
      <c r="BH224" s="146">
        <f t="shared" si="37"/>
        <v>0</v>
      </c>
      <c r="BI224" s="146">
        <f t="shared" si="38"/>
        <v>0</v>
      </c>
      <c r="BJ224" s="16" t="s">
        <v>92</v>
      </c>
      <c r="BK224" s="146">
        <f t="shared" si="39"/>
        <v>0</v>
      </c>
      <c r="BL224" s="16" t="s">
        <v>171</v>
      </c>
      <c r="BM224" s="145" t="s">
        <v>1293</v>
      </c>
    </row>
    <row r="225" spans="2:65" s="1" customFormat="1" ht="16.55" customHeight="1">
      <c r="B225" s="32"/>
      <c r="C225" s="133" t="s">
        <v>760</v>
      </c>
      <c r="D225" s="133" t="s">
        <v>167</v>
      </c>
      <c r="E225" s="134" t="s">
        <v>1294</v>
      </c>
      <c r="F225" s="135" t="s">
        <v>1295</v>
      </c>
      <c r="G225" s="136" t="s">
        <v>949</v>
      </c>
      <c r="H225" s="137">
        <v>2</v>
      </c>
      <c r="I225" s="138"/>
      <c r="J225" s="139">
        <f t="shared" si="30"/>
        <v>0</v>
      </c>
      <c r="K225" s="140"/>
      <c r="L225" s="32"/>
      <c r="M225" s="141" t="s">
        <v>1</v>
      </c>
      <c r="N225" s="142" t="s">
        <v>49</v>
      </c>
      <c r="P225" s="143">
        <f t="shared" si="31"/>
        <v>0</v>
      </c>
      <c r="Q225" s="143">
        <v>0</v>
      </c>
      <c r="R225" s="143">
        <f t="shared" si="32"/>
        <v>0</v>
      </c>
      <c r="S225" s="143">
        <v>0</v>
      </c>
      <c r="T225" s="144">
        <f t="shared" si="33"/>
        <v>0</v>
      </c>
      <c r="AR225" s="145" t="s">
        <v>171</v>
      </c>
      <c r="AT225" s="145" t="s">
        <v>167</v>
      </c>
      <c r="AU225" s="145" t="s">
        <v>92</v>
      </c>
      <c r="AY225" s="16" t="s">
        <v>165</v>
      </c>
      <c r="BE225" s="146">
        <f t="shared" si="34"/>
        <v>0</v>
      </c>
      <c r="BF225" s="146">
        <f t="shared" si="35"/>
        <v>0</v>
      </c>
      <c r="BG225" s="146">
        <f t="shared" si="36"/>
        <v>0</v>
      </c>
      <c r="BH225" s="146">
        <f t="shared" si="37"/>
        <v>0</v>
      </c>
      <c r="BI225" s="146">
        <f t="shared" si="38"/>
        <v>0</v>
      </c>
      <c r="BJ225" s="16" t="s">
        <v>92</v>
      </c>
      <c r="BK225" s="146">
        <f t="shared" si="39"/>
        <v>0</v>
      </c>
      <c r="BL225" s="16" t="s">
        <v>171</v>
      </c>
      <c r="BM225" s="145" t="s">
        <v>1296</v>
      </c>
    </row>
    <row r="226" spans="2:65" s="1" customFormat="1" ht="16.55" customHeight="1">
      <c r="B226" s="32"/>
      <c r="C226" s="133" t="s">
        <v>1297</v>
      </c>
      <c r="D226" s="133" t="s">
        <v>167</v>
      </c>
      <c r="E226" s="134" t="s">
        <v>1298</v>
      </c>
      <c r="F226" s="135" t="s">
        <v>1299</v>
      </c>
      <c r="G226" s="136" t="s">
        <v>949</v>
      </c>
      <c r="H226" s="137">
        <v>1</v>
      </c>
      <c r="I226" s="138"/>
      <c r="J226" s="139">
        <f t="shared" si="30"/>
        <v>0</v>
      </c>
      <c r="K226" s="140"/>
      <c r="L226" s="32"/>
      <c r="M226" s="141" t="s">
        <v>1</v>
      </c>
      <c r="N226" s="142" t="s">
        <v>49</v>
      </c>
      <c r="P226" s="143">
        <f t="shared" si="31"/>
        <v>0</v>
      </c>
      <c r="Q226" s="143">
        <v>0</v>
      </c>
      <c r="R226" s="143">
        <f t="shared" si="32"/>
        <v>0</v>
      </c>
      <c r="S226" s="143">
        <v>0</v>
      </c>
      <c r="T226" s="144">
        <f t="shared" si="33"/>
        <v>0</v>
      </c>
      <c r="AR226" s="145" t="s">
        <v>171</v>
      </c>
      <c r="AT226" s="145" t="s">
        <v>167</v>
      </c>
      <c r="AU226" s="145" t="s">
        <v>92</v>
      </c>
      <c r="AY226" s="16" t="s">
        <v>165</v>
      </c>
      <c r="BE226" s="146">
        <f t="shared" si="34"/>
        <v>0</v>
      </c>
      <c r="BF226" s="146">
        <f t="shared" si="35"/>
        <v>0</v>
      </c>
      <c r="BG226" s="146">
        <f t="shared" si="36"/>
        <v>0</v>
      </c>
      <c r="BH226" s="146">
        <f t="shared" si="37"/>
        <v>0</v>
      </c>
      <c r="BI226" s="146">
        <f t="shared" si="38"/>
        <v>0</v>
      </c>
      <c r="BJ226" s="16" t="s">
        <v>92</v>
      </c>
      <c r="BK226" s="146">
        <f t="shared" si="39"/>
        <v>0</v>
      </c>
      <c r="BL226" s="16" t="s">
        <v>171</v>
      </c>
      <c r="BM226" s="145" t="s">
        <v>1300</v>
      </c>
    </row>
    <row r="227" spans="2:65" s="1" customFormat="1" ht="16.55" customHeight="1">
      <c r="B227" s="32"/>
      <c r="C227" s="133" t="s">
        <v>1301</v>
      </c>
      <c r="D227" s="133" t="s">
        <v>167</v>
      </c>
      <c r="E227" s="134" t="s">
        <v>1302</v>
      </c>
      <c r="F227" s="135" t="s">
        <v>1303</v>
      </c>
      <c r="G227" s="136" t="s">
        <v>949</v>
      </c>
      <c r="H227" s="137">
        <v>1</v>
      </c>
      <c r="I227" s="138"/>
      <c r="J227" s="139">
        <f t="shared" si="30"/>
        <v>0</v>
      </c>
      <c r="K227" s="140"/>
      <c r="L227" s="32"/>
      <c r="M227" s="141" t="s">
        <v>1</v>
      </c>
      <c r="N227" s="142" t="s">
        <v>49</v>
      </c>
      <c r="P227" s="143">
        <f t="shared" si="31"/>
        <v>0</v>
      </c>
      <c r="Q227" s="143">
        <v>0</v>
      </c>
      <c r="R227" s="143">
        <f t="shared" si="32"/>
        <v>0</v>
      </c>
      <c r="S227" s="143">
        <v>0</v>
      </c>
      <c r="T227" s="144">
        <f t="shared" si="33"/>
        <v>0</v>
      </c>
      <c r="AR227" s="145" t="s">
        <v>171</v>
      </c>
      <c r="AT227" s="145" t="s">
        <v>167</v>
      </c>
      <c r="AU227" s="145" t="s">
        <v>92</v>
      </c>
      <c r="AY227" s="16" t="s">
        <v>165</v>
      </c>
      <c r="BE227" s="146">
        <f t="shared" si="34"/>
        <v>0</v>
      </c>
      <c r="BF227" s="146">
        <f t="shared" si="35"/>
        <v>0</v>
      </c>
      <c r="BG227" s="146">
        <f t="shared" si="36"/>
        <v>0</v>
      </c>
      <c r="BH227" s="146">
        <f t="shared" si="37"/>
        <v>0</v>
      </c>
      <c r="BI227" s="146">
        <f t="shared" si="38"/>
        <v>0</v>
      </c>
      <c r="BJ227" s="16" t="s">
        <v>92</v>
      </c>
      <c r="BK227" s="146">
        <f t="shared" si="39"/>
        <v>0</v>
      </c>
      <c r="BL227" s="16" t="s">
        <v>171</v>
      </c>
      <c r="BM227" s="145" t="s">
        <v>1304</v>
      </c>
    </row>
    <row r="228" spans="2:65" s="1" customFormat="1" ht="16.55" customHeight="1">
      <c r="B228" s="32"/>
      <c r="C228" s="133" t="s">
        <v>1305</v>
      </c>
      <c r="D228" s="133" t="s">
        <v>167</v>
      </c>
      <c r="E228" s="134" t="s">
        <v>1306</v>
      </c>
      <c r="F228" s="135" t="s">
        <v>1307</v>
      </c>
      <c r="G228" s="136" t="s">
        <v>949</v>
      </c>
      <c r="H228" s="137">
        <v>1</v>
      </c>
      <c r="I228" s="138"/>
      <c r="J228" s="139">
        <f t="shared" si="30"/>
        <v>0</v>
      </c>
      <c r="K228" s="140"/>
      <c r="L228" s="32"/>
      <c r="M228" s="173" t="s">
        <v>1</v>
      </c>
      <c r="N228" s="174" t="s">
        <v>49</v>
      </c>
      <c r="O228" s="175"/>
      <c r="P228" s="176">
        <f t="shared" si="31"/>
        <v>0</v>
      </c>
      <c r="Q228" s="176">
        <v>0</v>
      </c>
      <c r="R228" s="176">
        <f t="shared" si="32"/>
        <v>0</v>
      </c>
      <c r="S228" s="176">
        <v>0</v>
      </c>
      <c r="T228" s="177">
        <f t="shared" si="33"/>
        <v>0</v>
      </c>
      <c r="AR228" s="145" t="s">
        <v>171</v>
      </c>
      <c r="AT228" s="145" t="s">
        <v>167</v>
      </c>
      <c r="AU228" s="145" t="s">
        <v>92</v>
      </c>
      <c r="AY228" s="16" t="s">
        <v>165</v>
      </c>
      <c r="BE228" s="146">
        <f t="shared" si="34"/>
        <v>0</v>
      </c>
      <c r="BF228" s="146">
        <f t="shared" si="35"/>
        <v>0</v>
      </c>
      <c r="BG228" s="146">
        <f t="shared" si="36"/>
        <v>0</v>
      </c>
      <c r="BH228" s="146">
        <f t="shared" si="37"/>
        <v>0</v>
      </c>
      <c r="BI228" s="146">
        <f t="shared" si="38"/>
        <v>0</v>
      </c>
      <c r="BJ228" s="16" t="s">
        <v>92</v>
      </c>
      <c r="BK228" s="146">
        <f t="shared" si="39"/>
        <v>0</v>
      </c>
      <c r="BL228" s="16" t="s">
        <v>171</v>
      </c>
      <c r="BM228" s="145" t="s">
        <v>1308</v>
      </c>
    </row>
    <row r="229" spans="2:65" s="1" customFormat="1" ht="6.9" customHeight="1">
      <c r="B229" s="44"/>
      <c r="C229" s="45"/>
      <c r="D229" s="45"/>
      <c r="E229" s="45"/>
      <c r="F229" s="45"/>
      <c r="G229" s="45"/>
      <c r="H229" s="45"/>
      <c r="I229" s="45"/>
      <c r="J229" s="45"/>
      <c r="K229" s="45"/>
      <c r="L229" s="32"/>
    </row>
  </sheetData>
  <sheetProtection algorithmName="SHA-512" hashValue="cZz8IvWhsfW+Zeq7FoLMUelPtYDFz/ObHcl2YUYr4JLlj5Z+E1Is/6mlgYYGe1/l1rbIi2XhRjDivs/IP2MvdA==" saltValue="+xheXkSDIzVs7FLU5Ef8ntPSsIMSN7FgRpOzgu6wwsqb9QeADYHAi5xEQoPIof8qed8oFvNpQFEhhjA6+sXdGA==" spinCount="100000" sheet="1" objects="1" scenarios="1" formatColumns="0" formatRows="0" autoFilter="0"/>
  <autoFilter ref="C116:K228" xr:uid="{00000000-0009-0000-0000-000004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74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6" t="s">
        <v>106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94</v>
      </c>
    </row>
    <row r="4" spans="2:46" ht="24.9" customHeight="1">
      <c r="B4" s="19"/>
      <c r="D4" s="20" t="s">
        <v>128</v>
      </c>
      <c r="L4" s="19"/>
      <c r="M4" s="88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9" t="str">
        <f>'Rekapitulace stavby'!K6</f>
        <v>Revitalizace veřejných ploch města Luby - ETAPA I</v>
      </c>
      <c r="F7" s="230"/>
      <c r="G7" s="230"/>
      <c r="H7" s="230"/>
      <c r="L7" s="19"/>
    </row>
    <row r="8" spans="2:46" s="1" customFormat="1" ht="11.95" customHeight="1">
      <c r="B8" s="32"/>
      <c r="D8" s="26" t="s">
        <v>129</v>
      </c>
      <c r="L8" s="32"/>
    </row>
    <row r="9" spans="2:46" s="1" customFormat="1" ht="16.55" customHeight="1">
      <c r="B9" s="32"/>
      <c r="E9" s="195" t="s">
        <v>1309</v>
      </c>
      <c r="F9" s="231"/>
      <c r="G9" s="231"/>
      <c r="H9" s="231"/>
      <c r="L9" s="32"/>
    </row>
    <row r="10" spans="2:46" s="1" customFormat="1" ht="10.5">
      <c r="B10" s="32"/>
      <c r="L10" s="32"/>
    </row>
    <row r="11" spans="2:46" s="1" customFormat="1" ht="11.95" customHeight="1">
      <c r="B11" s="32"/>
      <c r="D11" s="26" t="s">
        <v>18</v>
      </c>
      <c r="F11" s="24" t="s">
        <v>1</v>
      </c>
      <c r="I11" s="26" t="s">
        <v>20</v>
      </c>
      <c r="J11" s="24" t="s">
        <v>1</v>
      </c>
      <c r="L11" s="32"/>
    </row>
    <row r="12" spans="2:46" s="1" customFormat="1" ht="11.95" customHeight="1">
      <c r="B12" s="32"/>
      <c r="D12" s="26" t="s">
        <v>22</v>
      </c>
      <c r="F12" s="24" t="s">
        <v>23</v>
      </c>
      <c r="I12" s="26" t="s">
        <v>24</v>
      </c>
      <c r="J12" s="52" t="str">
        <f>'Rekapitulace stavby'!AN8</f>
        <v>Vyplň údaj</v>
      </c>
      <c r="L12" s="32"/>
    </row>
    <row r="13" spans="2:46" s="1" customFormat="1" ht="10.8" customHeight="1">
      <c r="B13" s="32"/>
      <c r="L13" s="32"/>
    </row>
    <row r="14" spans="2:46" s="1" customFormat="1" ht="11.95" customHeight="1">
      <c r="B14" s="32"/>
      <c r="D14" s="26" t="s">
        <v>29</v>
      </c>
      <c r="I14" s="26" t="s">
        <v>30</v>
      </c>
      <c r="J14" s="24" t="s">
        <v>31</v>
      </c>
      <c r="L14" s="32"/>
    </row>
    <row r="15" spans="2:46" s="1" customFormat="1" ht="18" customHeight="1">
      <c r="B15" s="32"/>
      <c r="E15" s="24" t="s">
        <v>32</v>
      </c>
      <c r="I15" s="26" t="s">
        <v>33</v>
      </c>
      <c r="J15" s="24" t="s">
        <v>1</v>
      </c>
      <c r="L15" s="32"/>
    </row>
    <row r="16" spans="2:46" s="1" customFormat="1" ht="6.9" customHeight="1">
      <c r="B16" s="32"/>
      <c r="L16" s="32"/>
    </row>
    <row r="17" spans="2:12" s="1" customFormat="1" ht="11.95" customHeight="1">
      <c r="B17" s="32"/>
      <c r="D17" s="26" t="s">
        <v>34</v>
      </c>
      <c r="I17" s="26" t="s">
        <v>30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232" t="str">
        <f>'Rekapitulace stavby'!E14</f>
        <v>Vyplň údaj</v>
      </c>
      <c r="F18" s="201"/>
      <c r="G18" s="201"/>
      <c r="H18" s="201"/>
      <c r="I18" s="26" t="s">
        <v>33</v>
      </c>
      <c r="J18" s="27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1.95" customHeight="1">
      <c r="B20" s="32"/>
      <c r="D20" s="26" t="s">
        <v>36</v>
      </c>
      <c r="I20" s="26" t="s">
        <v>30</v>
      </c>
      <c r="J20" s="24" t="s">
        <v>37</v>
      </c>
      <c r="L20" s="32"/>
    </row>
    <row r="21" spans="2:12" s="1" customFormat="1" ht="18" customHeight="1">
      <c r="B21" s="32"/>
      <c r="E21" s="24" t="s">
        <v>38</v>
      </c>
      <c r="I21" s="26" t="s">
        <v>33</v>
      </c>
      <c r="J21" s="24" t="s">
        <v>1</v>
      </c>
      <c r="L21" s="32"/>
    </row>
    <row r="22" spans="2:12" s="1" customFormat="1" ht="6.9" customHeight="1">
      <c r="B22" s="32"/>
      <c r="L22" s="32"/>
    </row>
    <row r="23" spans="2:12" s="1" customFormat="1" ht="11.95" customHeight="1">
      <c r="B23" s="32"/>
      <c r="D23" s="26" t="s">
        <v>40</v>
      </c>
      <c r="I23" s="26" t="s">
        <v>30</v>
      </c>
      <c r="J23" s="24" t="s">
        <v>41</v>
      </c>
      <c r="L23" s="32"/>
    </row>
    <row r="24" spans="2:12" s="1" customFormat="1" ht="18" customHeight="1">
      <c r="B24" s="32"/>
      <c r="E24" s="24" t="s">
        <v>42</v>
      </c>
      <c r="I24" s="26" t="s">
        <v>33</v>
      </c>
      <c r="J24" s="24" t="s">
        <v>1</v>
      </c>
      <c r="L24" s="32"/>
    </row>
    <row r="25" spans="2:12" s="1" customFormat="1" ht="6.9" customHeight="1">
      <c r="B25" s="32"/>
      <c r="L25" s="32"/>
    </row>
    <row r="26" spans="2:12" s="1" customFormat="1" ht="11.95" customHeight="1">
      <c r="B26" s="32"/>
      <c r="D26" s="26" t="s">
        <v>43</v>
      </c>
      <c r="L26" s="32"/>
    </row>
    <row r="27" spans="2:12" s="7" customFormat="1" ht="16.55" customHeight="1">
      <c r="B27" s="89"/>
      <c r="E27" s="206" t="s">
        <v>1</v>
      </c>
      <c r="F27" s="206"/>
      <c r="G27" s="206"/>
      <c r="H27" s="206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>
      <c r="B30" s="32"/>
      <c r="D30" s="90" t="s">
        <v>44</v>
      </c>
      <c r="J30" s="66">
        <f>ROUND(J122,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46</v>
      </c>
      <c r="I32" s="35" t="s">
        <v>45</v>
      </c>
      <c r="J32" s="35" t="s">
        <v>47</v>
      </c>
      <c r="L32" s="32"/>
    </row>
    <row r="33" spans="2:12" s="1" customFormat="1" ht="14.4" customHeight="1">
      <c r="B33" s="32"/>
      <c r="D33" s="55" t="s">
        <v>48</v>
      </c>
      <c r="E33" s="26" t="s">
        <v>49</v>
      </c>
      <c r="F33" s="91">
        <f>ROUND((SUM(BE122:BE273)),  2)</f>
        <v>0</v>
      </c>
      <c r="I33" s="92">
        <v>0.21</v>
      </c>
      <c r="J33" s="91">
        <f>ROUND(((SUM(BE122:BE273))*I33),  2)</f>
        <v>0</v>
      </c>
      <c r="L33" s="32"/>
    </row>
    <row r="34" spans="2:12" s="1" customFormat="1" ht="14.4" customHeight="1">
      <c r="B34" s="32"/>
      <c r="E34" s="26" t="s">
        <v>50</v>
      </c>
      <c r="F34" s="91">
        <f>ROUND((SUM(BF122:BF273)),  2)</f>
        <v>0</v>
      </c>
      <c r="I34" s="92">
        <v>0.15</v>
      </c>
      <c r="J34" s="91">
        <f>ROUND(((SUM(BF122:BF273))*I34),  2)</f>
        <v>0</v>
      </c>
      <c r="L34" s="32"/>
    </row>
    <row r="35" spans="2:12" s="1" customFormat="1" ht="14.4" hidden="1" customHeight="1">
      <c r="B35" s="32"/>
      <c r="E35" s="26" t="s">
        <v>51</v>
      </c>
      <c r="F35" s="91">
        <f>ROUND((SUM(BG122:BG273)),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6" t="s">
        <v>52</v>
      </c>
      <c r="F36" s="91">
        <f>ROUND((SUM(BH122:BH273)),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6" t="s">
        <v>53</v>
      </c>
      <c r="F37" s="91">
        <f>ROUND((SUM(BI122:BI273)),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4" customHeight="1">
      <c r="B39" s="32"/>
      <c r="C39" s="93"/>
      <c r="D39" s="94" t="s">
        <v>54</v>
      </c>
      <c r="E39" s="57"/>
      <c r="F39" s="57"/>
      <c r="G39" s="95" t="s">
        <v>55</v>
      </c>
      <c r="H39" s="96" t="s">
        <v>56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2"/>
      <c r="D50" s="41" t="s">
        <v>57</v>
      </c>
      <c r="E50" s="42"/>
      <c r="F50" s="42"/>
      <c r="G50" s="41" t="s">
        <v>58</v>
      </c>
      <c r="H50" s="42"/>
      <c r="I50" s="42"/>
      <c r="J50" s="42"/>
      <c r="K50" s="42"/>
      <c r="L50" s="32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2"/>
      <c r="D61" s="43" t="s">
        <v>59</v>
      </c>
      <c r="E61" s="34"/>
      <c r="F61" s="99" t="s">
        <v>60</v>
      </c>
      <c r="G61" s="43" t="s">
        <v>59</v>
      </c>
      <c r="H61" s="34"/>
      <c r="I61" s="34"/>
      <c r="J61" s="100" t="s">
        <v>60</v>
      </c>
      <c r="K61" s="34"/>
      <c r="L61" s="32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2"/>
      <c r="D65" s="41" t="s">
        <v>61</v>
      </c>
      <c r="E65" s="42"/>
      <c r="F65" s="42"/>
      <c r="G65" s="41" t="s">
        <v>62</v>
      </c>
      <c r="H65" s="42"/>
      <c r="I65" s="42"/>
      <c r="J65" s="42"/>
      <c r="K65" s="42"/>
      <c r="L65" s="32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2"/>
      <c r="D76" s="43" t="s">
        <v>59</v>
      </c>
      <c r="E76" s="34"/>
      <c r="F76" s="99" t="s">
        <v>60</v>
      </c>
      <c r="G76" s="43" t="s">
        <v>59</v>
      </c>
      <c r="H76" s="34"/>
      <c r="I76" s="34"/>
      <c r="J76" s="100" t="s">
        <v>60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0" t="s">
        <v>131</v>
      </c>
      <c r="L82" s="32"/>
    </row>
    <row r="83" spans="2:47" s="1" customFormat="1" ht="6.9" customHeight="1">
      <c r="B83" s="32"/>
      <c r="L83" s="32"/>
    </row>
    <row r="84" spans="2:47" s="1" customFormat="1" ht="11.95" customHeight="1">
      <c r="B84" s="32"/>
      <c r="C84" s="26" t="s">
        <v>16</v>
      </c>
      <c r="L84" s="32"/>
    </row>
    <row r="85" spans="2:47" s="1" customFormat="1" ht="16.55" customHeight="1">
      <c r="B85" s="32"/>
      <c r="E85" s="229" t="str">
        <f>E7</f>
        <v>Revitalizace veřejných ploch města Luby - ETAPA I</v>
      </c>
      <c r="F85" s="230"/>
      <c r="G85" s="230"/>
      <c r="H85" s="230"/>
      <c r="L85" s="32"/>
    </row>
    <row r="86" spans="2:47" s="1" customFormat="1" ht="11.95" customHeight="1">
      <c r="B86" s="32"/>
      <c r="C86" s="26" t="s">
        <v>129</v>
      </c>
      <c r="L86" s="32"/>
    </row>
    <row r="87" spans="2:47" s="1" customFormat="1" ht="16.55" customHeight="1">
      <c r="B87" s="32"/>
      <c r="E87" s="195" t="str">
        <f>E9</f>
        <v>IO 06 - Optická síť Etapa I</v>
      </c>
      <c r="F87" s="231"/>
      <c r="G87" s="231"/>
      <c r="H87" s="231"/>
      <c r="L87" s="32"/>
    </row>
    <row r="88" spans="2:47" s="1" customFormat="1" ht="6.9" customHeight="1">
      <c r="B88" s="32"/>
      <c r="L88" s="32"/>
    </row>
    <row r="89" spans="2:47" s="1" customFormat="1" ht="11.95" customHeight="1">
      <c r="B89" s="32"/>
      <c r="C89" s="26" t="s">
        <v>22</v>
      </c>
      <c r="F89" s="24" t="str">
        <f>F12</f>
        <v>Luby u Chebu</v>
      </c>
      <c r="I89" s="26" t="s">
        <v>24</v>
      </c>
      <c r="J89" s="52" t="str">
        <f>IF(J12="","",J12)</f>
        <v>Vyplň údaj</v>
      </c>
      <c r="L89" s="32"/>
    </row>
    <row r="90" spans="2:47" s="1" customFormat="1" ht="6.9" customHeight="1">
      <c r="B90" s="32"/>
      <c r="L90" s="32"/>
    </row>
    <row r="91" spans="2:47" s="1" customFormat="1" ht="15.25" customHeight="1">
      <c r="B91" s="32"/>
      <c r="C91" s="26" t="s">
        <v>29</v>
      </c>
      <c r="F91" s="24" t="str">
        <f>E15</f>
        <v>Město Luby</v>
      </c>
      <c r="I91" s="26" t="s">
        <v>36</v>
      </c>
      <c r="J91" s="30" t="str">
        <f>E21</f>
        <v>A69 - Architekti s.r.o.</v>
      </c>
      <c r="L91" s="32"/>
    </row>
    <row r="92" spans="2:47" s="1" customFormat="1" ht="15.25" customHeight="1">
      <c r="B92" s="32"/>
      <c r="C92" s="26" t="s">
        <v>34</v>
      </c>
      <c r="F92" s="24" t="str">
        <f>IF(E18="","",E18)</f>
        <v>Vyplň údaj</v>
      </c>
      <c r="I92" s="26" t="s">
        <v>40</v>
      </c>
      <c r="J92" s="30" t="str">
        <f>E24</f>
        <v>Ing. Pavel Šturc</v>
      </c>
      <c r="L92" s="32"/>
    </row>
    <row r="93" spans="2:47" s="1" customFormat="1" ht="10.35" customHeight="1">
      <c r="B93" s="32"/>
      <c r="L93" s="32"/>
    </row>
    <row r="94" spans="2:47" s="1" customFormat="1" ht="29.3" customHeight="1">
      <c r="B94" s="32"/>
      <c r="C94" s="101" t="s">
        <v>132</v>
      </c>
      <c r="D94" s="93"/>
      <c r="E94" s="93"/>
      <c r="F94" s="93"/>
      <c r="G94" s="93"/>
      <c r="H94" s="93"/>
      <c r="I94" s="93"/>
      <c r="J94" s="102" t="s">
        <v>133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75" customHeight="1">
      <c r="B96" s="32"/>
      <c r="C96" s="103" t="s">
        <v>134</v>
      </c>
      <c r="J96" s="66">
        <f>J122</f>
        <v>0</v>
      </c>
      <c r="L96" s="32"/>
      <c r="AU96" s="16" t="s">
        <v>135</v>
      </c>
    </row>
    <row r="97" spans="2:12" s="8" customFormat="1" ht="24.9" customHeight="1">
      <c r="B97" s="104"/>
      <c r="D97" s="105" t="s">
        <v>144</v>
      </c>
      <c r="E97" s="106"/>
      <c r="F97" s="106"/>
      <c r="G97" s="106"/>
      <c r="H97" s="106"/>
      <c r="I97" s="106"/>
      <c r="J97" s="107">
        <f>J123</f>
        <v>0</v>
      </c>
      <c r="L97" s="104"/>
    </row>
    <row r="98" spans="2:12" s="9" customFormat="1" ht="20" customHeight="1">
      <c r="B98" s="108"/>
      <c r="D98" s="109" t="s">
        <v>1310</v>
      </c>
      <c r="E98" s="110"/>
      <c r="F98" s="110"/>
      <c r="G98" s="110"/>
      <c r="H98" s="110"/>
      <c r="I98" s="110"/>
      <c r="J98" s="111">
        <f>J124</f>
        <v>0</v>
      </c>
      <c r="L98" s="108"/>
    </row>
    <row r="99" spans="2:12" s="9" customFormat="1" ht="20" customHeight="1">
      <c r="B99" s="108"/>
      <c r="D99" s="109" t="s">
        <v>1311</v>
      </c>
      <c r="E99" s="110"/>
      <c r="F99" s="110"/>
      <c r="G99" s="110"/>
      <c r="H99" s="110"/>
      <c r="I99" s="110"/>
      <c r="J99" s="111">
        <f>J125</f>
        <v>0</v>
      </c>
      <c r="L99" s="108"/>
    </row>
    <row r="100" spans="2:12" s="9" customFormat="1" ht="20" customHeight="1">
      <c r="B100" s="108"/>
      <c r="D100" s="109" t="s">
        <v>1312</v>
      </c>
      <c r="E100" s="110"/>
      <c r="F100" s="110"/>
      <c r="G100" s="110"/>
      <c r="H100" s="110"/>
      <c r="I100" s="110"/>
      <c r="J100" s="111">
        <f>J126</f>
        <v>0</v>
      </c>
      <c r="L100" s="108"/>
    </row>
    <row r="101" spans="2:12" s="9" customFormat="1" ht="20" customHeight="1">
      <c r="B101" s="108"/>
      <c r="D101" s="109" t="s">
        <v>1313</v>
      </c>
      <c r="E101" s="110"/>
      <c r="F101" s="110"/>
      <c r="G101" s="110"/>
      <c r="H101" s="110"/>
      <c r="I101" s="110"/>
      <c r="J101" s="111">
        <f>J196</f>
        <v>0</v>
      </c>
      <c r="L101" s="108"/>
    </row>
    <row r="102" spans="2:12" s="9" customFormat="1" ht="20" customHeight="1">
      <c r="B102" s="108"/>
      <c r="D102" s="109" t="s">
        <v>1314</v>
      </c>
      <c r="E102" s="110"/>
      <c r="F102" s="110"/>
      <c r="G102" s="110"/>
      <c r="H102" s="110"/>
      <c r="I102" s="110"/>
      <c r="J102" s="111">
        <f>J256</f>
        <v>0</v>
      </c>
      <c r="L102" s="108"/>
    </row>
    <row r="103" spans="2:12" s="1" customFormat="1" ht="21.8" customHeight="1">
      <c r="B103" s="32"/>
      <c r="L103" s="32"/>
    </row>
    <row r="104" spans="2:12" s="1" customFormat="1" ht="6.9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12" s="1" customFormat="1" ht="6.9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12" s="1" customFormat="1" ht="24.9" customHeight="1">
      <c r="B109" s="32"/>
      <c r="C109" s="20" t="s">
        <v>150</v>
      </c>
      <c r="L109" s="32"/>
    </row>
    <row r="110" spans="2:12" s="1" customFormat="1" ht="6.9" customHeight="1">
      <c r="B110" s="32"/>
      <c r="L110" s="32"/>
    </row>
    <row r="111" spans="2:12" s="1" customFormat="1" ht="11.95" customHeight="1">
      <c r="B111" s="32"/>
      <c r="C111" s="26" t="s">
        <v>16</v>
      </c>
      <c r="L111" s="32"/>
    </row>
    <row r="112" spans="2:12" s="1" customFormat="1" ht="16.55" customHeight="1">
      <c r="B112" s="32"/>
      <c r="E112" s="229" t="str">
        <f>E7</f>
        <v>Revitalizace veřejných ploch města Luby - ETAPA I</v>
      </c>
      <c r="F112" s="230"/>
      <c r="G112" s="230"/>
      <c r="H112" s="230"/>
      <c r="L112" s="32"/>
    </row>
    <row r="113" spans="2:65" s="1" customFormat="1" ht="11.95" customHeight="1">
      <c r="B113" s="32"/>
      <c r="C113" s="26" t="s">
        <v>129</v>
      </c>
      <c r="L113" s="32"/>
    </row>
    <row r="114" spans="2:65" s="1" customFormat="1" ht="16.55" customHeight="1">
      <c r="B114" s="32"/>
      <c r="E114" s="195" t="str">
        <f>E9</f>
        <v>IO 06 - Optická síť Etapa I</v>
      </c>
      <c r="F114" s="231"/>
      <c r="G114" s="231"/>
      <c r="H114" s="231"/>
      <c r="L114" s="32"/>
    </row>
    <row r="115" spans="2:65" s="1" customFormat="1" ht="6.9" customHeight="1">
      <c r="B115" s="32"/>
      <c r="L115" s="32"/>
    </row>
    <row r="116" spans="2:65" s="1" customFormat="1" ht="11.95" customHeight="1">
      <c r="B116" s="32"/>
      <c r="C116" s="26" t="s">
        <v>22</v>
      </c>
      <c r="F116" s="24" t="str">
        <f>F12</f>
        <v>Luby u Chebu</v>
      </c>
      <c r="I116" s="26" t="s">
        <v>24</v>
      </c>
      <c r="J116" s="52" t="str">
        <f>IF(J12="","",J12)</f>
        <v>Vyplň údaj</v>
      </c>
      <c r="L116" s="32"/>
    </row>
    <row r="117" spans="2:65" s="1" customFormat="1" ht="6.9" customHeight="1">
      <c r="B117" s="32"/>
      <c r="L117" s="32"/>
    </row>
    <row r="118" spans="2:65" s="1" customFormat="1" ht="15.25" customHeight="1">
      <c r="B118" s="32"/>
      <c r="C118" s="26" t="s">
        <v>29</v>
      </c>
      <c r="F118" s="24" t="str">
        <f>E15</f>
        <v>Město Luby</v>
      </c>
      <c r="I118" s="26" t="s">
        <v>36</v>
      </c>
      <c r="J118" s="30" t="str">
        <f>E21</f>
        <v>A69 - Architekti s.r.o.</v>
      </c>
      <c r="L118" s="32"/>
    </row>
    <row r="119" spans="2:65" s="1" customFormat="1" ht="15.25" customHeight="1">
      <c r="B119" s="32"/>
      <c r="C119" s="26" t="s">
        <v>34</v>
      </c>
      <c r="F119" s="24" t="str">
        <f>IF(E18="","",E18)</f>
        <v>Vyplň údaj</v>
      </c>
      <c r="I119" s="26" t="s">
        <v>40</v>
      </c>
      <c r="J119" s="30" t="str">
        <f>E24</f>
        <v>Ing. Pavel Šturc</v>
      </c>
      <c r="L119" s="32"/>
    </row>
    <row r="120" spans="2:65" s="1" customFormat="1" ht="10.35" customHeight="1">
      <c r="B120" s="32"/>
      <c r="L120" s="32"/>
    </row>
    <row r="121" spans="2:65" s="10" customFormat="1" ht="29.3" customHeight="1">
      <c r="B121" s="112"/>
      <c r="C121" s="113" t="s">
        <v>151</v>
      </c>
      <c r="D121" s="114" t="s">
        <v>69</v>
      </c>
      <c r="E121" s="114" t="s">
        <v>65</v>
      </c>
      <c r="F121" s="114" t="s">
        <v>66</v>
      </c>
      <c r="G121" s="114" t="s">
        <v>152</v>
      </c>
      <c r="H121" s="114" t="s">
        <v>153</v>
      </c>
      <c r="I121" s="114" t="s">
        <v>154</v>
      </c>
      <c r="J121" s="115" t="s">
        <v>133</v>
      </c>
      <c r="K121" s="116" t="s">
        <v>155</v>
      </c>
      <c r="L121" s="112"/>
      <c r="M121" s="59" t="s">
        <v>1</v>
      </c>
      <c r="N121" s="60" t="s">
        <v>48</v>
      </c>
      <c r="O121" s="60" t="s">
        <v>156</v>
      </c>
      <c r="P121" s="60" t="s">
        <v>157</v>
      </c>
      <c r="Q121" s="60" t="s">
        <v>158</v>
      </c>
      <c r="R121" s="60" t="s">
        <v>159</v>
      </c>
      <c r="S121" s="60" t="s">
        <v>160</v>
      </c>
      <c r="T121" s="61" t="s">
        <v>161</v>
      </c>
    </row>
    <row r="122" spans="2:65" s="1" customFormat="1" ht="22.75" customHeight="1">
      <c r="B122" s="32"/>
      <c r="C122" s="64" t="s">
        <v>162</v>
      </c>
      <c r="J122" s="117">
        <f>BK122</f>
        <v>0</v>
      </c>
      <c r="L122" s="32"/>
      <c r="M122" s="62"/>
      <c r="N122" s="53"/>
      <c r="O122" s="53"/>
      <c r="P122" s="118">
        <f>P123</f>
        <v>0</v>
      </c>
      <c r="Q122" s="53"/>
      <c r="R122" s="118">
        <f>R123</f>
        <v>4.8819112426680009</v>
      </c>
      <c r="S122" s="53"/>
      <c r="T122" s="119">
        <f>T123</f>
        <v>0</v>
      </c>
      <c r="AT122" s="16" t="s">
        <v>83</v>
      </c>
      <c r="AU122" s="16" t="s">
        <v>135</v>
      </c>
      <c r="BK122" s="120">
        <f>BK123</f>
        <v>0</v>
      </c>
    </row>
    <row r="123" spans="2:65" s="11" customFormat="1" ht="25.85" customHeight="1">
      <c r="B123" s="121"/>
      <c r="D123" s="122" t="s">
        <v>83</v>
      </c>
      <c r="E123" s="123" t="s">
        <v>549</v>
      </c>
      <c r="F123" s="123" t="s">
        <v>550</v>
      </c>
      <c r="I123" s="124"/>
      <c r="J123" s="125">
        <f>BK123</f>
        <v>0</v>
      </c>
      <c r="L123" s="121"/>
      <c r="M123" s="126"/>
      <c r="P123" s="127">
        <f>P124+P125+P126+P196+P256</f>
        <v>0</v>
      </c>
      <c r="R123" s="127">
        <f>R124+R125+R126+R196+R256</f>
        <v>4.8819112426680009</v>
      </c>
      <c r="T123" s="128">
        <f>T124+T125+T126+T196+T256</f>
        <v>0</v>
      </c>
      <c r="AR123" s="122" t="s">
        <v>94</v>
      </c>
      <c r="AT123" s="129" t="s">
        <v>83</v>
      </c>
      <c r="AU123" s="129" t="s">
        <v>84</v>
      </c>
      <c r="AY123" s="122" t="s">
        <v>165</v>
      </c>
      <c r="BK123" s="130">
        <f>BK124+BK125+BK126+BK196+BK256</f>
        <v>0</v>
      </c>
    </row>
    <row r="124" spans="2:65" s="11" customFormat="1" ht="22.75" customHeight="1">
      <c r="B124" s="121"/>
      <c r="D124" s="122" t="s">
        <v>83</v>
      </c>
      <c r="E124" s="131" t="s">
        <v>1315</v>
      </c>
      <c r="F124" s="131" t="s">
        <v>1316</v>
      </c>
      <c r="I124" s="124"/>
      <c r="J124" s="132">
        <f>BK124</f>
        <v>0</v>
      </c>
      <c r="L124" s="121"/>
      <c r="M124" s="126"/>
      <c r="P124" s="127">
        <v>0</v>
      </c>
      <c r="R124" s="127">
        <v>0</v>
      </c>
      <c r="T124" s="128">
        <v>0</v>
      </c>
      <c r="AR124" s="122" t="s">
        <v>94</v>
      </c>
      <c r="AT124" s="129" t="s">
        <v>83</v>
      </c>
      <c r="AU124" s="129" t="s">
        <v>92</v>
      </c>
      <c r="AY124" s="122" t="s">
        <v>165</v>
      </c>
      <c r="BK124" s="130">
        <v>0</v>
      </c>
    </row>
    <row r="125" spans="2:65" s="11" customFormat="1" ht="22.75" customHeight="1">
      <c r="B125" s="121"/>
      <c r="D125" s="122" t="s">
        <v>83</v>
      </c>
      <c r="E125" s="131" t="s">
        <v>221</v>
      </c>
      <c r="F125" s="131" t="s">
        <v>1317</v>
      </c>
      <c r="I125" s="124"/>
      <c r="J125" s="132">
        <f>BK125</f>
        <v>0</v>
      </c>
      <c r="L125" s="121"/>
      <c r="M125" s="126"/>
      <c r="P125" s="127">
        <v>0</v>
      </c>
      <c r="R125" s="127">
        <v>0</v>
      </c>
      <c r="T125" s="128">
        <v>0</v>
      </c>
      <c r="AR125" s="122" t="s">
        <v>185</v>
      </c>
      <c r="AT125" s="129" t="s">
        <v>83</v>
      </c>
      <c r="AU125" s="129" t="s">
        <v>92</v>
      </c>
      <c r="AY125" s="122" t="s">
        <v>165</v>
      </c>
      <c r="BK125" s="130">
        <v>0</v>
      </c>
    </row>
    <row r="126" spans="2:65" s="11" customFormat="1" ht="22.75" customHeight="1">
      <c r="B126" s="121"/>
      <c r="D126" s="122" t="s">
        <v>83</v>
      </c>
      <c r="E126" s="131" t="s">
        <v>1318</v>
      </c>
      <c r="F126" s="131" t="s">
        <v>1319</v>
      </c>
      <c r="I126" s="124"/>
      <c r="J126" s="132">
        <f>BK126</f>
        <v>0</v>
      </c>
      <c r="L126" s="121"/>
      <c r="M126" s="126"/>
      <c r="P126" s="127">
        <f>SUM(P127:P195)</f>
        <v>0</v>
      </c>
      <c r="R126" s="127">
        <f>SUM(R127:R195)</f>
        <v>9.3345000000000011E-2</v>
      </c>
      <c r="T126" s="128">
        <f>SUM(T127:T195)</f>
        <v>0</v>
      </c>
      <c r="AR126" s="122" t="s">
        <v>185</v>
      </c>
      <c r="AT126" s="129" t="s">
        <v>83</v>
      </c>
      <c r="AU126" s="129" t="s">
        <v>92</v>
      </c>
      <c r="AY126" s="122" t="s">
        <v>165</v>
      </c>
      <c r="BK126" s="130">
        <f>SUM(BK127:BK195)</f>
        <v>0</v>
      </c>
    </row>
    <row r="127" spans="2:65" s="1" customFormat="1" ht="24.25" customHeight="1">
      <c r="B127" s="32"/>
      <c r="C127" s="133" t="s">
        <v>92</v>
      </c>
      <c r="D127" s="133" t="s">
        <v>167</v>
      </c>
      <c r="E127" s="134" t="s">
        <v>1320</v>
      </c>
      <c r="F127" s="135" t="s">
        <v>1321</v>
      </c>
      <c r="G127" s="136" t="s">
        <v>266</v>
      </c>
      <c r="H127" s="137">
        <v>3</v>
      </c>
      <c r="I127" s="138"/>
      <c r="J127" s="139">
        <f>ROUND(I127*H127,2)</f>
        <v>0</v>
      </c>
      <c r="K127" s="140"/>
      <c r="L127" s="32"/>
      <c r="M127" s="141" t="s">
        <v>1</v>
      </c>
      <c r="N127" s="142" t="s">
        <v>49</v>
      </c>
      <c r="P127" s="143">
        <f>O127*H127</f>
        <v>0</v>
      </c>
      <c r="Q127" s="143">
        <v>0</v>
      </c>
      <c r="R127" s="143">
        <f>Q127*H127</f>
        <v>0</v>
      </c>
      <c r="S127" s="143">
        <v>0</v>
      </c>
      <c r="T127" s="144">
        <f>S127*H127</f>
        <v>0</v>
      </c>
      <c r="AR127" s="145" t="s">
        <v>519</v>
      </c>
      <c r="AT127" s="145" t="s">
        <v>167</v>
      </c>
      <c r="AU127" s="145" t="s">
        <v>94</v>
      </c>
      <c r="AY127" s="16" t="s">
        <v>165</v>
      </c>
      <c r="BE127" s="146">
        <f>IF(N127="základní",J127,0)</f>
        <v>0</v>
      </c>
      <c r="BF127" s="146">
        <f>IF(N127="snížená",J127,0)</f>
        <v>0</v>
      </c>
      <c r="BG127" s="146">
        <f>IF(N127="zákl. přenesená",J127,0)</f>
        <v>0</v>
      </c>
      <c r="BH127" s="146">
        <f>IF(N127="sníž. přenesená",J127,0)</f>
        <v>0</v>
      </c>
      <c r="BI127" s="146">
        <f>IF(N127="nulová",J127,0)</f>
        <v>0</v>
      </c>
      <c r="BJ127" s="16" t="s">
        <v>92</v>
      </c>
      <c r="BK127" s="146">
        <f>ROUND(I127*H127,2)</f>
        <v>0</v>
      </c>
      <c r="BL127" s="16" t="s">
        <v>519</v>
      </c>
      <c r="BM127" s="145" t="s">
        <v>1322</v>
      </c>
    </row>
    <row r="128" spans="2:65" s="14" customFormat="1" ht="10.5">
      <c r="B128" s="179"/>
      <c r="D128" s="148" t="s">
        <v>177</v>
      </c>
      <c r="E128" s="180" t="s">
        <v>1</v>
      </c>
      <c r="F128" s="181" t="s">
        <v>1323</v>
      </c>
      <c r="H128" s="180" t="s">
        <v>1</v>
      </c>
      <c r="I128" s="182"/>
      <c r="L128" s="179"/>
      <c r="M128" s="183"/>
      <c r="T128" s="184"/>
      <c r="AT128" s="180" t="s">
        <v>177</v>
      </c>
      <c r="AU128" s="180" t="s">
        <v>94</v>
      </c>
      <c r="AV128" s="14" t="s">
        <v>92</v>
      </c>
      <c r="AW128" s="14" t="s">
        <v>39</v>
      </c>
      <c r="AX128" s="14" t="s">
        <v>84</v>
      </c>
      <c r="AY128" s="180" t="s">
        <v>165</v>
      </c>
    </row>
    <row r="129" spans="2:65" s="12" customFormat="1" ht="10.5">
      <c r="B129" s="147"/>
      <c r="D129" s="148" t="s">
        <v>177</v>
      </c>
      <c r="E129" s="149" t="s">
        <v>1</v>
      </c>
      <c r="F129" s="150" t="s">
        <v>185</v>
      </c>
      <c r="H129" s="151">
        <v>3</v>
      </c>
      <c r="I129" s="152"/>
      <c r="L129" s="147"/>
      <c r="M129" s="153"/>
      <c r="T129" s="154"/>
      <c r="AT129" s="149" t="s">
        <v>177</v>
      </c>
      <c r="AU129" s="149" t="s">
        <v>94</v>
      </c>
      <c r="AV129" s="12" t="s">
        <v>94</v>
      </c>
      <c r="AW129" s="12" t="s">
        <v>39</v>
      </c>
      <c r="AX129" s="12" t="s">
        <v>84</v>
      </c>
      <c r="AY129" s="149" t="s">
        <v>165</v>
      </c>
    </row>
    <row r="130" spans="2:65" s="13" customFormat="1" ht="10.5">
      <c r="B130" s="155"/>
      <c r="D130" s="148" t="s">
        <v>177</v>
      </c>
      <c r="E130" s="156" t="s">
        <v>1</v>
      </c>
      <c r="F130" s="157" t="s">
        <v>184</v>
      </c>
      <c r="H130" s="158">
        <v>3</v>
      </c>
      <c r="I130" s="159"/>
      <c r="L130" s="155"/>
      <c r="M130" s="160"/>
      <c r="T130" s="161"/>
      <c r="AT130" s="156" t="s">
        <v>177</v>
      </c>
      <c r="AU130" s="156" t="s">
        <v>94</v>
      </c>
      <c r="AV130" s="13" t="s">
        <v>171</v>
      </c>
      <c r="AW130" s="13" t="s">
        <v>39</v>
      </c>
      <c r="AX130" s="13" t="s">
        <v>92</v>
      </c>
      <c r="AY130" s="156" t="s">
        <v>165</v>
      </c>
    </row>
    <row r="131" spans="2:65" s="1" customFormat="1" ht="24.25" customHeight="1">
      <c r="B131" s="32"/>
      <c r="C131" s="162" t="s">
        <v>94</v>
      </c>
      <c r="D131" s="162" t="s">
        <v>221</v>
      </c>
      <c r="E131" s="163" t="s">
        <v>1324</v>
      </c>
      <c r="F131" s="164" t="s">
        <v>1325</v>
      </c>
      <c r="G131" s="165" t="s">
        <v>949</v>
      </c>
      <c r="H131" s="166">
        <v>3</v>
      </c>
      <c r="I131" s="167"/>
      <c r="J131" s="168">
        <f>ROUND(I131*H131,2)</f>
        <v>0</v>
      </c>
      <c r="K131" s="169"/>
      <c r="L131" s="170"/>
      <c r="M131" s="171" t="s">
        <v>1</v>
      </c>
      <c r="N131" s="172" t="s">
        <v>49</v>
      </c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45" t="s">
        <v>1326</v>
      </c>
      <c r="AT131" s="145" t="s">
        <v>221</v>
      </c>
      <c r="AU131" s="145" t="s">
        <v>94</v>
      </c>
      <c r="AY131" s="16" t="s">
        <v>165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6" t="s">
        <v>92</v>
      </c>
      <c r="BK131" s="146">
        <f>ROUND(I131*H131,2)</f>
        <v>0</v>
      </c>
      <c r="BL131" s="16" t="s">
        <v>519</v>
      </c>
      <c r="BM131" s="145" t="s">
        <v>1327</v>
      </c>
    </row>
    <row r="132" spans="2:65" s="14" customFormat="1" ht="10.5">
      <c r="B132" s="179"/>
      <c r="D132" s="148" t="s">
        <v>177</v>
      </c>
      <c r="E132" s="180" t="s">
        <v>1</v>
      </c>
      <c r="F132" s="181" t="s">
        <v>1323</v>
      </c>
      <c r="H132" s="180" t="s">
        <v>1</v>
      </c>
      <c r="I132" s="182"/>
      <c r="L132" s="179"/>
      <c r="M132" s="183"/>
      <c r="T132" s="184"/>
      <c r="AT132" s="180" t="s">
        <v>177</v>
      </c>
      <c r="AU132" s="180" t="s">
        <v>94</v>
      </c>
      <c r="AV132" s="14" t="s">
        <v>92</v>
      </c>
      <c r="AW132" s="14" t="s">
        <v>39</v>
      </c>
      <c r="AX132" s="14" t="s">
        <v>84</v>
      </c>
      <c r="AY132" s="180" t="s">
        <v>165</v>
      </c>
    </row>
    <row r="133" spans="2:65" s="12" customFormat="1" ht="10.5">
      <c r="B133" s="147"/>
      <c r="D133" s="148" t="s">
        <v>177</v>
      </c>
      <c r="E133" s="149" t="s">
        <v>1</v>
      </c>
      <c r="F133" s="150" t="s">
        <v>185</v>
      </c>
      <c r="H133" s="151">
        <v>3</v>
      </c>
      <c r="I133" s="152"/>
      <c r="L133" s="147"/>
      <c r="M133" s="153"/>
      <c r="T133" s="154"/>
      <c r="AT133" s="149" t="s">
        <v>177</v>
      </c>
      <c r="AU133" s="149" t="s">
        <v>94</v>
      </c>
      <c r="AV133" s="12" t="s">
        <v>94</v>
      </c>
      <c r="AW133" s="12" t="s">
        <v>39</v>
      </c>
      <c r="AX133" s="12" t="s">
        <v>84</v>
      </c>
      <c r="AY133" s="149" t="s">
        <v>165</v>
      </c>
    </row>
    <row r="134" spans="2:65" s="13" customFormat="1" ht="10.5">
      <c r="B134" s="155"/>
      <c r="D134" s="148" t="s">
        <v>177</v>
      </c>
      <c r="E134" s="156" t="s">
        <v>1</v>
      </c>
      <c r="F134" s="157" t="s">
        <v>184</v>
      </c>
      <c r="H134" s="158">
        <v>3</v>
      </c>
      <c r="I134" s="159"/>
      <c r="L134" s="155"/>
      <c r="M134" s="160"/>
      <c r="T134" s="161"/>
      <c r="AT134" s="156" t="s">
        <v>177</v>
      </c>
      <c r="AU134" s="156" t="s">
        <v>94</v>
      </c>
      <c r="AV134" s="13" t="s">
        <v>171</v>
      </c>
      <c r="AW134" s="13" t="s">
        <v>39</v>
      </c>
      <c r="AX134" s="13" t="s">
        <v>92</v>
      </c>
      <c r="AY134" s="156" t="s">
        <v>165</v>
      </c>
    </row>
    <row r="135" spans="2:65" s="1" customFormat="1" ht="24.25" customHeight="1">
      <c r="B135" s="32"/>
      <c r="C135" s="133" t="s">
        <v>185</v>
      </c>
      <c r="D135" s="133" t="s">
        <v>167</v>
      </c>
      <c r="E135" s="134" t="s">
        <v>1328</v>
      </c>
      <c r="F135" s="135" t="s">
        <v>1329</v>
      </c>
      <c r="G135" s="136" t="s">
        <v>257</v>
      </c>
      <c r="H135" s="137">
        <v>187.5</v>
      </c>
      <c r="I135" s="138"/>
      <c r="J135" s="139">
        <f>ROUND(I135*H135,2)</f>
        <v>0</v>
      </c>
      <c r="K135" s="140"/>
      <c r="L135" s="32"/>
      <c r="M135" s="141" t="s">
        <v>1</v>
      </c>
      <c r="N135" s="142" t="s">
        <v>49</v>
      </c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45" t="s">
        <v>519</v>
      </c>
      <c r="AT135" s="145" t="s">
        <v>167</v>
      </c>
      <c r="AU135" s="145" t="s">
        <v>94</v>
      </c>
      <c r="AY135" s="16" t="s">
        <v>165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6" t="s">
        <v>92</v>
      </c>
      <c r="BK135" s="146">
        <f>ROUND(I135*H135,2)</f>
        <v>0</v>
      </c>
      <c r="BL135" s="16" t="s">
        <v>519</v>
      </c>
      <c r="BM135" s="145" t="s">
        <v>1330</v>
      </c>
    </row>
    <row r="136" spans="2:65" s="14" customFormat="1" ht="20.95">
      <c r="B136" s="179"/>
      <c r="D136" s="148" t="s">
        <v>177</v>
      </c>
      <c r="E136" s="180" t="s">
        <v>1</v>
      </c>
      <c r="F136" s="181" t="s">
        <v>1331</v>
      </c>
      <c r="H136" s="180" t="s">
        <v>1</v>
      </c>
      <c r="I136" s="182"/>
      <c r="L136" s="179"/>
      <c r="M136" s="183"/>
      <c r="T136" s="184"/>
      <c r="AT136" s="180" t="s">
        <v>177</v>
      </c>
      <c r="AU136" s="180" t="s">
        <v>94</v>
      </c>
      <c r="AV136" s="14" t="s">
        <v>92</v>
      </c>
      <c r="AW136" s="14" t="s">
        <v>39</v>
      </c>
      <c r="AX136" s="14" t="s">
        <v>84</v>
      </c>
      <c r="AY136" s="180" t="s">
        <v>165</v>
      </c>
    </row>
    <row r="137" spans="2:65" s="12" customFormat="1" ht="10.5">
      <c r="B137" s="147"/>
      <c r="D137" s="148" t="s">
        <v>177</v>
      </c>
      <c r="E137" s="149" t="s">
        <v>1</v>
      </c>
      <c r="F137" s="150" t="s">
        <v>1332</v>
      </c>
      <c r="H137" s="151">
        <v>187.5</v>
      </c>
      <c r="I137" s="152"/>
      <c r="L137" s="147"/>
      <c r="M137" s="153"/>
      <c r="T137" s="154"/>
      <c r="AT137" s="149" t="s">
        <v>177</v>
      </c>
      <c r="AU137" s="149" t="s">
        <v>94</v>
      </c>
      <c r="AV137" s="12" t="s">
        <v>94</v>
      </c>
      <c r="AW137" s="12" t="s">
        <v>39</v>
      </c>
      <c r="AX137" s="12" t="s">
        <v>84</v>
      </c>
      <c r="AY137" s="149" t="s">
        <v>165</v>
      </c>
    </row>
    <row r="138" spans="2:65" s="13" customFormat="1" ht="10.5">
      <c r="B138" s="155"/>
      <c r="D138" s="148" t="s">
        <v>177</v>
      </c>
      <c r="E138" s="156" t="s">
        <v>1</v>
      </c>
      <c r="F138" s="157" t="s">
        <v>184</v>
      </c>
      <c r="H138" s="158">
        <v>187.5</v>
      </c>
      <c r="I138" s="159"/>
      <c r="L138" s="155"/>
      <c r="M138" s="160"/>
      <c r="T138" s="161"/>
      <c r="AT138" s="156" t="s">
        <v>177</v>
      </c>
      <c r="AU138" s="156" t="s">
        <v>94</v>
      </c>
      <c r="AV138" s="13" t="s">
        <v>171</v>
      </c>
      <c r="AW138" s="13" t="s">
        <v>39</v>
      </c>
      <c r="AX138" s="13" t="s">
        <v>92</v>
      </c>
      <c r="AY138" s="156" t="s">
        <v>165</v>
      </c>
    </row>
    <row r="139" spans="2:65" s="1" customFormat="1" ht="16.55" customHeight="1">
      <c r="B139" s="32"/>
      <c r="C139" s="133" t="s">
        <v>171</v>
      </c>
      <c r="D139" s="133" t="s">
        <v>167</v>
      </c>
      <c r="E139" s="134" t="s">
        <v>1333</v>
      </c>
      <c r="F139" s="135" t="s">
        <v>1334</v>
      </c>
      <c r="G139" s="136" t="s">
        <v>257</v>
      </c>
      <c r="H139" s="137">
        <v>34</v>
      </c>
      <c r="I139" s="138"/>
      <c r="J139" s="139">
        <f>ROUND(I139*H139,2)</f>
        <v>0</v>
      </c>
      <c r="K139" s="140"/>
      <c r="L139" s="32"/>
      <c r="M139" s="141" t="s">
        <v>1</v>
      </c>
      <c r="N139" s="142" t="s">
        <v>49</v>
      </c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AR139" s="145" t="s">
        <v>519</v>
      </c>
      <c r="AT139" s="145" t="s">
        <v>167</v>
      </c>
      <c r="AU139" s="145" t="s">
        <v>94</v>
      </c>
      <c r="AY139" s="16" t="s">
        <v>165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6" t="s">
        <v>92</v>
      </c>
      <c r="BK139" s="146">
        <f>ROUND(I139*H139,2)</f>
        <v>0</v>
      </c>
      <c r="BL139" s="16" t="s">
        <v>519</v>
      </c>
      <c r="BM139" s="145" t="s">
        <v>1335</v>
      </c>
    </row>
    <row r="140" spans="2:65" s="14" customFormat="1" ht="20.95">
      <c r="B140" s="179"/>
      <c r="D140" s="148" t="s">
        <v>177</v>
      </c>
      <c r="E140" s="180" t="s">
        <v>1</v>
      </c>
      <c r="F140" s="181" t="s">
        <v>1331</v>
      </c>
      <c r="H140" s="180" t="s">
        <v>1</v>
      </c>
      <c r="I140" s="182"/>
      <c r="L140" s="179"/>
      <c r="M140" s="183"/>
      <c r="T140" s="184"/>
      <c r="AT140" s="180" t="s">
        <v>177</v>
      </c>
      <c r="AU140" s="180" t="s">
        <v>94</v>
      </c>
      <c r="AV140" s="14" t="s">
        <v>92</v>
      </c>
      <c r="AW140" s="14" t="s">
        <v>39</v>
      </c>
      <c r="AX140" s="14" t="s">
        <v>84</v>
      </c>
      <c r="AY140" s="180" t="s">
        <v>165</v>
      </c>
    </row>
    <row r="141" spans="2:65" s="12" customFormat="1" ht="10.5">
      <c r="B141" s="147"/>
      <c r="D141" s="148" t="s">
        <v>177</v>
      </c>
      <c r="E141" s="149" t="s">
        <v>1</v>
      </c>
      <c r="F141" s="150" t="s">
        <v>372</v>
      </c>
      <c r="H141" s="151">
        <v>34</v>
      </c>
      <c r="I141" s="152"/>
      <c r="L141" s="147"/>
      <c r="M141" s="153"/>
      <c r="T141" s="154"/>
      <c r="AT141" s="149" t="s">
        <v>177</v>
      </c>
      <c r="AU141" s="149" t="s">
        <v>94</v>
      </c>
      <c r="AV141" s="12" t="s">
        <v>94</v>
      </c>
      <c r="AW141" s="12" t="s">
        <v>39</v>
      </c>
      <c r="AX141" s="12" t="s">
        <v>84</v>
      </c>
      <c r="AY141" s="149" t="s">
        <v>165</v>
      </c>
    </row>
    <row r="142" spans="2:65" s="13" customFormat="1" ht="10.5">
      <c r="B142" s="155"/>
      <c r="D142" s="148" t="s">
        <v>177</v>
      </c>
      <c r="E142" s="156" t="s">
        <v>1</v>
      </c>
      <c r="F142" s="157" t="s">
        <v>184</v>
      </c>
      <c r="H142" s="158">
        <v>34</v>
      </c>
      <c r="I142" s="159"/>
      <c r="L142" s="155"/>
      <c r="M142" s="160"/>
      <c r="T142" s="161"/>
      <c r="AT142" s="156" t="s">
        <v>177</v>
      </c>
      <c r="AU142" s="156" t="s">
        <v>94</v>
      </c>
      <c r="AV142" s="13" t="s">
        <v>171</v>
      </c>
      <c r="AW142" s="13" t="s">
        <v>39</v>
      </c>
      <c r="AX142" s="13" t="s">
        <v>92</v>
      </c>
      <c r="AY142" s="156" t="s">
        <v>165</v>
      </c>
    </row>
    <row r="143" spans="2:65" s="1" customFormat="1" ht="21.8" customHeight="1">
      <c r="B143" s="32"/>
      <c r="C143" s="133" t="s">
        <v>194</v>
      </c>
      <c r="D143" s="133" t="s">
        <v>167</v>
      </c>
      <c r="E143" s="134" t="s">
        <v>1336</v>
      </c>
      <c r="F143" s="135" t="s">
        <v>1337</v>
      </c>
      <c r="G143" s="136" t="s">
        <v>257</v>
      </c>
      <c r="H143" s="137">
        <v>3.5</v>
      </c>
      <c r="I143" s="138"/>
      <c r="J143" s="139">
        <f>ROUND(I143*H143,2)</f>
        <v>0</v>
      </c>
      <c r="K143" s="140"/>
      <c r="L143" s="32"/>
      <c r="M143" s="141" t="s">
        <v>1</v>
      </c>
      <c r="N143" s="142" t="s">
        <v>49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519</v>
      </c>
      <c r="AT143" s="145" t="s">
        <v>167</v>
      </c>
      <c r="AU143" s="145" t="s">
        <v>94</v>
      </c>
      <c r="AY143" s="16" t="s">
        <v>165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6" t="s">
        <v>92</v>
      </c>
      <c r="BK143" s="146">
        <f>ROUND(I143*H143,2)</f>
        <v>0</v>
      </c>
      <c r="BL143" s="16" t="s">
        <v>519</v>
      </c>
      <c r="BM143" s="145" t="s">
        <v>1338</v>
      </c>
    </row>
    <row r="144" spans="2:65" s="14" customFormat="1" ht="20.95">
      <c r="B144" s="179"/>
      <c r="D144" s="148" t="s">
        <v>177</v>
      </c>
      <c r="E144" s="180" t="s">
        <v>1</v>
      </c>
      <c r="F144" s="181" t="s">
        <v>1331</v>
      </c>
      <c r="H144" s="180" t="s">
        <v>1</v>
      </c>
      <c r="I144" s="182"/>
      <c r="L144" s="179"/>
      <c r="M144" s="183"/>
      <c r="T144" s="184"/>
      <c r="AT144" s="180" t="s">
        <v>177</v>
      </c>
      <c r="AU144" s="180" t="s">
        <v>94</v>
      </c>
      <c r="AV144" s="14" t="s">
        <v>92</v>
      </c>
      <c r="AW144" s="14" t="s">
        <v>39</v>
      </c>
      <c r="AX144" s="14" t="s">
        <v>84</v>
      </c>
      <c r="AY144" s="180" t="s">
        <v>165</v>
      </c>
    </row>
    <row r="145" spans="2:65" s="12" customFormat="1" ht="10.5">
      <c r="B145" s="147"/>
      <c r="D145" s="148" t="s">
        <v>177</v>
      </c>
      <c r="E145" s="149" t="s">
        <v>1</v>
      </c>
      <c r="F145" s="150" t="s">
        <v>1339</v>
      </c>
      <c r="H145" s="151">
        <v>3.5</v>
      </c>
      <c r="I145" s="152"/>
      <c r="L145" s="147"/>
      <c r="M145" s="153"/>
      <c r="T145" s="154"/>
      <c r="AT145" s="149" t="s">
        <v>177</v>
      </c>
      <c r="AU145" s="149" t="s">
        <v>94</v>
      </c>
      <c r="AV145" s="12" t="s">
        <v>94</v>
      </c>
      <c r="AW145" s="12" t="s">
        <v>39</v>
      </c>
      <c r="AX145" s="12" t="s">
        <v>84</v>
      </c>
      <c r="AY145" s="149" t="s">
        <v>165</v>
      </c>
    </row>
    <row r="146" spans="2:65" s="13" customFormat="1" ht="10.5">
      <c r="B146" s="155"/>
      <c r="D146" s="148" t="s">
        <v>177</v>
      </c>
      <c r="E146" s="156" t="s">
        <v>1</v>
      </c>
      <c r="F146" s="157" t="s">
        <v>184</v>
      </c>
      <c r="H146" s="158">
        <v>3.5</v>
      </c>
      <c r="I146" s="159"/>
      <c r="L146" s="155"/>
      <c r="M146" s="160"/>
      <c r="T146" s="161"/>
      <c r="AT146" s="156" t="s">
        <v>177</v>
      </c>
      <c r="AU146" s="156" t="s">
        <v>94</v>
      </c>
      <c r="AV146" s="13" t="s">
        <v>171</v>
      </c>
      <c r="AW146" s="13" t="s">
        <v>39</v>
      </c>
      <c r="AX146" s="13" t="s">
        <v>92</v>
      </c>
      <c r="AY146" s="156" t="s">
        <v>165</v>
      </c>
    </row>
    <row r="147" spans="2:65" s="1" customFormat="1" ht="24.25" customHeight="1">
      <c r="B147" s="32"/>
      <c r="C147" s="162" t="s">
        <v>199</v>
      </c>
      <c r="D147" s="162" t="s">
        <v>221</v>
      </c>
      <c r="E147" s="163" t="s">
        <v>1340</v>
      </c>
      <c r="F147" s="164" t="s">
        <v>1341</v>
      </c>
      <c r="G147" s="165" t="s">
        <v>257</v>
      </c>
      <c r="H147" s="166">
        <v>225</v>
      </c>
      <c r="I147" s="167"/>
      <c r="J147" s="168">
        <f>ROUND(I147*H147,2)</f>
        <v>0</v>
      </c>
      <c r="K147" s="169"/>
      <c r="L147" s="170"/>
      <c r="M147" s="171" t="s">
        <v>1</v>
      </c>
      <c r="N147" s="172" t="s">
        <v>49</v>
      </c>
      <c r="P147" s="143">
        <f>O147*H147</f>
        <v>0</v>
      </c>
      <c r="Q147" s="143">
        <v>1.9000000000000001E-4</v>
      </c>
      <c r="R147" s="143">
        <f>Q147*H147</f>
        <v>4.2750000000000003E-2</v>
      </c>
      <c r="S147" s="143">
        <v>0</v>
      </c>
      <c r="T147" s="144">
        <f>S147*H147</f>
        <v>0</v>
      </c>
      <c r="AR147" s="145" t="s">
        <v>1326</v>
      </c>
      <c r="AT147" s="145" t="s">
        <v>221</v>
      </c>
      <c r="AU147" s="145" t="s">
        <v>94</v>
      </c>
      <c r="AY147" s="16" t="s">
        <v>165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6" t="s">
        <v>92</v>
      </c>
      <c r="BK147" s="146">
        <f>ROUND(I147*H147,2)</f>
        <v>0</v>
      </c>
      <c r="BL147" s="16" t="s">
        <v>519</v>
      </c>
      <c r="BM147" s="145" t="s">
        <v>1342</v>
      </c>
    </row>
    <row r="148" spans="2:65" s="14" customFormat="1" ht="20.95">
      <c r="B148" s="179"/>
      <c r="D148" s="148" t="s">
        <v>177</v>
      </c>
      <c r="E148" s="180" t="s">
        <v>1</v>
      </c>
      <c r="F148" s="181" t="s">
        <v>1331</v>
      </c>
      <c r="H148" s="180" t="s">
        <v>1</v>
      </c>
      <c r="I148" s="182"/>
      <c r="L148" s="179"/>
      <c r="M148" s="183"/>
      <c r="T148" s="184"/>
      <c r="AT148" s="180" t="s">
        <v>177</v>
      </c>
      <c r="AU148" s="180" t="s">
        <v>94</v>
      </c>
      <c r="AV148" s="14" t="s">
        <v>92</v>
      </c>
      <c r="AW148" s="14" t="s">
        <v>39</v>
      </c>
      <c r="AX148" s="14" t="s">
        <v>84</v>
      </c>
      <c r="AY148" s="180" t="s">
        <v>165</v>
      </c>
    </row>
    <row r="149" spans="2:65" s="12" customFormat="1" ht="10.5">
      <c r="B149" s="147"/>
      <c r="D149" s="148" t="s">
        <v>177</v>
      </c>
      <c r="E149" s="149" t="s">
        <v>1</v>
      </c>
      <c r="F149" s="150" t="s">
        <v>1343</v>
      </c>
      <c r="H149" s="151">
        <v>225</v>
      </c>
      <c r="I149" s="152"/>
      <c r="L149" s="147"/>
      <c r="M149" s="153"/>
      <c r="T149" s="154"/>
      <c r="AT149" s="149" t="s">
        <v>177</v>
      </c>
      <c r="AU149" s="149" t="s">
        <v>94</v>
      </c>
      <c r="AV149" s="12" t="s">
        <v>94</v>
      </c>
      <c r="AW149" s="12" t="s">
        <v>39</v>
      </c>
      <c r="AX149" s="12" t="s">
        <v>84</v>
      </c>
      <c r="AY149" s="149" t="s">
        <v>165</v>
      </c>
    </row>
    <row r="150" spans="2:65" s="13" customFormat="1" ht="10.5">
      <c r="B150" s="155"/>
      <c r="D150" s="148" t="s">
        <v>177</v>
      </c>
      <c r="E150" s="156" t="s">
        <v>1</v>
      </c>
      <c r="F150" s="157" t="s">
        <v>184</v>
      </c>
      <c r="H150" s="158">
        <v>225</v>
      </c>
      <c r="I150" s="159"/>
      <c r="L150" s="155"/>
      <c r="M150" s="160"/>
      <c r="T150" s="161"/>
      <c r="AT150" s="156" t="s">
        <v>177</v>
      </c>
      <c r="AU150" s="156" t="s">
        <v>94</v>
      </c>
      <c r="AV150" s="13" t="s">
        <v>171</v>
      </c>
      <c r="AW150" s="13" t="s">
        <v>39</v>
      </c>
      <c r="AX150" s="13" t="s">
        <v>92</v>
      </c>
      <c r="AY150" s="156" t="s">
        <v>165</v>
      </c>
    </row>
    <row r="151" spans="2:65" s="1" customFormat="1" ht="24.25" customHeight="1">
      <c r="B151" s="32"/>
      <c r="C151" s="133" t="s">
        <v>204</v>
      </c>
      <c r="D151" s="133" t="s">
        <v>167</v>
      </c>
      <c r="E151" s="134" t="s">
        <v>1344</v>
      </c>
      <c r="F151" s="135" t="s">
        <v>1345</v>
      </c>
      <c r="G151" s="136" t="s">
        <v>266</v>
      </c>
      <c r="H151" s="137">
        <v>4</v>
      </c>
      <c r="I151" s="138"/>
      <c r="J151" s="139">
        <f>ROUND(I151*H151,2)</f>
        <v>0</v>
      </c>
      <c r="K151" s="140"/>
      <c r="L151" s="32"/>
      <c r="M151" s="141" t="s">
        <v>1</v>
      </c>
      <c r="N151" s="142" t="s">
        <v>49</v>
      </c>
      <c r="P151" s="143">
        <f>O151*H151</f>
        <v>0</v>
      </c>
      <c r="Q151" s="143">
        <v>0</v>
      </c>
      <c r="R151" s="143">
        <f>Q151*H151</f>
        <v>0</v>
      </c>
      <c r="S151" s="143">
        <v>0</v>
      </c>
      <c r="T151" s="144">
        <f>S151*H151</f>
        <v>0</v>
      </c>
      <c r="AR151" s="145" t="s">
        <v>519</v>
      </c>
      <c r="AT151" s="145" t="s">
        <v>167</v>
      </c>
      <c r="AU151" s="145" t="s">
        <v>94</v>
      </c>
      <c r="AY151" s="16" t="s">
        <v>165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6" t="s">
        <v>92</v>
      </c>
      <c r="BK151" s="146">
        <f>ROUND(I151*H151,2)</f>
        <v>0</v>
      </c>
      <c r="BL151" s="16" t="s">
        <v>519</v>
      </c>
      <c r="BM151" s="145" t="s">
        <v>1346</v>
      </c>
    </row>
    <row r="152" spans="2:65" s="14" customFormat="1" ht="10.5">
      <c r="B152" s="179"/>
      <c r="D152" s="148" t="s">
        <v>177</v>
      </c>
      <c r="E152" s="180" t="s">
        <v>1</v>
      </c>
      <c r="F152" s="181" t="s">
        <v>1323</v>
      </c>
      <c r="H152" s="180" t="s">
        <v>1</v>
      </c>
      <c r="I152" s="182"/>
      <c r="L152" s="179"/>
      <c r="M152" s="183"/>
      <c r="T152" s="184"/>
      <c r="AT152" s="180" t="s">
        <v>177</v>
      </c>
      <c r="AU152" s="180" t="s">
        <v>94</v>
      </c>
      <c r="AV152" s="14" t="s">
        <v>92</v>
      </c>
      <c r="AW152" s="14" t="s">
        <v>39</v>
      </c>
      <c r="AX152" s="14" t="s">
        <v>84</v>
      </c>
      <c r="AY152" s="180" t="s">
        <v>165</v>
      </c>
    </row>
    <row r="153" spans="2:65" s="12" customFormat="1" ht="10.5">
      <c r="B153" s="147"/>
      <c r="D153" s="148" t="s">
        <v>177</v>
      </c>
      <c r="E153" s="149" t="s">
        <v>1</v>
      </c>
      <c r="F153" s="150" t="s">
        <v>171</v>
      </c>
      <c r="H153" s="151">
        <v>4</v>
      </c>
      <c r="I153" s="152"/>
      <c r="L153" s="147"/>
      <c r="M153" s="153"/>
      <c r="T153" s="154"/>
      <c r="AT153" s="149" t="s">
        <v>177</v>
      </c>
      <c r="AU153" s="149" t="s">
        <v>94</v>
      </c>
      <c r="AV153" s="12" t="s">
        <v>94</v>
      </c>
      <c r="AW153" s="12" t="s">
        <v>39</v>
      </c>
      <c r="AX153" s="12" t="s">
        <v>84</v>
      </c>
      <c r="AY153" s="149" t="s">
        <v>165</v>
      </c>
    </row>
    <row r="154" spans="2:65" s="13" customFormat="1" ht="10.5">
      <c r="B154" s="155"/>
      <c r="D154" s="148" t="s">
        <v>177</v>
      </c>
      <c r="E154" s="156" t="s">
        <v>1</v>
      </c>
      <c r="F154" s="157" t="s">
        <v>184</v>
      </c>
      <c r="H154" s="158">
        <v>4</v>
      </c>
      <c r="I154" s="159"/>
      <c r="L154" s="155"/>
      <c r="M154" s="160"/>
      <c r="T154" s="161"/>
      <c r="AT154" s="156" t="s">
        <v>177</v>
      </c>
      <c r="AU154" s="156" t="s">
        <v>94</v>
      </c>
      <c r="AV154" s="13" t="s">
        <v>171</v>
      </c>
      <c r="AW154" s="13" t="s">
        <v>39</v>
      </c>
      <c r="AX154" s="13" t="s">
        <v>92</v>
      </c>
      <c r="AY154" s="156" t="s">
        <v>165</v>
      </c>
    </row>
    <row r="155" spans="2:65" s="1" customFormat="1" ht="16.55" customHeight="1">
      <c r="B155" s="32"/>
      <c r="C155" s="162" t="s">
        <v>209</v>
      </c>
      <c r="D155" s="162" t="s">
        <v>221</v>
      </c>
      <c r="E155" s="163" t="s">
        <v>1347</v>
      </c>
      <c r="F155" s="164" t="s">
        <v>1348</v>
      </c>
      <c r="G155" s="165" t="s">
        <v>949</v>
      </c>
      <c r="H155" s="166">
        <v>4</v>
      </c>
      <c r="I155" s="167"/>
      <c r="J155" s="168">
        <f>ROUND(I155*H155,2)</f>
        <v>0</v>
      </c>
      <c r="K155" s="169"/>
      <c r="L155" s="170"/>
      <c r="M155" s="171" t="s">
        <v>1</v>
      </c>
      <c r="N155" s="172" t="s">
        <v>49</v>
      </c>
      <c r="P155" s="143">
        <f>O155*H155</f>
        <v>0</v>
      </c>
      <c r="Q155" s="143">
        <v>0</v>
      </c>
      <c r="R155" s="143">
        <f>Q155*H155</f>
        <v>0</v>
      </c>
      <c r="S155" s="143">
        <v>0</v>
      </c>
      <c r="T155" s="144">
        <f>S155*H155</f>
        <v>0</v>
      </c>
      <c r="AR155" s="145" t="s">
        <v>1326</v>
      </c>
      <c r="AT155" s="145" t="s">
        <v>221</v>
      </c>
      <c r="AU155" s="145" t="s">
        <v>94</v>
      </c>
      <c r="AY155" s="16" t="s">
        <v>165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6" t="s">
        <v>92</v>
      </c>
      <c r="BK155" s="146">
        <f>ROUND(I155*H155,2)</f>
        <v>0</v>
      </c>
      <c r="BL155" s="16" t="s">
        <v>519</v>
      </c>
      <c r="BM155" s="145" t="s">
        <v>1349</v>
      </c>
    </row>
    <row r="156" spans="2:65" s="14" customFormat="1" ht="10.5">
      <c r="B156" s="179"/>
      <c r="D156" s="148" t="s">
        <v>177</v>
      </c>
      <c r="E156" s="180" t="s">
        <v>1</v>
      </c>
      <c r="F156" s="181" t="s">
        <v>1323</v>
      </c>
      <c r="H156" s="180" t="s">
        <v>1</v>
      </c>
      <c r="I156" s="182"/>
      <c r="L156" s="179"/>
      <c r="M156" s="183"/>
      <c r="T156" s="184"/>
      <c r="AT156" s="180" t="s">
        <v>177</v>
      </c>
      <c r="AU156" s="180" t="s">
        <v>94</v>
      </c>
      <c r="AV156" s="14" t="s">
        <v>92</v>
      </c>
      <c r="AW156" s="14" t="s">
        <v>39</v>
      </c>
      <c r="AX156" s="14" t="s">
        <v>84</v>
      </c>
      <c r="AY156" s="180" t="s">
        <v>165</v>
      </c>
    </row>
    <row r="157" spans="2:65" s="12" customFormat="1" ht="10.5">
      <c r="B157" s="147"/>
      <c r="D157" s="148" t="s">
        <v>177</v>
      </c>
      <c r="E157" s="149" t="s">
        <v>1</v>
      </c>
      <c r="F157" s="150" t="s">
        <v>171</v>
      </c>
      <c r="H157" s="151">
        <v>4</v>
      </c>
      <c r="I157" s="152"/>
      <c r="L157" s="147"/>
      <c r="M157" s="153"/>
      <c r="T157" s="154"/>
      <c r="AT157" s="149" t="s">
        <v>177</v>
      </c>
      <c r="AU157" s="149" t="s">
        <v>94</v>
      </c>
      <c r="AV157" s="12" t="s">
        <v>94</v>
      </c>
      <c r="AW157" s="12" t="s">
        <v>39</v>
      </c>
      <c r="AX157" s="12" t="s">
        <v>84</v>
      </c>
      <c r="AY157" s="149" t="s">
        <v>165</v>
      </c>
    </row>
    <row r="158" spans="2:65" s="13" customFormat="1" ht="10.5">
      <c r="B158" s="155"/>
      <c r="D158" s="148" t="s">
        <v>177</v>
      </c>
      <c r="E158" s="156" t="s">
        <v>1</v>
      </c>
      <c r="F158" s="157" t="s">
        <v>184</v>
      </c>
      <c r="H158" s="158">
        <v>4</v>
      </c>
      <c r="I158" s="159"/>
      <c r="L158" s="155"/>
      <c r="M158" s="160"/>
      <c r="T158" s="161"/>
      <c r="AT158" s="156" t="s">
        <v>177</v>
      </c>
      <c r="AU158" s="156" t="s">
        <v>94</v>
      </c>
      <c r="AV158" s="13" t="s">
        <v>171</v>
      </c>
      <c r="AW158" s="13" t="s">
        <v>39</v>
      </c>
      <c r="AX158" s="13" t="s">
        <v>92</v>
      </c>
      <c r="AY158" s="156" t="s">
        <v>165</v>
      </c>
    </row>
    <row r="159" spans="2:65" s="1" customFormat="1" ht="24.25" customHeight="1">
      <c r="B159" s="32"/>
      <c r="C159" s="133" t="s">
        <v>214</v>
      </c>
      <c r="D159" s="133" t="s">
        <v>167</v>
      </c>
      <c r="E159" s="134" t="s">
        <v>1350</v>
      </c>
      <c r="F159" s="135" t="s">
        <v>1351</v>
      </c>
      <c r="G159" s="136" t="s">
        <v>266</v>
      </c>
      <c r="H159" s="137">
        <v>14</v>
      </c>
      <c r="I159" s="138"/>
      <c r="J159" s="139">
        <f>ROUND(I159*H159,2)</f>
        <v>0</v>
      </c>
      <c r="K159" s="140"/>
      <c r="L159" s="32"/>
      <c r="M159" s="141" t="s">
        <v>1</v>
      </c>
      <c r="N159" s="142" t="s">
        <v>49</v>
      </c>
      <c r="P159" s="143">
        <f>O159*H159</f>
        <v>0</v>
      </c>
      <c r="Q159" s="143">
        <v>0</v>
      </c>
      <c r="R159" s="143">
        <f>Q159*H159</f>
        <v>0</v>
      </c>
      <c r="S159" s="143">
        <v>0</v>
      </c>
      <c r="T159" s="144">
        <f>S159*H159</f>
        <v>0</v>
      </c>
      <c r="AR159" s="145" t="s">
        <v>519</v>
      </c>
      <c r="AT159" s="145" t="s">
        <v>167</v>
      </c>
      <c r="AU159" s="145" t="s">
        <v>94</v>
      </c>
      <c r="AY159" s="16" t="s">
        <v>165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6" t="s">
        <v>92</v>
      </c>
      <c r="BK159" s="146">
        <f>ROUND(I159*H159,2)</f>
        <v>0</v>
      </c>
      <c r="BL159" s="16" t="s">
        <v>519</v>
      </c>
      <c r="BM159" s="145" t="s">
        <v>1352</v>
      </c>
    </row>
    <row r="160" spans="2:65" s="14" customFormat="1" ht="10.5">
      <c r="B160" s="179"/>
      <c r="D160" s="148" t="s">
        <v>177</v>
      </c>
      <c r="E160" s="180" t="s">
        <v>1</v>
      </c>
      <c r="F160" s="181" t="s">
        <v>1323</v>
      </c>
      <c r="H160" s="180" t="s">
        <v>1</v>
      </c>
      <c r="I160" s="182"/>
      <c r="L160" s="179"/>
      <c r="M160" s="183"/>
      <c r="T160" s="184"/>
      <c r="AT160" s="180" t="s">
        <v>177</v>
      </c>
      <c r="AU160" s="180" t="s">
        <v>94</v>
      </c>
      <c r="AV160" s="14" t="s">
        <v>92</v>
      </c>
      <c r="AW160" s="14" t="s">
        <v>39</v>
      </c>
      <c r="AX160" s="14" t="s">
        <v>84</v>
      </c>
      <c r="AY160" s="180" t="s">
        <v>165</v>
      </c>
    </row>
    <row r="161" spans="2:65" s="12" customFormat="1" ht="10.5">
      <c r="B161" s="147"/>
      <c r="D161" s="148" t="s">
        <v>177</v>
      </c>
      <c r="E161" s="149" t="s">
        <v>1</v>
      </c>
      <c r="F161" s="150" t="s">
        <v>241</v>
      </c>
      <c r="H161" s="151">
        <v>14</v>
      </c>
      <c r="I161" s="152"/>
      <c r="L161" s="147"/>
      <c r="M161" s="153"/>
      <c r="T161" s="154"/>
      <c r="AT161" s="149" t="s">
        <v>177</v>
      </c>
      <c r="AU161" s="149" t="s">
        <v>94</v>
      </c>
      <c r="AV161" s="12" t="s">
        <v>94</v>
      </c>
      <c r="AW161" s="12" t="s">
        <v>39</v>
      </c>
      <c r="AX161" s="12" t="s">
        <v>84</v>
      </c>
      <c r="AY161" s="149" t="s">
        <v>165</v>
      </c>
    </row>
    <row r="162" spans="2:65" s="13" customFormat="1" ht="10.5">
      <c r="B162" s="155"/>
      <c r="D162" s="148" t="s">
        <v>177</v>
      </c>
      <c r="E162" s="156" t="s">
        <v>1</v>
      </c>
      <c r="F162" s="157" t="s">
        <v>184</v>
      </c>
      <c r="H162" s="158">
        <v>14</v>
      </c>
      <c r="I162" s="159"/>
      <c r="L162" s="155"/>
      <c r="M162" s="160"/>
      <c r="T162" s="161"/>
      <c r="AT162" s="156" t="s">
        <v>177</v>
      </c>
      <c r="AU162" s="156" t="s">
        <v>94</v>
      </c>
      <c r="AV162" s="13" t="s">
        <v>171</v>
      </c>
      <c r="AW162" s="13" t="s">
        <v>39</v>
      </c>
      <c r="AX162" s="13" t="s">
        <v>92</v>
      </c>
      <c r="AY162" s="156" t="s">
        <v>165</v>
      </c>
    </row>
    <row r="163" spans="2:65" s="1" customFormat="1" ht="16.55" customHeight="1">
      <c r="B163" s="32"/>
      <c r="C163" s="162" t="s">
        <v>220</v>
      </c>
      <c r="D163" s="162" t="s">
        <v>221</v>
      </c>
      <c r="E163" s="163" t="s">
        <v>1353</v>
      </c>
      <c r="F163" s="164" t="s">
        <v>1354</v>
      </c>
      <c r="G163" s="165" t="s">
        <v>949</v>
      </c>
      <c r="H163" s="166">
        <v>8</v>
      </c>
      <c r="I163" s="167"/>
      <c r="J163" s="168">
        <f>ROUND(I163*H163,2)</f>
        <v>0</v>
      </c>
      <c r="K163" s="169"/>
      <c r="L163" s="170"/>
      <c r="M163" s="171" t="s">
        <v>1</v>
      </c>
      <c r="N163" s="172" t="s">
        <v>49</v>
      </c>
      <c r="P163" s="143">
        <f>O163*H163</f>
        <v>0</v>
      </c>
      <c r="Q163" s="143">
        <v>0</v>
      </c>
      <c r="R163" s="143">
        <f>Q163*H163</f>
        <v>0</v>
      </c>
      <c r="S163" s="143">
        <v>0</v>
      </c>
      <c r="T163" s="144">
        <f>S163*H163</f>
        <v>0</v>
      </c>
      <c r="AR163" s="145" t="s">
        <v>1326</v>
      </c>
      <c r="AT163" s="145" t="s">
        <v>221</v>
      </c>
      <c r="AU163" s="145" t="s">
        <v>94</v>
      </c>
      <c r="AY163" s="16" t="s">
        <v>165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6" t="s">
        <v>92</v>
      </c>
      <c r="BK163" s="146">
        <f>ROUND(I163*H163,2)</f>
        <v>0</v>
      </c>
      <c r="BL163" s="16" t="s">
        <v>519</v>
      </c>
      <c r="BM163" s="145" t="s">
        <v>1355</v>
      </c>
    </row>
    <row r="164" spans="2:65" s="14" customFormat="1" ht="10.5">
      <c r="B164" s="179"/>
      <c r="D164" s="148" t="s">
        <v>177</v>
      </c>
      <c r="E164" s="180" t="s">
        <v>1</v>
      </c>
      <c r="F164" s="181" t="s">
        <v>1323</v>
      </c>
      <c r="H164" s="180" t="s">
        <v>1</v>
      </c>
      <c r="I164" s="182"/>
      <c r="L164" s="179"/>
      <c r="M164" s="183"/>
      <c r="T164" s="184"/>
      <c r="AT164" s="180" t="s">
        <v>177</v>
      </c>
      <c r="AU164" s="180" t="s">
        <v>94</v>
      </c>
      <c r="AV164" s="14" t="s">
        <v>92</v>
      </c>
      <c r="AW164" s="14" t="s">
        <v>39</v>
      </c>
      <c r="AX164" s="14" t="s">
        <v>84</v>
      </c>
      <c r="AY164" s="180" t="s">
        <v>165</v>
      </c>
    </row>
    <row r="165" spans="2:65" s="12" customFormat="1" ht="10.5">
      <c r="B165" s="147"/>
      <c r="D165" s="148" t="s">
        <v>177</v>
      </c>
      <c r="E165" s="149" t="s">
        <v>1</v>
      </c>
      <c r="F165" s="150" t="s">
        <v>209</v>
      </c>
      <c r="H165" s="151">
        <v>8</v>
      </c>
      <c r="I165" s="152"/>
      <c r="L165" s="147"/>
      <c r="M165" s="153"/>
      <c r="T165" s="154"/>
      <c r="AT165" s="149" t="s">
        <v>177</v>
      </c>
      <c r="AU165" s="149" t="s">
        <v>94</v>
      </c>
      <c r="AV165" s="12" t="s">
        <v>94</v>
      </c>
      <c r="AW165" s="12" t="s">
        <v>39</v>
      </c>
      <c r="AX165" s="12" t="s">
        <v>84</v>
      </c>
      <c r="AY165" s="149" t="s">
        <v>165</v>
      </c>
    </row>
    <row r="166" spans="2:65" s="13" customFormat="1" ht="10.5">
      <c r="B166" s="155"/>
      <c r="D166" s="148" t="s">
        <v>177</v>
      </c>
      <c r="E166" s="156" t="s">
        <v>1</v>
      </c>
      <c r="F166" s="157" t="s">
        <v>184</v>
      </c>
      <c r="H166" s="158">
        <v>8</v>
      </c>
      <c r="I166" s="159"/>
      <c r="L166" s="155"/>
      <c r="M166" s="160"/>
      <c r="T166" s="161"/>
      <c r="AT166" s="156" t="s">
        <v>177</v>
      </c>
      <c r="AU166" s="156" t="s">
        <v>94</v>
      </c>
      <c r="AV166" s="13" t="s">
        <v>171</v>
      </c>
      <c r="AW166" s="13" t="s">
        <v>39</v>
      </c>
      <c r="AX166" s="13" t="s">
        <v>92</v>
      </c>
      <c r="AY166" s="156" t="s">
        <v>165</v>
      </c>
    </row>
    <row r="167" spans="2:65" s="1" customFormat="1" ht="16.55" customHeight="1">
      <c r="B167" s="32"/>
      <c r="C167" s="162" t="s">
        <v>227</v>
      </c>
      <c r="D167" s="162" t="s">
        <v>221</v>
      </c>
      <c r="E167" s="163" t="s">
        <v>1356</v>
      </c>
      <c r="F167" s="164" t="s">
        <v>1357</v>
      </c>
      <c r="G167" s="165" t="s">
        <v>949</v>
      </c>
      <c r="H167" s="166">
        <v>6</v>
      </c>
      <c r="I167" s="167"/>
      <c r="J167" s="168">
        <f>ROUND(I167*H167,2)</f>
        <v>0</v>
      </c>
      <c r="K167" s="169"/>
      <c r="L167" s="170"/>
      <c r="M167" s="171" t="s">
        <v>1</v>
      </c>
      <c r="N167" s="172" t="s">
        <v>49</v>
      </c>
      <c r="P167" s="143">
        <f>O167*H167</f>
        <v>0</v>
      </c>
      <c r="Q167" s="143">
        <v>0</v>
      </c>
      <c r="R167" s="143">
        <f>Q167*H167</f>
        <v>0</v>
      </c>
      <c r="S167" s="143">
        <v>0</v>
      </c>
      <c r="T167" s="144">
        <f>S167*H167</f>
        <v>0</v>
      </c>
      <c r="AR167" s="145" t="s">
        <v>1326</v>
      </c>
      <c r="AT167" s="145" t="s">
        <v>221</v>
      </c>
      <c r="AU167" s="145" t="s">
        <v>94</v>
      </c>
      <c r="AY167" s="16" t="s">
        <v>165</v>
      </c>
      <c r="BE167" s="146">
        <f>IF(N167="základní",J167,0)</f>
        <v>0</v>
      </c>
      <c r="BF167" s="146">
        <f>IF(N167="snížená",J167,0)</f>
        <v>0</v>
      </c>
      <c r="BG167" s="146">
        <f>IF(N167="zákl. přenesená",J167,0)</f>
        <v>0</v>
      </c>
      <c r="BH167" s="146">
        <f>IF(N167="sníž. přenesená",J167,0)</f>
        <v>0</v>
      </c>
      <c r="BI167" s="146">
        <f>IF(N167="nulová",J167,0)</f>
        <v>0</v>
      </c>
      <c r="BJ167" s="16" t="s">
        <v>92</v>
      </c>
      <c r="BK167" s="146">
        <f>ROUND(I167*H167,2)</f>
        <v>0</v>
      </c>
      <c r="BL167" s="16" t="s">
        <v>519</v>
      </c>
      <c r="BM167" s="145" t="s">
        <v>1358</v>
      </c>
    </row>
    <row r="168" spans="2:65" s="14" customFormat="1" ht="10.5">
      <c r="B168" s="179"/>
      <c r="D168" s="148" t="s">
        <v>177</v>
      </c>
      <c r="E168" s="180" t="s">
        <v>1</v>
      </c>
      <c r="F168" s="181" t="s">
        <v>1323</v>
      </c>
      <c r="H168" s="180" t="s">
        <v>1</v>
      </c>
      <c r="I168" s="182"/>
      <c r="L168" s="179"/>
      <c r="M168" s="183"/>
      <c r="T168" s="184"/>
      <c r="AT168" s="180" t="s">
        <v>177</v>
      </c>
      <c r="AU168" s="180" t="s">
        <v>94</v>
      </c>
      <c r="AV168" s="14" t="s">
        <v>92</v>
      </c>
      <c r="AW168" s="14" t="s">
        <v>39</v>
      </c>
      <c r="AX168" s="14" t="s">
        <v>84</v>
      </c>
      <c r="AY168" s="180" t="s">
        <v>165</v>
      </c>
    </row>
    <row r="169" spans="2:65" s="12" customFormat="1" ht="10.5">
      <c r="B169" s="147"/>
      <c r="D169" s="148" t="s">
        <v>177</v>
      </c>
      <c r="E169" s="149" t="s">
        <v>1</v>
      </c>
      <c r="F169" s="150" t="s">
        <v>199</v>
      </c>
      <c r="H169" s="151">
        <v>6</v>
      </c>
      <c r="I169" s="152"/>
      <c r="L169" s="147"/>
      <c r="M169" s="153"/>
      <c r="T169" s="154"/>
      <c r="AT169" s="149" t="s">
        <v>177</v>
      </c>
      <c r="AU169" s="149" t="s">
        <v>94</v>
      </c>
      <c r="AV169" s="12" t="s">
        <v>94</v>
      </c>
      <c r="AW169" s="12" t="s">
        <v>39</v>
      </c>
      <c r="AX169" s="12" t="s">
        <v>84</v>
      </c>
      <c r="AY169" s="149" t="s">
        <v>165</v>
      </c>
    </row>
    <row r="170" spans="2:65" s="13" customFormat="1" ht="10.5">
      <c r="B170" s="155"/>
      <c r="D170" s="148" t="s">
        <v>177</v>
      </c>
      <c r="E170" s="156" t="s">
        <v>1</v>
      </c>
      <c r="F170" s="157" t="s">
        <v>184</v>
      </c>
      <c r="H170" s="158">
        <v>6</v>
      </c>
      <c r="I170" s="159"/>
      <c r="L170" s="155"/>
      <c r="M170" s="160"/>
      <c r="T170" s="161"/>
      <c r="AT170" s="156" t="s">
        <v>177</v>
      </c>
      <c r="AU170" s="156" t="s">
        <v>94</v>
      </c>
      <c r="AV170" s="13" t="s">
        <v>171</v>
      </c>
      <c r="AW170" s="13" t="s">
        <v>39</v>
      </c>
      <c r="AX170" s="13" t="s">
        <v>92</v>
      </c>
      <c r="AY170" s="156" t="s">
        <v>165</v>
      </c>
    </row>
    <row r="171" spans="2:65" s="1" customFormat="1" ht="21.8" customHeight="1">
      <c r="B171" s="32"/>
      <c r="C171" s="133" t="s">
        <v>231</v>
      </c>
      <c r="D171" s="133" t="s">
        <v>167</v>
      </c>
      <c r="E171" s="134" t="s">
        <v>1359</v>
      </c>
      <c r="F171" s="135" t="s">
        <v>1360</v>
      </c>
      <c r="G171" s="136" t="s">
        <v>257</v>
      </c>
      <c r="H171" s="137">
        <v>102</v>
      </c>
      <c r="I171" s="138"/>
      <c r="J171" s="139">
        <f>ROUND(I171*H171,2)</f>
        <v>0</v>
      </c>
      <c r="K171" s="140"/>
      <c r="L171" s="32"/>
      <c r="M171" s="141" t="s">
        <v>1</v>
      </c>
      <c r="N171" s="142" t="s">
        <v>49</v>
      </c>
      <c r="P171" s="143">
        <f>O171*H171</f>
        <v>0</v>
      </c>
      <c r="Q171" s="143">
        <v>0</v>
      </c>
      <c r="R171" s="143">
        <f>Q171*H171</f>
        <v>0</v>
      </c>
      <c r="S171" s="143">
        <v>0</v>
      </c>
      <c r="T171" s="144">
        <f>S171*H171</f>
        <v>0</v>
      </c>
      <c r="AR171" s="145" t="s">
        <v>519</v>
      </c>
      <c r="AT171" s="145" t="s">
        <v>167</v>
      </c>
      <c r="AU171" s="145" t="s">
        <v>94</v>
      </c>
      <c r="AY171" s="16" t="s">
        <v>165</v>
      </c>
      <c r="BE171" s="146">
        <f>IF(N171="základní",J171,0)</f>
        <v>0</v>
      </c>
      <c r="BF171" s="146">
        <f>IF(N171="snížená",J171,0)</f>
        <v>0</v>
      </c>
      <c r="BG171" s="146">
        <f>IF(N171="zákl. přenesená",J171,0)</f>
        <v>0</v>
      </c>
      <c r="BH171" s="146">
        <f>IF(N171="sníž. přenesená",J171,0)</f>
        <v>0</v>
      </c>
      <c r="BI171" s="146">
        <f>IF(N171="nulová",J171,0)</f>
        <v>0</v>
      </c>
      <c r="BJ171" s="16" t="s">
        <v>92</v>
      </c>
      <c r="BK171" s="146">
        <f>ROUND(I171*H171,2)</f>
        <v>0</v>
      </c>
      <c r="BL171" s="16" t="s">
        <v>519</v>
      </c>
      <c r="BM171" s="145" t="s">
        <v>1361</v>
      </c>
    </row>
    <row r="172" spans="2:65" s="14" customFormat="1" ht="20.95">
      <c r="B172" s="179"/>
      <c r="D172" s="148" t="s">
        <v>177</v>
      </c>
      <c r="E172" s="180" t="s">
        <v>1</v>
      </c>
      <c r="F172" s="181" t="s">
        <v>1331</v>
      </c>
      <c r="H172" s="180" t="s">
        <v>1</v>
      </c>
      <c r="I172" s="182"/>
      <c r="L172" s="179"/>
      <c r="M172" s="183"/>
      <c r="T172" s="184"/>
      <c r="AT172" s="180" t="s">
        <v>177</v>
      </c>
      <c r="AU172" s="180" t="s">
        <v>94</v>
      </c>
      <c r="AV172" s="14" t="s">
        <v>92</v>
      </c>
      <c r="AW172" s="14" t="s">
        <v>39</v>
      </c>
      <c r="AX172" s="14" t="s">
        <v>84</v>
      </c>
      <c r="AY172" s="180" t="s">
        <v>165</v>
      </c>
    </row>
    <row r="173" spans="2:65" s="12" customFormat="1" ht="10.5">
      <c r="B173" s="147"/>
      <c r="D173" s="148" t="s">
        <v>177</v>
      </c>
      <c r="E173" s="149" t="s">
        <v>1</v>
      </c>
      <c r="F173" s="150" t="s">
        <v>1274</v>
      </c>
      <c r="H173" s="151">
        <v>102</v>
      </c>
      <c r="I173" s="152"/>
      <c r="L173" s="147"/>
      <c r="M173" s="153"/>
      <c r="T173" s="154"/>
      <c r="AT173" s="149" t="s">
        <v>177</v>
      </c>
      <c r="AU173" s="149" t="s">
        <v>94</v>
      </c>
      <c r="AV173" s="12" t="s">
        <v>94</v>
      </c>
      <c r="AW173" s="12" t="s">
        <v>39</v>
      </c>
      <c r="AX173" s="12" t="s">
        <v>84</v>
      </c>
      <c r="AY173" s="149" t="s">
        <v>165</v>
      </c>
    </row>
    <row r="174" spans="2:65" s="13" customFormat="1" ht="10.5">
      <c r="B174" s="155"/>
      <c r="D174" s="148" t="s">
        <v>177</v>
      </c>
      <c r="E174" s="156" t="s">
        <v>1</v>
      </c>
      <c r="F174" s="157" t="s">
        <v>184</v>
      </c>
      <c r="H174" s="158">
        <v>102</v>
      </c>
      <c r="I174" s="159"/>
      <c r="L174" s="155"/>
      <c r="M174" s="160"/>
      <c r="T174" s="161"/>
      <c r="AT174" s="156" t="s">
        <v>177</v>
      </c>
      <c r="AU174" s="156" t="s">
        <v>94</v>
      </c>
      <c r="AV174" s="13" t="s">
        <v>171</v>
      </c>
      <c r="AW174" s="13" t="s">
        <v>39</v>
      </c>
      <c r="AX174" s="13" t="s">
        <v>92</v>
      </c>
      <c r="AY174" s="156" t="s">
        <v>165</v>
      </c>
    </row>
    <row r="175" spans="2:65" s="1" customFormat="1" ht="33.049999999999997" customHeight="1">
      <c r="B175" s="32"/>
      <c r="C175" s="133" t="s">
        <v>235</v>
      </c>
      <c r="D175" s="133" t="s">
        <v>167</v>
      </c>
      <c r="E175" s="134" t="s">
        <v>1362</v>
      </c>
      <c r="F175" s="135" t="s">
        <v>1363</v>
      </c>
      <c r="G175" s="136" t="s">
        <v>257</v>
      </c>
      <c r="H175" s="137">
        <v>232</v>
      </c>
      <c r="I175" s="138"/>
      <c r="J175" s="139">
        <f>ROUND(I175*H175,2)</f>
        <v>0</v>
      </c>
      <c r="K175" s="140"/>
      <c r="L175" s="32"/>
      <c r="M175" s="141" t="s">
        <v>1</v>
      </c>
      <c r="N175" s="142" t="s">
        <v>49</v>
      </c>
      <c r="P175" s="143">
        <f>O175*H175</f>
        <v>0</v>
      </c>
      <c r="Q175" s="143">
        <v>0</v>
      </c>
      <c r="R175" s="143">
        <f>Q175*H175</f>
        <v>0</v>
      </c>
      <c r="S175" s="143">
        <v>0</v>
      </c>
      <c r="T175" s="144">
        <f>S175*H175</f>
        <v>0</v>
      </c>
      <c r="AR175" s="145" t="s">
        <v>519</v>
      </c>
      <c r="AT175" s="145" t="s">
        <v>167</v>
      </c>
      <c r="AU175" s="145" t="s">
        <v>94</v>
      </c>
      <c r="AY175" s="16" t="s">
        <v>165</v>
      </c>
      <c r="BE175" s="146">
        <f>IF(N175="základní",J175,0)</f>
        <v>0</v>
      </c>
      <c r="BF175" s="146">
        <f>IF(N175="snížená",J175,0)</f>
        <v>0</v>
      </c>
      <c r="BG175" s="146">
        <f>IF(N175="zákl. přenesená",J175,0)</f>
        <v>0</v>
      </c>
      <c r="BH175" s="146">
        <f>IF(N175="sníž. přenesená",J175,0)</f>
        <v>0</v>
      </c>
      <c r="BI175" s="146">
        <f>IF(N175="nulová",J175,0)</f>
        <v>0</v>
      </c>
      <c r="BJ175" s="16" t="s">
        <v>92</v>
      </c>
      <c r="BK175" s="146">
        <f>ROUND(I175*H175,2)</f>
        <v>0</v>
      </c>
      <c r="BL175" s="16" t="s">
        <v>519</v>
      </c>
      <c r="BM175" s="145" t="s">
        <v>1364</v>
      </c>
    </row>
    <row r="176" spans="2:65" s="14" customFormat="1" ht="20.95">
      <c r="B176" s="179"/>
      <c r="D176" s="148" t="s">
        <v>177</v>
      </c>
      <c r="E176" s="180" t="s">
        <v>1</v>
      </c>
      <c r="F176" s="181" t="s">
        <v>1331</v>
      </c>
      <c r="H176" s="180" t="s">
        <v>1</v>
      </c>
      <c r="I176" s="182"/>
      <c r="L176" s="179"/>
      <c r="M176" s="183"/>
      <c r="T176" s="184"/>
      <c r="AT176" s="180" t="s">
        <v>177</v>
      </c>
      <c r="AU176" s="180" t="s">
        <v>94</v>
      </c>
      <c r="AV176" s="14" t="s">
        <v>92</v>
      </c>
      <c r="AW176" s="14" t="s">
        <v>39</v>
      </c>
      <c r="AX176" s="14" t="s">
        <v>84</v>
      </c>
      <c r="AY176" s="180" t="s">
        <v>165</v>
      </c>
    </row>
    <row r="177" spans="2:65" s="12" customFormat="1" ht="10.5">
      <c r="B177" s="147"/>
      <c r="D177" s="148" t="s">
        <v>177</v>
      </c>
      <c r="E177" s="149" t="s">
        <v>1</v>
      </c>
      <c r="F177" s="150" t="s">
        <v>1365</v>
      </c>
      <c r="H177" s="151">
        <v>232</v>
      </c>
      <c r="I177" s="152"/>
      <c r="L177" s="147"/>
      <c r="M177" s="153"/>
      <c r="T177" s="154"/>
      <c r="AT177" s="149" t="s">
        <v>177</v>
      </c>
      <c r="AU177" s="149" t="s">
        <v>94</v>
      </c>
      <c r="AV177" s="12" t="s">
        <v>94</v>
      </c>
      <c r="AW177" s="12" t="s">
        <v>39</v>
      </c>
      <c r="AX177" s="12" t="s">
        <v>84</v>
      </c>
      <c r="AY177" s="149" t="s">
        <v>165</v>
      </c>
    </row>
    <row r="178" spans="2:65" s="13" customFormat="1" ht="10.5">
      <c r="B178" s="155"/>
      <c r="D178" s="148" t="s">
        <v>177</v>
      </c>
      <c r="E178" s="156" t="s">
        <v>1</v>
      </c>
      <c r="F178" s="157" t="s">
        <v>184</v>
      </c>
      <c r="H178" s="158">
        <v>232</v>
      </c>
      <c r="I178" s="159"/>
      <c r="L178" s="155"/>
      <c r="M178" s="160"/>
      <c r="T178" s="161"/>
      <c r="AT178" s="156" t="s">
        <v>177</v>
      </c>
      <c r="AU178" s="156" t="s">
        <v>94</v>
      </c>
      <c r="AV178" s="13" t="s">
        <v>171</v>
      </c>
      <c r="AW178" s="13" t="s">
        <v>39</v>
      </c>
      <c r="AX178" s="13" t="s">
        <v>92</v>
      </c>
      <c r="AY178" s="156" t="s">
        <v>165</v>
      </c>
    </row>
    <row r="179" spans="2:65" s="1" customFormat="1" ht="16.55" customHeight="1">
      <c r="B179" s="32"/>
      <c r="C179" s="162" t="s">
        <v>241</v>
      </c>
      <c r="D179" s="162" t="s">
        <v>221</v>
      </c>
      <c r="E179" s="163" t="s">
        <v>1366</v>
      </c>
      <c r="F179" s="164" t="s">
        <v>1367</v>
      </c>
      <c r="G179" s="165" t="s">
        <v>257</v>
      </c>
      <c r="H179" s="166">
        <v>232</v>
      </c>
      <c r="I179" s="167"/>
      <c r="J179" s="168">
        <f>ROUND(I179*H179,2)</f>
        <v>0</v>
      </c>
      <c r="K179" s="169"/>
      <c r="L179" s="170"/>
      <c r="M179" s="171" t="s">
        <v>1</v>
      </c>
      <c r="N179" s="172" t="s">
        <v>49</v>
      </c>
      <c r="P179" s="143">
        <f>O179*H179</f>
        <v>0</v>
      </c>
      <c r="Q179" s="143">
        <v>4.0000000000000003E-5</v>
      </c>
      <c r="R179" s="143">
        <f>Q179*H179</f>
        <v>9.2800000000000001E-3</v>
      </c>
      <c r="S179" s="143">
        <v>0</v>
      </c>
      <c r="T179" s="144">
        <f>S179*H179</f>
        <v>0</v>
      </c>
      <c r="AR179" s="145" t="s">
        <v>1326</v>
      </c>
      <c r="AT179" s="145" t="s">
        <v>221</v>
      </c>
      <c r="AU179" s="145" t="s">
        <v>94</v>
      </c>
      <c r="AY179" s="16" t="s">
        <v>165</v>
      </c>
      <c r="BE179" s="146">
        <f>IF(N179="základní",J179,0)</f>
        <v>0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6" t="s">
        <v>92</v>
      </c>
      <c r="BK179" s="146">
        <f>ROUND(I179*H179,2)</f>
        <v>0</v>
      </c>
      <c r="BL179" s="16" t="s">
        <v>519</v>
      </c>
      <c r="BM179" s="145" t="s">
        <v>1368</v>
      </c>
    </row>
    <row r="180" spans="2:65" s="1" customFormat="1" ht="24.25" customHeight="1">
      <c r="B180" s="32"/>
      <c r="C180" s="133" t="s">
        <v>8</v>
      </c>
      <c r="D180" s="133" t="s">
        <v>167</v>
      </c>
      <c r="E180" s="134" t="s">
        <v>1369</v>
      </c>
      <c r="F180" s="135" t="s">
        <v>1370</v>
      </c>
      <c r="G180" s="136" t="s">
        <v>257</v>
      </c>
      <c r="H180" s="137">
        <v>26</v>
      </c>
      <c r="I180" s="138"/>
      <c r="J180" s="139">
        <f>ROUND(I180*H180,2)</f>
        <v>0</v>
      </c>
      <c r="K180" s="140"/>
      <c r="L180" s="32"/>
      <c r="M180" s="141" t="s">
        <v>1</v>
      </c>
      <c r="N180" s="142" t="s">
        <v>49</v>
      </c>
      <c r="P180" s="143">
        <f>O180*H180</f>
        <v>0</v>
      </c>
      <c r="Q180" s="143">
        <v>0</v>
      </c>
      <c r="R180" s="143">
        <f>Q180*H180</f>
        <v>0</v>
      </c>
      <c r="S180" s="143">
        <v>0</v>
      </c>
      <c r="T180" s="144">
        <f>S180*H180</f>
        <v>0</v>
      </c>
      <c r="AR180" s="145" t="s">
        <v>519</v>
      </c>
      <c r="AT180" s="145" t="s">
        <v>167</v>
      </c>
      <c r="AU180" s="145" t="s">
        <v>94</v>
      </c>
      <c r="AY180" s="16" t="s">
        <v>165</v>
      </c>
      <c r="BE180" s="146">
        <f>IF(N180="základní",J180,0)</f>
        <v>0</v>
      </c>
      <c r="BF180" s="146">
        <f>IF(N180="snížená",J180,0)</f>
        <v>0</v>
      </c>
      <c r="BG180" s="146">
        <f>IF(N180="zákl. přenesená",J180,0)</f>
        <v>0</v>
      </c>
      <c r="BH180" s="146">
        <f>IF(N180="sníž. přenesená",J180,0)</f>
        <v>0</v>
      </c>
      <c r="BI180" s="146">
        <f>IF(N180="nulová",J180,0)</f>
        <v>0</v>
      </c>
      <c r="BJ180" s="16" t="s">
        <v>92</v>
      </c>
      <c r="BK180" s="146">
        <f>ROUND(I180*H180,2)</f>
        <v>0</v>
      </c>
      <c r="BL180" s="16" t="s">
        <v>519</v>
      </c>
      <c r="BM180" s="145" t="s">
        <v>1371</v>
      </c>
    </row>
    <row r="181" spans="2:65" s="14" customFormat="1" ht="20.95">
      <c r="B181" s="179"/>
      <c r="D181" s="148" t="s">
        <v>177</v>
      </c>
      <c r="E181" s="180" t="s">
        <v>1</v>
      </c>
      <c r="F181" s="181" t="s">
        <v>1331</v>
      </c>
      <c r="H181" s="180" t="s">
        <v>1</v>
      </c>
      <c r="I181" s="182"/>
      <c r="L181" s="179"/>
      <c r="M181" s="183"/>
      <c r="T181" s="184"/>
      <c r="AT181" s="180" t="s">
        <v>177</v>
      </c>
      <c r="AU181" s="180" t="s">
        <v>94</v>
      </c>
      <c r="AV181" s="14" t="s">
        <v>92</v>
      </c>
      <c r="AW181" s="14" t="s">
        <v>39</v>
      </c>
      <c r="AX181" s="14" t="s">
        <v>84</v>
      </c>
      <c r="AY181" s="180" t="s">
        <v>165</v>
      </c>
    </row>
    <row r="182" spans="2:65" s="12" customFormat="1" ht="10.5">
      <c r="B182" s="147"/>
      <c r="D182" s="148" t="s">
        <v>177</v>
      </c>
      <c r="E182" s="149" t="s">
        <v>1</v>
      </c>
      <c r="F182" s="150" t="s">
        <v>297</v>
      </c>
      <c r="H182" s="151">
        <v>26</v>
      </c>
      <c r="I182" s="152"/>
      <c r="L182" s="147"/>
      <c r="M182" s="153"/>
      <c r="T182" s="154"/>
      <c r="AT182" s="149" t="s">
        <v>177</v>
      </c>
      <c r="AU182" s="149" t="s">
        <v>94</v>
      </c>
      <c r="AV182" s="12" t="s">
        <v>94</v>
      </c>
      <c r="AW182" s="12" t="s">
        <v>39</v>
      </c>
      <c r="AX182" s="12" t="s">
        <v>84</v>
      </c>
      <c r="AY182" s="149" t="s">
        <v>165</v>
      </c>
    </row>
    <row r="183" spans="2:65" s="13" customFormat="1" ht="10.5">
      <c r="B183" s="155"/>
      <c r="D183" s="148" t="s">
        <v>177</v>
      </c>
      <c r="E183" s="156" t="s">
        <v>1</v>
      </c>
      <c r="F183" s="157" t="s">
        <v>184</v>
      </c>
      <c r="H183" s="158">
        <v>26</v>
      </c>
      <c r="I183" s="159"/>
      <c r="L183" s="155"/>
      <c r="M183" s="160"/>
      <c r="T183" s="161"/>
      <c r="AT183" s="156" t="s">
        <v>177</v>
      </c>
      <c r="AU183" s="156" t="s">
        <v>94</v>
      </c>
      <c r="AV183" s="13" t="s">
        <v>171</v>
      </c>
      <c r="AW183" s="13" t="s">
        <v>39</v>
      </c>
      <c r="AX183" s="13" t="s">
        <v>92</v>
      </c>
      <c r="AY183" s="156" t="s">
        <v>165</v>
      </c>
    </row>
    <row r="184" spans="2:65" s="1" customFormat="1" ht="24.25" customHeight="1">
      <c r="B184" s="32"/>
      <c r="C184" s="162" t="s">
        <v>250</v>
      </c>
      <c r="D184" s="162" t="s">
        <v>221</v>
      </c>
      <c r="E184" s="163" t="s">
        <v>1372</v>
      </c>
      <c r="F184" s="164" t="s">
        <v>1373</v>
      </c>
      <c r="G184" s="165" t="s">
        <v>257</v>
      </c>
      <c r="H184" s="166">
        <v>26</v>
      </c>
      <c r="I184" s="167"/>
      <c r="J184" s="168">
        <f>ROUND(I184*H184,2)</f>
        <v>0</v>
      </c>
      <c r="K184" s="169"/>
      <c r="L184" s="170"/>
      <c r="M184" s="171" t="s">
        <v>1</v>
      </c>
      <c r="N184" s="172" t="s">
        <v>49</v>
      </c>
      <c r="P184" s="143">
        <f>O184*H184</f>
        <v>0</v>
      </c>
      <c r="Q184" s="143">
        <v>6.8999999999999997E-4</v>
      </c>
      <c r="R184" s="143">
        <f>Q184*H184</f>
        <v>1.7939999999999998E-2</v>
      </c>
      <c r="S184" s="143">
        <v>0</v>
      </c>
      <c r="T184" s="144">
        <f>S184*H184</f>
        <v>0</v>
      </c>
      <c r="AR184" s="145" t="s">
        <v>1326</v>
      </c>
      <c r="AT184" s="145" t="s">
        <v>221</v>
      </c>
      <c r="AU184" s="145" t="s">
        <v>94</v>
      </c>
      <c r="AY184" s="16" t="s">
        <v>165</v>
      </c>
      <c r="BE184" s="146">
        <f>IF(N184="základní",J184,0)</f>
        <v>0</v>
      </c>
      <c r="BF184" s="146">
        <f>IF(N184="snížená",J184,0)</f>
        <v>0</v>
      </c>
      <c r="BG184" s="146">
        <f>IF(N184="zákl. přenesená",J184,0)</f>
        <v>0</v>
      </c>
      <c r="BH184" s="146">
        <f>IF(N184="sníž. přenesená",J184,0)</f>
        <v>0</v>
      </c>
      <c r="BI184" s="146">
        <f>IF(N184="nulová",J184,0)</f>
        <v>0</v>
      </c>
      <c r="BJ184" s="16" t="s">
        <v>92</v>
      </c>
      <c r="BK184" s="146">
        <f>ROUND(I184*H184,2)</f>
        <v>0</v>
      </c>
      <c r="BL184" s="16" t="s">
        <v>519</v>
      </c>
      <c r="BM184" s="145" t="s">
        <v>1374</v>
      </c>
    </row>
    <row r="185" spans="2:65" s="14" customFormat="1" ht="20.95">
      <c r="B185" s="179"/>
      <c r="D185" s="148" t="s">
        <v>177</v>
      </c>
      <c r="E185" s="180" t="s">
        <v>1</v>
      </c>
      <c r="F185" s="181" t="s">
        <v>1331</v>
      </c>
      <c r="H185" s="180" t="s">
        <v>1</v>
      </c>
      <c r="I185" s="182"/>
      <c r="L185" s="179"/>
      <c r="M185" s="183"/>
      <c r="T185" s="184"/>
      <c r="AT185" s="180" t="s">
        <v>177</v>
      </c>
      <c r="AU185" s="180" t="s">
        <v>94</v>
      </c>
      <c r="AV185" s="14" t="s">
        <v>92</v>
      </c>
      <c r="AW185" s="14" t="s">
        <v>39</v>
      </c>
      <c r="AX185" s="14" t="s">
        <v>84</v>
      </c>
      <c r="AY185" s="180" t="s">
        <v>165</v>
      </c>
    </row>
    <row r="186" spans="2:65" s="12" customFormat="1" ht="10.5">
      <c r="B186" s="147"/>
      <c r="D186" s="148" t="s">
        <v>177</v>
      </c>
      <c r="E186" s="149" t="s">
        <v>1</v>
      </c>
      <c r="F186" s="150" t="s">
        <v>297</v>
      </c>
      <c r="H186" s="151">
        <v>26</v>
      </c>
      <c r="I186" s="152"/>
      <c r="L186" s="147"/>
      <c r="M186" s="153"/>
      <c r="T186" s="154"/>
      <c r="AT186" s="149" t="s">
        <v>177</v>
      </c>
      <c r="AU186" s="149" t="s">
        <v>94</v>
      </c>
      <c r="AV186" s="12" t="s">
        <v>94</v>
      </c>
      <c r="AW186" s="12" t="s">
        <v>39</v>
      </c>
      <c r="AX186" s="12" t="s">
        <v>84</v>
      </c>
      <c r="AY186" s="149" t="s">
        <v>165</v>
      </c>
    </row>
    <row r="187" spans="2:65" s="13" customFormat="1" ht="10.5">
      <c r="B187" s="155"/>
      <c r="D187" s="148" t="s">
        <v>177</v>
      </c>
      <c r="E187" s="156" t="s">
        <v>1</v>
      </c>
      <c r="F187" s="157" t="s">
        <v>184</v>
      </c>
      <c r="H187" s="158">
        <v>26</v>
      </c>
      <c r="I187" s="159"/>
      <c r="L187" s="155"/>
      <c r="M187" s="160"/>
      <c r="T187" s="161"/>
      <c r="AT187" s="156" t="s">
        <v>177</v>
      </c>
      <c r="AU187" s="156" t="s">
        <v>94</v>
      </c>
      <c r="AV187" s="13" t="s">
        <v>171</v>
      </c>
      <c r="AW187" s="13" t="s">
        <v>39</v>
      </c>
      <c r="AX187" s="13" t="s">
        <v>92</v>
      </c>
      <c r="AY187" s="156" t="s">
        <v>165</v>
      </c>
    </row>
    <row r="188" spans="2:65" s="1" customFormat="1" ht="24.25" customHeight="1">
      <c r="B188" s="32"/>
      <c r="C188" s="133" t="s">
        <v>254</v>
      </c>
      <c r="D188" s="133" t="s">
        <v>167</v>
      </c>
      <c r="E188" s="134" t="s">
        <v>1375</v>
      </c>
      <c r="F188" s="135" t="s">
        <v>1376</v>
      </c>
      <c r="G188" s="136" t="s">
        <v>257</v>
      </c>
      <c r="H188" s="137">
        <v>42.5</v>
      </c>
      <c r="I188" s="138"/>
      <c r="J188" s="139">
        <f>ROUND(I188*H188,2)</f>
        <v>0</v>
      </c>
      <c r="K188" s="140"/>
      <c r="L188" s="32"/>
      <c r="M188" s="141" t="s">
        <v>1</v>
      </c>
      <c r="N188" s="142" t="s">
        <v>49</v>
      </c>
      <c r="P188" s="143">
        <f>O188*H188</f>
        <v>0</v>
      </c>
      <c r="Q188" s="143">
        <v>0</v>
      </c>
      <c r="R188" s="143">
        <f>Q188*H188</f>
        <v>0</v>
      </c>
      <c r="S188" s="143">
        <v>0</v>
      </c>
      <c r="T188" s="144">
        <f>S188*H188</f>
        <v>0</v>
      </c>
      <c r="AR188" s="145" t="s">
        <v>519</v>
      </c>
      <c r="AT188" s="145" t="s">
        <v>167</v>
      </c>
      <c r="AU188" s="145" t="s">
        <v>94</v>
      </c>
      <c r="AY188" s="16" t="s">
        <v>165</v>
      </c>
      <c r="BE188" s="146">
        <f>IF(N188="základní",J188,0)</f>
        <v>0</v>
      </c>
      <c r="BF188" s="146">
        <f>IF(N188="snížená",J188,0)</f>
        <v>0</v>
      </c>
      <c r="BG188" s="146">
        <f>IF(N188="zákl. přenesená",J188,0)</f>
        <v>0</v>
      </c>
      <c r="BH188" s="146">
        <f>IF(N188="sníž. přenesená",J188,0)</f>
        <v>0</v>
      </c>
      <c r="BI188" s="146">
        <f>IF(N188="nulová",J188,0)</f>
        <v>0</v>
      </c>
      <c r="BJ188" s="16" t="s">
        <v>92</v>
      </c>
      <c r="BK188" s="146">
        <f>ROUND(I188*H188,2)</f>
        <v>0</v>
      </c>
      <c r="BL188" s="16" t="s">
        <v>519</v>
      </c>
      <c r="BM188" s="145" t="s">
        <v>1377</v>
      </c>
    </row>
    <row r="189" spans="2:65" s="14" customFormat="1" ht="20.95">
      <c r="B189" s="179"/>
      <c r="D189" s="148" t="s">
        <v>177</v>
      </c>
      <c r="E189" s="180" t="s">
        <v>1</v>
      </c>
      <c r="F189" s="181" t="s">
        <v>1331</v>
      </c>
      <c r="H189" s="180" t="s">
        <v>1</v>
      </c>
      <c r="I189" s="182"/>
      <c r="L189" s="179"/>
      <c r="M189" s="183"/>
      <c r="T189" s="184"/>
      <c r="AT189" s="180" t="s">
        <v>177</v>
      </c>
      <c r="AU189" s="180" t="s">
        <v>94</v>
      </c>
      <c r="AV189" s="14" t="s">
        <v>92</v>
      </c>
      <c r="AW189" s="14" t="s">
        <v>39</v>
      </c>
      <c r="AX189" s="14" t="s">
        <v>84</v>
      </c>
      <c r="AY189" s="180" t="s">
        <v>165</v>
      </c>
    </row>
    <row r="190" spans="2:65" s="12" customFormat="1" ht="10.5">
      <c r="B190" s="147"/>
      <c r="D190" s="148" t="s">
        <v>177</v>
      </c>
      <c r="E190" s="149" t="s">
        <v>1</v>
      </c>
      <c r="F190" s="150" t="s">
        <v>1378</v>
      </c>
      <c r="H190" s="151">
        <v>42.5</v>
      </c>
      <c r="I190" s="152"/>
      <c r="L190" s="147"/>
      <c r="M190" s="153"/>
      <c r="T190" s="154"/>
      <c r="AT190" s="149" t="s">
        <v>177</v>
      </c>
      <c r="AU190" s="149" t="s">
        <v>94</v>
      </c>
      <c r="AV190" s="12" t="s">
        <v>94</v>
      </c>
      <c r="AW190" s="12" t="s">
        <v>39</v>
      </c>
      <c r="AX190" s="12" t="s">
        <v>84</v>
      </c>
      <c r="AY190" s="149" t="s">
        <v>165</v>
      </c>
    </row>
    <row r="191" spans="2:65" s="13" customFormat="1" ht="10.5">
      <c r="B191" s="155"/>
      <c r="D191" s="148" t="s">
        <v>177</v>
      </c>
      <c r="E191" s="156" t="s">
        <v>1</v>
      </c>
      <c r="F191" s="157" t="s">
        <v>184</v>
      </c>
      <c r="H191" s="158">
        <v>42.5</v>
      </c>
      <c r="I191" s="159"/>
      <c r="L191" s="155"/>
      <c r="M191" s="160"/>
      <c r="T191" s="161"/>
      <c r="AT191" s="156" t="s">
        <v>177</v>
      </c>
      <c r="AU191" s="156" t="s">
        <v>94</v>
      </c>
      <c r="AV191" s="13" t="s">
        <v>171</v>
      </c>
      <c r="AW191" s="13" t="s">
        <v>39</v>
      </c>
      <c r="AX191" s="13" t="s">
        <v>92</v>
      </c>
      <c r="AY191" s="156" t="s">
        <v>165</v>
      </c>
    </row>
    <row r="192" spans="2:65" s="1" customFormat="1" ht="24.25" customHeight="1">
      <c r="B192" s="32"/>
      <c r="C192" s="162" t="s">
        <v>259</v>
      </c>
      <c r="D192" s="162" t="s">
        <v>221</v>
      </c>
      <c r="E192" s="163" t="s">
        <v>1379</v>
      </c>
      <c r="F192" s="164" t="s">
        <v>1380</v>
      </c>
      <c r="G192" s="165" t="s">
        <v>257</v>
      </c>
      <c r="H192" s="166">
        <v>42.5</v>
      </c>
      <c r="I192" s="167"/>
      <c r="J192" s="168">
        <f>ROUND(I192*H192,2)</f>
        <v>0</v>
      </c>
      <c r="K192" s="169"/>
      <c r="L192" s="170"/>
      <c r="M192" s="171" t="s">
        <v>1</v>
      </c>
      <c r="N192" s="172" t="s">
        <v>49</v>
      </c>
      <c r="P192" s="143">
        <f>O192*H192</f>
        <v>0</v>
      </c>
      <c r="Q192" s="143">
        <v>5.5000000000000003E-4</v>
      </c>
      <c r="R192" s="143">
        <f>Q192*H192</f>
        <v>2.3375E-2</v>
      </c>
      <c r="S192" s="143">
        <v>0</v>
      </c>
      <c r="T192" s="144">
        <f>S192*H192</f>
        <v>0</v>
      </c>
      <c r="AR192" s="145" t="s">
        <v>1326</v>
      </c>
      <c r="AT192" s="145" t="s">
        <v>221</v>
      </c>
      <c r="AU192" s="145" t="s">
        <v>94</v>
      </c>
      <c r="AY192" s="16" t="s">
        <v>165</v>
      </c>
      <c r="BE192" s="146">
        <f>IF(N192="základní",J192,0)</f>
        <v>0</v>
      </c>
      <c r="BF192" s="146">
        <f>IF(N192="snížená",J192,0)</f>
        <v>0</v>
      </c>
      <c r="BG192" s="146">
        <f>IF(N192="zákl. přenesená",J192,0)</f>
        <v>0</v>
      </c>
      <c r="BH192" s="146">
        <f>IF(N192="sníž. přenesená",J192,0)</f>
        <v>0</v>
      </c>
      <c r="BI192" s="146">
        <f>IF(N192="nulová",J192,0)</f>
        <v>0</v>
      </c>
      <c r="BJ192" s="16" t="s">
        <v>92</v>
      </c>
      <c r="BK192" s="146">
        <f>ROUND(I192*H192,2)</f>
        <v>0</v>
      </c>
      <c r="BL192" s="16" t="s">
        <v>519</v>
      </c>
      <c r="BM192" s="145" t="s">
        <v>1381</v>
      </c>
    </row>
    <row r="193" spans="2:65" s="14" customFormat="1" ht="20.95">
      <c r="B193" s="179"/>
      <c r="D193" s="148" t="s">
        <v>177</v>
      </c>
      <c r="E193" s="180" t="s">
        <v>1</v>
      </c>
      <c r="F193" s="181" t="s">
        <v>1331</v>
      </c>
      <c r="H193" s="180" t="s">
        <v>1</v>
      </c>
      <c r="I193" s="182"/>
      <c r="L193" s="179"/>
      <c r="M193" s="183"/>
      <c r="T193" s="184"/>
      <c r="AT193" s="180" t="s">
        <v>177</v>
      </c>
      <c r="AU193" s="180" t="s">
        <v>94</v>
      </c>
      <c r="AV193" s="14" t="s">
        <v>92</v>
      </c>
      <c r="AW193" s="14" t="s">
        <v>39</v>
      </c>
      <c r="AX193" s="14" t="s">
        <v>84</v>
      </c>
      <c r="AY193" s="180" t="s">
        <v>165</v>
      </c>
    </row>
    <row r="194" spans="2:65" s="12" customFormat="1" ht="10.5">
      <c r="B194" s="147"/>
      <c r="D194" s="148" t="s">
        <v>177</v>
      </c>
      <c r="E194" s="149" t="s">
        <v>1</v>
      </c>
      <c r="F194" s="150" t="s">
        <v>1378</v>
      </c>
      <c r="H194" s="151">
        <v>42.5</v>
      </c>
      <c r="I194" s="152"/>
      <c r="L194" s="147"/>
      <c r="M194" s="153"/>
      <c r="T194" s="154"/>
      <c r="AT194" s="149" t="s">
        <v>177</v>
      </c>
      <c r="AU194" s="149" t="s">
        <v>94</v>
      </c>
      <c r="AV194" s="12" t="s">
        <v>94</v>
      </c>
      <c r="AW194" s="12" t="s">
        <v>39</v>
      </c>
      <c r="AX194" s="12" t="s">
        <v>84</v>
      </c>
      <c r="AY194" s="149" t="s">
        <v>165</v>
      </c>
    </row>
    <row r="195" spans="2:65" s="13" customFormat="1" ht="10.5">
      <c r="B195" s="155"/>
      <c r="D195" s="148" t="s">
        <v>177</v>
      </c>
      <c r="E195" s="156" t="s">
        <v>1</v>
      </c>
      <c r="F195" s="157" t="s">
        <v>184</v>
      </c>
      <c r="H195" s="158">
        <v>42.5</v>
      </c>
      <c r="I195" s="159"/>
      <c r="L195" s="155"/>
      <c r="M195" s="160"/>
      <c r="T195" s="161"/>
      <c r="AT195" s="156" t="s">
        <v>177</v>
      </c>
      <c r="AU195" s="156" t="s">
        <v>94</v>
      </c>
      <c r="AV195" s="13" t="s">
        <v>171</v>
      </c>
      <c r="AW195" s="13" t="s">
        <v>39</v>
      </c>
      <c r="AX195" s="13" t="s">
        <v>92</v>
      </c>
      <c r="AY195" s="156" t="s">
        <v>165</v>
      </c>
    </row>
    <row r="196" spans="2:65" s="11" customFormat="1" ht="22.75" customHeight="1">
      <c r="B196" s="121"/>
      <c r="D196" s="122" t="s">
        <v>83</v>
      </c>
      <c r="E196" s="131" t="s">
        <v>1382</v>
      </c>
      <c r="F196" s="131" t="s">
        <v>1383</v>
      </c>
      <c r="I196" s="124"/>
      <c r="J196" s="132">
        <f>BK196</f>
        <v>0</v>
      </c>
      <c r="L196" s="121"/>
      <c r="M196" s="126"/>
      <c r="P196" s="127">
        <f>SUM(P197:P255)</f>
        <v>0</v>
      </c>
      <c r="R196" s="127">
        <f>SUM(R197:R255)</f>
        <v>4.7885662426680007</v>
      </c>
      <c r="T196" s="128">
        <f>SUM(T197:T255)</f>
        <v>0</v>
      </c>
      <c r="AR196" s="122" t="s">
        <v>185</v>
      </c>
      <c r="AT196" s="129" t="s">
        <v>83</v>
      </c>
      <c r="AU196" s="129" t="s">
        <v>92</v>
      </c>
      <c r="AY196" s="122" t="s">
        <v>165</v>
      </c>
      <c r="BK196" s="130">
        <f>SUM(BK197:BK255)</f>
        <v>0</v>
      </c>
    </row>
    <row r="197" spans="2:65" s="1" customFormat="1" ht="16.55" customHeight="1">
      <c r="B197" s="32"/>
      <c r="C197" s="133" t="s">
        <v>263</v>
      </c>
      <c r="D197" s="133" t="s">
        <v>167</v>
      </c>
      <c r="E197" s="134" t="s">
        <v>1384</v>
      </c>
      <c r="F197" s="135" t="s">
        <v>1385</v>
      </c>
      <c r="G197" s="136" t="s">
        <v>949</v>
      </c>
      <c r="H197" s="137">
        <v>3</v>
      </c>
      <c r="I197" s="138"/>
      <c r="J197" s="139">
        <f>ROUND(I197*H197,2)</f>
        <v>0</v>
      </c>
      <c r="K197" s="140"/>
      <c r="L197" s="32"/>
      <c r="M197" s="141" t="s">
        <v>1</v>
      </c>
      <c r="N197" s="142" t="s">
        <v>49</v>
      </c>
      <c r="P197" s="143">
        <f>O197*H197</f>
        <v>0</v>
      </c>
      <c r="Q197" s="143">
        <v>0</v>
      </c>
      <c r="R197" s="143">
        <f>Q197*H197</f>
        <v>0</v>
      </c>
      <c r="S197" s="143">
        <v>0</v>
      </c>
      <c r="T197" s="144">
        <f>S197*H197</f>
        <v>0</v>
      </c>
      <c r="AR197" s="145" t="s">
        <v>519</v>
      </c>
      <c r="AT197" s="145" t="s">
        <v>167</v>
      </c>
      <c r="AU197" s="145" t="s">
        <v>94</v>
      </c>
      <c r="AY197" s="16" t="s">
        <v>165</v>
      </c>
      <c r="BE197" s="146">
        <f>IF(N197="základní",J197,0)</f>
        <v>0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6" t="s">
        <v>92</v>
      </c>
      <c r="BK197" s="146">
        <f>ROUND(I197*H197,2)</f>
        <v>0</v>
      </c>
      <c r="BL197" s="16" t="s">
        <v>519</v>
      </c>
      <c r="BM197" s="145" t="s">
        <v>1386</v>
      </c>
    </row>
    <row r="198" spans="2:65" s="14" customFormat="1" ht="10.5">
      <c r="B198" s="179"/>
      <c r="D198" s="148" t="s">
        <v>177</v>
      </c>
      <c r="E198" s="180" t="s">
        <v>1</v>
      </c>
      <c r="F198" s="181" t="s">
        <v>1323</v>
      </c>
      <c r="H198" s="180" t="s">
        <v>1</v>
      </c>
      <c r="I198" s="182"/>
      <c r="L198" s="179"/>
      <c r="M198" s="183"/>
      <c r="T198" s="184"/>
      <c r="AT198" s="180" t="s">
        <v>177</v>
      </c>
      <c r="AU198" s="180" t="s">
        <v>94</v>
      </c>
      <c r="AV198" s="14" t="s">
        <v>92</v>
      </c>
      <c r="AW198" s="14" t="s">
        <v>39</v>
      </c>
      <c r="AX198" s="14" t="s">
        <v>84</v>
      </c>
      <c r="AY198" s="180" t="s">
        <v>165</v>
      </c>
    </row>
    <row r="199" spans="2:65" s="12" customFormat="1" ht="10.5">
      <c r="B199" s="147"/>
      <c r="D199" s="148" t="s">
        <v>177</v>
      </c>
      <c r="E199" s="149" t="s">
        <v>1</v>
      </c>
      <c r="F199" s="150" t="s">
        <v>185</v>
      </c>
      <c r="H199" s="151">
        <v>3</v>
      </c>
      <c r="I199" s="152"/>
      <c r="L199" s="147"/>
      <c r="M199" s="153"/>
      <c r="T199" s="154"/>
      <c r="AT199" s="149" t="s">
        <v>177</v>
      </c>
      <c r="AU199" s="149" t="s">
        <v>94</v>
      </c>
      <c r="AV199" s="12" t="s">
        <v>94</v>
      </c>
      <c r="AW199" s="12" t="s">
        <v>39</v>
      </c>
      <c r="AX199" s="12" t="s">
        <v>84</v>
      </c>
      <c r="AY199" s="149" t="s">
        <v>165</v>
      </c>
    </row>
    <row r="200" spans="2:65" s="13" customFormat="1" ht="10.5">
      <c r="B200" s="155"/>
      <c r="D200" s="148" t="s">
        <v>177</v>
      </c>
      <c r="E200" s="156" t="s">
        <v>1</v>
      </c>
      <c r="F200" s="157" t="s">
        <v>184</v>
      </c>
      <c r="H200" s="158">
        <v>3</v>
      </c>
      <c r="I200" s="159"/>
      <c r="L200" s="155"/>
      <c r="M200" s="160"/>
      <c r="T200" s="161"/>
      <c r="AT200" s="156" t="s">
        <v>177</v>
      </c>
      <c r="AU200" s="156" t="s">
        <v>94</v>
      </c>
      <c r="AV200" s="13" t="s">
        <v>171</v>
      </c>
      <c r="AW200" s="13" t="s">
        <v>39</v>
      </c>
      <c r="AX200" s="13" t="s">
        <v>92</v>
      </c>
      <c r="AY200" s="156" t="s">
        <v>165</v>
      </c>
    </row>
    <row r="201" spans="2:65" s="1" customFormat="1" ht="24.25" customHeight="1">
      <c r="B201" s="32"/>
      <c r="C201" s="133" t="s">
        <v>269</v>
      </c>
      <c r="D201" s="133" t="s">
        <v>167</v>
      </c>
      <c r="E201" s="134" t="s">
        <v>1387</v>
      </c>
      <c r="F201" s="135" t="s">
        <v>1388</v>
      </c>
      <c r="G201" s="136" t="s">
        <v>266</v>
      </c>
      <c r="H201" s="137">
        <v>3</v>
      </c>
      <c r="I201" s="138"/>
      <c r="J201" s="139">
        <f>ROUND(I201*H201,2)</f>
        <v>0</v>
      </c>
      <c r="K201" s="140"/>
      <c r="L201" s="32"/>
      <c r="M201" s="141" t="s">
        <v>1</v>
      </c>
      <c r="N201" s="142" t="s">
        <v>49</v>
      </c>
      <c r="P201" s="143">
        <f>O201*H201</f>
        <v>0</v>
      </c>
      <c r="Q201" s="143">
        <v>0</v>
      </c>
      <c r="R201" s="143">
        <f>Q201*H201</f>
        <v>0</v>
      </c>
      <c r="S201" s="143">
        <v>0</v>
      </c>
      <c r="T201" s="144">
        <f>S201*H201</f>
        <v>0</v>
      </c>
      <c r="AR201" s="145" t="s">
        <v>519</v>
      </c>
      <c r="AT201" s="145" t="s">
        <v>167</v>
      </c>
      <c r="AU201" s="145" t="s">
        <v>94</v>
      </c>
      <c r="AY201" s="16" t="s">
        <v>165</v>
      </c>
      <c r="BE201" s="146">
        <f>IF(N201="základní",J201,0)</f>
        <v>0</v>
      </c>
      <c r="BF201" s="146">
        <f>IF(N201="snížená",J201,0)</f>
        <v>0</v>
      </c>
      <c r="BG201" s="146">
        <f>IF(N201="zákl. přenesená",J201,0)</f>
        <v>0</v>
      </c>
      <c r="BH201" s="146">
        <f>IF(N201="sníž. přenesená",J201,0)</f>
        <v>0</v>
      </c>
      <c r="BI201" s="146">
        <f>IF(N201="nulová",J201,0)</f>
        <v>0</v>
      </c>
      <c r="BJ201" s="16" t="s">
        <v>92</v>
      </c>
      <c r="BK201" s="146">
        <f>ROUND(I201*H201,2)</f>
        <v>0</v>
      </c>
      <c r="BL201" s="16" t="s">
        <v>519</v>
      </c>
      <c r="BM201" s="145" t="s">
        <v>1389</v>
      </c>
    </row>
    <row r="202" spans="2:65" s="14" customFormat="1" ht="10.5">
      <c r="B202" s="179"/>
      <c r="D202" s="148" t="s">
        <v>177</v>
      </c>
      <c r="E202" s="180" t="s">
        <v>1</v>
      </c>
      <c r="F202" s="181" t="s">
        <v>1323</v>
      </c>
      <c r="H202" s="180" t="s">
        <v>1</v>
      </c>
      <c r="I202" s="182"/>
      <c r="L202" s="179"/>
      <c r="M202" s="183"/>
      <c r="T202" s="184"/>
      <c r="AT202" s="180" t="s">
        <v>177</v>
      </c>
      <c r="AU202" s="180" t="s">
        <v>94</v>
      </c>
      <c r="AV202" s="14" t="s">
        <v>92</v>
      </c>
      <c r="AW202" s="14" t="s">
        <v>39</v>
      </c>
      <c r="AX202" s="14" t="s">
        <v>84</v>
      </c>
      <c r="AY202" s="180" t="s">
        <v>165</v>
      </c>
    </row>
    <row r="203" spans="2:65" s="12" customFormat="1" ht="10.5">
      <c r="B203" s="147"/>
      <c r="D203" s="148" t="s">
        <v>177</v>
      </c>
      <c r="E203" s="149" t="s">
        <v>1</v>
      </c>
      <c r="F203" s="150" t="s">
        <v>185</v>
      </c>
      <c r="H203" s="151">
        <v>3</v>
      </c>
      <c r="I203" s="152"/>
      <c r="L203" s="147"/>
      <c r="M203" s="153"/>
      <c r="T203" s="154"/>
      <c r="AT203" s="149" t="s">
        <v>177</v>
      </c>
      <c r="AU203" s="149" t="s">
        <v>94</v>
      </c>
      <c r="AV203" s="12" t="s">
        <v>94</v>
      </c>
      <c r="AW203" s="12" t="s">
        <v>39</v>
      </c>
      <c r="AX203" s="12" t="s">
        <v>84</v>
      </c>
      <c r="AY203" s="149" t="s">
        <v>165</v>
      </c>
    </row>
    <row r="204" spans="2:65" s="13" customFormat="1" ht="10.5">
      <c r="B204" s="155"/>
      <c r="D204" s="148" t="s">
        <v>177</v>
      </c>
      <c r="E204" s="156" t="s">
        <v>1</v>
      </c>
      <c r="F204" s="157" t="s">
        <v>184</v>
      </c>
      <c r="H204" s="158">
        <v>3</v>
      </c>
      <c r="I204" s="159"/>
      <c r="L204" s="155"/>
      <c r="M204" s="160"/>
      <c r="T204" s="161"/>
      <c r="AT204" s="156" t="s">
        <v>177</v>
      </c>
      <c r="AU204" s="156" t="s">
        <v>94</v>
      </c>
      <c r="AV204" s="13" t="s">
        <v>171</v>
      </c>
      <c r="AW204" s="13" t="s">
        <v>39</v>
      </c>
      <c r="AX204" s="13" t="s">
        <v>92</v>
      </c>
      <c r="AY204" s="156" t="s">
        <v>165</v>
      </c>
    </row>
    <row r="205" spans="2:65" s="1" customFormat="1" ht="24.25" customHeight="1">
      <c r="B205" s="32"/>
      <c r="C205" s="133" t="s">
        <v>7</v>
      </c>
      <c r="D205" s="133" t="s">
        <v>167</v>
      </c>
      <c r="E205" s="134" t="s">
        <v>1390</v>
      </c>
      <c r="F205" s="135" t="s">
        <v>1391</v>
      </c>
      <c r="G205" s="136" t="s">
        <v>175</v>
      </c>
      <c r="H205" s="137">
        <v>5.7000000000000002E-2</v>
      </c>
      <c r="I205" s="138"/>
      <c r="J205" s="139">
        <f>ROUND(I205*H205,2)</f>
        <v>0</v>
      </c>
      <c r="K205" s="140"/>
      <c r="L205" s="32"/>
      <c r="M205" s="141" t="s">
        <v>1</v>
      </c>
      <c r="N205" s="142" t="s">
        <v>49</v>
      </c>
      <c r="P205" s="143">
        <f>O205*H205</f>
        <v>0</v>
      </c>
      <c r="Q205" s="143">
        <v>2.3010222040000001</v>
      </c>
      <c r="R205" s="143">
        <f>Q205*H205</f>
        <v>0.13115826562800001</v>
      </c>
      <c r="S205" s="143">
        <v>0</v>
      </c>
      <c r="T205" s="144">
        <f>S205*H205</f>
        <v>0</v>
      </c>
      <c r="AR205" s="145" t="s">
        <v>519</v>
      </c>
      <c r="AT205" s="145" t="s">
        <v>167</v>
      </c>
      <c r="AU205" s="145" t="s">
        <v>94</v>
      </c>
      <c r="AY205" s="16" t="s">
        <v>165</v>
      </c>
      <c r="BE205" s="146">
        <f>IF(N205="základní",J205,0)</f>
        <v>0</v>
      </c>
      <c r="BF205" s="146">
        <f>IF(N205="snížená",J205,0)</f>
        <v>0</v>
      </c>
      <c r="BG205" s="146">
        <f>IF(N205="zákl. přenesená",J205,0)</f>
        <v>0</v>
      </c>
      <c r="BH205" s="146">
        <f>IF(N205="sníž. přenesená",J205,0)</f>
        <v>0</v>
      </c>
      <c r="BI205" s="146">
        <f>IF(N205="nulová",J205,0)</f>
        <v>0</v>
      </c>
      <c r="BJ205" s="16" t="s">
        <v>92</v>
      </c>
      <c r="BK205" s="146">
        <f>ROUND(I205*H205,2)</f>
        <v>0</v>
      </c>
      <c r="BL205" s="16" t="s">
        <v>519</v>
      </c>
      <c r="BM205" s="145" t="s">
        <v>1392</v>
      </c>
    </row>
    <row r="206" spans="2:65" s="14" customFormat="1" ht="10.5">
      <c r="B206" s="179"/>
      <c r="D206" s="148" t="s">
        <v>177</v>
      </c>
      <c r="E206" s="180" t="s">
        <v>1</v>
      </c>
      <c r="F206" s="181" t="s">
        <v>1393</v>
      </c>
      <c r="H206" s="180" t="s">
        <v>1</v>
      </c>
      <c r="I206" s="182"/>
      <c r="L206" s="179"/>
      <c r="M206" s="183"/>
      <c r="T206" s="184"/>
      <c r="AT206" s="180" t="s">
        <v>177</v>
      </c>
      <c r="AU206" s="180" t="s">
        <v>94</v>
      </c>
      <c r="AV206" s="14" t="s">
        <v>92</v>
      </c>
      <c r="AW206" s="14" t="s">
        <v>39</v>
      </c>
      <c r="AX206" s="14" t="s">
        <v>84</v>
      </c>
      <c r="AY206" s="180" t="s">
        <v>165</v>
      </c>
    </row>
    <row r="207" spans="2:65" s="12" customFormat="1" ht="10.5">
      <c r="B207" s="147"/>
      <c r="D207" s="148" t="s">
        <v>177</v>
      </c>
      <c r="E207" s="149" t="s">
        <v>1</v>
      </c>
      <c r="F207" s="150" t="s">
        <v>1394</v>
      </c>
      <c r="H207" s="151">
        <v>5.7000000000000002E-2</v>
      </c>
      <c r="I207" s="152"/>
      <c r="L207" s="147"/>
      <c r="M207" s="153"/>
      <c r="T207" s="154"/>
      <c r="AT207" s="149" t="s">
        <v>177</v>
      </c>
      <c r="AU207" s="149" t="s">
        <v>94</v>
      </c>
      <c r="AV207" s="12" t="s">
        <v>94</v>
      </c>
      <c r="AW207" s="12" t="s">
        <v>39</v>
      </c>
      <c r="AX207" s="12" t="s">
        <v>84</v>
      </c>
      <c r="AY207" s="149" t="s">
        <v>165</v>
      </c>
    </row>
    <row r="208" spans="2:65" s="13" customFormat="1" ht="10.5">
      <c r="B208" s="155"/>
      <c r="D208" s="148" t="s">
        <v>177</v>
      </c>
      <c r="E208" s="156" t="s">
        <v>1</v>
      </c>
      <c r="F208" s="157" t="s">
        <v>184</v>
      </c>
      <c r="H208" s="158">
        <v>5.7000000000000002E-2</v>
      </c>
      <c r="I208" s="159"/>
      <c r="L208" s="155"/>
      <c r="M208" s="160"/>
      <c r="T208" s="161"/>
      <c r="AT208" s="156" t="s">
        <v>177</v>
      </c>
      <c r="AU208" s="156" t="s">
        <v>94</v>
      </c>
      <c r="AV208" s="13" t="s">
        <v>171</v>
      </c>
      <c r="AW208" s="13" t="s">
        <v>39</v>
      </c>
      <c r="AX208" s="13" t="s">
        <v>92</v>
      </c>
      <c r="AY208" s="156" t="s">
        <v>165</v>
      </c>
    </row>
    <row r="209" spans="2:65" s="1" customFormat="1" ht="16.55" customHeight="1">
      <c r="B209" s="32"/>
      <c r="C209" s="133" t="s">
        <v>277</v>
      </c>
      <c r="D209" s="133" t="s">
        <v>167</v>
      </c>
      <c r="E209" s="134" t="s">
        <v>1395</v>
      </c>
      <c r="F209" s="135" t="s">
        <v>1396</v>
      </c>
      <c r="G209" s="136" t="s">
        <v>257</v>
      </c>
      <c r="H209" s="137">
        <v>34</v>
      </c>
      <c r="I209" s="138"/>
      <c r="J209" s="139">
        <f>ROUND(I209*H209,2)</f>
        <v>0</v>
      </c>
      <c r="K209" s="140"/>
      <c r="L209" s="32"/>
      <c r="M209" s="141" t="s">
        <v>1</v>
      </c>
      <c r="N209" s="142" t="s">
        <v>49</v>
      </c>
      <c r="P209" s="143">
        <f>O209*H209</f>
        <v>0</v>
      </c>
      <c r="Q209" s="143">
        <v>0</v>
      </c>
      <c r="R209" s="143">
        <f>Q209*H209</f>
        <v>0</v>
      </c>
      <c r="S209" s="143">
        <v>0</v>
      </c>
      <c r="T209" s="144">
        <f>S209*H209</f>
        <v>0</v>
      </c>
      <c r="AR209" s="145" t="s">
        <v>519</v>
      </c>
      <c r="AT209" s="145" t="s">
        <v>167</v>
      </c>
      <c r="AU209" s="145" t="s">
        <v>94</v>
      </c>
      <c r="AY209" s="16" t="s">
        <v>165</v>
      </c>
      <c r="BE209" s="146">
        <f>IF(N209="základní",J209,0)</f>
        <v>0</v>
      </c>
      <c r="BF209" s="146">
        <f>IF(N209="snížená",J209,0)</f>
        <v>0</v>
      </c>
      <c r="BG209" s="146">
        <f>IF(N209="zákl. přenesená",J209,0)</f>
        <v>0</v>
      </c>
      <c r="BH209" s="146">
        <f>IF(N209="sníž. přenesená",J209,0)</f>
        <v>0</v>
      </c>
      <c r="BI209" s="146">
        <f>IF(N209="nulová",J209,0)</f>
        <v>0</v>
      </c>
      <c r="BJ209" s="16" t="s">
        <v>92</v>
      </c>
      <c r="BK209" s="146">
        <f>ROUND(I209*H209,2)</f>
        <v>0</v>
      </c>
      <c r="BL209" s="16" t="s">
        <v>519</v>
      </c>
      <c r="BM209" s="145" t="s">
        <v>1397</v>
      </c>
    </row>
    <row r="210" spans="2:65" s="14" customFormat="1" ht="20.95">
      <c r="B210" s="179"/>
      <c r="D210" s="148" t="s">
        <v>177</v>
      </c>
      <c r="E210" s="180" t="s">
        <v>1</v>
      </c>
      <c r="F210" s="181" t="s">
        <v>1331</v>
      </c>
      <c r="H210" s="180" t="s">
        <v>1</v>
      </c>
      <c r="I210" s="182"/>
      <c r="L210" s="179"/>
      <c r="M210" s="183"/>
      <c r="T210" s="184"/>
      <c r="AT210" s="180" t="s">
        <v>177</v>
      </c>
      <c r="AU210" s="180" t="s">
        <v>94</v>
      </c>
      <c r="AV210" s="14" t="s">
        <v>92</v>
      </c>
      <c r="AW210" s="14" t="s">
        <v>39</v>
      </c>
      <c r="AX210" s="14" t="s">
        <v>84</v>
      </c>
      <c r="AY210" s="180" t="s">
        <v>165</v>
      </c>
    </row>
    <row r="211" spans="2:65" s="12" customFormat="1" ht="10.5">
      <c r="B211" s="147"/>
      <c r="D211" s="148" t="s">
        <v>177</v>
      </c>
      <c r="E211" s="149" t="s">
        <v>1</v>
      </c>
      <c r="F211" s="150" t="s">
        <v>372</v>
      </c>
      <c r="H211" s="151">
        <v>34</v>
      </c>
      <c r="I211" s="152"/>
      <c r="L211" s="147"/>
      <c r="M211" s="153"/>
      <c r="T211" s="154"/>
      <c r="AT211" s="149" t="s">
        <v>177</v>
      </c>
      <c r="AU211" s="149" t="s">
        <v>94</v>
      </c>
      <c r="AV211" s="12" t="s">
        <v>94</v>
      </c>
      <c r="AW211" s="12" t="s">
        <v>39</v>
      </c>
      <c r="AX211" s="12" t="s">
        <v>84</v>
      </c>
      <c r="AY211" s="149" t="s">
        <v>165</v>
      </c>
    </row>
    <row r="212" spans="2:65" s="13" customFormat="1" ht="10.5">
      <c r="B212" s="155"/>
      <c r="D212" s="148" t="s">
        <v>177</v>
      </c>
      <c r="E212" s="156" t="s">
        <v>1</v>
      </c>
      <c r="F212" s="157" t="s">
        <v>184</v>
      </c>
      <c r="H212" s="158">
        <v>34</v>
      </c>
      <c r="I212" s="159"/>
      <c r="L212" s="155"/>
      <c r="M212" s="160"/>
      <c r="T212" s="161"/>
      <c r="AT212" s="156" t="s">
        <v>177</v>
      </c>
      <c r="AU212" s="156" t="s">
        <v>94</v>
      </c>
      <c r="AV212" s="13" t="s">
        <v>171</v>
      </c>
      <c r="AW212" s="13" t="s">
        <v>39</v>
      </c>
      <c r="AX212" s="13" t="s">
        <v>92</v>
      </c>
      <c r="AY212" s="156" t="s">
        <v>165</v>
      </c>
    </row>
    <row r="213" spans="2:65" s="1" customFormat="1" ht="24.25" customHeight="1">
      <c r="B213" s="32"/>
      <c r="C213" s="133" t="s">
        <v>282</v>
      </c>
      <c r="D213" s="133" t="s">
        <v>167</v>
      </c>
      <c r="E213" s="134" t="s">
        <v>1398</v>
      </c>
      <c r="F213" s="135" t="s">
        <v>1399</v>
      </c>
      <c r="G213" s="136" t="s">
        <v>257</v>
      </c>
      <c r="H213" s="137">
        <v>21</v>
      </c>
      <c r="I213" s="138"/>
      <c r="J213" s="139">
        <f>ROUND(I213*H213,2)</f>
        <v>0</v>
      </c>
      <c r="K213" s="140"/>
      <c r="L213" s="32"/>
      <c r="M213" s="141" t="s">
        <v>1</v>
      </c>
      <c r="N213" s="142" t="s">
        <v>49</v>
      </c>
      <c r="P213" s="143">
        <f>O213*H213</f>
        <v>0</v>
      </c>
      <c r="Q213" s="143">
        <v>0</v>
      </c>
      <c r="R213" s="143">
        <f>Q213*H213</f>
        <v>0</v>
      </c>
      <c r="S213" s="143">
        <v>0</v>
      </c>
      <c r="T213" s="144">
        <f>S213*H213</f>
        <v>0</v>
      </c>
      <c r="AR213" s="145" t="s">
        <v>519</v>
      </c>
      <c r="AT213" s="145" t="s">
        <v>167</v>
      </c>
      <c r="AU213" s="145" t="s">
        <v>94</v>
      </c>
      <c r="AY213" s="16" t="s">
        <v>165</v>
      </c>
      <c r="BE213" s="146">
        <f>IF(N213="základní",J213,0)</f>
        <v>0</v>
      </c>
      <c r="BF213" s="146">
        <f>IF(N213="snížená",J213,0)</f>
        <v>0</v>
      </c>
      <c r="BG213" s="146">
        <f>IF(N213="zákl. přenesená",J213,0)</f>
        <v>0</v>
      </c>
      <c r="BH213" s="146">
        <f>IF(N213="sníž. přenesená",J213,0)</f>
        <v>0</v>
      </c>
      <c r="BI213" s="146">
        <f>IF(N213="nulová",J213,0)</f>
        <v>0</v>
      </c>
      <c r="BJ213" s="16" t="s">
        <v>92</v>
      </c>
      <c r="BK213" s="146">
        <f>ROUND(I213*H213,2)</f>
        <v>0</v>
      </c>
      <c r="BL213" s="16" t="s">
        <v>519</v>
      </c>
      <c r="BM213" s="145" t="s">
        <v>1400</v>
      </c>
    </row>
    <row r="214" spans="2:65" s="14" customFormat="1" ht="20.95">
      <c r="B214" s="179"/>
      <c r="D214" s="148" t="s">
        <v>177</v>
      </c>
      <c r="E214" s="180" t="s">
        <v>1</v>
      </c>
      <c r="F214" s="181" t="s">
        <v>1401</v>
      </c>
      <c r="H214" s="180" t="s">
        <v>1</v>
      </c>
      <c r="I214" s="182"/>
      <c r="L214" s="179"/>
      <c r="M214" s="183"/>
      <c r="T214" s="184"/>
      <c r="AT214" s="180" t="s">
        <v>177</v>
      </c>
      <c r="AU214" s="180" t="s">
        <v>94</v>
      </c>
      <c r="AV214" s="14" t="s">
        <v>92</v>
      </c>
      <c r="AW214" s="14" t="s">
        <v>39</v>
      </c>
      <c r="AX214" s="14" t="s">
        <v>84</v>
      </c>
      <c r="AY214" s="180" t="s">
        <v>165</v>
      </c>
    </row>
    <row r="215" spans="2:65" s="12" customFormat="1" ht="10.5">
      <c r="B215" s="147"/>
      <c r="D215" s="148" t="s">
        <v>177</v>
      </c>
      <c r="E215" s="149" t="s">
        <v>1</v>
      </c>
      <c r="F215" s="150" t="s">
        <v>7</v>
      </c>
      <c r="H215" s="151">
        <v>21</v>
      </c>
      <c r="I215" s="152"/>
      <c r="L215" s="147"/>
      <c r="M215" s="153"/>
      <c r="T215" s="154"/>
      <c r="AT215" s="149" t="s">
        <v>177</v>
      </c>
      <c r="AU215" s="149" t="s">
        <v>94</v>
      </c>
      <c r="AV215" s="12" t="s">
        <v>94</v>
      </c>
      <c r="AW215" s="12" t="s">
        <v>39</v>
      </c>
      <c r="AX215" s="12" t="s">
        <v>84</v>
      </c>
      <c r="AY215" s="149" t="s">
        <v>165</v>
      </c>
    </row>
    <row r="216" spans="2:65" s="13" customFormat="1" ht="10.5">
      <c r="B216" s="155"/>
      <c r="D216" s="148" t="s">
        <v>177</v>
      </c>
      <c r="E216" s="156" t="s">
        <v>1</v>
      </c>
      <c r="F216" s="157" t="s">
        <v>184</v>
      </c>
      <c r="H216" s="158">
        <v>21</v>
      </c>
      <c r="I216" s="159"/>
      <c r="L216" s="155"/>
      <c r="M216" s="160"/>
      <c r="T216" s="161"/>
      <c r="AT216" s="156" t="s">
        <v>177</v>
      </c>
      <c r="AU216" s="156" t="s">
        <v>94</v>
      </c>
      <c r="AV216" s="13" t="s">
        <v>171</v>
      </c>
      <c r="AW216" s="13" t="s">
        <v>39</v>
      </c>
      <c r="AX216" s="13" t="s">
        <v>92</v>
      </c>
      <c r="AY216" s="156" t="s">
        <v>165</v>
      </c>
    </row>
    <row r="217" spans="2:65" s="1" customFormat="1" ht="24.25" customHeight="1">
      <c r="B217" s="32"/>
      <c r="C217" s="133" t="s">
        <v>287</v>
      </c>
      <c r="D217" s="133" t="s">
        <v>167</v>
      </c>
      <c r="E217" s="134" t="s">
        <v>1402</v>
      </c>
      <c r="F217" s="135" t="s">
        <v>1403</v>
      </c>
      <c r="G217" s="136" t="s">
        <v>257</v>
      </c>
      <c r="H217" s="137">
        <v>7.5</v>
      </c>
      <c r="I217" s="138"/>
      <c r="J217" s="139">
        <f>ROUND(I217*H217,2)</f>
        <v>0</v>
      </c>
      <c r="K217" s="140"/>
      <c r="L217" s="32"/>
      <c r="M217" s="141" t="s">
        <v>1</v>
      </c>
      <c r="N217" s="142" t="s">
        <v>49</v>
      </c>
      <c r="P217" s="143">
        <f>O217*H217</f>
        <v>0</v>
      </c>
      <c r="Q217" s="143">
        <v>0</v>
      </c>
      <c r="R217" s="143">
        <f>Q217*H217</f>
        <v>0</v>
      </c>
      <c r="S217" s="143">
        <v>0</v>
      </c>
      <c r="T217" s="144">
        <f>S217*H217</f>
        <v>0</v>
      </c>
      <c r="AR217" s="145" t="s">
        <v>519</v>
      </c>
      <c r="AT217" s="145" t="s">
        <v>167</v>
      </c>
      <c r="AU217" s="145" t="s">
        <v>94</v>
      </c>
      <c r="AY217" s="16" t="s">
        <v>165</v>
      </c>
      <c r="BE217" s="146">
        <f>IF(N217="základní",J217,0)</f>
        <v>0</v>
      </c>
      <c r="BF217" s="146">
        <f>IF(N217="snížená",J217,0)</f>
        <v>0</v>
      </c>
      <c r="BG217" s="146">
        <f>IF(N217="zákl. přenesená",J217,0)</f>
        <v>0</v>
      </c>
      <c r="BH217" s="146">
        <f>IF(N217="sníž. přenesená",J217,0)</f>
        <v>0</v>
      </c>
      <c r="BI217" s="146">
        <f>IF(N217="nulová",J217,0)</f>
        <v>0</v>
      </c>
      <c r="BJ217" s="16" t="s">
        <v>92</v>
      </c>
      <c r="BK217" s="146">
        <f>ROUND(I217*H217,2)</f>
        <v>0</v>
      </c>
      <c r="BL217" s="16" t="s">
        <v>519</v>
      </c>
      <c r="BM217" s="145" t="s">
        <v>1404</v>
      </c>
    </row>
    <row r="218" spans="2:65" s="14" customFormat="1" ht="20.95">
      <c r="B218" s="179"/>
      <c r="D218" s="148" t="s">
        <v>177</v>
      </c>
      <c r="E218" s="180" t="s">
        <v>1</v>
      </c>
      <c r="F218" s="181" t="s">
        <v>1405</v>
      </c>
      <c r="H218" s="180" t="s">
        <v>1</v>
      </c>
      <c r="I218" s="182"/>
      <c r="L218" s="179"/>
      <c r="M218" s="183"/>
      <c r="T218" s="184"/>
      <c r="AT218" s="180" t="s">
        <v>177</v>
      </c>
      <c r="AU218" s="180" t="s">
        <v>94</v>
      </c>
      <c r="AV218" s="14" t="s">
        <v>92</v>
      </c>
      <c r="AW218" s="14" t="s">
        <v>39</v>
      </c>
      <c r="AX218" s="14" t="s">
        <v>84</v>
      </c>
      <c r="AY218" s="180" t="s">
        <v>165</v>
      </c>
    </row>
    <row r="219" spans="2:65" s="12" customFormat="1" ht="10.5">
      <c r="B219" s="147"/>
      <c r="D219" s="148" t="s">
        <v>177</v>
      </c>
      <c r="E219" s="149" t="s">
        <v>1</v>
      </c>
      <c r="F219" s="150" t="s">
        <v>1406</v>
      </c>
      <c r="H219" s="151">
        <v>7.5</v>
      </c>
      <c r="I219" s="152"/>
      <c r="L219" s="147"/>
      <c r="M219" s="153"/>
      <c r="T219" s="154"/>
      <c r="AT219" s="149" t="s">
        <v>177</v>
      </c>
      <c r="AU219" s="149" t="s">
        <v>94</v>
      </c>
      <c r="AV219" s="12" t="s">
        <v>94</v>
      </c>
      <c r="AW219" s="12" t="s">
        <v>39</v>
      </c>
      <c r="AX219" s="12" t="s">
        <v>84</v>
      </c>
      <c r="AY219" s="149" t="s">
        <v>165</v>
      </c>
    </row>
    <row r="220" spans="2:65" s="13" customFormat="1" ht="10.5">
      <c r="B220" s="155"/>
      <c r="D220" s="148" t="s">
        <v>177</v>
      </c>
      <c r="E220" s="156" t="s">
        <v>1</v>
      </c>
      <c r="F220" s="157" t="s">
        <v>184</v>
      </c>
      <c r="H220" s="158">
        <v>7.5</v>
      </c>
      <c r="I220" s="159"/>
      <c r="L220" s="155"/>
      <c r="M220" s="160"/>
      <c r="T220" s="161"/>
      <c r="AT220" s="156" t="s">
        <v>177</v>
      </c>
      <c r="AU220" s="156" t="s">
        <v>94</v>
      </c>
      <c r="AV220" s="13" t="s">
        <v>171</v>
      </c>
      <c r="AW220" s="13" t="s">
        <v>39</v>
      </c>
      <c r="AX220" s="13" t="s">
        <v>92</v>
      </c>
      <c r="AY220" s="156" t="s">
        <v>165</v>
      </c>
    </row>
    <row r="221" spans="2:65" s="1" customFormat="1" ht="24.25" customHeight="1">
      <c r="B221" s="32"/>
      <c r="C221" s="133" t="s">
        <v>292</v>
      </c>
      <c r="D221" s="133" t="s">
        <v>167</v>
      </c>
      <c r="E221" s="134" t="s">
        <v>1407</v>
      </c>
      <c r="F221" s="135" t="s">
        <v>1408</v>
      </c>
      <c r="G221" s="136" t="s">
        <v>257</v>
      </c>
      <c r="H221" s="137">
        <v>5.5</v>
      </c>
      <c r="I221" s="138"/>
      <c r="J221" s="139">
        <f>ROUND(I221*H221,2)</f>
        <v>0</v>
      </c>
      <c r="K221" s="140"/>
      <c r="L221" s="32"/>
      <c r="M221" s="141" t="s">
        <v>1</v>
      </c>
      <c r="N221" s="142" t="s">
        <v>49</v>
      </c>
      <c r="P221" s="143">
        <f>O221*H221</f>
        <v>0</v>
      </c>
      <c r="Q221" s="143">
        <v>0</v>
      </c>
      <c r="R221" s="143">
        <f>Q221*H221</f>
        <v>0</v>
      </c>
      <c r="S221" s="143">
        <v>0</v>
      </c>
      <c r="T221" s="144">
        <f>S221*H221</f>
        <v>0</v>
      </c>
      <c r="AR221" s="145" t="s">
        <v>519</v>
      </c>
      <c r="AT221" s="145" t="s">
        <v>167</v>
      </c>
      <c r="AU221" s="145" t="s">
        <v>94</v>
      </c>
      <c r="AY221" s="16" t="s">
        <v>165</v>
      </c>
      <c r="BE221" s="146">
        <f>IF(N221="základní",J221,0)</f>
        <v>0</v>
      </c>
      <c r="BF221" s="146">
        <f>IF(N221="snížená",J221,0)</f>
        <v>0</v>
      </c>
      <c r="BG221" s="146">
        <f>IF(N221="zákl. přenesená",J221,0)</f>
        <v>0</v>
      </c>
      <c r="BH221" s="146">
        <f>IF(N221="sníž. přenesená",J221,0)</f>
        <v>0</v>
      </c>
      <c r="BI221" s="146">
        <f>IF(N221="nulová",J221,0)</f>
        <v>0</v>
      </c>
      <c r="BJ221" s="16" t="s">
        <v>92</v>
      </c>
      <c r="BK221" s="146">
        <f>ROUND(I221*H221,2)</f>
        <v>0</v>
      </c>
      <c r="BL221" s="16" t="s">
        <v>519</v>
      </c>
      <c r="BM221" s="145" t="s">
        <v>1409</v>
      </c>
    </row>
    <row r="222" spans="2:65" s="14" customFormat="1" ht="20.95">
      <c r="B222" s="179"/>
      <c r="D222" s="148" t="s">
        <v>177</v>
      </c>
      <c r="E222" s="180" t="s">
        <v>1</v>
      </c>
      <c r="F222" s="181" t="s">
        <v>1410</v>
      </c>
      <c r="H222" s="180" t="s">
        <v>1</v>
      </c>
      <c r="I222" s="182"/>
      <c r="L222" s="179"/>
      <c r="M222" s="183"/>
      <c r="T222" s="184"/>
      <c r="AT222" s="180" t="s">
        <v>177</v>
      </c>
      <c r="AU222" s="180" t="s">
        <v>94</v>
      </c>
      <c r="AV222" s="14" t="s">
        <v>92</v>
      </c>
      <c r="AW222" s="14" t="s">
        <v>39</v>
      </c>
      <c r="AX222" s="14" t="s">
        <v>84</v>
      </c>
      <c r="AY222" s="180" t="s">
        <v>165</v>
      </c>
    </row>
    <row r="223" spans="2:65" s="12" customFormat="1" ht="10.5">
      <c r="B223" s="147"/>
      <c r="D223" s="148" t="s">
        <v>177</v>
      </c>
      <c r="E223" s="149" t="s">
        <v>1</v>
      </c>
      <c r="F223" s="150" t="s">
        <v>1411</v>
      </c>
      <c r="H223" s="151">
        <v>5.5</v>
      </c>
      <c r="I223" s="152"/>
      <c r="L223" s="147"/>
      <c r="M223" s="153"/>
      <c r="T223" s="154"/>
      <c r="AT223" s="149" t="s">
        <v>177</v>
      </c>
      <c r="AU223" s="149" t="s">
        <v>94</v>
      </c>
      <c r="AV223" s="12" t="s">
        <v>94</v>
      </c>
      <c r="AW223" s="12" t="s">
        <v>39</v>
      </c>
      <c r="AX223" s="12" t="s">
        <v>84</v>
      </c>
      <c r="AY223" s="149" t="s">
        <v>165</v>
      </c>
    </row>
    <row r="224" spans="2:65" s="13" customFormat="1" ht="10.5">
      <c r="B224" s="155"/>
      <c r="D224" s="148" t="s">
        <v>177</v>
      </c>
      <c r="E224" s="156" t="s">
        <v>1</v>
      </c>
      <c r="F224" s="157" t="s">
        <v>184</v>
      </c>
      <c r="H224" s="158">
        <v>5.5</v>
      </c>
      <c r="I224" s="159"/>
      <c r="L224" s="155"/>
      <c r="M224" s="160"/>
      <c r="T224" s="161"/>
      <c r="AT224" s="156" t="s">
        <v>177</v>
      </c>
      <c r="AU224" s="156" t="s">
        <v>94</v>
      </c>
      <c r="AV224" s="13" t="s">
        <v>171</v>
      </c>
      <c r="AW224" s="13" t="s">
        <v>39</v>
      </c>
      <c r="AX224" s="13" t="s">
        <v>92</v>
      </c>
      <c r="AY224" s="156" t="s">
        <v>165</v>
      </c>
    </row>
    <row r="225" spans="2:65" s="1" customFormat="1" ht="24.25" customHeight="1">
      <c r="B225" s="32"/>
      <c r="C225" s="133" t="s">
        <v>297</v>
      </c>
      <c r="D225" s="133" t="s">
        <v>167</v>
      </c>
      <c r="E225" s="134" t="s">
        <v>1412</v>
      </c>
      <c r="F225" s="135" t="s">
        <v>1413</v>
      </c>
      <c r="G225" s="136" t="s">
        <v>175</v>
      </c>
      <c r="H225" s="137">
        <v>1.26</v>
      </c>
      <c r="I225" s="138"/>
      <c r="J225" s="139">
        <f>ROUND(I225*H225,2)</f>
        <v>0</v>
      </c>
      <c r="K225" s="140"/>
      <c r="L225" s="32"/>
      <c r="M225" s="141" t="s">
        <v>1</v>
      </c>
      <c r="N225" s="142" t="s">
        <v>49</v>
      </c>
      <c r="P225" s="143">
        <f>O225*H225</f>
        <v>0</v>
      </c>
      <c r="Q225" s="143">
        <v>2.3010222040000001</v>
      </c>
      <c r="R225" s="143">
        <f>Q225*H225</f>
        <v>2.8992879770400002</v>
      </c>
      <c r="S225" s="143">
        <v>0</v>
      </c>
      <c r="T225" s="144">
        <f>S225*H225</f>
        <v>0</v>
      </c>
      <c r="AR225" s="145" t="s">
        <v>519</v>
      </c>
      <c r="AT225" s="145" t="s">
        <v>167</v>
      </c>
      <c r="AU225" s="145" t="s">
        <v>94</v>
      </c>
      <c r="AY225" s="16" t="s">
        <v>165</v>
      </c>
      <c r="BE225" s="146">
        <f>IF(N225="základní",J225,0)</f>
        <v>0</v>
      </c>
      <c r="BF225" s="146">
        <f>IF(N225="snížená",J225,0)</f>
        <v>0</v>
      </c>
      <c r="BG225" s="146">
        <f>IF(N225="zákl. přenesená",J225,0)</f>
        <v>0</v>
      </c>
      <c r="BH225" s="146">
        <f>IF(N225="sníž. přenesená",J225,0)</f>
        <v>0</v>
      </c>
      <c r="BI225" s="146">
        <f>IF(N225="nulová",J225,0)</f>
        <v>0</v>
      </c>
      <c r="BJ225" s="16" t="s">
        <v>92</v>
      </c>
      <c r="BK225" s="146">
        <f>ROUND(I225*H225,2)</f>
        <v>0</v>
      </c>
      <c r="BL225" s="16" t="s">
        <v>519</v>
      </c>
      <c r="BM225" s="145" t="s">
        <v>1414</v>
      </c>
    </row>
    <row r="226" spans="2:65" s="14" customFormat="1" ht="20.95">
      <c r="B226" s="179"/>
      <c r="D226" s="148" t="s">
        <v>177</v>
      </c>
      <c r="E226" s="180" t="s">
        <v>1</v>
      </c>
      <c r="F226" s="181" t="s">
        <v>1415</v>
      </c>
      <c r="H226" s="180" t="s">
        <v>1</v>
      </c>
      <c r="I226" s="182"/>
      <c r="L226" s="179"/>
      <c r="M226" s="183"/>
      <c r="T226" s="184"/>
      <c r="AT226" s="180" t="s">
        <v>177</v>
      </c>
      <c r="AU226" s="180" t="s">
        <v>94</v>
      </c>
      <c r="AV226" s="14" t="s">
        <v>92</v>
      </c>
      <c r="AW226" s="14" t="s">
        <v>39</v>
      </c>
      <c r="AX226" s="14" t="s">
        <v>84</v>
      </c>
      <c r="AY226" s="180" t="s">
        <v>165</v>
      </c>
    </row>
    <row r="227" spans="2:65" s="12" customFormat="1" ht="10.5">
      <c r="B227" s="147"/>
      <c r="D227" s="148" t="s">
        <v>177</v>
      </c>
      <c r="E227" s="149" t="s">
        <v>1</v>
      </c>
      <c r="F227" s="150" t="s">
        <v>1416</v>
      </c>
      <c r="H227" s="151">
        <v>1.26</v>
      </c>
      <c r="I227" s="152"/>
      <c r="L227" s="147"/>
      <c r="M227" s="153"/>
      <c r="T227" s="154"/>
      <c r="AT227" s="149" t="s">
        <v>177</v>
      </c>
      <c r="AU227" s="149" t="s">
        <v>94</v>
      </c>
      <c r="AV227" s="12" t="s">
        <v>94</v>
      </c>
      <c r="AW227" s="12" t="s">
        <v>39</v>
      </c>
      <c r="AX227" s="12" t="s">
        <v>84</v>
      </c>
      <c r="AY227" s="149" t="s">
        <v>165</v>
      </c>
    </row>
    <row r="228" spans="2:65" s="13" customFormat="1" ht="10.5">
      <c r="B228" s="155"/>
      <c r="D228" s="148" t="s">
        <v>177</v>
      </c>
      <c r="E228" s="156" t="s">
        <v>1</v>
      </c>
      <c r="F228" s="157" t="s">
        <v>184</v>
      </c>
      <c r="H228" s="158">
        <v>1.26</v>
      </c>
      <c r="I228" s="159"/>
      <c r="L228" s="155"/>
      <c r="M228" s="160"/>
      <c r="T228" s="161"/>
      <c r="AT228" s="156" t="s">
        <v>177</v>
      </c>
      <c r="AU228" s="156" t="s">
        <v>94</v>
      </c>
      <c r="AV228" s="13" t="s">
        <v>171</v>
      </c>
      <c r="AW228" s="13" t="s">
        <v>39</v>
      </c>
      <c r="AX228" s="13" t="s">
        <v>92</v>
      </c>
      <c r="AY228" s="156" t="s">
        <v>165</v>
      </c>
    </row>
    <row r="229" spans="2:65" s="1" customFormat="1" ht="16.55" customHeight="1">
      <c r="B229" s="32"/>
      <c r="C229" s="162" t="s">
        <v>317</v>
      </c>
      <c r="D229" s="162" t="s">
        <v>221</v>
      </c>
      <c r="E229" s="163" t="s">
        <v>1417</v>
      </c>
      <c r="F229" s="164" t="s">
        <v>1418</v>
      </c>
      <c r="G229" s="165" t="s">
        <v>257</v>
      </c>
      <c r="H229" s="166">
        <v>30</v>
      </c>
      <c r="I229" s="167"/>
      <c r="J229" s="168">
        <f>ROUND(I229*H229,2)</f>
        <v>0</v>
      </c>
      <c r="K229" s="169"/>
      <c r="L229" s="170"/>
      <c r="M229" s="171" t="s">
        <v>1</v>
      </c>
      <c r="N229" s="172" t="s">
        <v>49</v>
      </c>
      <c r="P229" s="143">
        <f>O229*H229</f>
        <v>0</v>
      </c>
      <c r="Q229" s="143">
        <v>0</v>
      </c>
      <c r="R229" s="143">
        <f>Q229*H229</f>
        <v>0</v>
      </c>
      <c r="S229" s="143">
        <v>0</v>
      </c>
      <c r="T229" s="144">
        <f>S229*H229</f>
        <v>0</v>
      </c>
      <c r="AR229" s="145" t="s">
        <v>1326</v>
      </c>
      <c r="AT229" s="145" t="s">
        <v>221</v>
      </c>
      <c r="AU229" s="145" t="s">
        <v>94</v>
      </c>
      <c r="AY229" s="16" t="s">
        <v>165</v>
      </c>
      <c r="BE229" s="146">
        <f>IF(N229="základní",J229,0)</f>
        <v>0</v>
      </c>
      <c r="BF229" s="146">
        <f>IF(N229="snížená",J229,0)</f>
        <v>0</v>
      </c>
      <c r="BG229" s="146">
        <f>IF(N229="zákl. přenesená",J229,0)</f>
        <v>0</v>
      </c>
      <c r="BH229" s="146">
        <f>IF(N229="sníž. přenesená",J229,0)</f>
        <v>0</v>
      </c>
      <c r="BI229" s="146">
        <f>IF(N229="nulová",J229,0)</f>
        <v>0</v>
      </c>
      <c r="BJ229" s="16" t="s">
        <v>92</v>
      </c>
      <c r="BK229" s="146">
        <f>ROUND(I229*H229,2)</f>
        <v>0</v>
      </c>
      <c r="BL229" s="16" t="s">
        <v>519</v>
      </c>
      <c r="BM229" s="145" t="s">
        <v>1419</v>
      </c>
    </row>
    <row r="230" spans="2:65" s="14" customFormat="1" ht="10.5">
      <c r="B230" s="179"/>
      <c r="D230" s="148" t="s">
        <v>177</v>
      </c>
      <c r="E230" s="180" t="s">
        <v>1</v>
      </c>
      <c r="F230" s="181" t="s">
        <v>1420</v>
      </c>
      <c r="H230" s="180" t="s">
        <v>1</v>
      </c>
      <c r="I230" s="182"/>
      <c r="L230" s="179"/>
      <c r="M230" s="183"/>
      <c r="T230" s="184"/>
      <c r="AT230" s="180" t="s">
        <v>177</v>
      </c>
      <c r="AU230" s="180" t="s">
        <v>94</v>
      </c>
      <c r="AV230" s="14" t="s">
        <v>92</v>
      </c>
      <c r="AW230" s="14" t="s">
        <v>39</v>
      </c>
      <c r="AX230" s="14" t="s">
        <v>84</v>
      </c>
      <c r="AY230" s="180" t="s">
        <v>165</v>
      </c>
    </row>
    <row r="231" spans="2:65" s="12" customFormat="1" ht="10.5">
      <c r="B231" s="147"/>
      <c r="D231" s="148" t="s">
        <v>177</v>
      </c>
      <c r="E231" s="149" t="s">
        <v>1</v>
      </c>
      <c r="F231" s="150" t="s">
        <v>346</v>
      </c>
      <c r="H231" s="151">
        <v>30</v>
      </c>
      <c r="I231" s="152"/>
      <c r="L231" s="147"/>
      <c r="M231" s="153"/>
      <c r="T231" s="154"/>
      <c r="AT231" s="149" t="s">
        <v>177</v>
      </c>
      <c r="AU231" s="149" t="s">
        <v>94</v>
      </c>
      <c r="AV231" s="12" t="s">
        <v>94</v>
      </c>
      <c r="AW231" s="12" t="s">
        <v>39</v>
      </c>
      <c r="AX231" s="12" t="s">
        <v>84</v>
      </c>
      <c r="AY231" s="149" t="s">
        <v>165</v>
      </c>
    </row>
    <row r="232" spans="2:65" s="13" customFormat="1" ht="10.5">
      <c r="B232" s="155"/>
      <c r="D232" s="148" t="s">
        <v>177</v>
      </c>
      <c r="E232" s="156" t="s">
        <v>1</v>
      </c>
      <c r="F232" s="157" t="s">
        <v>184</v>
      </c>
      <c r="H232" s="158">
        <v>30</v>
      </c>
      <c r="I232" s="159"/>
      <c r="L232" s="155"/>
      <c r="M232" s="160"/>
      <c r="T232" s="161"/>
      <c r="AT232" s="156" t="s">
        <v>177</v>
      </c>
      <c r="AU232" s="156" t="s">
        <v>94</v>
      </c>
      <c r="AV232" s="13" t="s">
        <v>171</v>
      </c>
      <c r="AW232" s="13" t="s">
        <v>39</v>
      </c>
      <c r="AX232" s="13" t="s">
        <v>92</v>
      </c>
      <c r="AY232" s="156" t="s">
        <v>165</v>
      </c>
    </row>
    <row r="233" spans="2:65" s="1" customFormat="1" ht="33.049999999999997" customHeight="1">
      <c r="B233" s="32"/>
      <c r="C233" s="133" t="s">
        <v>329</v>
      </c>
      <c r="D233" s="133" t="s">
        <v>167</v>
      </c>
      <c r="E233" s="134" t="s">
        <v>1421</v>
      </c>
      <c r="F233" s="135" t="s">
        <v>1422</v>
      </c>
      <c r="G233" s="136" t="s">
        <v>257</v>
      </c>
      <c r="H233" s="137">
        <v>13</v>
      </c>
      <c r="I233" s="138"/>
      <c r="J233" s="139">
        <f>ROUND(I233*H233,2)</f>
        <v>0</v>
      </c>
      <c r="K233" s="140"/>
      <c r="L233" s="32"/>
      <c r="M233" s="141" t="s">
        <v>1</v>
      </c>
      <c r="N233" s="142" t="s">
        <v>49</v>
      </c>
      <c r="P233" s="143">
        <f>O233*H233</f>
        <v>0</v>
      </c>
      <c r="Q233" s="143">
        <v>0.13500000000000001</v>
      </c>
      <c r="R233" s="143">
        <f>Q233*H233</f>
        <v>1.7550000000000001</v>
      </c>
      <c r="S233" s="143">
        <v>0</v>
      </c>
      <c r="T233" s="144">
        <f>S233*H233</f>
        <v>0</v>
      </c>
      <c r="AR233" s="145" t="s">
        <v>519</v>
      </c>
      <c r="AT233" s="145" t="s">
        <v>167</v>
      </c>
      <c r="AU233" s="145" t="s">
        <v>94</v>
      </c>
      <c r="AY233" s="16" t="s">
        <v>165</v>
      </c>
      <c r="BE233" s="146">
        <f>IF(N233="základní",J233,0)</f>
        <v>0</v>
      </c>
      <c r="BF233" s="146">
        <f>IF(N233="snížená",J233,0)</f>
        <v>0</v>
      </c>
      <c r="BG233" s="146">
        <f>IF(N233="zákl. přenesená",J233,0)</f>
        <v>0</v>
      </c>
      <c r="BH233" s="146">
        <f>IF(N233="sníž. přenesená",J233,0)</f>
        <v>0</v>
      </c>
      <c r="BI233" s="146">
        <f>IF(N233="nulová",J233,0)</f>
        <v>0</v>
      </c>
      <c r="BJ233" s="16" t="s">
        <v>92</v>
      </c>
      <c r="BK233" s="146">
        <f>ROUND(I233*H233,2)</f>
        <v>0</v>
      </c>
      <c r="BL233" s="16" t="s">
        <v>519</v>
      </c>
      <c r="BM233" s="145" t="s">
        <v>1423</v>
      </c>
    </row>
    <row r="234" spans="2:65" s="14" customFormat="1" ht="10.5">
      <c r="B234" s="179"/>
      <c r="D234" s="148" t="s">
        <v>177</v>
      </c>
      <c r="E234" s="180" t="s">
        <v>1</v>
      </c>
      <c r="F234" s="181" t="s">
        <v>1424</v>
      </c>
      <c r="H234" s="180" t="s">
        <v>1</v>
      </c>
      <c r="I234" s="182"/>
      <c r="L234" s="179"/>
      <c r="M234" s="183"/>
      <c r="T234" s="184"/>
      <c r="AT234" s="180" t="s">
        <v>177</v>
      </c>
      <c r="AU234" s="180" t="s">
        <v>94</v>
      </c>
      <c r="AV234" s="14" t="s">
        <v>92</v>
      </c>
      <c r="AW234" s="14" t="s">
        <v>39</v>
      </c>
      <c r="AX234" s="14" t="s">
        <v>84</v>
      </c>
      <c r="AY234" s="180" t="s">
        <v>165</v>
      </c>
    </row>
    <row r="235" spans="2:65" s="12" customFormat="1" ht="10.5">
      <c r="B235" s="147"/>
      <c r="D235" s="148" t="s">
        <v>177</v>
      </c>
      <c r="E235" s="149" t="s">
        <v>1</v>
      </c>
      <c r="F235" s="150" t="s">
        <v>235</v>
      </c>
      <c r="H235" s="151">
        <v>13</v>
      </c>
      <c r="I235" s="152"/>
      <c r="L235" s="147"/>
      <c r="M235" s="153"/>
      <c r="T235" s="154"/>
      <c r="AT235" s="149" t="s">
        <v>177</v>
      </c>
      <c r="AU235" s="149" t="s">
        <v>94</v>
      </c>
      <c r="AV235" s="12" t="s">
        <v>94</v>
      </c>
      <c r="AW235" s="12" t="s">
        <v>39</v>
      </c>
      <c r="AX235" s="12" t="s">
        <v>84</v>
      </c>
      <c r="AY235" s="149" t="s">
        <v>165</v>
      </c>
    </row>
    <row r="236" spans="2:65" s="13" customFormat="1" ht="10.5">
      <c r="B236" s="155"/>
      <c r="D236" s="148" t="s">
        <v>177</v>
      </c>
      <c r="E236" s="156" t="s">
        <v>1</v>
      </c>
      <c r="F236" s="157" t="s">
        <v>184</v>
      </c>
      <c r="H236" s="158">
        <v>13</v>
      </c>
      <c r="I236" s="159"/>
      <c r="L236" s="155"/>
      <c r="M236" s="160"/>
      <c r="T236" s="161"/>
      <c r="AT236" s="156" t="s">
        <v>177</v>
      </c>
      <c r="AU236" s="156" t="s">
        <v>94</v>
      </c>
      <c r="AV236" s="13" t="s">
        <v>171</v>
      </c>
      <c r="AW236" s="13" t="s">
        <v>39</v>
      </c>
      <c r="AX236" s="13" t="s">
        <v>92</v>
      </c>
      <c r="AY236" s="156" t="s">
        <v>165</v>
      </c>
    </row>
    <row r="237" spans="2:65" s="1" customFormat="1" ht="16.55" customHeight="1">
      <c r="B237" s="32"/>
      <c r="C237" s="162" t="s">
        <v>338</v>
      </c>
      <c r="D237" s="162" t="s">
        <v>221</v>
      </c>
      <c r="E237" s="163" t="s">
        <v>1425</v>
      </c>
      <c r="F237" s="164" t="s">
        <v>1426</v>
      </c>
      <c r="G237" s="165" t="s">
        <v>257</v>
      </c>
      <c r="H237" s="166">
        <v>6</v>
      </c>
      <c r="I237" s="167"/>
      <c r="J237" s="168">
        <f>ROUND(I237*H237,2)</f>
        <v>0</v>
      </c>
      <c r="K237" s="169"/>
      <c r="L237" s="170"/>
      <c r="M237" s="171" t="s">
        <v>1</v>
      </c>
      <c r="N237" s="172" t="s">
        <v>49</v>
      </c>
      <c r="P237" s="143">
        <f>O237*H237</f>
        <v>0</v>
      </c>
      <c r="Q237" s="143">
        <v>5.1999999999999995E-4</v>
      </c>
      <c r="R237" s="143">
        <f>Q237*H237</f>
        <v>3.1199999999999995E-3</v>
      </c>
      <c r="S237" s="143">
        <v>0</v>
      </c>
      <c r="T237" s="144">
        <f>S237*H237</f>
        <v>0</v>
      </c>
      <c r="AR237" s="145" t="s">
        <v>1326</v>
      </c>
      <c r="AT237" s="145" t="s">
        <v>221</v>
      </c>
      <c r="AU237" s="145" t="s">
        <v>94</v>
      </c>
      <c r="AY237" s="16" t="s">
        <v>165</v>
      </c>
      <c r="BE237" s="146">
        <f>IF(N237="základní",J237,0)</f>
        <v>0</v>
      </c>
      <c r="BF237" s="146">
        <f>IF(N237="snížená",J237,0)</f>
        <v>0</v>
      </c>
      <c r="BG237" s="146">
        <f>IF(N237="zákl. přenesená",J237,0)</f>
        <v>0</v>
      </c>
      <c r="BH237" s="146">
        <f>IF(N237="sníž. přenesená",J237,0)</f>
        <v>0</v>
      </c>
      <c r="BI237" s="146">
        <f>IF(N237="nulová",J237,0)</f>
        <v>0</v>
      </c>
      <c r="BJ237" s="16" t="s">
        <v>92</v>
      </c>
      <c r="BK237" s="146">
        <f>ROUND(I237*H237,2)</f>
        <v>0</v>
      </c>
      <c r="BL237" s="16" t="s">
        <v>519</v>
      </c>
      <c r="BM237" s="145" t="s">
        <v>1427</v>
      </c>
    </row>
    <row r="238" spans="2:65" s="14" customFormat="1" ht="20.95">
      <c r="B238" s="179"/>
      <c r="D238" s="148" t="s">
        <v>177</v>
      </c>
      <c r="E238" s="180" t="s">
        <v>1</v>
      </c>
      <c r="F238" s="181" t="s">
        <v>1331</v>
      </c>
      <c r="H238" s="180" t="s">
        <v>1</v>
      </c>
      <c r="I238" s="182"/>
      <c r="L238" s="179"/>
      <c r="M238" s="183"/>
      <c r="T238" s="184"/>
      <c r="AT238" s="180" t="s">
        <v>177</v>
      </c>
      <c r="AU238" s="180" t="s">
        <v>94</v>
      </c>
      <c r="AV238" s="14" t="s">
        <v>92</v>
      </c>
      <c r="AW238" s="14" t="s">
        <v>39</v>
      </c>
      <c r="AX238" s="14" t="s">
        <v>84</v>
      </c>
      <c r="AY238" s="180" t="s">
        <v>165</v>
      </c>
    </row>
    <row r="239" spans="2:65" s="12" customFormat="1" ht="10.5">
      <c r="B239" s="147"/>
      <c r="D239" s="148" t="s">
        <v>177</v>
      </c>
      <c r="E239" s="149" t="s">
        <v>1</v>
      </c>
      <c r="F239" s="150" t="s">
        <v>199</v>
      </c>
      <c r="H239" s="151">
        <v>6</v>
      </c>
      <c r="I239" s="152"/>
      <c r="L239" s="147"/>
      <c r="M239" s="153"/>
      <c r="T239" s="154"/>
      <c r="AT239" s="149" t="s">
        <v>177</v>
      </c>
      <c r="AU239" s="149" t="s">
        <v>94</v>
      </c>
      <c r="AV239" s="12" t="s">
        <v>94</v>
      </c>
      <c r="AW239" s="12" t="s">
        <v>39</v>
      </c>
      <c r="AX239" s="12" t="s">
        <v>84</v>
      </c>
      <c r="AY239" s="149" t="s">
        <v>165</v>
      </c>
    </row>
    <row r="240" spans="2:65" s="13" customFormat="1" ht="10.5">
      <c r="B240" s="155"/>
      <c r="D240" s="148" t="s">
        <v>177</v>
      </c>
      <c r="E240" s="156" t="s">
        <v>1</v>
      </c>
      <c r="F240" s="157" t="s">
        <v>184</v>
      </c>
      <c r="H240" s="158">
        <v>6</v>
      </c>
      <c r="I240" s="159"/>
      <c r="L240" s="155"/>
      <c r="M240" s="160"/>
      <c r="T240" s="161"/>
      <c r="AT240" s="156" t="s">
        <v>177</v>
      </c>
      <c r="AU240" s="156" t="s">
        <v>94</v>
      </c>
      <c r="AV240" s="13" t="s">
        <v>171</v>
      </c>
      <c r="AW240" s="13" t="s">
        <v>39</v>
      </c>
      <c r="AX240" s="13" t="s">
        <v>92</v>
      </c>
      <c r="AY240" s="156" t="s">
        <v>165</v>
      </c>
    </row>
    <row r="241" spans="2:65" s="1" customFormat="1" ht="24.25" customHeight="1">
      <c r="B241" s="32"/>
      <c r="C241" s="133" t="s">
        <v>346</v>
      </c>
      <c r="D241" s="133" t="s">
        <v>167</v>
      </c>
      <c r="E241" s="134" t="s">
        <v>1428</v>
      </c>
      <c r="F241" s="135" t="s">
        <v>1429</v>
      </c>
      <c r="G241" s="136" t="s">
        <v>257</v>
      </c>
      <c r="H241" s="137">
        <v>21</v>
      </c>
      <c r="I241" s="138"/>
      <c r="J241" s="139">
        <f>ROUND(I241*H241,2)</f>
        <v>0</v>
      </c>
      <c r="K241" s="140"/>
      <c r="L241" s="32"/>
      <c r="M241" s="141" t="s">
        <v>1</v>
      </c>
      <c r="N241" s="142" t="s">
        <v>49</v>
      </c>
      <c r="P241" s="143">
        <f>O241*H241</f>
        <v>0</v>
      </c>
      <c r="Q241" s="143">
        <v>0</v>
      </c>
      <c r="R241" s="143">
        <f>Q241*H241</f>
        <v>0</v>
      </c>
      <c r="S241" s="143">
        <v>0</v>
      </c>
      <c r="T241" s="144">
        <f>S241*H241</f>
        <v>0</v>
      </c>
      <c r="AR241" s="145" t="s">
        <v>519</v>
      </c>
      <c r="AT241" s="145" t="s">
        <v>167</v>
      </c>
      <c r="AU241" s="145" t="s">
        <v>94</v>
      </c>
      <c r="AY241" s="16" t="s">
        <v>165</v>
      </c>
      <c r="BE241" s="146">
        <f>IF(N241="základní",J241,0)</f>
        <v>0</v>
      </c>
      <c r="BF241" s="146">
        <f>IF(N241="snížená",J241,0)</f>
        <v>0</v>
      </c>
      <c r="BG241" s="146">
        <f>IF(N241="zákl. přenesená",J241,0)</f>
        <v>0</v>
      </c>
      <c r="BH241" s="146">
        <f>IF(N241="sníž. přenesená",J241,0)</f>
        <v>0</v>
      </c>
      <c r="BI241" s="146">
        <f>IF(N241="nulová",J241,0)</f>
        <v>0</v>
      </c>
      <c r="BJ241" s="16" t="s">
        <v>92</v>
      </c>
      <c r="BK241" s="146">
        <f>ROUND(I241*H241,2)</f>
        <v>0</v>
      </c>
      <c r="BL241" s="16" t="s">
        <v>519</v>
      </c>
      <c r="BM241" s="145" t="s">
        <v>1430</v>
      </c>
    </row>
    <row r="242" spans="2:65" s="1" customFormat="1" ht="24.25" customHeight="1">
      <c r="B242" s="32"/>
      <c r="C242" s="133" t="s">
        <v>356</v>
      </c>
      <c r="D242" s="133" t="s">
        <v>167</v>
      </c>
      <c r="E242" s="134" t="s">
        <v>1431</v>
      </c>
      <c r="F242" s="135" t="s">
        <v>1432</v>
      </c>
      <c r="G242" s="136" t="s">
        <v>257</v>
      </c>
      <c r="H242" s="137">
        <v>7.5</v>
      </c>
      <c r="I242" s="138"/>
      <c r="J242" s="139">
        <f>ROUND(I242*H242,2)</f>
        <v>0</v>
      </c>
      <c r="K242" s="140"/>
      <c r="L242" s="32"/>
      <c r="M242" s="141" t="s">
        <v>1</v>
      </c>
      <c r="N242" s="142" t="s">
        <v>49</v>
      </c>
      <c r="P242" s="143">
        <f>O242*H242</f>
        <v>0</v>
      </c>
      <c r="Q242" s="143">
        <v>0</v>
      </c>
      <c r="R242" s="143">
        <f>Q242*H242</f>
        <v>0</v>
      </c>
      <c r="S242" s="143">
        <v>0</v>
      </c>
      <c r="T242" s="144">
        <f>S242*H242</f>
        <v>0</v>
      </c>
      <c r="AR242" s="145" t="s">
        <v>519</v>
      </c>
      <c r="AT242" s="145" t="s">
        <v>167</v>
      </c>
      <c r="AU242" s="145" t="s">
        <v>94</v>
      </c>
      <c r="AY242" s="16" t="s">
        <v>165</v>
      </c>
      <c r="BE242" s="146">
        <f>IF(N242="základní",J242,0)</f>
        <v>0</v>
      </c>
      <c r="BF242" s="146">
        <f>IF(N242="snížená",J242,0)</f>
        <v>0</v>
      </c>
      <c r="BG242" s="146">
        <f>IF(N242="zákl. přenesená",J242,0)</f>
        <v>0</v>
      </c>
      <c r="BH242" s="146">
        <f>IF(N242="sníž. přenesená",J242,0)</f>
        <v>0</v>
      </c>
      <c r="BI242" s="146">
        <f>IF(N242="nulová",J242,0)</f>
        <v>0</v>
      </c>
      <c r="BJ242" s="16" t="s">
        <v>92</v>
      </c>
      <c r="BK242" s="146">
        <f>ROUND(I242*H242,2)</f>
        <v>0</v>
      </c>
      <c r="BL242" s="16" t="s">
        <v>519</v>
      </c>
      <c r="BM242" s="145" t="s">
        <v>1433</v>
      </c>
    </row>
    <row r="243" spans="2:65" s="14" customFormat="1" ht="10.5">
      <c r="B243" s="179"/>
      <c r="D243" s="148" t="s">
        <v>177</v>
      </c>
      <c r="E243" s="180" t="s">
        <v>1</v>
      </c>
      <c r="F243" s="181" t="s">
        <v>1434</v>
      </c>
      <c r="H243" s="180" t="s">
        <v>1</v>
      </c>
      <c r="I243" s="182"/>
      <c r="L243" s="179"/>
      <c r="M243" s="183"/>
      <c r="T243" s="184"/>
      <c r="AT243" s="180" t="s">
        <v>177</v>
      </c>
      <c r="AU243" s="180" t="s">
        <v>94</v>
      </c>
      <c r="AV243" s="14" t="s">
        <v>92</v>
      </c>
      <c r="AW243" s="14" t="s">
        <v>39</v>
      </c>
      <c r="AX243" s="14" t="s">
        <v>84</v>
      </c>
      <c r="AY243" s="180" t="s">
        <v>165</v>
      </c>
    </row>
    <row r="244" spans="2:65" s="12" customFormat="1" ht="10.5">
      <c r="B244" s="147"/>
      <c r="D244" s="148" t="s">
        <v>177</v>
      </c>
      <c r="E244" s="149" t="s">
        <v>1</v>
      </c>
      <c r="F244" s="150" t="s">
        <v>1406</v>
      </c>
      <c r="H244" s="151">
        <v>7.5</v>
      </c>
      <c r="I244" s="152"/>
      <c r="L244" s="147"/>
      <c r="M244" s="153"/>
      <c r="T244" s="154"/>
      <c r="AT244" s="149" t="s">
        <v>177</v>
      </c>
      <c r="AU244" s="149" t="s">
        <v>94</v>
      </c>
      <c r="AV244" s="12" t="s">
        <v>94</v>
      </c>
      <c r="AW244" s="12" t="s">
        <v>39</v>
      </c>
      <c r="AX244" s="12" t="s">
        <v>84</v>
      </c>
      <c r="AY244" s="149" t="s">
        <v>165</v>
      </c>
    </row>
    <row r="245" spans="2:65" s="13" customFormat="1" ht="10.5">
      <c r="B245" s="155"/>
      <c r="D245" s="148" t="s">
        <v>177</v>
      </c>
      <c r="E245" s="156" t="s">
        <v>1</v>
      </c>
      <c r="F245" s="157" t="s">
        <v>184</v>
      </c>
      <c r="H245" s="158">
        <v>7.5</v>
      </c>
      <c r="I245" s="159"/>
      <c r="L245" s="155"/>
      <c r="M245" s="160"/>
      <c r="T245" s="161"/>
      <c r="AT245" s="156" t="s">
        <v>177</v>
      </c>
      <c r="AU245" s="156" t="s">
        <v>94</v>
      </c>
      <c r="AV245" s="13" t="s">
        <v>171</v>
      </c>
      <c r="AW245" s="13" t="s">
        <v>39</v>
      </c>
      <c r="AX245" s="13" t="s">
        <v>92</v>
      </c>
      <c r="AY245" s="156" t="s">
        <v>165</v>
      </c>
    </row>
    <row r="246" spans="2:65" s="1" customFormat="1" ht="24.25" customHeight="1">
      <c r="B246" s="32"/>
      <c r="C246" s="133" t="s">
        <v>363</v>
      </c>
      <c r="D246" s="133" t="s">
        <v>167</v>
      </c>
      <c r="E246" s="134" t="s">
        <v>1435</v>
      </c>
      <c r="F246" s="135" t="s">
        <v>1436</v>
      </c>
      <c r="G246" s="136" t="s">
        <v>257</v>
      </c>
      <c r="H246" s="137">
        <v>5.5</v>
      </c>
      <c r="I246" s="138"/>
      <c r="J246" s="139">
        <f>ROUND(I246*H246,2)</f>
        <v>0</v>
      </c>
      <c r="K246" s="140"/>
      <c r="L246" s="32"/>
      <c r="M246" s="141" t="s">
        <v>1</v>
      </c>
      <c r="N246" s="142" t="s">
        <v>49</v>
      </c>
      <c r="P246" s="143">
        <f>O246*H246</f>
        <v>0</v>
      </c>
      <c r="Q246" s="143">
        <v>0</v>
      </c>
      <c r="R246" s="143">
        <f>Q246*H246</f>
        <v>0</v>
      </c>
      <c r="S246" s="143">
        <v>0</v>
      </c>
      <c r="T246" s="144">
        <f>S246*H246</f>
        <v>0</v>
      </c>
      <c r="AR246" s="145" t="s">
        <v>519</v>
      </c>
      <c r="AT246" s="145" t="s">
        <v>167</v>
      </c>
      <c r="AU246" s="145" t="s">
        <v>94</v>
      </c>
      <c r="AY246" s="16" t="s">
        <v>165</v>
      </c>
      <c r="BE246" s="146">
        <f>IF(N246="základní",J246,0)</f>
        <v>0</v>
      </c>
      <c r="BF246" s="146">
        <f>IF(N246="snížená",J246,0)</f>
        <v>0</v>
      </c>
      <c r="BG246" s="146">
        <f>IF(N246="zákl. přenesená",J246,0)</f>
        <v>0</v>
      </c>
      <c r="BH246" s="146">
        <f>IF(N246="sníž. přenesená",J246,0)</f>
        <v>0</v>
      </c>
      <c r="BI246" s="146">
        <f>IF(N246="nulová",J246,0)</f>
        <v>0</v>
      </c>
      <c r="BJ246" s="16" t="s">
        <v>92</v>
      </c>
      <c r="BK246" s="146">
        <f>ROUND(I246*H246,2)</f>
        <v>0</v>
      </c>
      <c r="BL246" s="16" t="s">
        <v>519</v>
      </c>
      <c r="BM246" s="145" t="s">
        <v>1437</v>
      </c>
    </row>
    <row r="247" spans="2:65" s="14" customFormat="1" ht="10.5">
      <c r="B247" s="179"/>
      <c r="D247" s="148" t="s">
        <v>177</v>
      </c>
      <c r="E247" s="180" t="s">
        <v>1</v>
      </c>
      <c r="F247" s="181" t="s">
        <v>1424</v>
      </c>
      <c r="H247" s="180" t="s">
        <v>1</v>
      </c>
      <c r="I247" s="182"/>
      <c r="L247" s="179"/>
      <c r="M247" s="183"/>
      <c r="T247" s="184"/>
      <c r="AT247" s="180" t="s">
        <v>177</v>
      </c>
      <c r="AU247" s="180" t="s">
        <v>94</v>
      </c>
      <c r="AV247" s="14" t="s">
        <v>92</v>
      </c>
      <c r="AW247" s="14" t="s">
        <v>39</v>
      </c>
      <c r="AX247" s="14" t="s">
        <v>84</v>
      </c>
      <c r="AY247" s="180" t="s">
        <v>165</v>
      </c>
    </row>
    <row r="248" spans="2:65" s="12" customFormat="1" ht="10.5">
      <c r="B248" s="147"/>
      <c r="D248" s="148" t="s">
        <v>177</v>
      </c>
      <c r="E248" s="149" t="s">
        <v>1</v>
      </c>
      <c r="F248" s="150" t="s">
        <v>1411</v>
      </c>
      <c r="H248" s="151">
        <v>5.5</v>
      </c>
      <c r="I248" s="152"/>
      <c r="L248" s="147"/>
      <c r="M248" s="153"/>
      <c r="T248" s="154"/>
      <c r="AT248" s="149" t="s">
        <v>177</v>
      </c>
      <c r="AU248" s="149" t="s">
        <v>94</v>
      </c>
      <c r="AV248" s="12" t="s">
        <v>94</v>
      </c>
      <c r="AW248" s="12" t="s">
        <v>39</v>
      </c>
      <c r="AX248" s="12" t="s">
        <v>84</v>
      </c>
      <c r="AY248" s="149" t="s">
        <v>165</v>
      </c>
    </row>
    <row r="249" spans="2:65" s="13" customFormat="1" ht="10.5">
      <c r="B249" s="155"/>
      <c r="D249" s="148" t="s">
        <v>177</v>
      </c>
      <c r="E249" s="156" t="s">
        <v>1</v>
      </c>
      <c r="F249" s="157" t="s">
        <v>184</v>
      </c>
      <c r="H249" s="158">
        <v>5.5</v>
      </c>
      <c r="I249" s="159"/>
      <c r="L249" s="155"/>
      <c r="M249" s="160"/>
      <c r="T249" s="161"/>
      <c r="AT249" s="156" t="s">
        <v>177</v>
      </c>
      <c r="AU249" s="156" t="s">
        <v>94</v>
      </c>
      <c r="AV249" s="13" t="s">
        <v>171</v>
      </c>
      <c r="AW249" s="13" t="s">
        <v>39</v>
      </c>
      <c r="AX249" s="13" t="s">
        <v>92</v>
      </c>
      <c r="AY249" s="156" t="s">
        <v>165</v>
      </c>
    </row>
    <row r="250" spans="2:65" s="1" customFormat="1" ht="16.55" customHeight="1">
      <c r="B250" s="32"/>
      <c r="C250" s="133" t="s">
        <v>367</v>
      </c>
      <c r="D250" s="133" t="s">
        <v>167</v>
      </c>
      <c r="E250" s="134" t="s">
        <v>1438</v>
      </c>
      <c r="F250" s="135" t="s">
        <v>1439</v>
      </c>
      <c r="G250" s="136" t="s">
        <v>224</v>
      </c>
      <c r="H250" s="137">
        <v>3.84</v>
      </c>
      <c r="I250" s="138"/>
      <c r="J250" s="139">
        <f>ROUND(I250*H250,2)</f>
        <v>0</v>
      </c>
      <c r="K250" s="140"/>
      <c r="L250" s="32"/>
      <c r="M250" s="141" t="s">
        <v>1</v>
      </c>
      <c r="N250" s="142" t="s">
        <v>49</v>
      </c>
      <c r="P250" s="143">
        <f>O250*H250</f>
        <v>0</v>
      </c>
      <c r="Q250" s="143">
        <v>0</v>
      </c>
      <c r="R250" s="143">
        <f>Q250*H250</f>
        <v>0</v>
      </c>
      <c r="S250" s="143">
        <v>0</v>
      </c>
      <c r="T250" s="144">
        <f>S250*H250</f>
        <v>0</v>
      </c>
      <c r="AR250" s="145" t="s">
        <v>519</v>
      </c>
      <c r="AT250" s="145" t="s">
        <v>167</v>
      </c>
      <c r="AU250" s="145" t="s">
        <v>94</v>
      </c>
      <c r="AY250" s="16" t="s">
        <v>165</v>
      </c>
      <c r="BE250" s="146">
        <f>IF(N250="základní",J250,0)</f>
        <v>0</v>
      </c>
      <c r="BF250" s="146">
        <f>IF(N250="snížená",J250,0)</f>
        <v>0</v>
      </c>
      <c r="BG250" s="146">
        <f>IF(N250="zákl. přenesená",J250,0)</f>
        <v>0</v>
      </c>
      <c r="BH250" s="146">
        <f>IF(N250="sníž. přenesená",J250,0)</f>
        <v>0</v>
      </c>
      <c r="BI250" s="146">
        <f>IF(N250="nulová",J250,0)</f>
        <v>0</v>
      </c>
      <c r="BJ250" s="16" t="s">
        <v>92</v>
      </c>
      <c r="BK250" s="146">
        <f>ROUND(I250*H250,2)</f>
        <v>0</v>
      </c>
      <c r="BL250" s="16" t="s">
        <v>519</v>
      </c>
      <c r="BM250" s="145" t="s">
        <v>1440</v>
      </c>
    </row>
    <row r="251" spans="2:65" s="14" customFormat="1" ht="20.95">
      <c r="B251" s="179"/>
      <c r="D251" s="148" t="s">
        <v>177</v>
      </c>
      <c r="E251" s="180" t="s">
        <v>1</v>
      </c>
      <c r="F251" s="181" t="s">
        <v>1441</v>
      </c>
      <c r="H251" s="180" t="s">
        <v>1</v>
      </c>
      <c r="I251" s="182"/>
      <c r="L251" s="179"/>
      <c r="M251" s="183"/>
      <c r="T251" s="184"/>
      <c r="AT251" s="180" t="s">
        <v>177</v>
      </c>
      <c r="AU251" s="180" t="s">
        <v>94</v>
      </c>
      <c r="AV251" s="14" t="s">
        <v>92</v>
      </c>
      <c r="AW251" s="14" t="s">
        <v>39</v>
      </c>
      <c r="AX251" s="14" t="s">
        <v>84</v>
      </c>
      <c r="AY251" s="180" t="s">
        <v>165</v>
      </c>
    </row>
    <row r="252" spans="2:65" s="12" customFormat="1" ht="10.5">
      <c r="B252" s="147"/>
      <c r="D252" s="148" t="s">
        <v>177</v>
      </c>
      <c r="E252" s="149" t="s">
        <v>1</v>
      </c>
      <c r="F252" s="150" t="s">
        <v>1442</v>
      </c>
      <c r="H252" s="151">
        <v>3.84</v>
      </c>
      <c r="I252" s="152"/>
      <c r="L252" s="147"/>
      <c r="M252" s="153"/>
      <c r="T252" s="154"/>
      <c r="AT252" s="149" t="s">
        <v>177</v>
      </c>
      <c r="AU252" s="149" t="s">
        <v>94</v>
      </c>
      <c r="AV252" s="12" t="s">
        <v>94</v>
      </c>
      <c r="AW252" s="12" t="s">
        <v>39</v>
      </c>
      <c r="AX252" s="12" t="s">
        <v>84</v>
      </c>
      <c r="AY252" s="149" t="s">
        <v>165</v>
      </c>
    </row>
    <row r="253" spans="2:65" s="13" customFormat="1" ht="10.5">
      <c r="B253" s="155"/>
      <c r="D253" s="148" t="s">
        <v>177</v>
      </c>
      <c r="E253" s="156" t="s">
        <v>1</v>
      </c>
      <c r="F253" s="157" t="s">
        <v>184</v>
      </c>
      <c r="H253" s="158">
        <v>3.84</v>
      </c>
      <c r="I253" s="159"/>
      <c r="L253" s="155"/>
      <c r="M253" s="160"/>
      <c r="T253" s="161"/>
      <c r="AT253" s="156" t="s">
        <v>177</v>
      </c>
      <c r="AU253" s="156" t="s">
        <v>94</v>
      </c>
      <c r="AV253" s="13" t="s">
        <v>171</v>
      </c>
      <c r="AW253" s="13" t="s">
        <v>39</v>
      </c>
      <c r="AX253" s="13" t="s">
        <v>92</v>
      </c>
      <c r="AY253" s="156" t="s">
        <v>165</v>
      </c>
    </row>
    <row r="254" spans="2:65" s="1" customFormat="1" ht="24.25" customHeight="1">
      <c r="B254" s="32"/>
      <c r="C254" s="133" t="s">
        <v>372</v>
      </c>
      <c r="D254" s="133" t="s">
        <v>167</v>
      </c>
      <c r="E254" s="134" t="s">
        <v>1443</v>
      </c>
      <c r="F254" s="135" t="s">
        <v>1444</v>
      </c>
      <c r="G254" s="136" t="s">
        <v>224</v>
      </c>
      <c r="H254" s="137">
        <v>19.2</v>
      </c>
      <c r="I254" s="138"/>
      <c r="J254" s="139">
        <f>ROUND(I254*H254,2)</f>
        <v>0</v>
      </c>
      <c r="K254" s="140"/>
      <c r="L254" s="32"/>
      <c r="M254" s="141" t="s">
        <v>1</v>
      </c>
      <c r="N254" s="142" t="s">
        <v>49</v>
      </c>
      <c r="P254" s="143">
        <f>O254*H254</f>
        <v>0</v>
      </c>
      <c r="Q254" s="143">
        <v>0</v>
      </c>
      <c r="R254" s="143">
        <f>Q254*H254</f>
        <v>0</v>
      </c>
      <c r="S254" s="143">
        <v>0</v>
      </c>
      <c r="T254" s="144">
        <f>S254*H254</f>
        <v>0</v>
      </c>
      <c r="AR254" s="145" t="s">
        <v>519</v>
      </c>
      <c r="AT254" s="145" t="s">
        <v>167</v>
      </c>
      <c r="AU254" s="145" t="s">
        <v>94</v>
      </c>
      <c r="AY254" s="16" t="s">
        <v>165</v>
      </c>
      <c r="BE254" s="146">
        <f>IF(N254="základní",J254,0)</f>
        <v>0</v>
      </c>
      <c r="BF254" s="146">
        <f>IF(N254="snížená",J254,0)</f>
        <v>0</v>
      </c>
      <c r="BG254" s="146">
        <f>IF(N254="zákl. přenesená",J254,0)</f>
        <v>0</v>
      </c>
      <c r="BH254" s="146">
        <f>IF(N254="sníž. přenesená",J254,0)</f>
        <v>0</v>
      </c>
      <c r="BI254" s="146">
        <f>IF(N254="nulová",J254,0)</f>
        <v>0</v>
      </c>
      <c r="BJ254" s="16" t="s">
        <v>92</v>
      </c>
      <c r="BK254" s="146">
        <f>ROUND(I254*H254,2)</f>
        <v>0</v>
      </c>
      <c r="BL254" s="16" t="s">
        <v>519</v>
      </c>
      <c r="BM254" s="145" t="s">
        <v>1445</v>
      </c>
    </row>
    <row r="255" spans="2:65" s="1" customFormat="1" ht="24.25" customHeight="1">
      <c r="B255" s="32"/>
      <c r="C255" s="162" t="s">
        <v>380</v>
      </c>
      <c r="D255" s="162" t="s">
        <v>221</v>
      </c>
      <c r="E255" s="163" t="s">
        <v>1446</v>
      </c>
      <c r="F255" s="164" t="s">
        <v>1447</v>
      </c>
      <c r="G255" s="165" t="s">
        <v>224</v>
      </c>
      <c r="H255" s="166">
        <v>3.84</v>
      </c>
      <c r="I255" s="167"/>
      <c r="J255" s="168">
        <f>ROUND(I255*H255,2)</f>
        <v>0</v>
      </c>
      <c r="K255" s="169"/>
      <c r="L255" s="170"/>
      <c r="M255" s="171" t="s">
        <v>1</v>
      </c>
      <c r="N255" s="172" t="s">
        <v>49</v>
      </c>
      <c r="P255" s="143">
        <f>O255*H255</f>
        <v>0</v>
      </c>
      <c r="Q255" s="143">
        <v>0</v>
      </c>
      <c r="R255" s="143">
        <f>Q255*H255</f>
        <v>0</v>
      </c>
      <c r="S255" s="143">
        <v>0</v>
      </c>
      <c r="T255" s="144">
        <f>S255*H255</f>
        <v>0</v>
      </c>
      <c r="AR255" s="145" t="s">
        <v>1326</v>
      </c>
      <c r="AT255" s="145" t="s">
        <v>221</v>
      </c>
      <c r="AU255" s="145" t="s">
        <v>94</v>
      </c>
      <c r="AY255" s="16" t="s">
        <v>165</v>
      </c>
      <c r="BE255" s="146">
        <f>IF(N255="základní",J255,0)</f>
        <v>0</v>
      </c>
      <c r="BF255" s="146">
        <f>IF(N255="snížená",J255,0)</f>
        <v>0</v>
      </c>
      <c r="BG255" s="146">
        <f>IF(N255="zákl. přenesená",J255,0)</f>
        <v>0</v>
      </c>
      <c r="BH255" s="146">
        <f>IF(N255="sníž. přenesená",J255,0)</f>
        <v>0</v>
      </c>
      <c r="BI255" s="146">
        <f>IF(N255="nulová",J255,0)</f>
        <v>0</v>
      </c>
      <c r="BJ255" s="16" t="s">
        <v>92</v>
      </c>
      <c r="BK255" s="146">
        <f>ROUND(I255*H255,2)</f>
        <v>0</v>
      </c>
      <c r="BL255" s="16" t="s">
        <v>519</v>
      </c>
      <c r="BM255" s="145" t="s">
        <v>1448</v>
      </c>
    </row>
    <row r="256" spans="2:65" s="11" customFormat="1" ht="22.75" customHeight="1">
      <c r="B256" s="121"/>
      <c r="D256" s="122" t="s">
        <v>83</v>
      </c>
      <c r="E256" s="131" t="s">
        <v>1449</v>
      </c>
      <c r="F256" s="131" t="s">
        <v>1450</v>
      </c>
      <c r="I256" s="124"/>
      <c r="J256" s="132">
        <f>BK256</f>
        <v>0</v>
      </c>
      <c r="L256" s="121"/>
      <c r="M256" s="126"/>
      <c r="P256" s="127">
        <f>SUM(P257:P273)</f>
        <v>0</v>
      </c>
      <c r="R256" s="127">
        <f>SUM(R257:R273)</f>
        <v>0</v>
      </c>
      <c r="T256" s="128">
        <f>SUM(T257:T273)</f>
        <v>0</v>
      </c>
      <c r="AR256" s="122" t="s">
        <v>171</v>
      </c>
      <c r="AT256" s="129" t="s">
        <v>83</v>
      </c>
      <c r="AU256" s="129" t="s">
        <v>92</v>
      </c>
      <c r="AY256" s="122" t="s">
        <v>165</v>
      </c>
      <c r="BK256" s="130">
        <f>SUM(BK257:BK273)</f>
        <v>0</v>
      </c>
    </row>
    <row r="257" spans="2:65" s="1" customFormat="1" ht="16.55" customHeight="1">
      <c r="B257" s="32"/>
      <c r="C257" s="133" t="s">
        <v>387</v>
      </c>
      <c r="D257" s="133" t="s">
        <v>167</v>
      </c>
      <c r="E257" s="134" t="s">
        <v>1451</v>
      </c>
      <c r="F257" s="135" t="s">
        <v>1452</v>
      </c>
      <c r="G257" s="136" t="s">
        <v>949</v>
      </c>
      <c r="H257" s="137">
        <v>1</v>
      </c>
      <c r="I257" s="138"/>
      <c r="J257" s="139">
        <f>ROUND(I257*H257,2)</f>
        <v>0</v>
      </c>
      <c r="K257" s="140"/>
      <c r="L257" s="32"/>
      <c r="M257" s="141" t="s">
        <v>1</v>
      </c>
      <c r="N257" s="142" t="s">
        <v>49</v>
      </c>
      <c r="P257" s="143">
        <f>O257*H257</f>
        <v>0</v>
      </c>
      <c r="Q257" s="143">
        <v>0</v>
      </c>
      <c r="R257" s="143">
        <f>Q257*H257</f>
        <v>0</v>
      </c>
      <c r="S257" s="143">
        <v>0</v>
      </c>
      <c r="T257" s="144">
        <f>S257*H257</f>
        <v>0</v>
      </c>
      <c r="AR257" s="145" t="s">
        <v>1453</v>
      </c>
      <c r="AT257" s="145" t="s">
        <v>167</v>
      </c>
      <c r="AU257" s="145" t="s">
        <v>94</v>
      </c>
      <c r="AY257" s="16" t="s">
        <v>165</v>
      </c>
      <c r="BE257" s="146">
        <f>IF(N257="základní",J257,0)</f>
        <v>0</v>
      </c>
      <c r="BF257" s="146">
        <f>IF(N257="snížená",J257,0)</f>
        <v>0</v>
      </c>
      <c r="BG257" s="146">
        <f>IF(N257="zákl. přenesená",J257,0)</f>
        <v>0</v>
      </c>
      <c r="BH257" s="146">
        <f>IF(N257="sníž. přenesená",J257,0)</f>
        <v>0</v>
      </c>
      <c r="BI257" s="146">
        <f>IF(N257="nulová",J257,0)</f>
        <v>0</v>
      </c>
      <c r="BJ257" s="16" t="s">
        <v>92</v>
      </c>
      <c r="BK257" s="146">
        <f>ROUND(I257*H257,2)</f>
        <v>0</v>
      </c>
      <c r="BL257" s="16" t="s">
        <v>1453</v>
      </c>
      <c r="BM257" s="145" t="s">
        <v>1454</v>
      </c>
    </row>
    <row r="258" spans="2:65" s="14" customFormat="1" ht="10.5">
      <c r="B258" s="179"/>
      <c r="D258" s="148" t="s">
        <v>177</v>
      </c>
      <c r="E258" s="180" t="s">
        <v>1</v>
      </c>
      <c r="F258" s="181" t="s">
        <v>1455</v>
      </c>
      <c r="H258" s="180" t="s">
        <v>1</v>
      </c>
      <c r="I258" s="182"/>
      <c r="L258" s="179"/>
      <c r="M258" s="183"/>
      <c r="T258" s="184"/>
      <c r="AT258" s="180" t="s">
        <v>177</v>
      </c>
      <c r="AU258" s="180" t="s">
        <v>94</v>
      </c>
      <c r="AV258" s="14" t="s">
        <v>92</v>
      </c>
      <c r="AW258" s="14" t="s">
        <v>39</v>
      </c>
      <c r="AX258" s="14" t="s">
        <v>84</v>
      </c>
      <c r="AY258" s="180" t="s">
        <v>165</v>
      </c>
    </row>
    <row r="259" spans="2:65" s="12" customFormat="1" ht="10.5">
      <c r="B259" s="147"/>
      <c r="D259" s="148" t="s">
        <v>177</v>
      </c>
      <c r="E259" s="149" t="s">
        <v>1</v>
      </c>
      <c r="F259" s="150" t="s">
        <v>92</v>
      </c>
      <c r="H259" s="151">
        <v>1</v>
      </c>
      <c r="I259" s="152"/>
      <c r="L259" s="147"/>
      <c r="M259" s="153"/>
      <c r="T259" s="154"/>
      <c r="AT259" s="149" t="s">
        <v>177</v>
      </c>
      <c r="AU259" s="149" t="s">
        <v>94</v>
      </c>
      <c r="AV259" s="12" t="s">
        <v>94</v>
      </c>
      <c r="AW259" s="12" t="s">
        <v>39</v>
      </c>
      <c r="AX259" s="12" t="s">
        <v>84</v>
      </c>
      <c r="AY259" s="149" t="s">
        <v>165</v>
      </c>
    </row>
    <row r="260" spans="2:65" s="13" customFormat="1" ht="10.5">
      <c r="B260" s="155"/>
      <c r="D260" s="148" t="s">
        <v>177</v>
      </c>
      <c r="E260" s="156" t="s">
        <v>1</v>
      </c>
      <c r="F260" s="157" t="s">
        <v>184</v>
      </c>
      <c r="H260" s="158">
        <v>1</v>
      </c>
      <c r="I260" s="159"/>
      <c r="L260" s="155"/>
      <c r="M260" s="160"/>
      <c r="T260" s="161"/>
      <c r="AT260" s="156" t="s">
        <v>177</v>
      </c>
      <c r="AU260" s="156" t="s">
        <v>94</v>
      </c>
      <c r="AV260" s="13" t="s">
        <v>171</v>
      </c>
      <c r="AW260" s="13" t="s">
        <v>39</v>
      </c>
      <c r="AX260" s="13" t="s">
        <v>92</v>
      </c>
      <c r="AY260" s="156" t="s">
        <v>165</v>
      </c>
    </row>
    <row r="261" spans="2:65" s="1" customFormat="1" ht="16.55" customHeight="1">
      <c r="B261" s="32"/>
      <c r="C261" s="133" t="s">
        <v>396</v>
      </c>
      <c r="D261" s="133" t="s">
        <v>167</v>
      </c>
      <c r="E261" s="134" t="s">
        <v>1456</v>
      </c>
      <c r="F261" s="135" t="s">
        <v>1457</v>
      </c>
      <c r="G261" s="136" t="s">
        <v>949</v>
      </c>
      <c r="H261" s="137">
        <v>1</v>
      </c>
      <c r="I261" s="138"/>
      <c r="J261" s="139">
        <f>ROUND(I261*H261,2)</f>
        <v>0</v>
      </c>
      <c r="K261" s="140"/>
      <c r="L261" s="32"/>
      <c r="M261" s="141" t="s">
        <v>1</v>
      </c>
      <c r="N261" s="142" t="s">
        <v>49</v>
      </c>
      <c r="P261" s="143">
        <f>O261*H261</f>
        <v>0</v>
      </c>
      <c r="Q261" s="143">
        <v>0</v>
      </c>
      <c r="R261" s="143">
        <f>Q261*H261</f>
        <v>0</v>
      </c>
      <c r="S261" s="143">
        <v>0</v>
      </c>
      <c r="T261" s="144">
        <f>S261*H261</f>
        <v>0</v>
      </c>
      <c r="AR261" s="145" t="s">
        <v>1453</v>
      </c>
      <c r="AT261" s="145" t="s">
        <v>167</v>
      </c>
      <c r="AU261" s="145" t="s">
        <v>94</v>
      </c>
      <c r="AY261" s="16" t="s">
        <v>165</v>
      </c>
      <c r="BE261" s="146">
        <f>IF(N261="základní",J261,0)</f>
        <v>0</v>
      </c>
      <c r="BF261" s="146">
        <f>IF(N261="snížená",J261,0)</f>
        <v>0</v>
      </c>
      <c r="BG261" s="146">
        <f>IF(N261="zákl. přenesená",J261,0)</f>
        <v>0</v>
      </c>
      <c r="BH261" s="146">
        <f>IF(N261="sníž. přenesená",J261,0)</f>
        <v>0</v>
      </c>
      <c r="BI261" s="146">
        <f>IF(N261="nulová",J261,0)</f>
        <v>0</v>
      </c>
      <c r="BJ261" s="16" t="s">
        <v>92</v>
      </c>
      <c r="BK261" s="146">
        <f>ROUND(I261*H261,2)</f>
        <v>0</v>
      </c>
      <c r="BL261" s="16" t="s">
        <v>1453</v>
      </c>
      <c r="BM261" s="145" t="s">
        <v>1458</v>
      </c>
    </row>
    <row r="262" spans="2:65" s="1" customFormat="1" ht="16.55" customHeight="1">
      <c r="B262" s="32"/>
      <c r="C262" s="162" t="s">
        <v>401</v>
      </c>
      <c r="D262" s="162" t="s">
        <v>221</v>
      </c>
      <c r="E262" s="163" t="s">
        <v>1459</v>
      </c>
      <c r="F262" s="164" t="s">
        <v>1460</v>
      </c>
      <c r="G262" s="165" t="s">
        <v>949</v>
      </c>
      <c r="H262" s="166">
        <v>1</v>
      </c>
      <c r="I262" s="167"/>
      <c r="J262" s="168">
        <f>ROUND(I262*H262,2)</f>
        <v>0</v>
      </c>
      <c r="K262" s="169"/>
      <c r="L262" s="170"/>
      <c r="M262" s="171" t="s">
        <v>1</v>
      </c>
      <c r="N262" s="172" t="s">
        <v>49</v>
      </c>
      <c r="P262" s="143">
        <f>O262*H262</f>
        <v>0</v>
      </c>
      <c r="Q262" s="143">
        <v>0</v>
      </c>
      <c r="R262" s="143">
        <f>Q262*H262</f>
        <v>0</v>
      </c>
      <c r="S262" s="143">
        <v>0</v>
      </c>
      <c r="T262" s="144">
        <f>S262*H262</f>
        <v>0</v>
      </c>
      <c r="AR262" s="145" t="s">
        <v>1453</v>
      </c>
      <c r="AT262" s="145" t="s">
        <v>221</v>
      </c>
      <c r="AU262" s="145" t="s">
        <v>94</v>
      </c>
      <c r="AY262" s="16" t="s">
        <v>165</v>
      </c>
      <c r="BE262" s="146">
        <f>IF(N262="základní",J262,0)</f>
        <v>0</v>
      </c>
      <c r="BF262" s="146">
        <f>IF(N262="snížená",J262,0)</f>
        <v>0</v>
      </c>
      <c r="BG262" s="146">
        <f>IF(N262="zákl. přenesená",J262,0)</f>
        <v>0</v>
      </c>
      <c r="BH262" s="146">
        <f>IF(N262="sníž. přenesená",J262,0)</f>
        <v>0</v>
      </c>
      <c r="BI262" s="146">
        <f>IF(N262="nulová",J262,0)</f>
        <v>0</v>
      </c>
      <c r="BJ262" s="16" t="s">
        <v>92</v>
      </c>
      <c r="BK262" s="146">
        <f>ROUND(I262*H262,2)</f>
        <v>0</v>
      </c>
      <c r="BL262" s="16" t="s">
        <v>1453</v>
      </c>
      <c r="BM262" s="145" t="s">
        <v>1461</v>
      </c>
    </row>
    <row r="263" spans="2:65" s="14" customFormat="1" ht="10.5">
      <c r="B263" s="179"/>
      <c r="D263" s="148" t="s">
        <v>177</v>
      </c>
      <c r="E263" s="180" t="s">
        <v>1</v>
      </c>
      <c r="F263" s="181" t="s">
        <v>1462</v>
      </c>
      <c r="H263" s="180" t="s">
        <v>1</v>
      </c>
      <c r="I263" s="182"/>
      <c r="L263" s="179"/>
      <c r="M263" s="183"/>
      <c r="T263" s="184"/>
      <c r="AT263" s="180" t="s">
        <v>177</v>
      </c>
      <c r="AU263" s="180" t="s">
        <v>94</v>
      </c>
      <c r="AV263" s="14" t="s">
        <v>92</v>
      </c>
      <c r="AW263" s="14" t="s">
        <v>39</v>
      </c>
      <c r="AX263" s="14" t="s">
        <v>84</v>
      </c>
      <c r="AY263" s="180" t="s">
        <v>165</v>
      </c>
    </row>
    <row r="264" spans="2:65" s="12" customFormat="1" ht="10.5">
      <c r="B264" s="147"/>
      <c r="D264" s="148" t="s">
        <v>177</v>
      </c>
      <c r="E264" s="149" t="s">
        <v>1</v>
      </c>
      <c r="F264" s="150" t="s">
        <v>92</v>
      </c>
      <c r="H264" s="151">
        <v>1</v>
      </c>
      <c r="I264" s="152"/>
      <c r="L264" s="147"/>
      <c r="M264" s="153"/>
      <c r="T264" s="154"/>
      <c r="AT264" s="149" t="s">
        <v>177</v>
      </c>
      <c r="AU264" s="149" t="s">
        <v>94</v>
      </c>
      <c r="AV264" s="12" t="s">
        <v>94</v>
      </c>
      <c r="AW264" s="12" t="s">
        <v>39</v>
      </c>
      <c r="AX264" s="12" t="s">
        <v>84</v>
      </c>
      <c r="AY264" s="149" t="s">
        <v>165</v>
      </c>
    </row>
    <row r="265" spans="2:65" s="13" customFormat="1" ht="10.5">
      <c r="B265" s="155"/>
      <c r="D265" s="148" t="s">
        <v>177</v>
      </c>
      <c r="E265" s="156" t="s">
        <v>1</v>
      </c>
      <c r="F265" s="157" t="s">
        <v>184</v>
      </c>
      <c r="H265" s="158">
        <v>1</v>
      </c>
      <c r="I265" s="159"/>
      <c r="L265" s="155"/>
      <c r="M265" s="160"/>
      <c r="T265" s="161"/>
      <c r="AT265" s="156" t="s">
        <v>177</v>
      </c>
      <c r="AU265" s="156" t="s">
        <v>94</v>
      </c>
      <c r="AV265" s="13" t="s">
        <v>171</v>
      </c>
      <c r="AW265" s="13" t="s">
        <v>39</v>
      </c>
      <c r="AX265" s="13" t="s">
        <v>92</v>
      </c>
      <c r="AY265" s="156" t="s">
        <v>165</v>
      </c>
    </row>
    <row r="266" spans="2:65" s="1" customFormat="1" ht="21.8" customHeight="1">
      <c r="B266" s="32"/>
      <c r="C266" s="133" t="s">
        <v>406</v>
      </c>
      <c r="D266" s="133" t="s">
        <v>167</v>
      </c>
      <c r="E266" s="134" t="s">
        <v>1463</v>
      </c>
      <c r="F266" s="135" t="s">
        <v>1464</v>
      </c>
      <c r="G266" s="136" t="s">
        <v>266</v>
      </c>
      <c r="H266" s="137">
        <v>7</v>
      </c>
      <c r="I266" s="138"/>
      <c r="J266" s="139">
        <f>ROUND(I266*H266,2)</f>
        <v>0</v>
      </c>
      <c r="K266" s="140"/>
      <c r="L266" s="32"/>
      <c r="M266" s="141" t="s">
        <v>1</v>
      </c>
      <c r="N266" s="142" t="s">
        <v>49</v>
      </c>
      <c r="P266" s="143">
        <f>O266*H266</f>
        <v>0</v>
      </c>
      <c r="Q266" s="143">
        <v>0</v>
      </c>
      <c r="R266" s="143">
        <f>Q266*H266</f>
        <v>0</v>
      </c>
      <c r="S266" s="143">
        <v>0</v>
      </c>
      <c r="T266" s="144">
        <f>S266*H266</f>
        <v>0</v>
      </c>
      <c r="AR266" s="145" t="s">
        <v>1453</v>
      </c>
      <c r="AT266" s="145" t="s">
        <v>167</v>
      </c>
      <c r="AU266" s="145" t="s">
        <v>94</v>
      </c>
      <c r="AY266" s="16" t="s">
        <v>165</v>
      </c>
      <c r="BE266" s="146">
        <f>IF(N266="základní",J266,0)</f>
        <v>0</v>
      </c>
      <c r="BF266" s="146">
        <f>IF(N266="snížená",J266,0)</f>
        <v>0</v>
      </c>
      <c r="BG266" s="146">
        <f>IF(N266="zákl. přenesená",J266,0)</f>
        <v>0</v>
      </c>
      <c r="BH266" s="146">
        <f>IF(N266="sníž. přenesená",J266,0)</f>
        <v>0</v>
      </c>
      <c r="BI266" s="146">
        <f>IF(N266="nulová",J266,0)</f>
        <v>0</v>
      </c>
      <c r="BJ266" s="16" t="s">
        <v>92</v>
      </c>
      <c r="BK266" s="146">
        <f>ROUND(I266*H266,2)</f>
        <v>0</v>
      </c>
      <c r="BL266" s="16" t="s">
        <v>1453</v>
      </c>
      <c r="BM266" s="145" t="s">
        <v>1465</v>
      </c>
    </row>
    <row r="267" spans="2:65" s="14" customFormat="1" ht="10.5">
      <c r="B267" s="179"/>
      <c r="D267" s="148" t="s">
        <v>177</v>
      </c>
      <c r="E267" s="180" t="s">
        <v>1</v>
      </c>
      <c r="F267" s="181" t="s">
        <v>1323</v>
      </c>
      <c r="H267" s="180" t="s">
        <v>1</v>
      </c>
      <c r="I267" s="182"/>
      <c r="L267" s="179"/>
      <c r="M267" s="183"/>
      <c r="T267" s="184"/>
      <c r="AT267" s="180" t="s">
        <v>177</v>
      </c>
      <c r="AU267" s="180" t="s">
        <v>94</v>
      </c>
      <c r="AV267" s="14" t="s">
        <v>92</v>
      </c>
      <c r="AW267" s="14" t="s">
        <v>39</v>
      </c>
      <c r="AX267" s="14" t="s">
        <v>84</v>
      </c>
      <c r="AY267" s="180" t="s">
        <v>165</v>
      </c>
    </row>
    <row r="268" spans="2:65" s="12" customFormat="1" ht="10.5">
      <c r="B268" s="147"/>
      <c r="D268" s="148" t="s">
        <v>177</v>
      </c>
      <c r="E268" s="149" t="s">
        <v>1</v>
      </c>
      <c r="F268" s="150" t="s">
        <v>204</v>
      </c>
      <c r="H268" s="151">
        <v>7</v>
      </c>
      <c r="I268" s="152"/>
      <c r="L268" s="147"/>
      <c r="M268" s="153"/>
      <c r="T268" s="154"/>
      <c r="AT268" s="149" t="s">
        <v>177</v>
      </c>
      <c r="AU268" s="149" t="s">
        <v>94</v>
      </c>
      <c r="AV268" s="12" t="s">
        <v>94</v>
      </c>
      <c r="AW268" s="12" t="s">
        <v>39</v>
      </c>
      <c r="AX268" s="12" t="s">
        <v>84</v>
      </c>
      <c r="AY268" s="149" t="s">
        <v>165</v>
      </c>
    </row>
    <row r="269" spans="2:65" s="13" customFormat="1" ht="10.5">
      <c r="B269" s="155"/>
      <c r="D269" s="148" t="s">
        <v>177</v>
      </c>
      <c r="E269" s="156" t="s">
        <v>1</v>
      </c>
      <c r="F269" s="157" t="s">
        <v>184</v>
      </c>
      <c r="H269" s="158">
        <v>7</v>
      </c>
      <c r="I269" s="159"/>
      <c r="L269" s="155"/>
      <c r="M269" s="160"/>
      <c r="T269" s="161"/>
      <c r="AT269" s="156" t="s">
        <v>177</v>
      </c>
      <c r="AU269" s="156" t="s">
        <v>94</v>
      </c>
      <c r="AV269" s="13" t="s">
        <v>171</v>
      </c>
      <c r="AW269" s="13" t="s">
        <v>39</v>
      </c>
      <c r="AX269" s="13" t="s">
        <v>92</v>
      </c>
      <c r="AY269" s="156" t="s">
        <v>165</v>
      </c>
    </row>
    <row r="270" spans="2:65" s="1" customFormat="1" ht="16.55" customHeight="1">
      <c r="B270" s="32"/>
      <c r="C270" s="133" t="s">
        <v>410</v>
      </c>
      <c r="D270" s="133" t="s">
        <v>167</v>
      </c>
      <c r="E270" s="134" t="s">
        <v>1466</v>
      </c>
      <c r="F270" s="135" t="s">
        <v>1467</v>
      </c>
      <c r="G270" s="136" t="s">
        <v>1468</v>
      </c>
      <c r="H270" s="137">
        <v>5</v>
      </c>
      <c r="I270" s="138"/>
      <c r="J270" s="139">
        <f>ROUND(I270*H270,2)</f>
        <v>0</v>
      </c>
      <c r="K270" s="140"/>
      <c r="L270" s="32"/>
      <c r="M270" s="141" t="s">
        <v>1</v>
      </c>
      <c r="N270" s="142" t="s">
        <v>49</v>
      </c>
      <c r="P270" s="143">
        <f>O270*H270</f>
        <v>0</v>
      </c>
      <c r="Q270" s="143">
        <v>0</v>
      </c>
      <c r="R270" s="143">
        <f>Q270*H270</f>
        <v>0</v>
      </c>
      <c r="S270" s="143">
        <v>0</v>
      </c>
      <c r="T270" s="144">
        <f>S270*H270</f>
        <v>0</v>
      </c>
      <c r="AR270" s="145" t="s">
        <v>1453</v>
      </c>
      <c r="AT270" s="145" t="s">
        <v>167</v>
      </c>
      <c r="AU270" s="145" t="s">
        <v>94</v>
      </c>
      <c r="AY270" s="16" t="s">
        <v>165</v>
      </c>
      <c r="BE270" s="146">
        <f>IF(N270="základní",J270,0)</f>
        <v>0</v>
      </c>
      <c r="BF270" s="146">
        <f>IF(N270="snížená",J270,0)</f>
        <v>0</v>
      </c>
      <c r="BG270" s="146">
        <f>IF(N270="zákl. přenesená",J270,0)</f>
        <v>0</v>
      </c>
      <c r="BH270" s="146">
        <f>IF(N270="sníž. přenesená",J270,0)</f>
        <v>0</v>
      </c>
      <c r="BI270" s="146">
        <f>IF(N270="nulová",J270,0)</f>
        <v>0</v>
      </c>
      <c r="BJ270" s="16" t="s">
        <v>92</v>
      </c>
      <c r="BK270" s="146">
        <f>ROUND(I270*H270,2)</f>
        <v>0</v>
      </c>
      <c r="BL270" s="16" t="s">
        <v>1453</v>
      </c>
      <c r="BM270" s="145" t="s">
        <v>1469</v>
      </c>
    </row>
    <row r="271" spans="2:65" s="14" customFormat="1" ht="10.5">
      <c r="B271" s="179"/>
      <c r="D271" s="148" t="s">
        <v>177</v>
      </c>
      <c r="E271" s="180" t="s">
        <v>1</v>
      </c>
      <c r="F271" s="181" t="s">
        <v>1470</v>
      </c>
      <c r="H271" s="180" t="s">
        <v>1</v>
      </c>
      <c r="I271" s="182"/>
      <c r="L271" s="179"/>
      <c r="M271" s="183"/>
      <c r="T271" s="184"/>
      <c r="AT271" s="180" t="s">
        <v>177</v>
      </c>
      <c r="AU271" s="180" t="s">
        <v>94</v>
      </c>
      <c r="AV271" s="14" t="s">
        <v>92</v>
      </c>
      <c r="AW271" s="14" t="s">
        <v>39</v>
      </c>
      <c r="AX271" s="14" t="s">
        <v>84</v>
      </c>
      <c r="AY271" s="180" t="s">
        <v>165</v>
      </c>
    </row>
    <row r="272" spans="2:65" s="12" customFormat="1" ht="10.5">
      <c r="B272" s="147"/>
      <c r="D272" s="148" t="s">
        <v>177</v>
      </c>
      <c r="E272" s="149" t="s">
        <v>1</v>
      </c>
      <c r="F272" s="150" t="s">
        <v>194</v>
      </c>
      <c r="H272" s="151">
        <v>5</v>
      </c>
      <c r="I272" s="152"/>
      <c r="L272" s="147"/>
      <c r="M272" s="153"/>
      <c r="T272" s="154"/>
      <c r="AT272" s="149" t="s">
        <v>177</v>
      </c>
      <c r="AU272" s="149" t="s">
        <v>94</v>
      </c>
      <c r="AV272" s="12" t="s">
        <v>94</v>
      </c>
      <c r="AW272" s="12" t="s">
        <v>39</v>
      </c>
      <c r="AX272" s="12" t="s">
        <v>84</v>
      </c>
      <c r="AY272" s="149" t="s">
        <v>165</v>
      </c>
    </row>
    <row r="273" spans="2:51" s="13" customFormat="1" ht="10.5">
      <c r="B273" s="155"/>
      <c r="D273" s="148" t="s">
        <v>177</v>
      </c>
      <c r="E273" s="156" t="s">
        <v>1</v>
      </c>
      <c r="F273" s="157" t="s">
        <v>184</v>
      </c>
      <c r="H273" s="158">
        <v>5</v>
      </c>
      <c r="I273" s="159"/>
      <c r="L273" s="155"/>
      <c r="M273" s="188"/>
      <c r="N273" s="189"/>
      <c r="O273" s="189"/>
      <c r="P273" s="189"/>
      <c r="Q273" s="189"/>
      <c r="R273" s="189"/>
      <c r="S273" s="189"/>
      <c r="T273" s="190"/>
      <c r="AT273" s="156" t="s">
        <v>177</v>
      </c>
      <c r="AU273" s="156" t="s">
        <v>94</v>
      </c>
      <c r="AV273" s="13" t="s">
        <v>171</v>
      </c>
      <c r="AW273" s="13" t="s">
        <v>39</v>
      </c>
      <c r="AX273" s="13" t="s">
        <v>92</v>
      </c>
      <c r="AY273" s="156" t="s">
        <v>165</v>
      </c>
    </row>
    <row r="274" spans="2:51" s="1" customFormat="1" ht="6.9" customHeight="1">
      <c r="B274" s="44"/>
      <c r="C274" s="45"/>
      <c r="D274" s="45"/>
      <c r="E274" s="45"/>
      <c r="F274" s="45"/>
      <c r="G274" s="45"/>
      <c r="H274" s="45"/>
      <c r="I274" s="45"/>
      <c r="J274" s="45"/>
      <c r="K274" s="45"/>
      <c r="L274" s="32"/>
    </row>
  </sheetData>
  <sheetProtection algorithmName="SHA-512" hashValue="56DHcWZH2bpFfScJ7eNoNHcqP22luVAD9ImDDboL27AW9zi1KQRZiqrr7gesHfsgVDZVqFOtfEgS8dXC1ZzalA==" saltValue="5uweRPED+e+AqdoJYe0H0TheKmJH/aWFguF6F+MGKkYujAPoEwyQ5+4UoM/7VoNxIixRQNIadO/baRfUuJWi1A==" spinCount="100000" sheet="1" objects="1" scenarios="1" formatColumns="0" formatRows="0" autoFilter="0"/>
  <autoFilter ref="C121:K273" xr:uid="{00000000-0009-0000-0000-000005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03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6" t="s">
        <v>109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94</v>
      </c>
    </row>
    <row r="4" spans="2:46" ht="24.9" customHeight="1">
      <c r="B4" s="19"/>
      <c r="D4" s="20" t="s">
        <v>128</v>
      </c>
      <c r="L4" s="19"/>
      <c r="M4" s="88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9" t="str">
        <f>'Rekapitulace stavby'!K6</f>
        <v>Revitalizace veřejných ploch města Luby - ETAPA I</v>
      </c>
      <c r="F7" s="230"/>
      <c r="G7" s="230"/>
      <c r="H7" s="230"/>
      <c r="L7" s="19"/>
    </row>
    <row r="8" spans="2:46" s="1" customFormat="1" ht="11.95" customHeight="1">
      <c r="B8" s="32"/>
      <c r="D8" s="26" t="s">
        <v>129</v>
      </c>
      <c r="L8" s="32"/>
    </row>
    <row r="9" spans="2:46" s="1" customFormat="1" ht="16.55" customHeight="1">
      <c r="B9" s="32"/>
      <c r="E9" s="195" t="s">
        <v>1471</v>
      </c>
      <c r="F9" s="231"/>
      <c r="G9" s="231"/>
      <c r="H9" s="231"/>
      <c r="L9" s="32"/>
    </row>
    <row r="10" spans="2:46" s="1" customFormat="1" ht="10.5">
      <c r="B10" s="32"/>
      <c r="L10" s="32"/>
    </row>
    <row r="11" spans="2:46" s="1" customFormat="1" ht="11.95" customHeight="1">
      <c r="B11" s="32"/>
      <c r="D11" s="26" t="s">
        <v>18</v>
      </c>
      <c r="F11" s="24" t="s">
        <v>1</v>
      </c>
      <c r="I11" s="26" t="s">
        <v>20</v>
      </c>
      <c r="J11" s="24" t="s">
        <v>1</v>
      </c>
      <c r="L11" s="32"/>
    </row>
    <row r="12" spans="2:46" s="1" customFormat="1" ht="11.95" customHeight="1">
      <c r="B12" s="32"/>
      <c r="D12" s="26" t="s">
        <v>22</v>
      </c>
      <c r="F12" s="24" t="s">
        <v>23</v>
      </c>
      <c r="I12" s="26" t="s">
        <v>24</v>
      </c>
      <c r="J12" s="52" t="str">
        <f>'Rekapitulace stavby'!AN8</f>
        <v>Vyplň údaj</v>
      </c>
      <c r="L12" s="32"/>
    </row>
    <row r="13" spans="2:46" s="1" customFormat="1" ht="10.8" customHeight="1">
      <c r="B13" s="32"/>
      <c r="L13" s="32"/>
    </row>
    <row r="14" spans="2:46" s="1" customFormat="1" ht="11.95" customHeight="1">
      <c r="B14" s="32"/>
      <c r="D14" s="26" t="s">
        <v>29</v>
      </c>
      <c r="I14" s="26" t="s">
        <v>30</v>
      </c>
      <c r="J14" s="24" t="s">
        <v>31</v>
      </c>
      <c r="L14" s="32"/>
    </row>
    <row r="15" spans="2:46" s="1" customFormat="1" ht="18" customHeight="1">
      <c r="B15" s="32"/>
      <c r="E15" s="24" t="s">
        <v>32</v>
      </c>
      <c r="I15" s="26" t="s">
        <v>33</v>
      </c>
      <c r="J15" s="24" t="s">
        <v>1</v>
      </c>
      <c r="L15" s="32"/>
    </row>
    <row r="16" spans="2:46" s="1" customFormat="1" ht="6.9" customHeight="1">
      <c r="B16" s="32"/>
      <c r="L16" s="32"/>
    </row>
    <row r="17" spans="2:12" s="1" customFormat="1" ht="11.95" customHeight="1">
      <c r="B17" s="32"/>
      <c r="D17" s="26" t="s">
        <v>34</v>
      </c>
      <c r="I17" s="26" t="s">
        <v>30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232" t="str">
        <f>'Rekapitulace stavby'!E14</f>
        <v>Vyplň údaj</v>
      </c>
      <c r="F18" s="201"/>
      <c r="G18" s="201"/>
      <c r="H18" s="201"/>
      <c r="I18" s="26" t="s">
        <v>33</v>
      </c>
      <c r="J18" s="27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1.95" customHeight="1">
      <c r="B20" s="32"/>
      <c r="D20" s="26" t="s">
        <v>36</v>
      </c>
      <c r="I20" s="26" t="s">
        <v>30</v>
      </c>
      <c r="J20" s="24" t="s">
        <v>37</v>
      </c>
      <c r="L20" s="32"/>
    </row>
    <row r="21" spans="2:12" s="1" customFormat="1" ht="18" customHeight="1">
      <c r="B21" s="32"/>
      <c r="E21" s="24" t="s">
        <v>38</v>
      </c>
      <c r="I21" s="26" t="s">
        <v>33</v>
      </c>
      <c r="J21" s="24" t="s">
        <v>1</v>
      </c>
      <c r="L21" s="32"/>
    </row>
    <row r="22" spans="2:12" s="1" customFormat="1" ht="6.9" customHeight="1">
      <c r="B22" s="32"/>
      <c r="L22" s="32"/>
    </row>
    <row r="23" spans="2:12" s="1" customFormat="1" ht="11.95" customHeight="1">
      <c r="B23" s="32"/>
      <c r="D23" s="26" t="s">
        <v>40</v>
      </c>
      <c r="I23" s="26" t="s">
        <v>30</v>
      </c>
      <c r="J23" s="24" t="s">
        <v>41</v>
      </c>
      <c r="L23" s="32"/>
    </row>
    <row r="24" spans="2:12" s="1" customFormat="1" ht="18" customHeight="1">
      <c r="B24" s="32"/>
      <c r="E24" s="24" t="s">
        <v>42</v>
      </c>
      <c r="I24" s="26" t="s">
        <v>33</v>
      </c>
      <c r="J24" s="24" t="s">
        <v>1</v>
      </c>
      <c r="L24" s="32"/>
    </row>
    <row r="25" spans="2:12" s="1" customFormat="1" ht="6.9" customHeight="1">
      <c r="B25" s="32"/>
      <c r="L25" s="32"/>
    </row>
    <row r="26" spans="2:12" s="1" customFormat="1" ht="11.95" customHeight="1">
      <c r="B26" s="32"/>
      <c r="D26" s="26" t="s">
        <v>43</v>
      </c>
      <c r="L26" s="32"/>
    </row>
    <row r="27" spans="2:12" s="7" customFormat="1" ht="16.55" customHeight="1">
      <c r="B27" s="89"/>
      <c r="E27" s="206" t="s">
        <v>1</v>
      </c>
      <c r="F27" s="206"/>
      <c r="G27" s="206"/>
      <c r="H27" s="206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>
      <c r="B30" s="32"/>
      <c r="D30" s="90" t="s">
        <v>44</v>
      </c>
      <c r="J30" s="66">
        <f>ROUND(J124,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46</v>
      </c>
      <c r="I32" s="35" t="s">
        <v>45</v>
      </c>
      <c r="J32" s="35" t="s">
        <v>47</v>
      </c>
      <c r="L32" s="32"/>
    </row>
    <row r="33" spans="2:12" s="1" customFormat="1" ht="14.4" customHeight="1">
      <c r="B33" s="32"/>
      <c r="D33" s="55" t="s">
        <v>48</v>
      </c>
      <c r="E33" s="26" t="s">
        <v>49</v>
      </c>
      <c r="F33" s="91">
        <f>ROUND((SUM(BE124:BE202)),  2)</f>
        <v>0</v>
      </c>
      <c r="I33" s="92">
        <v>0.21</v>
      </c>
      <c r="J33" s="91">
        <f>ROUND(((SUM(BE124:BE202))*I33),  2)</f>
        <v>0</v>
      </c>
      <c r="L33" s="32"/>
    </row>
    <row r="34" spans="2:12" s="1" customFormat="1" ht="14.4" customHeight="1">
      <c r="B34" s="32"/>
      <c r="E34" s="26" t="s">
        <v>50</v>
      </c>
      <c r="F34" s="91">
        <f>ROUND((SUM(BF124:BF202)),  2)</f>
        <v>0</v>
      </c>
      <c r="I34" s="92">
        <v>0.15</v>
      </c>
      <c r="J34" s="91">
        <f>ROUND(((SUM(BF124:BF202))*I34),  2)</f>
        <v>0</v>
      </c>
      <c r="L34" s="32"/>
    </row>
    <row r="35" spans="2:12" s="1" customFormat="1" ht="14.4" hidden="1" customHeight="1">
      <c r="B35" s="32"/>
      <c r="E35" s="26" t="s">
        <v>51</v>
      </c>
      <c r="F35" s="91">
        <f>ROUND((SUM(BG124:BG202)),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6" t="s">
        <v>52</v>
      </c>
      <c r="F36" s="91">
        <f>ROUND((SUM(BH124:BH202)),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6" t="s">
        <v>53</v>
      </c>
      <c r="F37" s="91">
        <f>ROUND((SUM(BI124:BI202)),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4" customHeight="1">
      <c r="B39" s="32"/>
      <c r="C39" s="93"/>
      <c r="D39" s="94" t="s">
        <v>54</v>
      </c>
      <c r="E39" s="57"/>
      <c r="F39" s="57"/>
      <c r="G39" s="95" t="s">
        <v>55</v>
      </c>
      <c r="H39" s="96" t="s">
        <v>56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2"/>
      <c r="D50" s="41" t="s">
        <v>57</v>
      </c>
      <c r="E50" s="42"/>
      <c r="F50" s="42"/>
      <c r="G50" s="41" t="s">
        <v>58</v>
      </c>
      <c r="H50" s="42"/>
      <c r="I50" s="42"/>
      <c r="J50" s="42"/>
      <c r="K50" s="42"/>
      <c r="L50" s="32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2"/>
      <c r="D61" s="43" t="s">
        <v>59</v>
      </c>
      <c r="E61" s="34"/>
      <c r="F61" s="99" t="s">
        <v>60</v>
      </c>
      <c r="G61" s="43" t="s">
        <v>59</v>
      </c>
      <c r="H61" s="34"/>
      <c r="I61" s="34"/>
      <c r="J61" s="100" t="s">
        <v>60</v>
      </c>
      <c r="K61" s="34"/>
      <c r="L61" s="32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2"/>
      <c r="D65" s="41" t="s">
        <v>61</v>
      </c>
      <c r="E65" s="42"/>
      <c r="F65" s="42"/>
      <c r="G65" s="41" t="s">
        <v>62</v>
      </c>
      <c r="H65" s="42"/>
      <c r="I65" s="42"/>
      <c r="J65" s="42"/>
      <c r="K65" s="42"/>
      <c r="L65" s="32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2"/>
      <c r="D76" s="43" t="s">
        <v>59</v>
      </c>
      <c r="E76" s="34"/>
      <c r="F76" s="99" t="s">
        <v>60</v>
      </c>
      <c r="G76" s="43" t="s">
        <v>59</v>
      </c>
      <c r="H76" s="34"/>
      <c r="I76" s="34"/>
      <c r="J76" s="100" t="s">
        <v>60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0" t="s">
        <v>131</v>
      </c>
      <c r="L82" s="32"/>
    </row>
    <row r="83" spans="2:47" s="1" customFormat="1" ht="6.9" customHeight="1">
      <c r="B83" s="32"/>
      <c r="L83" s="32"/>
    </row>
    <row r="84" spans="2:47" s="1" customFormat="1" ht="11.95" customHeight="1">
      <c r="B84" s="32"/>
      <c r="C84" s="26" t="s">
        <v>16</v>
      </c>
      <c r="L84" s="32"/>
    </row>
    <row r="85" spans="2:47" s="1" customFormat="1" ht="16.55" customHeight="1">
      <c r="B85" s="32"/>
      <c r="E85" s="229" t="str">
        <f>E7</f>
        <v>Revitalizace veřejných ploch města Luby - ETAPA I</v>
      </c>
      <c r="F85" s="230"/>
      <c r="G85" s="230"/>
      <c r="H85" s="230"/>
      <c r="L85" s="32"/>
    </row>
    <row r="86" spans="2:47" s="1" customFormat="1" ht="11.95" customHeight="1">
      <c r="B86" s="32"/>
      <c r="C86" s="26" t="s">
        <v>129</v>
      </c>
      <c r="L86" s="32"/>
    </row>
    <row r="87" spans="2:47" s="1" customFormat="1" ht="16.55" customHeight="1">
      <c r="B87" s="32"/>
      <c r="E87" s="195" t="str">
        <f>E9</f>
        <v>SO 01-09 - Drobná architektura - Hlediště - Etapa I</v>
      </c>
      <c r="F87" s="231"/>
      <c r="G87" s="231"/>
      <c r="H87" s="231"/>
      <c r="L87" s="32"/>
    </row>
    <row r="88" spans="2:47" s="1" customFormat="1" ht="6.9" customHeight="1">
      <c r="B88" s="32"/>
      <c r="L88" s="32"/>
    </row>
    <row r="89" spans="2:47" s="1" customFormat="1" ht="11.95" customHeight="1">
      <c r="B89" s="32"/>
      <c r="C89" s="26" t="s">
        <v>22</v>
      </c>
      <c r="F89" s="24" t="str">
        <f>F12</f>
        <v>Luby u Chebu</v>
      </c>
      <c r="I89" s="26" t="s">
        <v>24</v>
      </c>
      <c r="J89" s="52" t="str">
        <f>IF(J12="","",J12)</f>
        <v>Vyplň údaj</v>
      </c>
      <c r="L89" s="32"/>
    </row>
    <row r="90" spans="2:47" s="1" customFormat="1" ht="6.9" customHeight="1">
      <c r="B90" s="32"/>
      <c r="L90" s="32"/>
    </row>
    <row r="91" spans="2:47" s="1" customFormat="1" ht="15.25" customHeight="1">
      <c r="B91" s="32"/>
      <c r="C91" s="26" t="s">
        <v>29</v>
      </c>
      <c r="F91" s="24" t="str">
        <f>E15</f>
        <v>Město Luby</v>
      </c>
      <c r="I91" s="26" t="s">
        <v>36</v>
      </c>
      <c r="J91" s="30" t="str">
        <f>E21</f>
        <v>A69 - Architekti s.r.o.</v>
      </c>
      <c r="L91" s="32"/>
    </row>
    <row r="92" spans="2:47" s="1" customFormat="1" ht="15.25" customHeight="1">
      <c r="B92" s="32"/>
      <c r="C92" s="26" t="s">
        <v>34</v>
      </c>
      <c r="F92" s="24" t="str">
        <f>IF(E18="","",E18)</f>
        <v>Vyplň údaj</v>
      </c>
      <c r="I92" s="26" t="s">
        <v>40</v>
      </c>
      <c r="J92" s="30" t="str">
        <f>E24</f>
        <v>Ing. Pavel Šturc</v>
      </c>
      <c r="L92" s="32"/>
    </row>
    <row r="93" spans="2:47" s="1" customFormat="1" ht="10.35" customHeight="1">
      <c r="B93" s="32"/>
      <c r="L93" s="32"/>
    </row>
    <row r="94" spans="2:47" s="1" customFormat="1" ht="29.3" customHeight="1">
      <c r="B94" s="32"/>
      <c r="C94" s="101" t="s">
        <v>132</v>
      </c>
      <c r="D94" s="93"/>
      <c r="E94" s="93"/>
      <c r="F94" s="93"/>
      <c r="G94" s="93"/>
      <c r="H94" s="93"/>
      <c r="I94" s="93"/>
      <c r="J94" s="102" t="s">
        <v>133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75" customHeight="1">
      <c r="B96" s="32"/>
      <c r="C96" s="103" t="s">
        <v>134</v>
      </c>
      <c r="J96" s="66">
        <f>J124</f>
        <v>0</v>
      </c>
      <c r="L96" s="32"/>
      <c r="AU96" s="16" t="s">
        <v>135</v>
      </c>
    </row>
    <row r="97" spans="2:12" s="8" customFormat="1" ht="24.9" customHeight="1">
      <c r="B97" s="104"/>
      <c r="D97" s="105" t="s">
        <v>136</v>
      </c>
      <c r="E97" s="106"/>
      <c r="F97" s="106"/>
      <c r="G97" s="106"/>
      <c r="H97" s="106"/>
      <c r="I97" s="106"/>
      <c r="J97" s="107">
        <f>J125</f>
        <v>0</v>
      </c>
      <c r="L97" s="104"/>
    </row>
    <row r="98" spans="2:12" s="9" customFormat="1" ht="20" customHeight="1">
      <c r="B98" s="108"/>
      <c r="D98" s="109" t="s">
        <v>137</v>
      </c>
      <c r="E98" s="110"/>
      <c r="F98" s="110"/>
      <c r="G98" s="110"/>
      <c r="H98" s="110"/>
      <c r="I98" s="110"/>
      <c r="J98" s="111">
        <f>J126</f>
        <v>0</v>
      </c>
      <c r="L98" s="108"/>
    </row>
    <row r="99" spans="2:12" s="9" customFormat="1" ht="20" customHeight="1">
      <c r="B99" s="108"/>
      <c r="D99" s="109" t="s">
        <v>138</v>
      </c>
      <c r="E99" s="110"/>
      <c r="F99" s="110"/>
      <c r="G99" s="110"/>
      <c r="H99" s="110"/>
      <c r="I99" s="110"/>
      <c r="J99" s="111">
        <f>J150</f>
        <v>0</v>
      </c>
      <c r="L99" s="108"/>
    </row>
    <row r="100" spans="2:12" s="9" customFormat="1" ht="20" customHeight="1">
      <c r="B100" s="108"/>
      <c r="D100" s="109" t="s">
        <v>142</v>
      </c>
      <c r="E100" s="110"/>
      <c r="F100" s="110"/>
      <c r="G100" s="110"/>
      <c r="H100" s="110"/>
      <c r="I100" s="110"/>
      <c r="J100" s="111">
        <f>J157</f>
        <v>0</v>
      </c>
      <c r="L100" s="108"/>
    </row>
    <row r="101" spans="2:12" s="8" customFormat="1" ht="24.9" customHeight="1">
      <c r="B101" s="104"/>
      <c r="D101" s="105" t="s">
        <v>144</v>
      </c>
      <c r="E101" s="106"/>
      <c r="F101" s="106"/>
      <c r="G101" s="106"/>
      <c r="H101" s="106"/>
      <c r="I101" s="106"/>
      <c r="J101" s="107">
        <f>J160</f>
        <v>0</v>
      </c>
      <c r="L101" s="104"/>
    </row>
    <row r="102" spans="2:12" s="9" customFormat="1" ht="20" customHeight="1">
      <c r="B102" s="108"/>
      <c r="D102" s="109" t="s">
        <v>145</v>
      </c>
      <c r="E102" s="110"/>
      <c r="F102" s="110"/>
      <c r="G102" s="110"/>
      <c r="H102" s="110"/>
      <c r="I102" s="110"/>
      <c r="J102" s="111">
        <f>J165</f>
        <v>0</v>
      </c>
      <c r="L102" s="108"/>
    </row>
    <row r="103" spans="2:12" s="9" customFormat="1" ht="20" customHeight="1">
      <c r="B103" s="108"/>
      <c r="D103" s="109" t="s">
        <v>1472</v>
      </c>
      <c r="E103" s="110"/>
      <c r="F103" s="110"/>
      <c r="G103" s="110"/>
      <c r="H103" s="110"/>
      <c r="I103" s="110"/>
      <c r="J103" s="111">
        <f>J181</f>
        <v>0</v>
      </c>
      <c r="L103" s="108"/>
    </row>
    <row r="104" spans="2:12" s="9" customFormat="1" ht="20" customHeight="1">
      <c r="B104" s="108"/>
      <c r="D104" s="109" t="s">
        <v>147</v>
      </c>
      <c r="E104" s="110"/>
      <c r="F104" s="110"/>
      <c r="G104" s="110"/>
      <c r="H104" s="110"/>
      <c r="I104" s="110"/>
      <c r="J104" s="111">
        <f>J196</f>
        <v>0</v>
      </c>
      <c r="L104" s="108"/>
    </row>
    <row r="105" spans="2:12" s="1" customFormat="1" ht="21.8" customHeight="1">
      <c r="B105" s="32"/>
      <c r="L105" s="32"/>
    </row>
    <row r="106" spans="2:12" s="1" customFormat="1" ht="6.9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12" s="1" customFormat="1" ht="6.9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12" s="1" customFormat="1" ht="24.9" customHeight="1">
      <c r="B111" s="32"/>
      <c r="C111" s="20" t="s">
        <v>150</v>
      </c>
      <c r="L111" s="32"/>
    </row>
    <row r="112" spans="2:12" s="1" customFormat="1" ht="6.9" customHeight="1">
      <c r="B112" s="32"/>
      <c r="L112" s="32"/>
    </row>
    <row r="113" spans="2:65" s="1" customFormat="1" ht="11.95" customHeight="1">
      <c r="B113" s="32"/>
      <c r="C113" s="26" t="s">
        <v>16</v>
      </c>
      <c r="L113" s="32"/>
    </row>
    <row r="114" spans="2:65" s="1" customFormat="1" ht="16.55" customHeight="1">
      <c r="B114" s="32"/>
      <c r="E114" s="229" t="str">
        <f>E7</f>
        <v>Revitalizace veřejných ploch města Luby - ETAPA I</v>
      </c>
      <c r="F114" s="230"/>
      <c r="G114" s="230"/>
      <c r="H114" s="230"/>
      <c r="L114" s="32"/>
    </row>
    <row r="115" spans="2:65" s="1" customFormat="1" ht="11.95" customHeight="1">
      <c r="B115" s="32"/>
      <c r="C115" s="26" t="s">
        <v>129</v>
      </c>
      <c r="L115" s="32"/>
    </row>
    <row r="116" spans="2:65" s="1" customFormat="1" ht="16.55" customHeight="1">
      <c r="B116" s="32"/>
      <c r="E116" s="195" t="str">
        <f>E9</f>
        <v>SO 01-09 - Drobná architektura - Hlediště - Etapa I</v>
      </c>
      <c r="F116" s="231"/>
      <c r="G116" s="231"/>
      <c r="H116" s="231"/>
      <c r="L116" s="32"/>
    </row>
    <row r="117" spans="2:65" s="1" customFormat="1" ht="6.9" customHeight="1">
      <c r="B117" s="32"/>
      <c r="L117" s="32"/>
    </row>
    <row r="118" spans="2:65" s="1" customFormat="1" ht="11.95" customHeight="1">
      <c r="B118" s="32"/>
      <c r="C118" s="26" t="s">
        <v>22</v>
      </c>
      <c r="F118" s="24" t="str">
        <f>F12</f>
        <v>Luby u Chebu</v>
      </c>
      <c r="I118" s="26" t="s">
        <v>24</v>
      </c>
      <c r="J118" s="52" t="str">
        <f>IF(J12="","",J12)</f>
        <v>Vyplň údaj</v>
      </c>
      <c r="L118" s="32"/>
    </row>
    <row r="119" spans="2:65" s="1" customFormat="1" ht="6.9" customHeight="1">
      <c r="B119" s="32"/>
      <c r="L119" s="32"/>
    </row>
    <row r="120" spans="2:65" s="1" customFormat="1" ht="15.25" customHeight="1">
      <c r="B120" s="32"/>
      <c r="C120" s="26" t="s">
        <v>29</v>
      </c>
      <c r="F120" s="24" t="str">
        <f>E15</f>
        <v>Město Luby</v>
      </c>
      <c r="I120" s="26" t="s">
        <v>36</v>
      </c>
      <c r="J120" s="30" t="str">
        <f>E21</f>
        <v>A69 - Architekti s.r.o.</v>
      </c>
      <c r="L120" s="32"/>
    </row>
    <row r="121" spans="2:65" s="1" customFormat="1" ht="15.25" customHeight="1">
      <c r="B121" s="32"/>
      <c r="C121" s="26" t="s">
        <v>34</v>
      </c>
      <c r="F121" s="24" t="str">
        <f>IF(E18="","",E18)</f>
        <v>Vyplň údaj</v>
      </c>
      <c r="I121" s="26" t="s">
        <v>40</v>
      </c>
      <c r="J121" s="30" t="str">
        <f>E24</f>
        <v>Ing. Pavel Šturc</v>
      </c>
      <c r="L121" s="32"/>
    </row>
    <row r="122" spans="2:65" s="1" customFormat="1" ht="10.35" customHeight="1">
      <c r="B122" s="32"/>
      <c r="L122" s="32"/>
    </row>
    <row r="123" spans="2:65" s="10" customFormat="1" ht="29.3" customHeight="1">
      <c r="B123" s="112"/>
      <c r="C123" s="113" t="s">
        <v>151</v>
      </c>
      <c r="D123" s="114" t="s">
        <v>69</v>
      </c>
      <c r="E123" s="114" t="s">
        <v>65</v>
      </c>
      <c r="F123" s="114" t="s">
        <v>66</v>
      </c>
      <c r="G123" s="114" t="s">
        <v>152</v>
      </c>
      <c r="H123" s="114" t="s">
        <v>153</v>
      </c>
      <c r="I123" s="114" t="s">
        <v>154</v>
      </c>
      <c r="J123" s="115" t="s">
        <v>133</v>
      </c>
      <c r="K123" s="116" t="s">
        <v>155</v>
      </c>
      <c r="L123" s="112"/>
      <c r="M123" s="59" t="s">
        <v>1</v>
      </c>
      <c r="N123" s="60" t="s">
        <v>48</v>
      </c>
      <c r="O123" s="60" t="s">
        <v>156</v>
      </c>
      <c r="P123" s="60" t="s">
        <v>157</v>
      </c>
      <c r="Q123" s="60" t="s">
        <v>158</v>
      </c>
      <c r="R123" s="60" t="s">
        <v>159</v>
      </c>
      <c r="S123" s="60" t="s">
        <v>160</v>
      </c>
      <c r="T123" s="61" t="s">
        <v>161</v>
      </c>
    </row>
    <row r="124" spans="2:65" s="1" customFormat="1" ht="22.75" customHeight="1">
      <c r="B124" s="32"/>
      <c r="C124" s="64" t="s">
        <v>162</v>
      </c>
      <c r="J124" s="117">
        <f>BK124</f>
        <v>0</v>
      </c>
      <c r="L124" s="32"/>
      <c r="M124" s="62"/>
      <c r="N124" s="53"/>
      <c r="O124" s="53"/>
      <c r="P124" s="118">
        <f>P125+P160</f>
        <v>0</v>
      </c>
      <c r="Q124" s="53"/>
      <c r="R124" s="118">
        <f>R125+R160</f>
        <v>20.143168655000004</v>
      </c>
      <c r="S124" s="53"/>
      <c r="T124" s="119">
        <f>T125+T160</f>
        <v>0</v>
      </c>
      <c r="AT124" s="16" t="s">
        <v>83</v>
      </c>
      <c r="AU124" s="16" t="s">
        <v>135</v>
      </c>
      <c r="BK124" s="120">
        <f>BK125+BK160</f>
        <v>0</v>
      </c>
    </row>
    <row r="125" spans="2:65" s="11" customFormat="1" ht="25.85" customHeight="1">
      <c r="B125" s="121"/>
      <c r="D125" s="122" t="s">
        <v>83</v>
      </c>
      <c r="E125" s="123" t="s">
        <v>163</v>
      </c>
      <c r="F125" s="123" t="s">
        <v>164</v>
      </c>
      <c r="I125" s="124"/>
      <c r="J125" s="125">
        <f>BK125</f>
        <v>0</v>
      </c>
      <c r="L125" s="121"/>
      <c r="M125" s="126"/>
      <c r="P125" s="127">
        <f>P126+P150+P157</f>
        <v>0</v>
      </c>
      <c r="R125" s="127">
        <f>R126+R150+R157</f>
        <v>11.396172350000001</v>
      </c>
      <c r="T125" s="128">
        <f>T126+T150+T157</f>
        <v>0</v>
      </c>
      <c r="AR125" s="122" t="s">
        <v>92</v>
      </c>
      <c r="AT125" s="129" t="s">
        <v>83</v>
      </c>
      <c r="AU125" s="129" t="s">
        <v>84</v>
      </c>
      <c r="AY125" s="122" t="s">
        <v>165</v>
      </c>
      <c r="BK125" s="130">
        <f>BK126+BK150+BK157</f>
        <v>0</v>
      </c>
    </row>
    <row r="126" spans="2:65" s="11" customFormat="1" ht="22.75" customHeight="1">
      <c r="B126" s="121"/>
      <c r="D126" s="122" t="s">
        <v>83</v>
      </c>
      <c r="E126" s="131" t="s">
        <v>92</v>
      </c>
      <c r="F126" s="131" t="s">
        <v>166</v>
      </c>
      <c r="I126" s="124"/>
      <c r="J126" s="132">
        <f>BK126</f>
        <v>0</v>
      </c>
      <c r="L126" s="121"/>
      <c r="M126" s="126"/>
      <c r="P126" s="127">
        <f>SUM(P127:P149)</f>
        <v>0</v>
      </c>
      <c r="R126" s="127">
        <f>SUM(R127:R149)</f>
        <v>0</v>
      </c>
      <c r="T126" s="128">
        <f>SUM(T127:T149)</f>
        <v>0</v>
      </c>
      <c r="AR126" s="122" t="s">
        <v>92</v>
      </c>
      <c r="AT126" s="129" t="s">
        <v>83</v>
      </c>
      <c r="AU126" s="129" t="s">
        <v>92</v>
      </c>
      <c r="AY126" s="122" t="s">
        <v>165</v>
      </c>
      <c r="BK126" s="130">
        <f>SUM(BK127:BK149)</f>
        <v>0</v>
      </c>
    </row>
    <row r="127" spans="2:65" s="1" customFormat="1" ht="21.8" customHeight="1">
      <c r="B127" s="32"/>
      <c r="C127" s="133" t="s">
        <v>92</v>
      </c>
      <c r="D127" s="133" t="s">
        <v>167</v>
      </c>
      <c r="E127" s="134" t="s">
        <v>1473</v>
      </c>
      <c r="F127" s="135" t="s">
        <v>1474</v>
      </c>
      <c r="G127" s="136" t="s">
        <v>175</v>
      </c>
      <c r="H127" s="137">
        <v>3.15</v>
      </c>
      <c r="I127" s="138"/>
      <c r="J127" s="139">
        <f>ROUND(I127*H127,2)</f>
        <v>0</v>
      </c>
      <c r="K127" s="140"/>
      <c r="L127" s="32"/>
      <c r="M127" s="141" t="s">
        <v>1</v>
      </c>
      <c r="N127" s="142" t="s">
        <v>49</v>
      </c>
      <c r="P127" s="143">
        <f>O127*H127</f>
        <v>0</v>
      </c>
      <c r="Q127" s="143">
        <v>0</v>
      </c>
      <c r="R127" s="143">
        <f>Q127*H127</f>
        <v>0</v>
      </c>
      <c r="S127" s="143">
        <v>0</v>
      </c>
      <c r="T127" s="144">
        <f>S127*H127</f>
        <v>0</v>
      </c>
      <c r="AR127" s="145" t="s">
        <v>171</v>
      </c>
      <c r="AT127" s="145" t="s">
        <v>167</v>
      </c>
      <c r="AU127" s="145" t="s">
        <v>94</v>
      </c>
      <c r="AY127" s="16" t="s">
        <v>165</v>
      </c>
      <c r="BE127" s="146">
        <f>IF(N127="základní",J127,0)</f>
        <v>0</v>
      </c>
      <c r="BF127" s="146">
        <f>IF(N127="snížená",J127,0)</f>
        <v>0</v>
      </c>
      <c r="BG127" s="146">
        <f>IF(N127="zákl. přenesená",J127,0)</f>
        <v>0</v>
      </c>
      <c r="BH127" s="146">
        <f>IF(N127="sníž. přenesená",J127,0)</f>
        <v>0</v>
      </c>
      <c r="BI127" s="146">
        <f>IF(N127="nulová",J127,0)</f>
        <v>0</v>
      </c>
      <c r="BJ127" s="16" t="s">
        <v>92</v>
      </c>
      <c r="BK127" s="146">
        <f>ROUND(I127*H127,2)</f>
        <v>0</v>
      </c>
      <c r="BL127" s="16" t="s">
        <v>171</v>
      </c>
      <c r="BM127" s="145" t="s">
        <v>1475</v>
      </c>
    </row>
    <row r="128" spans="2:65" s="12" customFormat="1" ht="10.5">
      <c r="B128" s="147"/>
      <c r="D128" s="148" t="s">
        <v>177</v>
      </c>
      <c r="E128" s="149" t="s">
        <v>1</v>
      </c>
      <c r="F128" s="150" t="s">
        <v>1476</v>
      </c>
      <c r="H128" s="151">
        <v>0.94</v>
      </c>
      <c r="I128" s="152"/>
      <c r="L128" s="147"/>
      <c r="M128" s="153"/>
      <c r="T128" s="154"/>
      <c r="AT128" s="149" t="s">
        <v>177</v>
      </c>
      <c r="AU128" s="149" t="s">
        <v>94</v>
      </c>
      <c r="AV128" s="12" t="s">
        <v>94</v>
      </c>
      <c r="AW128" s="12" t="s">
        <v>39</v>
      </c>
      <c r="AX128" s="12" t="s">
        <v>84</v>
      </c>
      <c r="AY128" s="149" t="s">
        <v>165</v>
      </c>
    </row>
    <row r="129" spans="2:65" s="12" customFormat="1" ht="10.5">
      <c r="B129" s="147"/>
      <c r="D129" s="148" t="s">
        <v>177</v>
      </c>
      <c r="E129" s="149" t="s">
        <v>1</v>
      </c>
      <c r="F129" s="150" t="s">
        <v>1477</v>
      </c>
      <c r="H129" s="151">
        <v>2.21</v>
      </c>
      <c r="I129" s="152"/>
      <c r="L129" s="147"/>
      <c r="M129" s="153"/>
      <c r="T129" s="154"/>
      <c r="AT129" s="149" t="s">
        <v>177</v>
      </c>
      <c r="AU129" s="149" t="s">
        <v>94</v>
      </c>
      <c r="AV129" s="12" t="s">
        <v>94</v>
      </c>
      <c r="AW129" s="12" t="s">
        <v>39</v>
      </c>
      <c r="AX129" s="12" t="s">
        <v>84</v>
      </c>
      <c r="AY129" s="149" t="s">
        <v>165</v>
      </c>
    </row>
    <row r="130" spans="2:65" s="13" customFormat="1" ht="10.5">
      <c r="B130" s="155"/>
      <c r="D130" s="148" t="s">
        <v>177</v>
      </c>
      <c r="E130" s="156" t="s">
        <v>1</v>
      </c>
      <c r="F130" s="157" t="s">
        <v>184</v>
      </c>
      <c r="H130" s="158">
        <v>3.15</v>
      </c>
      <c r="I130" s="159"/>
      <c r="L130" s="155"/>
      <c r="M130" s="160"/>
      <c r="T130" s="161"/>
      <c r="AT130" s="156" t="s">
        <v>177</v>
      </c>
      <c r="AU130" s="156" t="s">
        <v>94</v>
      </c>
      <c r="AV130" s="13" t="s">
        <v>171</v>
      </c>
      <c r="AW130" s="13" t="s">
        <v>39</v>
      </c>
      <c r="AX130" s="13" t="s">
        <v>92</v>
      </c>
      <c r="AY130" s="156" t="s">
        <v>165</v>
      </c>
    </row>
    <row r="131" spans="2:65" s="1" customFormat="1" ht="33.049999999999997" customHeight="1">
      <c r="B131" s="32"/>
      <c r="C131" s="133" t="s">
        <v>94</v>
      </c>
      <c r="D131" s="133" t="s">
        <v>167</v>
      </c>
      <c r="E131" s="134" t="s">
        <v>1478</v>
      </c>
      <c r="F131" s="135" t="s">
        <v>1479</v>
      </c>
      <c r="G131" s="136" t="s">
        <v>175</v>
      </c>
      <c r="H131" s="137">
        <v>3.15</v>
      </c>
      <c r="I131" s="138"/>
      <c r="J131" s="139">
        <f>ROUND(I131*H131,2)</f>
        <v>0</v>
      </c>
      <c r="K131" s="140"/>
      <c r="L131" s="32"/>
      <c r="M131" s="141" t="s">
        <v>1</v>
      </c>
      <c r="N131" s="142" t="s">
        <v>49</v>
      </c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45" t="s">
        <v>171</v>
      </c>
      <c r="AT131" s="145" t="s">
        <v>167</v>
      </c>
      <c r="AU131" s="145" t="s">
        <v>94</v>
      </c>
      <c r="AY131" s="16" t="s">
        <v>165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6" t="s">
        <v>92</v>
      </c>
      <c r="BK131" s="146">
        <f>ROUND(I131*H131,2)</f>
        <v>0</v>
      </c>
      <c r="BL131" s="16" t="s">
        <v>171</v>
      </c>
      <c r="BM131" s="145" t="s">
        <v>1480</v>
      </c>
    </row>
    <row r="132" spans="2:65" s="12" customFormat="1" ht="10.5">
      <c r="B132" s="147"/>
      <c r="D132" s="148" t="s">
        <v>177</v>
      </c>
      <c r="E132" s="149" t="s">
        <v>1</v>
      </c>
      <c r="F132" s="150" t="s">
        <v>1476</v>
      </c>
      <c r="H132" s="151">
        <v>0.94</v>
      </c>
      <c r="I132" s="152"/>
      <c r="L132" s="147"/>
      <c r="M132" s="153"/>
      <c r="T132" s="154"/>
      <c r="AT132" s="149" t="s">
        <v>177</v>
      </c>
      <c r="AU132" s="149" t="s">
        <v>94</v>
      </c>
      <c r="AV132" s="12" t="s">
        <v>94</v>
      </c>
      <c r="AW132" s="12" t="s">
        <v>39</v>
      </c>
      <c r="AX132" s="12" t="s">
        <v>84</v>
      </c>
      <c r="AY132" s="149" t="s">
        <v>165</v>
      </c>
    </row>
    <row r="133" spans="2:65" s="12" customFormat="1" ht="10.5">
      <c r="B133" s="147"/>
      <c r="D133" s="148" t="s">
        <v>177</v>
      </c>
      <c r="E133" s="149" t="s">
        <v>1</v>
      </c>
      <c r="F133" s="150" t="s">
        <v>1477</v>
      </c>
      <c r="H133" s="151">
        <v>2.21</v>
      </c>
      <c r="I133" s="152"/>
      <c r="L133" s="147"/>
      <c r="M133" s="153"/>
      <c r="T133" s="154"/>
      <c r="AT133" s="149" t="s">
        <v>177</v>
      </c>
      <c r="AU133" s="149" t="s">
        <v>94</v>
      </c>
      <c r="AV133" s="12" t="s">
        <v>94</v>
      </c>
      <c r="AW133" s="12" t="s">
        <v>39</v>
      </c>
      <c r="AX133" s="12" t="s">
        <v>84</v>
      </c>
      <c r="AY133" s="149" t="s">
        <v>165</v>
      </c>
    </row>
    <row r="134" spans="2:65" s="13" customFormat="1" ht="10.5">
      <c r="B134" s="155"/>
      <c r="D134" s="148" t="s">
        <v>177</v>
      </c>
      <c r="E134" s="156" t="s">
        <v>1</v>
      </c>
      <c r="F134" s="157" t="s">
        <v>184</v>
      </c>
      <c r="H134" s="158">
        <v>3.15</v>
      </c>
      <c r="I134" s="159"/>
      <c r="L134" s="155"/>
      <c r="M134" s="160"/>
      <c r="T134" s="161"/>
      <c r="AT134" s="156" t="s">
        <v>177</v>
      </c>
      <c r="AU134" s="156" t="s">
        <v>94</v>
      </c>
      <c r="AV134" s="13" t="s">
        <v>171</v>
      </c>
      <c r="AW134" s="13" t="s">
        <v>39</v>
      </c>
      <c r="AX134" s="13" t="s">
        <v>92</v>
      </c>
      <c r="AY134" s="156" t="s">
        <v>165</v>
      </c>
    </row>
    <row r="135" spans="2:65" s="1" customFormat="1" ht="24.25" customHeight="1">
      <c r="B135" s="32"/>
      <c r="C135" s="133" t="s">
        <v>185</v>
      </c>
      <c r="D135" s="133" t="s">
        <v>167</v>
      </c>
      <c r="E135" s="134" t="s">
        <v>1481</v>
      </c>
      <c r="F135" s="135" t="s">
        <v>1482</v>
      </c>
      <c r="G135" s="136" t="s">
        <v>175</v>
      </c>
      <c r="H135" s="137">
        <v>1.5</v>
      </c>
      <c r="I135" s="138"/>
      <c r="J135" s="139">
        <f>ROUND(I135*H135,2)</f>
        <v>0</v>
      </c>
      <c r="K135" s="140"/>
      <c r="L135" s="32"/>
      <c r="M135" s="141" t="s">
        <v>1</v>
      </c>
      <c r="N135" s="142" t="s">
        <v>49</v>
      </c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45" t="s">
        <v>171</v>
      </c>
      <c r="AT135" s="145" t="s">
        <v>167</v>
      </c>
      <c r="AU135" s="145" t="s">
        <v>94</v>
      </c>
      <c r="AY135" s="16" t="s">
        <v>165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6" t="s">
        <v>92</v>
      </c>
      <c r="BK135" s="146">
        <f>ROUND(I135*H135,2)</f>
        <v>0</v>
      </c>
      <c r="BL135" s="16" t="s">
        <v>171</v>
      </c>
      <c r="BM135" s="145" t="s">
        <v>1483</v>
      </c>
    </row>
    <row r="136" spans="2:65" s="12" customFormat="1" ht="10.5">
      <c r="B136" s="147"/>
      <c r="D136" s="148" t="s">
        <v>177</v>
      </c>
      <c r="E136" s="149" t="s">
        <v>1</v>
      </c>
      <c r="F136" s="150" t="s">
        <v>1484</v>
      </c>
      <c r="H136" s="151">
        <v>0.48</v>
      </c>
      <c r="I136" s="152"/>
      <c r="L136" s="147"/>
      <c r="M136" s="153"/>
      <c r="T136" s="154"/>
      <c r="AT136" s="149" t="s">
        <v>177</v>
      </c>
      <c r="AU136" s="149" t="s">
        <v>94</v>
      </c>
      <c r="AV136" s="12" t="s">
        <v>94</v>
      </c>
      <c r="AW136" s="12" t="s">
        <v>39</v>
      </c>
      <c r="AX136" s="12" t="s">
        <v>84</v>
      </c>
      <c r="AY136" s="149" t="s">
        <v>165</v>
      </c>
    </row>
    <row r="137" spans="2:65" s="12" customFormat="1" ht="10.5">
      <c r="B137" s="147"/>
      <c r="D137" s="148" t="s">
        <v>177</v>
      </c>
      <c r="E137" s="149" t="s">
        <v>1</v>
      </c>
      <c r="F137" s="150" t="s">
        <v>1485</v>
      </c>
      <c r="H137" s="151">
        <v>1.02</v>
      </c>
      <c r="I137" s="152"/>
      <c r="L137" s="147"/>
      <c r="M137" s="153"/>
      <c r="T137" s="154"/>
      <c r="AT137" s="149" t="s">
        <v>177</v>
      </c>
      <c r="AU137" s="149" t="s">
        <v>94</v>
      </c>
      <c r="AV137" s="12" t="s">
        <v>94</v>
      </c>
      <c r="AW137" s="12" t="s">
        <v>39</v>
      </c>
      <c r="AX137" s="12" t="s">
        <v>84</v>
      </c>
      <c r="AY137" s="149" t="s">
        <v>165</v>
      </c>
    </row>
    <row r="138" spans="2:65" s="13" customFormat="1" ht="10.5">
      <c r="B138" s="155"/>
      <c r="D138" s="148" t="s">
        <v>177</v>
      </c>
      <c r="E138" s="156" t="s">
        <v>1</v>
      </c>
      <c r="F138" s="157" t="s">
        <v>184</v>
      </c>
      <c r="H138" s="158">
        <v>1.5</v>
      </c>
      <c r="I138" s="159"/>
      <c r="L138" s="155"/>
      <c r="M138" s="160"/>
      <c r="T138" s="161"/>
      <c r="AT138" s="156" t="s">
        <v>177</v>
      </c>
      <c r="AU138" s="156" t="s">
        <v>94</v>
      </c>
      <c r="AV138" s="13" t="s">
        <v>171</v>
      </c>
      <c r="AW138" s="13" t="s">
        <v>39</v>
      </c>
      <c r="AX138" s="13" t="s">
        <v>92</v>
      </c>
      <c r="AY138" s="156" t="s">
        <v>165</v>
      </c>
    </row>
    <row r="139" spans="2:65" s="1" customFormat="1" ht="37.799999999999997" customHeight="1">
      <c r="B139" s="32"/>
      <c r="C139" s="133" t="s">
        <v>171</v>
      </c>
      <c r="D139" s="133" t="s">
        <v>167</v>
      </c>
      <c r="E139" s="134" t="s">
        <v>195</v>
      </c>
      <c r="F139" s="135" t="s">
        <v>1486</v>
      </c>
      <c r="G139" s="136" t="s">
        <v>175</v>
      </c>
      <c r="H139" s="137">
        <v>7.8</v>
      </c>
      <c r="I139" s="138"/>
      <c r="J139" s="139">
        <f>ROUND(I139*H139,2)</f>
        <v>0</v>
      </c>
      <c r="K139" s="140"/>
      <c r="L139" s="32"/>
      <c r="M139" s="141" t="s">
        <v>1</v>
      </c>
      <c r="N139" s="142" t="s">
        <v>49</v>
      </c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AR139" s="145" t="s">
        <v>171</v>
      </c>
      <c r="AT139" s="145" t="s">
        <v>167</v>
      </c>
      <c r="AU139" s="145" t="s">
        <v>94</v>
      </c>
      <c r="AY139" s="16" t="s">
        <v>165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6" t="s">
        <v>92</v>
      </c>
      <c r="BK139" s="146">
        <f>ROUND(I139*H139,2)</f>
        <v>0</v>
      </c>
      <c r="BL139" s="16" t="s">
        <v>171</v>
      </c>
      <c r="BM139" s="145" t="s">
        <v>1487</v>
      </c>
    </row>
    <row r="140" spans="2:65" s="12" customFormat="1" ht="10.5">
      <c r="B140" s="147"/>
      <c r="D140" s="148" t="s">
        <v>177</v>
      </c>
      <c r="E140" s="149" t="s">
        <v>1</v>
      </c>
      <c r="F140" s="150" t="s">
        <v>1488</v>
      </c>
      <c r="H140" s="151">
        <v>3.15</v>
      </c>
      <c r="I140" s="152"/>
      <c r="L140" s="147"/>
      <c r="M140" s="153"/>
      <c r="T140" s="154"/>
      <c r="AT140" s="149" t="s">
        <v>177</v>
      </c>
      <c r="AU140" s="149" t="s">
        <v>94</v>
      </c>
      <c r="AV140" s="12" t="s">
        <v>94</v>
      </c>
      <c r="AW140" s="12" t="s">
        <v>39</v>
      </c>
      <c r="AX140" s="12" t="s">
        <v>84</v>
      </c>
      <c r="AY140" s="149" t="s">
        <v>165</v>
      </c>
    </row>
    <row r="141" spans="2:65" s="12" customFormat="1" ht="10.5">
      <c r="B141" s="147"/>
      <c r="D141" s="148" t="s">
        <v>177</v>
      </c>
      <c r="E141" s="149" t="s">
        <v>1</v>
      </c>
      <c r="F141" s="150" t="s">
        <v>1489</v>
      </c>
      <c r="H141" s="151">
        <v>3.15</v>
      </c>
      <c r="I141" s="152"/>
      <c r="L141" s="147"/>
      <c r="M141" s="153"/>
      <c r="T141" s="154"/>
      <c r="AT141" s="149" t="s">
        <v>177</v>
      </c>
      <c r="AU141" s="149" t="s">
        <v>94</v>
      </c>
      <c r="AV141" s="12" t="s">
        <v>94</v>
      </c>
      <c r="AW141" s="12" t="s">
        <v>39</v>
      </c>
      <c r="AX141" s="12" t="s">
        <v>84</v>
      </c>
      <c r="AY141" s="149" t="s">
        <v>165</v>
      </c>
    </row>
    <row r="142" spans="2:65" s="12" customFormat="1" ht="10.5">
      <c r="B142" s="147"/>
      <c r="D142" s="148" t="s">
        <v>177</v>
      </c>
      <c r="E142" s="149" t="s">
        <v>1</v>
      </c>
      <c r="F142" s="150" t="s">
        <v>1490</v>
      </c>
      <c r="H142" s="151">
        <v>1.5</v>
      </c>
      <c r="I142" s="152"/>
      <c r="L142" s="147"/>
      <c r="M142" s="153"/>
      <c r="T142" s="154"/>
      <c r="AT142" s="149" t="s">
        <v>177</v>
      </c>
      <c r="AU142" s="149" t="s">
        <v>94</v>
      </c>
      <c r="AV142" s="12" t="s">
        <v>94</v>
      </c>
      <c r="AW142" s="12" t="s">
        <v>39</v>
      </c>
      <c r="AX142" s="12" t="s">
        <v>84</v>
      </c>
      <c r="AY142" s="149" t="s">
        <v>165</v>
      </c>
    </row>
    <row r="143" spans="2:65" s="13" customFormat="1" ht="10.5">
      <c r="B143" s="155"/>
      <c r="D143" s="148" t="s">
        <v>177</v>
      </c>
      <c r="E143" s="156" t="s">
        <v>1</v>
      </c>
      <c r="F143" s="157" t="s">
        <v>184</v>
      </c>
      <c r="H143" s="158">
        <v>7.8</v>
      </c>
      <c r="I143" s="159"/>
      <c r="L143" s="155"/>
      <c r="M143" s="160"/>
      <c r="T143" s="161"/>
      <c r="AT143" s="156" t="s">
        <v>177</v>
      </c>
      <c r="AU143" s="156" t="s">
        <v>94</v>
      </c>
      <c r="AV143" s="13" t="s">
        <v>171</v>
      </c>
      <c r="AW143" s="13" t="s">
        <v>39</v>
      </c>
      <c r="AX143" s="13" t="s">
        <v>92</v>
      </c>
      <c r="AY143" s="156" t="s">
        <v>165</v>
      </c>
    </row>
    <row r="144" spans="2:65" s="1" customFormat="1" ht="37.799999999999997" customHeight="1">
      <c r="B144" s="32"/>
      <c r="C144" s="133" t="s">
        <v>194</v>
      </c>
      <c r="D144" s="133" t="s">
        <v>167</v>
      </c>
      <c r="E144" s="134" t="s">
        <v>200</v>
      </c>
      <c r="F144" s="135" t="s">
        <v>1491</v>
      </c>
      <c r="G144" s="136" t="s">
        <v>175</v>
      </c>
      <c r="H144" s="137">
        <v>85.8</v>
      </c>
      <c r="I144" s="138"/>
      <c r="J144" s="139">
        <f>ROUND(I144*H144,2)</f>
        <v>0</v>
      </c>
      <c r="K144" s="140"/>
      <c r="L144" s="32"/>
      <c r="M144" s="141" t="s">
        <v>1</v>
      </c>
      <c r="N144" s="142" t="s">
        <v>49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171</v>
      </c>
      <c r="AT144" s="145" t="s">
        <v>167</v>
      </c>
      <c r="AU144" s="145" t="s">
        <v>94</v>
      </c>
      <c r="AY144" s="16" t="s">
        <v>165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6" t="s">
        <v>92</v>
      </c>
      <c r="BK144" s="146">
        <f>ROUND(I144*H144,2)</f>
        <v>0</v>
      </c>
      <c r="BL144" s="16" t="s">
        <v>171</v>
      </c>
      <c r="BM144" s="145" t="s">
        <v>1492</v>
      </c>
    </row>
    <row r="145" spans="2:65" s="12" customFormat="1" ht="10.5">
      <c r="B145" s="147"/>
      <c r="D145" s="148" t="s">
        <v>177</v>
      </c>
      <c r="F145" s="150" t="s">
        <v>1493</v>
      </c>
      <c r="H145" s="151">
        <v>85.8</v>
      </c>
      <c r="I145" s="152"/>
      <c r="L145" s="147"/>
      <c r="M145" s="153"/>
      <c r="T145" s="154"/>
      <c r="AT145" s="149" t="s">
        <v>177</v>
      </c>
      <c r="AU145" s="149" t="s">
        <v>94</v>
      </c>
      <c r="AV145" s="12" t="s">
        <v>94</v>
      </c>
      <c r="AW145" s="12" t="s">
        <v>4</v>
      </c>
      <c r="AX145" s="12" t="s">
        <v>92</v>
      </c>
      <c r="AY145" s="149" t="s">
        <v>165</v>
      </c>
    </row>
    <row r="146" spans="2:65" s="1" customFormat="1" ht="16.55" customHeight="1">
      <c r="B146" s="32"/>
      <c r="C146" s="133" t="s">
        <v>199</v>
      </c>
      <c r="D146" s="133" t="s">
        <v>167</v>
      </c>
      <c r="E146" s="134" t="s">
        <v>1494</v>
      </c>
      <c r="F146" s="135" t="s">
        <v>1495</v>
      </c>
      <c r="G146" s="136" t="s">
        <v>175</v>
      </c>
      <c r="H146" s="137">
        <v>7.8</v>
      </c>
      <c r="I146" s="138"/>
      <c r="J146" s="139">
        <f>ROUND(I146*H146,2)</f>
        <v>0</v>
      </c>
      <c r="K146" s="140"/>
      <c r="L146" s="32"/>
      <c r="M146" s="141" t="s">
        <v>1</v>
      </c>
      <c r="N146" s="142" t="s">
        <v>49</v>
      </c>
      <c r="P146" s="143">
        <f>O146*H146</f>
        <v>0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AR146" s="145" t="s">
        <v>171</v>
      </c>
      <c r="AT146" s="145" t="s">
        <v>167</v>
      </c>
      <c r="AU146" s="145" t="s">
        <v>94</v>
      </c>
      <c r="AY146" s="16" t="s">
        <v>165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6" t="s">
        <v>92</v>
      </c>
      <c r="BK146" s="146">
        <f>ROUND(I146*H146,2)</f>
        <v>0</v>
      </c>
      <c r="BL146" s="16" t="s">
        <v>171</v>
      </c>
      <c r="BM146" s="145" t="s">
        <v>1496</v>
      </c>
    </row>
    <row r="147" spans="2:65" s="1" customFormat="1" ht="33.049999999999997" customHeight="1">
      <c r="B147" s="32"/>
      <c r="C147" s="133" t="s">
        <v>204</v>
      </c>
      <c r="D147" s="133" t="s">
        <v>167</v>
      </c>
      <c r="E147" s="134" t="s">
        <v>623</v>
      </c>
      <c r="F147" s="135" t="s">
        <v>624</v>
      </c>
      <c r="G147" s="136" t="s">
        <v>224</v>
      </c>
      <c r="H147" s="137">
        <v>13.26</v>
      </c>
      <c r="I147" s="138"/>
      <c r="J147" s="139">
        <f>ROUND(I147*H147,2)</f>
        <v>0</v>
      </c>
      <c r="K147" s="140"/>
      <c r="L147" s="32"/>
      <c r="M147" s="141" t="s">
        <v>1</v>
      </c>
      <c r="N147" s="142" t="s">
        <v>49</v>
      </c>
      <c r="P147" s="143">
        <f>O147*H147</f>
        <v>0</v>
      </c>
      <c r="Q147" s="143">
        <v>0</v>
      </c>
      <c r="R147" s="143">
        <f>Q147*H147</f>
        <v>0</v>
      </c>
      <c r="S147" s="143">
        <v>0</v>
      </c>
      <c r="T147" s="144">
        <f>S147*H147</f>
        <v>0</v>
      </c>
      <c r="AR147" s="145" t="s">
        <v>171</v>
      </c>
      <c r="AT147" s="145" t="s">
        <v>167</v>
      </c>
      <c r="AU147" s="145" t="s">
        <v>94</v>
      </c>
      <c r="AY147" s="16" t="s">
        <v>165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6" t="s">
        <v>92</v>
      </c>
      <c r="BK147" s="146">
        <f>ROUND(I147*H147,2)</f>
        <v>0</v>
      </c>
      <c r="BL147" s="16" t="s">
        <v>171</v>
      </c>
      <c r="BM147" s="145" t="s">
        <v>1497</v>
      </c>
    </row>
    <row r="148" spans="2:65" s="12" customFormat="1" ht="10.5">
      <c r="B148" s="147"/>
      <c r="D148" s="148" t="s">
        <v>177</v>
      </c>
      <c r="E148" s="149" t="s">
        <v>1</v>
      </c>
      <c r="F148" s="150" t="s">
        <v>1498</v>
      </c>
      <c r="H148" s="151">
        <v>13.26</v>
      </c>
      <c r="I148" s="152"/>
      <c r="L148" s="147"/>
      <c r="M148" s="153"/>
      <c r="T148" s="154"/>
      <c r="AT148" s="149" t="s">
        <v>177</v>
      </c>
      <c r="AU148" s="149" t="s">
        <v>94</v>
      </c>
      <c r="AV148" s="12" t="s">
        <v>94</v>
      </c>
      <c r="AW148" s="12" t="s">
        <v>39</v>
      </c>
      <c r="AX148" s="12" t="s">
        <v>84</v>
      </c>
      <c r="AY148" s="149" t="s">
        <v>165</v>
      </c>
    </row>
    <row r="149" spans="2:65" s="13" customFormat="1" ht="10.5">
      <c r="B149" s="155"/>
      <c r="D149" s="148" t="s">
        <v>177</v>
      </c>
      <c r="E149" s="156" t="s">
        <v>1</v>
      </c>
      <c r="F149" s="157" t="s">
        <v>184</v>
      </c>
      <c r="H149" s="158">
        <v>13.26</v>
      </c>
      <c r="I149" s="159"/>
      <c r="L149" s="155"/>
      <c r="M149" s="160"/>
      <c r="T149" s="161"/>
      <c r="AT149" s="156" t="s">
        <v>177</v>
      </c>
      <c r="AU149" s="156" t="s">
        <v>94</v>
      </c>
      <c r="AV149" s="13" t="s">
        <v>171</v>
      </c>
      <c r="AW149" s="13" t="s">
        <v>39</v>
      </c>
      <c r="AX149" s="13" t="s">
        <v>92</v>
      </c>
      <c r="AY149" s="156" t="s">
        <v>165</v>
      </c>
    </row>
    <row r="150" spans="2:65" s="11" customFormat="1" ht="22.75" customHeight="1">
      <c r="B150" s="121"/>
      <c r="D150" s="122" t="s">
        <v>83</v>
      </c>
      <c r="E150" s="131" t="s">
        <v>94</v>
      </c>
      <c r="F150" s="131" t="s">
        <v>245</v>
      </c>
      <c r="I150" s="124"/>
      <c r="J150" s="132">
        <f>BK150</f>
        <v>0</v>
      </c>
      <c r="L150" s="121"/>
      <c r="M150" s="126"/>
      <c r="P150" s="127">
        <f>SUM(P151:P156)</f>
        <v>0</v>
      </c>
      <c r="R150" s="127">
        <f>SUM(R151:R156)</f>
        <v>11.34864</v>
      </c>
      <c r="T150" s="128">
        <f>SUM(T151:T156)</f>
        <v>0</v>
      </c>
      <c r="AR150" s="122" t="s">
        <v>92</v>
      </c>
      <c r="AT150" s="129" t="s">
        <v>83</v>
      </c>
      <c r="AU150" s="129" t="s">
        <v>92</v>
      </c>
      <c r="AY150" s="122" t="s">
        <v>165</v>
      </c>
      <c r="BK150" s="130">
        <f>SUM(BK151:BK156)</f>
        <v>0</v>
      </c>
    </row>
    <row r="151" spans="2:65" s="1" customFormat="1" ht="37.799999999999997" customHeight="1">
      <c r="B151" s="32"/>
      <c r="C151" s="133" t="s">
        <v>209</v>
      </c>
      <c r="D151" s="133" t="s">
        <v>167</v>
      </c>
      <c r="E151" s="134" t="s">
        <v>1499</v>
      </c>
      <c r="F151" s="135" t="s">
        <v>1500</v>
      </c>
      <c r="G151" s="136" t="s">
        <v>175</v>
      </c>
      <c r="H151" s="137">
        <v>5.2539999999999996</v>
      </c>
      <c r="I151" s="138"/>
      <c r="J151" s="139">
        <f>ROUND(I151*H151,2)</f>
        <v>0</v>
      </c>
      <c r="K151" s="140"/>
      <c r="L151" s="32"/>
      <c r="M151" s="141" t="s">
        <v>1</v>
      </c>
      <c r="N151" s="142" t="s">
        <v>49</v>
      </c>
      <c r="P151" s="143">
        <f>O151*H151</f>
        <v>0</v>
      </c>
      <c r="Q151" s="143">
        <v>2.16</v>
      </c>
      <c r="R151" s="143">
        <f>Q151*H151</f>
        <v>11.34864</v>
      </c>
      <c r="S151" s="143">
        <v>0</v>
      </c>
      <c r="T151" s="144">
        <f>S151*H151</f>
        <v>0</v>
      </c>
      <c r="AR151" s="145" t="s">
        <v>171</v>
      </c>
      <c r="AT151" s="145" t="s">
        <v>167</v>
      </c>
      <c r="AU151" s="145" t="s">
        <v>94</v>
      </c>
      <c r="AY151" s="16" t="s">
        <v>165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6" t="s">
        <v>92</v>
      </c>
      <c r="BK151" s="146">
        <f>ROUND(I151*H151,2)</f>
        <v>0</v>
      </c>
      <c r="BL151" s="16" t="s">
        <v>171</v>
      </c>
      <c r="BM151" s="145" t="s">
        <v>1501</v>
      </c>
    </row>
    <row r="152" spans="2:65" s="12" customFormat="1" ht="10.5">
      <c r="B152" s="147"/>
      <c r="D152" s="148" t="s">
        <v>177</v>
      </c>
      <c r="E152" s="149" t="s">
        <v>1</v>
      </c>
      <c r="F152" s="150" t="s">
        <v>1502</v>
      </c>
      <c r="H152" s="151">
        <v>0.16</v>
      </c>
      <c r="I152" s="152"/>
      <c r="L152" s="147"/>
      <c r="M152" s="153"/>
      <c r="T152" s="154"/>
      <c r="AT152" s="149" t="s">
        <v>177</v>
      </c>
      <c r="AU152" s="149" t="s">
        <v>94</v>
      </c>
      <c r="AV152" s="12" t="s">
        <v>94</v>
      </c>
      <c r="AW152" s="12" t="s">
        <v>39</v>
      </c>
      <c r="AX152" s="12" t="s">
        <v>84</v>
      </c>
      <c r="AY152" s="149" t="s">
        <v>165</v>
      </c>
    </row>
    <row r="153" spans="2:65" s="12" customFormat="1" ht="10.5">
      <c r="B153" s="147"/>
      <c r="D153" s="148" t="s">
        <v>177</v>
      </c>
      <c r="E153" s="149" t="s">
        <v>1</v>
      </c>
      <c r="F153" s="150" t="s">
        <v>1503</v>
      </c>
      <c r="H153" s="151">
        <v>0.34</v>
      </c>
      <c r="I153" s="152"/>
      <c r="L153" s="147"/>
      <c r="M153" s="153"/>
      <c r="T153" s="154"/>
      <c r="AT153" s="149" t="s">
        <v>177</v>
      </c>
      <c r="AU153" s="149" t="s">
        <v>94</v>
      </c>
      <c r="AV153" s="12" t="s">
        <v>94</v>
      </c>
      <c r="AW153" s="12" t="s">
        <v>39</v>
      </c>
      <c r="AX153" s="12" t="s">
        <v>84</v>
      </c>
      <c r="AY153" s="149" t="s">
        <v>165</v>
      </c>
    </row>
    <row r="154" spans="2:65" s="12" customFormat="1" ht="10.5">
      <c r="B154" s="147"/>
      <c r="D154" s="148" t="s">
        <v>177</v>
      </c>
      <c r="E154" s="149" t="s">
        <v>1</v>
      </c>
      <c r="F154" s="150" t="s">
        <v>1504</v>
      </c>
      <c r="H154" s="151">
        <v>1.1839999999999999</v>
      </c>
      <c r="I154" s="152"/>
      <c r="L154" s="147"/>
      <c r="M154" s="153"/>
      <c r="T154" s="154"/>
      <c r="AT154" s="149" t="s">
        <v>177</v>
      </c>
      <c r="AU154" s="149" t="s">
        <v>94</v>
      </c>
      <c r="AV154" s="12" t="s">
        <v>94</v>
      </c>
      <c r="AW154" s="12" t="s">
        <v>39</v>
      </c>
      <c r="AX154" s="12" t="s">
        <v>84</v>
      </c>
      <c r="AY154" s="149" t="s">
        <v>165</v>
      </c>
    </row>
    <row r="155" spans="2:65" s="12" customFormat="1" ht="10.5">
      <c r="B155" s="147"/>
      <c r="D155" s="148" t="s">
        <v>177</v>
      </c>
      <c r="E155" s="149" t="s">
        <v>1</v>
      </c>
      <c r="F155" s="150" t="s">
        <v>1505</v>
      </c>
      <c r="H155" s="151">
        <v>3.57</v>
      </c>
      <c r="I155" s="152"/>
      <c r="L155" s="147"/>
      <c r="M155" s="153"/>
      <c r="T155" s="154"/>
      <c r="AT155" s="149" t="s">
        <v>177</v>
      </c>
      <c r="AU155" s="149" t="s">
        <v>94</v>
      </c>
      <c r="AV155" s="12" t="s">
        <v>94</v>
      </c>
      <c r="AW155" s="12" t="s">
        <v>39</v>
      </c>
      <c r="AX155" s="12" t="s">
        <v>84</v>
      </c>
      <c r="AY155" s="149" t="s">
        <v>165</v>
      </c>
    </row>
    <row r="156" spans="2:65" s="13" customFormat="1" ht="10.5">
      <c r="B156" s="155"/>
      <c r="D156" s="148" t="s">
        <v>177</v>
      </c>
      <c r="E156" s="156" t="s">
        <v>1</v>
      </c>
      <c r="F156" s="157" t="s">
        <v>184</v>
      </c>
      <c r="H156" s="158">
        <v>5.2539999999999996</v>
      </c>
      <c r="I156" s="159"/>
      <c r="L156" s="155"/>
      <c r="M156" s="160"/>
      <c r="T156" s="161"/>
      <c r="AT156" s="156" t="s">
        <v>177</v>
      </c>
      <c r="AU156" s="156" t="s">
        <v>94</v>
      </c>
      <c r="AV156" s="13" t="s">
        <v>171</v>
      </c>
      <c r="AW156" s="13" t="s">
        <v>39</v>
      </c>
      <c r="AX156" s="13" t="s">
        <v>92</v>
      </c>
      <c r="AY156" s="156" t="s">
        <v>165</v>
      </c>
    </row>
    <row r="157" spans="2:65" s="11" customFormat="1" ht="22.75" customHeight="1">
      <c r="B157" s="121"/>
      <c r="D157" s="122" t="s">
        <v>83</v>
      </c>
      <c r="E157" s="131" t="s">
        <v>214</v>
      </c>
      <c r="F157" s="131" t="s">
        <v>460</v>
      </c>
      <c r="I157" s="124"/>
      <c r="J157" s="132">
        <f>BK157</f>
        <v>0</v>
      </c>
      <c r="L157" s="121"/>
      <c r="M157" s="126"/>
      <c r="P157" s="127">
        <f>SUM(P158:P159)</f>
        <v>0</v>
      </c>
      <c r="R157" s="127">
        <f>SUM(R158:R159)</f>
        <v>4.7532350000000001E-2</v>
      </c>
      <c r="T157" s="128">
        <f>SUM(T158:T159)</f>
        <v>0</v>
      </c>
      <c r="AR157" s="122" t="s">
        <v>92</v>
      </c>
      <c r="AT157" s="129" t="s">
        <v>83</v>
      </c>
      <c r="AU157" s="129" t="s">
        <v>92</v>
      </c>
      <c r="AY157" s="122" t="s">
        <v>165</v>
      </c>
      <c r="BK157" s="130">
        <f>SUM(BK158:BK159)</f>
        <v>0</v>
      </c>
    </row>
    <row r="158" spans="2:65" s="1" customFormat="1" ht="24.25" customHeight="1">
      <c r="B158" s="32"/>
      <c r="C158" s="133" t="s">
        <v>214</v>
      </c>
      <c r="D158" s="133" t="s">
        <v>167</v>
      </c>
      <c r="E158" s="134" t="s">
        <v>1506</v>
      </c>
      <c r="F158" s="135" t="s">
        <v>1507</v>
      </c>
      <c r="G158" s="136" t="s">
        <v>266</v>
      </c>
      <c r="H158" s="137">
        <v>50</v>
      </c>
      <c r="I158" s="138"/>
      <c r="J158" s="139">
        <f>ROUND(I158*H158,2)</f>
        <v>0</v>
      </c>
      <c r="K158" s="140"/>
      <c r="L158" s="32"/>
      <c r="M158" s="141" t="s">
        <v>1</v>
      </c>
      <c r="N158" s="142" t="s">
        <v>49</v>
      </c>
      <c r="P158" s="143">
        <f>O158*H158</f>
        <v>0</v>
      </c>
      <c r="Q158" s="143">
        <v>8.0647000000000002E-5</v>
      </c>
      <c r="R158" s="143">
        <f>Q158*H158</f>
        <v>4.0323500000000005E-3</v>
      </c>
      <c r="S158" s="143">
        <v>0</v>
      </c>
      <c r="T158" s="144">
        <f>S158*H158</f>
        <v>0</v>
      </c>
      <c r="AR158" s="145" t="s">
        <v>171</v>
      </c>
      <c r="AT158" s="145" t="s">
        <v>167</v>
      </c>
      <c r="AU158" s="145" t="s">
        <v>94</v>
      </c>
      <c r="AY158" s="16" t="s">
        <v>165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6" t="s">
        <v>92</v>
      </c>
      <c r="BK158" s="146">
        <f>ROUND(I158*H158,2)</f>
        <v>0</v>
      </c>
      <c r="BL158" s="16" t="s">
        <v>171</v>
      </c>
      <c r="BM158" s="145" t="s">
        <v>1508</v>
      </c>
    </row>
    <row r="159" spans="2:65" s="1" customFormat="1" ht="21.8" customHeight="1">
      <c r="B159" s="32"/>
      <c r="C159" s="133" t="s">
        <v>220</v>
      </c>
      <c r="D159" s="133" t="s">
        <v>167</v>
      </c>
      <c r="E159" s="134" t="s">
        <v>1509</v>
      </c>
      <c r="F159" s="135" t="s">
        <v>1510</v>
      </c>
      <c r="G159" s="136" t="s">
        <v>266</v>
      </c>
      <c r="H159" s="137">
        <v>50</v>
      </c>
      <c r="I159" s="138"/>
      <c r="J159" s="139">
        <f>ROUND(I159*H159,2)</f>
        <v>0</v>
      </c>
      <c r="K159" s="140"/>
      <c r="L159" s="32"/>
      <c r="M159" s="141" t="s">
        <v>1</v>
      </c>
      <c r="N159" s="142" t="s">
        <v>49</v>
      </c>
      <c r="P159" s="143">
        <f>O159*H159</f>
        <v>0</v>
      </c>
      <c r="Q159" s="143">
        <v>8.7000000000000001E-4</v>
      </c>
      <c r="R159" s="143">
        <f>Q159*H159</f>
        <v>4.3499999999999997E-2</v>
      </c>
      <c r="S159" s="143">
        <v>0</v>
      </c>
      <c r="T159" s="144">
        <f>S159*H159</f>
        <v>0</v>
      </c>
      <c r="AR159" s="145" t="s">
        <v>171</v>
      </c>
      <c r="AT159" s="145" t="s">
        <v>167</v>
      </c>
      <c r="AU159" s="145" t="s">
        <v>94</v>
      </c>
      <c r="AY159" s="16" t="s">
        <v>165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6" t="s">
        <v>92</v>
      </c>
      <c r="BK159" s="146">
        <f>ROUND(I159*H159,2)</f>
        <v>0</v>
      </c>
      <c r="BL159" s="16" t="s">
        <v>171</v>
      </c>
      <c r="BM159" s="145" t="s">
        <v>1511</v>
      </c>
    </row>
    <row r="160" spans="2:65" s="11" customFormat="1" ht="25.85" customHeight="1">
      <c r="B160" s="121"/>
      <c r="D160" s="122" t="s">
        <v>83</v>
      </c>
      <c r="E160" s="123" t="s">
        <v>549</v>
      </c>
      <c r="F160" s="123" t="s">
        <v>550</v>
      </c>
      <c r="I160" s="124"/>
      <c r="J160" s="125">
        <f>BK160</f>
        <v>0</v>
      </c>
      <c r="L160" s="121"/>
      <c r="M160" s="126"/>
      <c r="P160" s="127">
        <f>P161+SUM(P162:P165)+P181+P196</f>
        <v>0</v>
      </c>
      <c r="R160" s="127">
        <f>R161+SUM(R162:R165)+R181+R196</f>
        <v>8.7469963050000015</v>
      </c>
      <c r="T160" s="128">
        <f>T161+SUM(T162:T165)+T181+T196</f>
        <v>0</v>
      </c>
      <c r="AR160" s="122" t="s">
        <v>94</v>
      </c>
      <c r="AT160" s="129" t="s">
        <v>83</v>
      </c>
      <c r="AU160" s="129" t="s">
        <v>84</v>
      </c>
      <c r="AY160" s="122" t="s">
        <v>165</v>
      </c>
      <c r="BK160" s="130">
        <f>BK161+SUM(BK162:BK165)+BK181+BK196</f>
        <v>0</v>
      </c>
    </row>
    <row r="161" spans="2:65" s="1" customFormat="1" ht="44.2" customHeight="1">
      <c r="B161" s="32"/>
      <c r="C161" s="133" t="s">
        <v>227</v>
      </c>
      <c r="D161" s="133" t="s">
        <v>167</v>
      </c>
      <c r="E161" s="134" t="s">
        <v>1512</v>
      </c>
      <c r="F161" s="135" t="s">
        <v>1513</v>
      </c>
      <c r="G161" s="136" t="s">
        <v>170</v>
      </c>
      <c r="H161" s="137">
        <v>6.25</v>
      </c>
      <c r="I161" s="138"/>
      <c r="J161" s="139">
        <f>ROUND(I161*H161,2)</f>
        <v>0</v>
      </c>
      <c r="K161" s="140"/>
      <c r="L161" s="32"/>
      <c r="M161" s="141" t="s">
        <v>1</v>
      </c>
      <c r="N161" s="142" t="s">
        <v>49</v>
      </c>
      <c r="P161" s="143">
        <f>O161*H161</f>
        <v>0</v>
      </c>
      <c r="Q161" s="143">
        <v>0.95650029999999997</v>
      </c>
      <c r="R161" s="143">
        <f>Q161*H161</f>
        <v>5.9781268750000001</v>
      </c>
      <c r="S161" s="143">
        <v>0</v>
      </c>
      <c r="T161" s="144">
        <f>S161*H161</f>
        <v>0</v>
      </c>
      <c r="AR161" s="145" t="s">
        <v>171</v>
      </c>
      <c r="AT161" s="145" t="s">
        <v>167</v>
      </c>
      <c r="AU161" s="145" t="s">
        <v>92</v>
      </c>
      <c r="AY161" s="16" t="s">
        <v>165</v>
      </c>
      <c r="BE161" s="146">
        <f>IF(N161="základní",J161,0)</f>
        <v>0</v>
      </c>
      <c r="BF161" s="146">
        <f>IF(N161="snížená",J161,0)</f>
        <v>0</v>
      </c>
      <c r="BG161" s="146">
        <f>IF(N161="zákl. přenesená",J161,0)</f>
        <v>0</v>
      </c>
      <c r="BH161" s="146">
        <f>IF(N161="sníž. přenesená",J161,0)</f>
        <v>0</v>
      </c>
      <c r="BI161" s="146">
        <f>IF(N161="nulová",J161,0)</f>
        <v>0</v>
      </c>
      <c r="BJ161" s="16" t="s">
        <v>92</v>
      </c>
      <c r="BK161" s="146">
        <f>ROUND(I161*H161,2)</f>
        <v>0</v>
      </c>
      <c r="BL161" s="16" t="s">
        <v>171</v>
      </c>
      <c r="BM161" s="145" t="s">
        <v>1514</v>
      </c>
    </row>
    <row r="162" spans="2:65" s="12" customFormat="1" ht="10.5">
      <c r="B162" s="147"/>
      <c r="D162" s="148" t="s">
        <v>177</v>
      </c>
      <c r="E162" s="149" t="s">
        <v>1</v>
      </c>
      <c r="F162" s="150" t="s">
        <v>1515</v>
      </c>
      <c r="H162" s="151">
        <v>2</v>
      </c>
      <c r="I162" s="152"/>
      <c r="L162" s="147"/>
      <c r="M162" s="153"/>
      <c r="T162" s="154"/>
      <c r="AT162" s="149" t="s">
        <v>177</v>
      </c>
      <c r="AU162" s="149" t="s">
        <v>92</v>
      </c>
      <c r="AV162" s="12" t="s">
        <v>94</v>
      </c>
      <c r="AW162" s="12" t="s">
        <v>39</v>
      </c>
      <c r="AX162" s="12" t="s">
        <v>84</v>
      </c>
      <c r="AY162" s="149" t="s">
        <v>165</v>
      </c>
    </row>
    <row r="163" spans="2:65" s="12" customFormat="1" ht="10.5">
      <c r="B163" s="147"/>
      <c r="D163" s="148" t="s">
        <v>177</v>
      </c>
      <c r="E163" s="149" t="s">
        <v>1</v>
      </c>
      <c r="F163" s="150" t="s">
        <v>1516</v>
      </c>
      <c r="H163" s="151">
        <v>4.25</v>
      </c>
      <c r="I163" s="152"/>
      <c r="L163" s="147"/>
      <c r="M163" s="153"/>
      <c r="T163" s="154"/>
      <c r="AT163" s="149" t="s">
        <v>177</v>
      </c>
      <c r="AU163" s="149" t="s">
        <v>92</v>
      </c>
      <c r="AV163" s="12" t="s">
        <v>94</v>
      </c>
      <c r="AW163" s="12" t="s">
        <v>39</v>
      </c>
      <c r="AX163" s="12" t="s">
        <v>84</v>
      </c>
      <c r="AY163" s="149" t="s">
        <v>165</v>
      </c>
    </row>
    <row r="164" spans="2:65" s="13" customFormat="1" ht="10.5">
      <c r="B164" s="155"/>
      <c r="D164" s="148" t="s">
        <v>177</v>
      </c>
      <c r="E164" s="156" t="s">
        <v>1</v>
      </c>
      <c r="F164" s="157" t="s">
        <v>184</v>
      </c>
      <c r="H164" s="158">
        <v>6.25</v>
      </c>
      <c r="I164" s="159"/>
      <c r="L164" s="155"/>
      <c r="M164" s="160"/>
      <c r="T164" s="161"/>
      <c r="AT164" s="156" t="s">
        <v>177</v>
      </c>
      <c r="AU164" s="156" t="s">
        <v>92</v>
      </c>
      <c r="AV164" s="13" t="s">
        <v>171</v>
      </c>
      <c r="AW164" s="13" t="s">
        <v>39</v>
      </c>
      <c r="AX164" s="13" t="s">
        <v>92</v>
      </c>
      <c r="AY164" s="156" t="s">
        <v>165</v>
      </c>
    </row>
    <row r="165" spans="2:65" s="11" customFormat="1" ht="22.75" customHeight="1">
      <c r="B165" s="121"/>
      <c r="D165" s="122" t="s">
        <v>83</v>
      </c>
      <c r="E165" s="131" t="s">
        <v>551</v>
      </c>
      <c r="F165" s="131" t="s">
        <v>552</v>
      </c>
      <c r="I165" s="124"/>
      <c r="J165" s="132">
        <f>BK165</f>
        <v>0</v>
      </c>
      <c r="L165" s="121"/>
      <c r="M165" s="126"/>
      <c r="P165" s="127">
        <f>SUM(P166:P180)</f>
        <v>0</v>
      </c>
      <c r="R165" s="127">
        <f>SUM(R166:R180)</f>
        <v>3.0391249999999995E-2</v>
      </c>
      <c r="T165" s="128">
        <f>SUM(T166:T180)</f>
        <v>0</v>
      </c>
      <c r="AR165" s="122" t="s">
        <v>94</v>
      </c>
      <c r="AT165" s="129" t="s">
        <v>83</v>
      </c>
      <c r="AU165" s="129" t="s">
        <v>92</v>
      </c>
      <c r="AY165" s="122" t="s">
        <v>165</v>
      </c>
      <c r="BK165" s="130">
        <f>SUM(BK166:BK180)</f>
        <v>0</v>
      </c>
    </row>
    <row r="166" spans="2:65" s="1" customFormat="1" ht="37.799999999999997" customHeight="1">
      <c r="B166" s="32"/>
      <c r="C166" s="133" t="s">
        <v>231</v>
      </c>
      <c r="D166" s="133" t="s">
        <v>167</v>
      </c>
      <c r="E166" s="134" t="s">
        <v>1517</v>
      </c>
      <c r="F166" s="135" t="s">
        <v>1518</v>
      </c>
      <c r="G166" s="136" t="s">
        <v>170</v>
      </c>
      <c r="H166" s="137">
        <v>5</v>
      </c>
      <c r="I166" s="138"/>
      <c r="J166" s="139">
        <f>ROUND(I166*H166,2)</f>
        <v>0</v>
      </c>
      <c r="K166" s="140"/>
      <c r="L166" s="32"/>
      <c r="M166" s="141" t="s">
        <v>1</v>
      </c>
      <c r="N166" s="142" t="s">
        <v>49</v>
      </c>
      <c r="P166" s="143">
        <f>O166*H166</f>
        <v>0</v>
      </c>
      <c r="Q166" s="143">
        <v>0</v>
      </c>
      <c r="R166" s="143">
        <f>Q166*H166</f>
        <v>0</v>
      </c>
      <c r="S166" s="143">
        <v>0</v>
      </c>
      <c r="T166" s="144">
        <f>S166*H166</f>
        <v>0</v>
      </c>
      <c r="AR166" s="145" t="s">
        <v>250</v>
      </c>
      <c r="AT166" s="145" t="s">
        <v>167</v>
      </c>
      <c r="AU166" s="145" t="s">
        <v>94</v>
      </c>
      <c r="AY166" s="16" t="s">
        <v>165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6" t="s">
        <v>92</v>
      </c>
      <c r="BK166" s="146">
        <f>ROUND(I166*H166,2)</f>
        <v>0</v>
      </c>
      <c r="BL166" s="16" t="s">
        <v>250</v>
      </c>
      <c r="BM166" s="145" t="s">
        <v>1519</v>
      </c>
    </row>
    <row r="167" spans="2:65" s="12" customFormat="1" ht="10.5">
      <c r="B167" s="147"/>
      <c r="D167" s="148" t="s">
        <v>177</v>
      </c>
      <c r="E167" s="149" t="s">
        <v>1</v>
      </c>
      <c r="F167" s="150" t="s">
        <v>1520</v>
      </c>
      <c r="H167" s="151">
        <v>1.6</v>
      </c>
      <c r="I167" s="152"/>
      <c r="L167" s="147"/>
      <c r="M167" s="153"/>
      <c r="T167" s="154"/>
      <c r="AT167" s="149" t="s">
        <v>177</v>
      </c>
      <c r="AU167" s="149" t="s">
        <v>94</v>
      </c>
      <c r="AV167" s="12" t="s">
        <v>94</v>
      </c>
      <c r="AW167" s="12" t="s">
        <v>39</v>
      </c>
      <c r="AX167" s="12" t="s">
        <v>84</v>
      </c>
      <c r="AY167" s="149" t="s">
        <v>165</v>
      </c>
    </row>
    <row r="168" spans="2:65" s="12" customFormat="1" ht="10.5">
      <c r="B168" s="147"/>
      <c r="D168" s="148" t="s">
        <v>177</v>
      </c>
      <c r="E168" s="149" t="s">
        <v>1</v>
      </c>
      <c r="F168" s="150" t="s">
        <v>1521</v>
      </c>
      <c r="H168" s="151">
        <v>3.4</v>
      </c>
      <c r="I168" s="152"/>
      <c r="L168" s="147"/>
      <c r="M168" s="153"/>
      <c r="T168" s="154"/>
      <c r="AT168" s="149" t="s">
        <v>177</v>
      </c>
      <c r="AU168" s="149" t="s">
        <v>94</v>
      </c>
      <c r="AV168" s="12" t="s">
        <v>94</v>
      </c>
      <c r="AW168" s="12" t="s">
        <v>39</v>
      </c>
      <c r="AX168" s="12" t="s">
        <v>84</v>
      </c>
      <c r="AY168" s="149" t="s">
        <v>165</v>
      </c>
    </row>
    <row r="169" spans="2:65" s="13" customFormat="1" ht="10.5">
      <c r="B169" s="155"/>
      <c r="D169" s="148" t="s">
        <v>177</v>
      </c>
      <c r="E169" s="156" t="s">
        <v>1</v>
      </c>
      <c r="F169" s="157" t="s">
        <v>184</v>
      </c>
      <c r="H169" s="158">
        <v>5</v>
      </c>
      <c r="I169" s="159"/>
      <c r="L169" s="155"/>
      <c r="M169" s="160"/>
      <c r="T169" s="161"/>
      <c r="AT169" s="156" t="s">
        <v>177</v>
      </c>
      <c r="AU169" s="156" t="s">
        <v>94</v>
      </c>
      <c r="AV169" s="13" t="s">
        <v>171</v>
      </c>
      <c r="AW169" s="13" t="s">
        <v>39</v>
      </c>
      <c r="AX169" s="13" t="s">
        <v>92</v>
      </c>
      <c r="AY169" s="156" t="s">
        <v>165</v>
      </c>
    </row>
    <row r="170" spans="2:65" s="1" customFormat="1" ht="16.55" customHeight="1">
      <c r="B170" s="32"/>
      <c r="C170" s="162" t="s">
        <v>235</v>
      </c>
      <c r="D170" s="162" t="s">
        <v>221</v>
      </c>
      <c r="E170" s="163" t="s">
        <v>1522</v>
      </c>
      <c r="F170" s="164" t="s">
        <v>1523</v>
      </c>
      <c r="G170" s="165" t="s">
        <v>224</v>
      </c>
      <c r="H170" s="166">
        <v>2E-3</v>
      </c>
      <c r="I170" s="167"/>
      <c r="J170" s="168">
        <f>ROUND(I170*H170,2)</f>
        <v>0</v>
      </c>
      <c r="K170" s="169"/>
      <c r="L170" s="170"/>
      <c r="M170" s="171" t="s">
        <v>1</v>
      </c>
      <c r="N170" s="172" t="s">
        <v>49</v>
      </c>
      <c r="P170" s="143">
        <f>O170*H170</f>
        <v>0</v>
      </c>
      <c r="Q170" s="143">
        <v>1</v>
      </c>
      <c r="R170" s="143">
        <f>Q170*H170</f>
        <v>2E-3</v>
      </c>
      <c r="S170" s="143">
        <v>0</v>
      </c>
      <c r="T170" s="144">
        <f>S170*H170</f>
        <v>0</v>
      </c>
      <c r="AR170" s="145" t="s">
        <v>363</v>
      </c>
      <c r="AT170" s="145" t="s">
        <v>221</v>
      </c>
      <c r="AU170" s="145" t="s">
        <v>94</v>
      </c>
      <c r="AY170" s="16" t="s">
        <v>165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6" t="s">
        <v>92</v>
      </c>
      <c r="BK170" s="146">
        <f>ROUND(I170*H170,2)</f>
        <v>0</v>
      </c>
      <c r="BL170" s="16" t="s">
        <v>250</v>
      </c>
      <c r="BM170" s="145" t="s">
        <v>1524</v>
      </c>
    </row>
    <row r="171" spans="2:65" s="12" customFormat="1" ht="10.5">
      <c r="B171" s="147"/>
      <c r="D171" s="148" t="s">
        <v>177</v>
      </c>
      <c r="E171" s="149" t="s">
        <v>1</v>
      </c>
      <c r="F171" s="150" t="s">
        <v>1525</v>
      </c>
      <c r="H171" s="151">
        <v>2E-3</v>
      </c>
      <c r="I171" s="152"/>
      <c r="L171" s="147"/>
      <c r="M171" s="153"/>
      <c r="T171" s="154"/>
      <c r="AT171" s="149" t="s">
        <v>177</v>
      </c>
      <c r="AU171" s="149" t="s">
        <v>94</v>
      </c>
      <c r="AV171" s="12" t="s">
        <v>94</v>
      </c>
      <c r="AW171" s="12" t="s">
        <v>39</v>
      </c>
      <c r="AX171" s="12" t="s">
        <v>84</v>
      </c>
      <c r="AY171" s="149" t="s">
        <v>165</v>
      </c>
    </row>
    <row r="172" spans="2:65" s="13" customFormat="1" ht="10.5">
      <c r="B172" s="155"/>
      <c r="D172" s="148" t="s">
        <v>177</v>
      </c>
      <c r="E172" s="156" t="s">
        <v>1</v>
      </c>
      <c r="F172" s="157" t="s">
        <v>184</v>
      </c>
      <c r="H172" s="158">
        <v>2E-3</v>
      </c>
      <c r="I172" s="159"/>
      <c r="L172" s="155"/>
      <c r="M172" s="160"/>
      <c r="T172" s="161"/>
      <c r="AT172" s="156" t="s">
        <v>177</v>
      </c>
      <c r="AU172" s="156" t="s">
        <v>94</v>
      </c>
      <c r="AV172" s="13" t="s">
        <v>171</v>
      </c>
      <c r="AW172" s="13" t="s">
        <v>39</v>
      </c>
      <c r="AX172" s="13" t="s">
        <v>92</v>
      </c>
      <c r="AY172" s="156" t="s">
        <v>165</v>
      </c>
    </row>
    <row r="173" spans="2:65" s="1" customFormat="1" ht="24.25" customHeight="1">
      <c r="B173" s="32"/>
      <c r="C173" s="133" t="s">
        <v>241</v>
      </c>
      <c r="D173" s="133" t="s">
        <v>167</v>
      </c>
      <c r="E173" s="134" t="s">
        <v>1526</v>
      </c>
      <c r="F173" s="135" t="s">
        <v>1527</v>
      </c>
      <c r="G173" s="136" t="s">
        <v>170</v>
      </c>
      <c r="H173" s="137">
        <v>5</v>
      </c>
      <c r="I173" s="138"/>
      <c r="J173" s="139">
        <f>ROUND(I173*H173,2)</f>
        <v>0</v>
      </c>
      <c r="K173" s="140"/>
      <c r="L173" s="32"/>
      <c r="M173" s="141" t="s">
        <v>1</v>
      </c>
      <c r="N173" s="142" t="s">
        <v>49</v>
      </c>
      <c r="P173" s="143">
        <f>O173*H173</f>
        <v>0</v>
      </c>
      <c r="Q173" s="143">
        <v>3.9825E-4</v>
      </c>
      <c r="R173" s="143">
        <f>Q173*H173</f>
        <v>1.99125E-3</v>
      </c>
      <c r="S173" s="143">
        <v>0</v>
      </c>
      <c r="T173" s="144">
        <f>S173*H173</f>
        <v>0</v>
      </c>
      <c r="AR173" s="145" t="s">
        <v>250</v>
      </c>
      <c r="AT173" s="145" t="s">
        <v>167</v>
      </c>
      <c r="AU173" s="145" t="s">
        <v>94</v>
      </c>
      <c r="AY173" s="16" t="s">
        <v>165</v>
      </c>
      <c r="BE173" s="146">
        <f>IF(N173="základní",J173,0)</f>
        <v>0</v>
      </c>
      <c r="BF173" s="146">
        <f>IF(N173="snížená",J173,0)</f>
        <v>0</v>
      </c>
      <c r="BG173" s="146">
        <f>IF(N173="zákl. přenesená",J173,0)</f>
        <v>0</v>
      </c>
      <c r="BH173" s="146">
        <f>IF(N173="sníž. přenesená",J173,0)</f>
        <v>0</v>
      </c>
      <c r="BI173" s="146">
        <f>IF(N173="nulová",J173,0)</f>
        <v>0</v>
      </c>
      <c r="BJ173" s="16" t="s">
        <v>92</v>
      </c>
      <c r="BK173" s="146">
        <f>ROUND(I173*H173,2)</f>
        <v>0</v>
      </c>
      <c r="BL173" s="16" t="s">
        <v>250</v>
      </c>
      <c r="BM173" s="145" t="s">
        <v>1528</v>
      </c>
    </row>
    <row r="174" spans="2:65" s="1" customFormat="1" ht="37.799999999999997" customHeight="1">
      <c r="B174" s="32"/>
      <c r="C174" s="162" t="s">
        <v>8</v>
      </c>
      <c r="D174" s="162" t="s">
        <v>221</v>
      </c>
      <c r="E174" s="163" t="s">
        <v>1529</v>
      </c>
      <c r="F174" s="164" t="s">
        <v>1530</v>
      </c>
      <c r="G174" s="165" t="s">
        <v>170</v>
      </c>
      <c r="H174" s="166">
        <v>5.5</v>
      </c>
      <c r="I174" s="167"/>
      <c r="J174" s="168">
        <f>ROUND(I174*H174,2)</f>
        <v>0</v>
      </c>
      <c r="K174" s="169"/>
      <c r="L174" s="170"/>
      <c r="M174" s="171" t="s">
        <v>1</v>
      </c>
      <c r="N174" s="172" t="s">
        <v>49</v>
      </c>
      <c r="P174" s="143">
        <f>O174*H174</f>
        <v>0</v>
      </c>
      <c r="Q174" s="143">
        <v>4.7999999999999996E-3</v>
      </c>
      <c r="R174" s="143">
        <f>Q174*H174</f>
        <v>2.6399999999999996E-2</v>
      </c>
      <c r="S174" s="143">
        <v>0</v>
      </c>
      <c r="T174" s="144">
        <f>S174*H174</f>
        <v>0</v>
      </c>
      <c r="AR174" s="145" t="s">
        <v>363</v>
      </c>
      <c r="AT174" s="145" t="s">
        <v>221</v>
      </c>
      <c r="AU174" s="145" t="s">
        <v>94</v>
      </c>
      <c r="AY174" s="16" t="s">
        <v>165</v>
      </c>
      <c r="BE174" s="146">
        <f>IF(N174="základní",J174,0)</f>
        <v>0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6" t="s">
        <v>92</v>
      </c>
      <c r="BK174" s="146">
        <f>ROUND(I174*H174,2)</f>
        <v>0</v>
      </c>
      <c r="BL174" s="16" t="s">
        <v>250</v>
      </c>
      <c r="BM174" s="145" t="s">
        <v>1531</v>
      </c>
    </row>
    <row r="175" spans="2:65" s="12" customFormat="1" ht="10.5">
      <c r="B175" s="147"/>
      <c r="D175" s="148" t="s">
        <v>177</v>
      </c>
      <c r="E175" s="149" t="s">
        <v>1</v>
      </c>
      <c r="F175" s="150" t="s">
        <v>1520</v>
      </c>
      <c r="H175" s="151">
        <v>1.6</v>
      </c>
      <c r="I175" s="152"/>
      <c r="L175" s="147"/>
      <c r="M175" s="153"/>
      <c r="T175" s="154"/>
      <c r="AT175" s="149" t="s">
        <v>177</v>
      </c>
      <c r="AU175" s="149" t="s">
        <v>94</v>
      </c>
      <c r="AV175" s="12" t="s">
        <v>94</v>
      </c>
      <c r="AW175" s="12" t="s">
        <v>39</v>
      </c>
      <c r="AX175" s="12" t="s">
        <v>84</v>
      </c>
      <c r="AY175" s="149" t="s">
        <v>165</v>
      </c>
    </row>
    <row r="176" spans="2:65" s="12" customFormat="1" ht="10.5">
      <c r="B176" s="147"/>
      <c r="D176" s="148" t="s">
        <v>177</v>
      </c>
      <c r="E176" s="149" t="s">
        <v>1</v>
      </c>
      <c r="F176" s="150" t="s">
        <v>1521</v>
      </c>
      <c r="H176" s="151">
        <v>3.4</v>
      </c>
      <c r="I176" s="152"/>
      <c r="L176" s="147"/>
      <c r="M176" s="153"/>
      <c r="T176" s="154"/>
      <c r="AT176" s="149" t="s">
        <v>177</v>
      </c>
      <c r="AU176" s="149" t="s">
        <v>94</v>
      </c>
      <c r="AV176" s="12" t="s">
        <v>94</v>
      </c>
      <c r="AW176" s="12" t="s">
        <v>39</v>
      </c>
      <c r="AX176" s="12" t="s">
        <v>84</v>
      </c>
      <c r="AY176" s="149" t="s">
        <v>165</v>
      </c>
    </row>
    <row r="177" spans="2:65" s="13" customFormat="1" ht="10.5">
      <c r="B177" s="155"/>
      <c r="D177" s="148" t="s">
        <v>177</v>
      </c>
      <c r="E177" s="156" t="s">
        <v>1</v>
      </c>
      <c r="F177" s="157" t="s">
        <v>184</v>
      </c>
      <c r="H177" s="158">
        <v>5</v>
      </c>
      <c r="I177" s="159"/>
      <c r="L177" s="155"/>
      <c r="M177" s="160"/>
      <c r="T177" s="161"/>
      <c r="AT177" s="156" t="s">
        <v>177</v>
      </c>
      <c r="AU177" s="156" t="s">
        <v>94</v>
      </c>
      <c r="AV177" s="13" t="s">
        <v>171</v>
      </c>
      <c r="AW177" s="13" t="s">
        <v>39</v>
      </c>
      <c r="AX177" s="13" t="s">
        <v>84</v>
      </c>
      <c r="AY177" s="156" t="s">
        <v>165</v>
      </c>
    </row>
    <row r="178" spans="2:65" s="12" customFormat="1" ht="10.5">
      <c r="B178" s="147"/>
      <c r="D178" s="148" t="s">
        <v>177</v>
      </c>
      <c r="E178" s="149" t="s">
        <v>1</v>
      </c>
      <c r="F178" s="150" t="s">
        <v>1532</v>
      </c>
      <c r="H178" s="151">
        <v>5.5</v>
      </c>
      <c r="I178" s="152"/>
      <c r="L178" s="147"/>
      <c r="M178" s="153"/>
      <c r="T178" s="154"/>
      <c r="AT178" s="149" t="s">
        <v>177</v>
      </c>
      <c r="AU178" s="149" t="s">
        <v>94</v>
      </c>
      <c r="AV178" s="12" t="s">
        <v>94</v>
      </c>
      <c r="AW178" s="12" t="s">
        <v>39</v>
      </c>
      <c r="AX178" s="12" t="s">
        <v>84</v>
      </c>
      <c r="AY178" s="149" t="s">
        <v>165</v>
      </c>
    </row>
    <row r="179" spans="2:65" s="13" customFormat="1" ht="10.5">
      <c r="B179" s="155"/>
      <c r="D179" s="148" t="s">
        <v>177</v>
      </c>
      <c r="E179" s="156" t="s">
        <v>1</v>
      </c>
      <c r="F179" s="157" t="s">
        <v>184</v>
      </c>
      <c r="H179" s="158">
        <v>5.5</v>
      </c>
      <c r="I179" s="159"/>
      <c r="L179" s="155"/>
      <c r="M179" s="160"/>
      <c r="T179" s="161"/>
      <c r="AT179" s="156" t="s">
        <v>177</v>
      </c>
      <c r="AU179" s="156" t="s">
        <v>94</v>
      </c>
      <c r="AV179" s="13" t="s">
        <v>171</v>
      </c>
      <c r="AW179" s="13" t="s">
        <v>39</v>
      </c>
      <c r="AX179" s="13" t="s">
        <v>92</v>
      </c>
      <c r="AY179" s="156" t="s">
        <v>165</v>
      </c>
    </row>
    <row r="180" spans="2:65" s="1" customFormat="1" ht="44.2" customHeight="1">
      <c r="B180" s="32"/>
      <c r="C180" s="133" t="s">
        <v>250</v>
      </c>
      <c r="D180" s="133" t="s">
        <v>167</v>
      </c>
      <c r="E180" s="134" t="s">
        <v>1533</v>
      </c>
      <c r="F180" s="135" t="s">
        <v>1534</v>
      </c>
      <c r="G180" s="136" t="s">
        <v>693</v>
      </c>
      <c r="H180" s="178"/>
      <c r="I180" s="138"/>
      <c r="J180" s="139">
        <f>ROUND(I180*H180,2)</f>
        <v>0</v>
      </c>
      <c r="K180" s="140"/>
      <c r="L180" s="32"/>
      <c r="M180" s="141" t="s">
        <v>1</v>
      </c>
      <c r="N180" s="142" t="s">
        <v>49</v>
      </c>
      <c r="P180" s="143">
        <f>O180*H180</f>
        <v>0</v>
      </c>
      <c r="Q180" s="143">
        <v>0</v>
      </c>
      <c r="R180" s="143">
        <f>Q180*H180</f>
        <v>0</v>
      </c>
      <c r="S180" s="143">
        <v>0</v>
      </c>
      <c r="T180" s="144">
        <f>S180*H180</f>
        <v>0</v>
      </c>
      <c r="AR180" s="145" t="s">
        <v>250</v>
      </c>
      <c r="AT180" s="145" t="s">
        <v>167</v>
      </c>
      <c r="AU180" s="145" t="s">
        <v>94</v>
      </c>
      <c r="AY180" s="16" t="s">
        <v>165</v>
      </c>
      <c r="BE180" s="146">
        <f>IF(N180="základní",J180,0)</f>
        <v>0</v>
      </c>
      <c r="BF180" s="146">
        <f>IF(N180="snížená",J180,0)</f>
        <v>0</v>
      </c>
      <c r="BG180" s="146">
        <f>IF(N180="zákl. přenesená",J180,0)</f>
        <v>0</v>
      </c>
      <c r="BH180" s="146">
        <f>IF(N180="sníž. přenesená",J180,0)</f>
        <v>0</v>
      </c>
      <c r="BI180" s="146">
        <f>IF(N180="nulová",J180,0)</f>
        <v>0</v>
      </c>
      <c r="BJ180" s="16" t="s">
        <v>92</v>
      </c>
      <c r="BK180" s="146">
        <f>ROUND(I180*H180,2)</f>
        <v>0</v>
      </c>
      <c r="BL180" s="16" t="s">
        <v>250</v>
      </c>
      <c r="BM180" s="145" t="s">
        <v>1535</v>
      </c>
    </row>
    <row r="181" spans="2:65" s="11" customFormat="1" ht="22.75" customHeight="1">
      <c r="B181" s="121"/>
      <c r="D181" s="122" t="s">
        <v>83</v>
      </c>
      <c r="E181" s="131" t="s">
        <v>1536</v>
      </c>
      <c r="F181" s="131" t="s">
        <v>1537</v>
      </c>
      <c r="I181" s="124"/>
      <c r="J181" s="132">
        <f>BK181</f>
        <v>0</v>
      </c>
      <c r="L181" s="121"/>
      <c r="M181" s="126"/>
      <c r="P181" s="127">
        <f>SUM(P182:P195)</f>
        <v>0</v>
      </c>
      <c r="R181" s="127">
        <f>SUM(R182:R195)</f>
        <v>2.7290999999999999</v>
      </c>
      <c r="T181" s="128">
        <f>SUM(T182:T195)</f>
        <v>0</v>
      </c>
      <c r="AR181" s="122" t="s">
        <v>94</v>
      </c>
      <c r="AT181" s="129" t="s">
        <v>83</v>
      </c>
      <c r="AU181" s="129" t="s">
        <v>92</v>
      </c>
      <c r="AY181" s="122" t="s">
        <v>165</v>
      </c>
      <c r="BK181" s="130">
        <f>SUM(BK182:BK195)</f>
        <v>0</v>
      </c>
    </row>
    <row r="182" spans="2:65" s="1" customFormat="1" ht="44.2" customHeight="1">
      <c r="B182" s="32"/>
      <c r="C182" s="133" t="s">
        <v>254</v>
      </c>
      <c r="D182" s="133" t="s">
        <v>167</v>
      </c>
      <c r="E182" s="134" t="s">
        <v>1538</v>
      </c>
      <c r="F182" s="135" t="s">
        <v>1539</v>
      </c>
      <c r="G182" s="136" t="s">
        <v>257</v>
      </c>
      <c r="H182" s="137">
        <v>126</v>
      </c>
      <c r="I182" s="138"/>
      <c r="J182" s="139">
        <f>ROUND(I182*H182,2)</f>
        <v>0</v>
      </c>
      <c r="K182" s="140"/>
      <c r="L182" s="32"/>
      <c r="M182" s="141" t="s">
        <v>1</v>
      </c>
      <c r="N182" s="142" t="s">
        <v>49</v>
      </c>
      <c r="P182" s="143">
        <f>O182*H182</f>
        <v>0</v>
      </c>
      <c r="Q182" s="143">
        <v>0</v>
      </c>
      <c r="R182" s="143">
        <f>Q182*H182</f>
        <v>0</v>
      </c>
      <c r="S182" s="143">
        <v>0</v>
      </c>
      <c r="T182" s="144">
        <f>S182*H182</f>
        <v>0</v>
      </c>
      <c r="AR182" s="145" t="s">
        <v>250</v>
      </c>
      <c r="AT182" s="145" t="s">
        <v>167</v>
      </c>
      <c r="AU182" s="145" t="s">
        <v>94</v>
      </c>
      <c r="AY182" s="16" t="s">
        <v>165</v>
      </c>
      <c r="BE182" s="146">
        <f>IF(N182="základní",J182,0)</f>
        <v>0</v>
      </c>
      <c r="BF182" s="146">
        <f>IF(N182="snížená",J182,0)</f>
        <v>0</v>
      </c>
      <c r="BG182" s="146">
        <f>IF(N182="zákl. přenesená",J182,0)</f>
        <v>0</v>
      </c>
      <c r="BH182" s="146">
        <f>IF(N182="sníž. přenesená",J182,0)</f>
        <v>0</v>
      </c>
      <c r="BI182" s="146">
        <f>IF(N182="nulová",J182,0)</f>
        <v>0</v>
      </c>
      <c r="BJ182" s="16" t="s">
        <v>92</v>
      </c>
      <c r="BK182" s="146">
        <f>ROUND(I182*H182,2)</f>
        <v>0</v>
      </c>
      <c r="BL182" s="16" t="s">
        <v>250</v>
      </c>
      <c r="BM182" s="145" t="s">
        <v>1540</v>
      </c>
    </row>
    <row r="183" spans="2:65" s="12" customFormat="1" ht="10.5">
      <c r="B183" s="147"/>
      <c r="D183" s="148" t="s">
        <v>177</v>
      </c>
      <c r="E183" s="149" t="s">
        <v>1</v>
      </c>
      <c r="F183" s="150" t="s">
        <v>1541</v>
      </c>
      <c r="H183" s="151">
        <v>10.4</v>
      </c>
      <c r="I183" s="152"/>
      <c r="L183" s="147"/>
      <c r="M183" s="153"/>
      <c r="T183" s="154"/>
      <c r="AT183" s="149" t="s">
        <v>177</v>
      </c>
      <c r="AU183" s="149" t="s">
        <v>94</v>
      </c>
      <c r="AV183" s="12" t="s">
        <v>94</v>
      </c>
      <c r="AW183" s="12" t="s">
        <v>39</v>
      </c>
      <c r="AX183" s="12" t="s">
        <v>84</v>
      </c>
      <c r="AY183" s="149" t="s">
        <v>165</v>
      </c>
    </row>
    <row r="184" spans="2:65" s="12" customFormat="1" ht="10.5">
      <c r="B184" s="147"/>
      <c r="D184" s="148" t="s">
        <v>177</v>
      </c>
      <c r="E184" s="149" t="s">
        <v>1</v>
      </c>
      <c r="F184" s="150" t="s">
        <v>1542</v>
      </c>
      <c r="H184" s="151">
        <v>18.8</v>
      </c>
      <c r="I184" s="152"/>
      <c r="L184" s="147"/>
      <c r="M184" s="153"/>
      <c r="T184" s="154"/>
      <c r="AT184" s="149" t="s">
        <v>177</v>
      </c>
      <c r="AU184" s="149" t="s">
        <v>94</v>
      </c>
      <c r="AV184" s="12" t="s">
        <v>94</v>
      </c>
      <c r="AW184" s="12" t="s">
        <v>39</v>
      </c>
      <c r="AX184" s="12" t="s">
        <v>84</v>
      </c>
      <c r="AY184" s="149" t="s">
        <v>165</v>
      </c>
    </row>
    <row r="185" spans="2:65" s="12" customFormat="1" ht="10.5">
      <c r="B185" s="147"/>
      <c r="D185" s="148" t="s">
        <v>177</v>
      </c>
      <c r="E185" s="149" t="s">
        <v>1</v>
      </c>
      <c r="F185" s="150" t="s">
        <v>1543</v>
      </c>
      <c r="H185" s="151">
        <v>8.4</v>
      </c>
      <c r="I185" s="152"/>
      <c r="L185" s="147"/>
      <c r="M185" s="153"/>
      <c r="T185" s="154"/>
      <c r="AT185" s="149" t="s">
        <v>177</v>
      </c>
      <c r="AU185" s="149" t="s">
        <v>94</v>
      </c>
      <c r="AV185" s="12" t="s">
        <v>94</v>
      </c>
      <c r="AW185" s="12" t="s">
        <v>39</v>
      </c>
      <c r="AX185" s="12" t="s">
        <v>84</v>
      </c>
      <c r="AY185" s="149" t="s">
        <v>165</v>
      </c>
    </row>
    <row r="186" spans="2:65" s="12" customFormat="1" ht="10.5">
      <c r="B186" s="147"/>
      <c r="D186" s="148" t="s">
        <v>177</v>
      </c>
      <c r="E186" s="149" t="s">
        <v>1</v>
      </c>
      <c r="F186" s="150" t="s">
        <v>1544</v>
      </c>
      <c r="H186" s="151">
        <v>88.4</v>
      </c>
      <c r="I186" s="152"/>
      <c r="L186" s="147"/>
      <c r="M186" s="153"/>
      <c r="T186" s="154"/>
      <c r="AT186" s="149" t="s">
        <v>177</v>
      </c>
      <c r="AU186" s="149" t="s">
        <v>94</v>
      </c>
      <c r="AV186" s="12" t="s">
        <v>94</v>
      </c>
      <c r="AW186" s="12" t="s">
        <v>39</v>
      </c>
      <c r="AX186" s="12" t="s">
        <v>84</v>
      </c>
      <c r="AY186" s="149" t="s">
        <v>165</v>
      </c>
    </row>
    <row r="187" spans="2:65" s="13" customFormat="1" ht="10.5">
      <c r="B187" s="155"/>
      <c r="D187" s="148" t="s">
        <v>177</v>
      </c>
      <c r="E187" s="156" t="s">
        <v>1</v>
      </c>
      <c r="F187" s="157" t="s">
        <v>184</v>
      </c>
      <c r="H187" s="158">
        <v>126</v>
      </c>
      <c r="I187" s="159"/>
      <c r="L187" s="155"/>
      <c r="M187" s="160"/>
      <c r="T187" s="161"/>
      <c r="AT187" s="156" t="s">
        <v>177</v>
      </c>
      <c r="AU187" s="156" t="s">
        <v>94</v>
      </c>
      <c r="AV187" s="13" t="s">
        <v>171</v>
      </c>
      <c r="AW187" s="13" t="s">
        <v>39</v>
      </c>
      <c r="AX187" s="13" t="s">
        <v>92</v>
      </c>
      <c r="AY187" s="156" t="s">
        <v>165</v>
      </c>
    </row>
    <row r="188" spans="2:65" s="1" customFormat="1" ht="21.8" customHeight="1">
      <c r="B188" s="32"/>
      <c r="C188" s="162" t="s">
        <v>259</v>
      </c>
      <c r="D188" s="162" t="s">
        <v>221</v>
      </c>
      <c r="E188" s="163" t="s">
        <v>1545</v>
      </c>
      <c r="F188" s="164" t="s">
        <v>1546</v>
      </c>
      <c r="G188" s="165" t="s">
        <v>175</v>
      </c>
      <c r="H188" s="166">
        <v>4.9619999999999997</v>
      </c>
      <c r="I188" s="167"/>
      <c r="J188" s="168">
        <f>ROUND(I188*H188,2)</f>
        <v>0</v>
      </c>
      <c r="K188" s="169"/>
      <c r="L188" s="170"/>
      <c r="M188" s="171" t="s">
        <v>1</v>
      </c>
      <c r="N188" s="172" t="s">
        <v>49</v>
      </c>
      <c r="P188" s="143">
        <f>O188*H188</f>
        <v>0</v>
      </c>
      <c r="Q188" s="143">
        <v>0.55000000000000004</v>
      </c>
      <c r="R188" s="143">
        <f>Q188*H188</f>
        <v>2.7290999999999999</v>
      </c>
      <c r="S188" s="143">
        <v>0</v>
      </c>
      <c r="T188" s="144">
        <f>S188*H188</f>
        <v>0</v>
      </c>
      <c r="AR188" s="145" t="s">
        <v>363</v>
      </c>
      <c r="AT188" s="145" t="s">
        <v>221</v>
      </c>
      <c r="AU188" s="145" t="s">
        <v>94</v>
      </c>
      <c r="AY188" s="16" t="s">
        <v>165</v>
      </c>
      <c r="BE188" s="146">
        <f>IF(N188="základní",J188,0)</f>
        <v>0</v>
      </c>
      <c r="BF188" s="146">
        <f>IF(N188="snížená",J188,0)</f>
        <v>0</v>
      </c>
      <c r="BG188" s="146">
        <f>IF(N188="zákl. přenesená",J188,0)</f>
        <v>0</v>
      </c>
      <c r="BH188" s="146">
        <f>IF(N188="sníž. přenesená",J188,0)</f>
        <v>0</v>
      </c>
      <c r="BI188" s="146">
        <f>IF(N188="nulová",J188,0)</f>
        <v>0</v>
      </c>
      <c r="BJ188" s="16" t="s">
        <v>92</v>
      </c>
      <c r="BK188" s="146">
        <f>ROUND(I188*H188,2)</f>
        <v>0</v>
      </c>
      <c r="BL188" s="16" t="s">
        <v>250</v>
      </c>
      <c r="BM188" s="145" t="s">
        <v>1547</v>
      </c>
    </row>
    <row r="189" spans="2:65" s="14" customFormat="1" ht="10.5">
      <c r="B189" s="179"/>
      <c r="D189" s="148" t="s">
        <v>177</v>
      </c>
      <c r="E189" s="180" t="s">
        <v>1</v>
      </c>
      <c r="F189" s="181" t="s">
        <v>1548</v>
      </c>
      <c r="H189" s="180" t="s">
        <v>1</v>
      </c>
      <c r="I189" s="182"/>
      <c r="L189" s="179"/>
      <c r="M189" s="183"/>
      <c r="T189" s="184"/>
      <c r="AT189" s="180" t="s">
        <v>177</v>
      </c>
      <c r="AU189" s="180" t="s">
        <v>94</v>
      </c>
      <c r="AV189" s="14" t="s">
        <v>92</v>
      </c>
      <c r="AW189" s="14" t="s">
        <v>39</v>
      </c>
      <c r="AX189" s="14" t="s">
        <v>84</v>
      </c>
      <c r="AY189" s="180" t="s">
        <v>165</v>
      </c>
    </row>
    <row r="190" spans="2:65" s="12" customFormat="1" ht="10.5">
      <c r="B190" s="147"/>
      <c r="D190" s="148" t="s">
        <v>177</v>
      </c>
      <c r="E190" s="149" t="s">
        <v>1</v>
      </c>
      <c r="F190" s="150" t="s">
        <v>1549</v>
      </c>
      <c r="H190" s="151">
        <v>0.41</v>
      </c>
      <c r="I190" s="152"/>
      <c r="L190" s="147"/>
      <c r="M190" s="153"/>
      <c r="T190" s="154"/>
      <c r="AT190" s="149" t="s">
        <v>177</v>
      </c>
      <c r="AU190" s="149" t="s">
        <v>94</v>
      </c>
      <c r="AV190" s="12" t="s">
        <v>94</v>
      </c>
      <c r="AW190" s="12" t="s">
        <v>39</v>
      </c>
      <c r="AX190" s="12" t="s">
        <v>84</v>
      </c>
      <c r="AY190" s="149" t="s">
        <v>165</v>
      </c>
    </row>
    <row r="191" spans="2:65" s="12" customFormat="1" ht="10.5">
      <c r="B191" s="147"/>
      <c r="D191" s="148" t="s">
        <v>177</v>
      </c>
      <c r="E191" s="149" t="s">
        <v>1</v>
      </c>
      <c r="F191" s="150" t="s">
        <v>1550</v>
      </c>
      <c r="H191" s="151">
        <v>0.74</v>
      </c>
      <c r="I191" s="152"/>
      <c r="L191" s="147"/>
      <c r="M191" s="153"/>
      <c r="T191" s="154"/>
      <c r="AT191" s="149" t="s">
        <v>177</v>
      </c>
      <c r="AU191" s="149" t="s">
        <v>94</v>
      </c>
      <c r="AV191" s="12" t="s">
        <v>94</v>
      </c>
      <c r="AW191" s="12" t="s">
        <v>39</v>
      </c>
      <c r="AX191" s="12" t="s">
        <v>84</v>
      </c>
      <c r="AY191" s="149" t="s">
        <v>165</v>
      </c>
    </row>
    <row r="192" spans="2:65" s="12" customFormat="1" ht="10.5">
      <c r="B192" s="147"/>
      <c r="D192" s="148" t="s">
        <v>177</v>
      </c>
      <c r="E192" s="149" t="s">
        <v>1</v>
      </c>
      <c r="F192" s="150" t="s">
        <v>1551</v>
      </c>
      <c r="H192" s="151">
        <v>0.33100000000000002</v>
      </c>
      <c r="I192" s="152"/>
      <c r="L192" s="147"/>
      <c r="M192" s="153"/>
      <c r="T192" s="154"/>
      <c r="AT192" s="149" t="s">
        <v>177</v>
      </c>
      <c r="AU192" s="149" t="s">
        <v>94</v>
      </c>
      <c r="AV192" s="12" t="s">
        <v>94</v>
      </c>
      <c r="AW192" s="12" t="s">
        <v>39</v>
      </c>
      <c r="AX192" s="12" t="s">
        <v>84</v>
      </c>
      <c r="AY192" s="149" t="s">
        <v>165</v>
      </c>
    </row>
    <row r="193" spans="2:65" s="12" customFormat="1" ht="10.5">
      <c r="B193" s="147"/>
      <c r="D193" s="148" t="s">
        <v>177</v>
      </c>
      <c r="E193" s="149" t="s">
        <v>1</v>
      </c>
      <c r="F193" s="150" t="s">
        <v>1552</v>
      </c>
      <c r="H193" s="151">
        <v>3.4809999999999999</v>
      </c>
      <c r="I193" s="152"/>
      <c r="L193" s="147"/>
      <c r="M193" s="153"/>
      <c r="T193" s="154"/>
      <c r="AT193" s="149" t="s">
        <v>177</v>
      </c>
      <c r="AU193" s="149" t="s">
        <v>94</v>
      </c>
      <c r="AV193" s="12" t="s">
        <v>94</v>
      </c>
      <c r="AW193" s="12" t="s">
        <v>39</v>
      </c>
      <c r="AX193" s="12" t="s">
        <v>84</v>
      </c>
      <c r="AY193" s="149" t="s">
        <v>165</v>
      </c>
    </row>
    <row r="194" spans="2:65" s="13" customFormat="1" ht="10.5">
      <c r="B194" s="155"/>
      <c r="D194" s="148" t="s">
        <v>177</v>
      </c>
      <c r="E194" s="156" t="s">
        <v>1</v>
      </c>
      <c r="F194" s="157" t="s">
        <v>184</v>
      </c>
      <c r="H194" s="158">
        <v>4.9619999999999997</v>
      </c>
      <c r="I194" s="159"/>
      <c r="L194" s="155"/>
      <c r="M194" s="160"/>
      <c r="T194" s="161"/>
      <c r="AT194" s="156" t="s">
        <v>177</v>
      </c>
      <c r="AU194" s="156" t="s">
        <v>94</v>
      </c>
      <c r="AV194" s="13" t="s">
        <v>171</v>
      </c>
      <c r="AW194" s="13" t="s">
        <v>39</v>
      </c>
      <c r="AX194" s="13" t="s">
        <v>92</v>
      </c>
      <c r="AY194" s="156" t="s">
        <v>165</v>
      </c>
    </row>
    <row r="195" spans="2:65" s="1" customFormat="1" ht="44.2" customHeight="1">
      <c r="B195" s="32"/>
      <c r="C195" s="133" t="s">
        <v>263</v>
      </c>
      <c r="D195" s="133" t="s">
        <v>167</v>
      </c>
      <c r="E195" s="134" t="s">
        <v>1553</v>
      </c>
      <c r="F195" s="135" t="s">
        <v>1554</v>
      </c>
      <c r="G195" s="136" t="s">
        <v>693</v>
      </c>
      <c r="H195" s="178"/>
      <c r="I195" s="138"/>
      <c r="J195" s="139">
        <f>ROUND(I195*H195,2)</f>
        <v>0</v>
      </c>
      <c r="K195" s="140"/>
      <c r="L195" s="32"/>
      <c r="M195" s="141" t="s">
        <v>1</v>
      </c>
      <c r="N195" s="142" t="s">
        <v>49</v>
      </c>
      <c r="P195" s="143">
        <f>O195*H195</f>
        <v>0</v>
      </c>
      <c r="Q195" s="143">
        <v>0</v>
      </c>
      <c r="R195" s="143">
        <f>Q195*H195</f>
        <v>0</v>
      </c>
      <c r="S195" s="143">
        <v>0</v>
      </c>
      <c r="T195" s="144">
        <f>S195*H195</f>
        <v>0</v>
      </c>
      <c r="AR195" s="145" t="s">
        <v>250</v>
      </c>
      <c r="AT195" s="145" t="s">
        <v>167</v>
      </c>
      <c r="AU195" s="145" t="s">
        <v>94</v>
      </c>
      <c r="AY195" s="16" t="s">
        <v>165</v>
      </c>
      <c r="BE195" s="146">
        <f>IF(N195="základní",J195,0)</f>
        <v>0</v>
      </c>
      <c r="BF195" s="146">
        <f>IF(N195="snížená",J195,0)</f>
        <v>0</v>
      </c>
      <c r="BG195" s="146">
        <f>IF(N195="zákl. přenesená",J195,0)</f>
        <v>0</v>
      </c>
      <c r="BH195" s="146">
        <f>IF(N195="sníž. přenesená",J195,0)</f>
        <v>0</v>
      </c>
      <c r="BI195" s="146">
        <f>IF(N195="nulová",J195,0)</f>
        <v>0</v>
      </c>
      <c r="BJ195" s="16" t="s">
        <v>92</v>
      </c>
      <c r="BK195" s="146">
        <f>ROUND(I195*H195,2)</f>
        <v>0</v>
      </c>
      <c r="BL195" s="16" t="s">
        <v>250</v>
      </c>
      <c r="BM195" s="145" t="s">
        <v>1555</v>
      </c>
    </row>
    <row r="196" spans="2:65" s="11" customFormat="1" ht="22.75" customHeight="1">
      <c r="B196" s="121"/>
      <c r="D196" s="122" t="s">
        <v>83</v>
      </c>
      <c r="E196" s="131" t="s">
        <v>576</v>
      </c>
      <c r="F196" s="131" t="s">
        <v>577</v>
      </c>
      <c r="I196" s="124"/>
      <c r="J196" s="132">
        <f>BK196</f>
        <v>0</v>
      </c>
      <c r="L196" s="121"/>
      <c r="M196" s="126"/>
      <c r="P196" s="127">
        <f>SUM(P197:P202)</f>
        <v>0</v>
      </c>
      <c r="R196" s="127">
        <f>SUM(R197:R202)</f>
        <v>9.3781799999999998E-3</v>
      </c>
      <c r="T196" s="128">
        <f>SUM(T197:T202)</f>
        <v>0</v>
      </c>
      <c r="AR196" s="122" t="s">
        <v>94</v>
      </c>
      <c r="AT196" s="129" t="s">
        <v>83</v>
      </c>
      <c r="AU196" s="129" t="s">
        <v>92</v>
      </c>
      <c r="AY196" s="122" t="s">
        <v>165</v>
      </c>
      <c r="BK196" s="130">
        <f>SUM(BK197:BK202)</f>
        <v>0</v>
      </c>
    </row>
    <row r="197" spans="2:65" s="1" customFormat="1" ht="44.2" customHeight="1">
      <c r="B197" s="32"/>
      <c r="C197" s="133" t="s">
        <v>269</v>
      </c>
      <c r="D197" s="133" t="s">
        <v>167</v>
      </c>
      <c r="E197" s="134" t="s">
        <v>1556</v>
      </c>
      <c r="F197" s="135" t="s">
        <v>1557</v>
      </c>
      <c r="G197" s="136" t="s">
        <v>175</v>
      </c>
      <c r="H197" s="137">
        <v>4.9619999999999997</v>
      </c>
      <c r="I197" s="138"/>
      <c r="J197" s="139">
        <f>ROUND(I197*H197,2)</f>
        <v>0</v>
      </c>
      <c r="K197" s="140"/>
      <c r="L197" s="32"/>
      <c r="M197" s="141" t="s">
        <v>1</v>
      </c>
      <c r="N197" s="142" t="s">
        <v>49</v>
      </c>
      <c r="P197" s="143">
        <f>O197*H197</f>
        <v>0</v>
      </c>
      <c r="Q197" s="143">
        <v>1.89E-3</v>
      </c>
      <c r="R197" s="143">
        <f>Q197*H197</f>
        <v>9.3781799999999998E-3</v>
      </c>
      <c r="S197" s="143">
        <v>0</v>
      </c>
      <c r="T197" s="144">
        <f>S197*H197</f>
        <v>0</v>
      </c>
      <c r="AR197" s="145" t="s">
        <v>250</v>
      </c>
      <c r="AT197" s="145" t="s">
        <v>167</v>
      </c>
      <c r="AU197" s="145" t="s">
        <v>94</v>
      </c>
      <c r="AY197" s="16" t="s">
        <v>165</v>
      </c>
      <c r="BE197" s="146">
        <f>IF(N197="základní",J197,0)</f>
        <v>0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6" t="s">
        <v>92</v>
      </c>
      <c r="BK197" s="146">
        <f>ROUND(I197*H197,2)</f>
        <v>0</v>
      </c>
      <c r="BL197" s="16" t="s">
        <v>250</v>
      </c>
      <c r="BM197" s="145" t="s">
        <v>1558</v>
      </c>
    </row>
    <row r="198" spans="2:65" s="12" customFormat="1" ht="10.5">
      <c r="B198" s="147"/>
      <c r="D198" s="148" t="s">
        <v>177</v>
      </c>
      <c r="E198" s="149" t="s">
        <v>1</v>
      </c>
      <c r="F198" s="150" t="s">
        <v>1549</v>
      </c>
      <c r="H198" s="151">
        <v>0.41</v>
      </c>
      <c r="I198" s="152"/>
      <c r="L198" s="147"/>
      <c r="M198" s="153"/>
      <c r="T198" s="154"/>
      <c r="AT198" s="149" t="s">
        <v>177</v>
      </c>
      <c r="AU198" s="149" t="s">
        <v>94</v>
      </c>
      <c r="AV198" s="12" t="s">
        <v>94</v>
      </c>
      <c r="AW198" s="12" t="s">
        <v>39</v>
      </c>
      <c r="AX198" s="12" t="s">
        <v>84</v>
      </c>
      <c r="AY198" s="149" t="s">
        <v>165</v>
      </c>
    </row>
    <row r="199" spans="2:65" s="12" customFormat="1" ht="10.5">
      <c r="B199" s="147"/>
      <c r="D199" s="148" t="s">
        <v>177</v>
      </c>
      <c r="E199" s="149" t="s">
        <v>1</v>
      </c>
      <c r="F199" s="150" t="s">
        <v>1550</v>
      </c>
      <c r="H199" s="151">
        <v>0.74</v>
      </c>
      <c r="I199" s="152"/>
      <c r="L199" s="147"/>
      <c r="M199" s="153"/>
      <c r="T199" s="154"/>
      <c r="AT199" s="149" t="s">
        <v>177</v>
      </c>
      <c r="AU199" s="149" t="s">
        <v>94</v>
      </c>
      <c r="AV199" s="12" t="s">
        <v>94</v>
      </c>
      <c r="AW199" s="12" t="s">
        <v>39</v>
      </c>
      <c r="AX199" s="12" t="s">
        <v>84</v>
      </c>
      <c r="AY199" s="149" t="s">
        <v>165</v>
      </c>
    </row>
    <row r="200" spans="2:65" s="12" customFormat="1" ht="10.5">
      <c r="B200" s="147"/>
      <c r="D200" s="148" t="s">
        <v>177</v>
      </c>
      <c r="E200" s="149" t="s">
        <v>1</v>
      </c>
      <c r="F200" s="150" t="s">
        <v>1551</v>
      </c>
      <c r="H200" s="151">
        <v>0.33100000000000002</v>
      </c>
      <c r="I200" s="152"/>
      <c r="L200" s="147"/>
      <c r="M200" s="153"/>
      <c r="T200" s="154"/>
      <c r="AT200" s="149" t="s">
        <v>177</v>
      </c>
      <c r="AU200" s="149" t="s">
        <v>94</v>
      </c>
      <c r="AV200" s="12" t="s">
        <v>94</v>
      </c>
      <c r="AW200" s="12" t="s">
        <v>39</v>
      </c>
      <c r="AX200" s="12" t="s">
        <v>84</v>
      </c>
      <c r="AY200" s="149" t="s">
        <v>165</v>
      </c>
    </row>
    <row r="201" spans="2:65" s="12" customFormat="1" ht="10.5">
      <c r="B201" s="147"/>
      <c r="D201" s="148" t="s">
        <v>177</v>
      </c>
      <c r="E201" s="149" t="s">
        <v>1</v>
      </c>
      <c r="F201" s="150" t="s">
        <v>1552</v>
      </c>
      <c r="H201" s="151">
        <v>3.4809999999999999</v>
      </c>
      <c r="I201" s="152"/>
      <c r="L201" s="147"/>
      <c r="M201" s="153"/>
      <c r="T201" s="154"/>
      <c r="AT201" s="149" t="s">
        <v>177</v>
      </c>
      <c r="AU201" s="149" t="s">
        <v>94</v>
      </c>
      <c r="AV201" s="12" t="s">
        <v>94</v>
      </c>
      <c r="AW201" s="12" t="s">
        <v>39</v>
      </c>
      <c r="AX201" s="12" t="s">
        <v>84</v>
      </c>
      <c r="AY201" s="149" t="s">
        <v>165</v>
      </c>
    </row>
    <row r="202" spans="2:65" s="13" customFormat="1" ht="10.5">
      <c r="B202" s="155"/>
      <c r="D202" s="148" t="s">
        <v>177</v>
      </c>
      <c r="E202" s="156" t="s">
        <v>1</v>
      </c>
      <c r="F202" s="157" t="s">
        <v>184</v>
      </c>
      <c r="H202" s="158">
        <v>4.9619999999999997</v>
      </c>
      <c r="I202" s="159"/>
      <c r="L202" s="155"/>
      <c r="M202" s="188"/>
      <c r="N202" s="189"/>
      <c r="O202" s="189"/>
      <c r="P202" s="189"/>
      <c r="Q202" s="189"/>
      <c r="R202" s="189"/>
      <c r="S202" s="189"/>
      <c r="T202" s="190"/>
      <c r="AT202" s="156" t="s">
        <v>177</v>
      </c>
      <c r="AU202" s="156" t="s">
        <v>94</v>
      </c>
      <c r="AV202" s="13" t="s">
        <v>171</v>
      </c>
      <c r="AW202" s="13" t="s">
        <v>39</v>
      </c>
      <c r="AX202" s="13" t="s">
        <v>92</v>
      </c>
      <c r="AY202" s="156" t="s">
        <v>165</v>
      </c>
    </row>
    <row r="203" spans="2:65" s="1" customFormat="1" ht="6.9" customHeight="1">
      <c r="B203" s="44"/>
      <c r="C203" s="45"/>
      <c r="D203" s="45"/>
      <c r="E203" s="45"/>
      <c r="F203" s="45"/>
      <c r="G203" s="45"/>
      <c r="H203" s="45"/>
      <c r="I203" s="45"/>
      <c r="J203" s="45"/>
      <c r="K203" s="45"/>
      <c r="L203" s="32"/>
    </row>
  </sheetData>
  <sheetProtection algorithmName="SHA-512" hashValue="3YjJR5H/Rs7Mupsn+NMoru0rvWmUxEPotKC65OW0vZKnhiVMRFmVnyNWe/Md3KSHKDQsGjccLw0MhONiwyLQXg==" saltValue="n37NGB4+d0Mx2dJgYd6m9jKxFM2j9NGwyHgaiMmxnUNevQRqx+0Lx9kJP4zWpcrVEGhtRFSjffr8yNjldMMp3Q==" spinCount="100000" sheet="1" objects="1" scenarios="1" formatColumns="0" formatRows="0" autoFilter="0"/>
  <autoFilter ref="C123:K202" xr:uid="{00000000-0009-0000-0000-000006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55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6" t="s">
        <v>112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94</v>
      </c>
    </row>
    <row r="4" spans="2:46" ht="24.9" customHeight="1">
      <c r="B4" s="19"/>
      <c r="D4" s="20" t="s">
        <v>128</v>
      </c>
      <c r="L4" s="19"/>
      <c r="M4" s="88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9" t="str">
        <f>'Rekapitulace stavby'!K6</f>
        <v>Revitalizace veřejných ploch města Luby - ETAPA I</v>
      </c>
      <c r="F7" s="230"/>
      <c r="G7" s="230"/>
      <c r="H7" s="230"/>
      <c r="L7" s="19"/>
    </row>
    <row r="8" spans="2:46" s="1" customFormat="1" ht="11.95" customHeight="1">
      <c r="B8" s="32"/>
      <c r="D8" s="26" t="s">
        <v>129</v>
      </c>
      <c r="L8" s="32"/>
    </row>
    <row r="9" spans="2:46" s="1" customFormat="1" ht="29.95" customHeight="1">
      <c r="B9" s="32"/>
      <c r="E9" s="195" t="s">
        <v>1559</v>
      </c>
      <c r="F9" s="231"/>
      <c r="G9" s="231"/>
      <c r="H9" s="231"/>
      <c r="L9" s="32"/>
    </row>
    <row r="10" spans="2:46" s="1" customFormat="1" ht="10.5">
      <c r="B10" s="32"/>
      <c r="L10" s="32"/>
    </row>
    <row r="11" spans="2:46" s="1" customFormat="1" ht="11.95" customHeight="1">
      <c r="B11" s="32"/>
      <c r="D11" s="26" t="s">
        <v>18</v>
      </c>
      <c r="F11" s="24" t="s">
        <v>1</v>
      </c>
      <c r="I11" s="26" t="s">
        <v>20</v>
      </c>
      <c r="J11" s="24" t="s">
        <v>1</v>
      </c>
      <c r="L11" s="32"/>
    </row>
    <row r="12" spans="2:46" s="1" customFormat="1" ht="11.95" customHeight="1">
      <c r="B12" s="32"/>
      <c r="D12" s="26" t="s">
        <v>22</v>
      </c>
      <c r="F12" s="24" t="s">
        <v>23</v>
      </c>
      <c r="I12" s="26" t="s">
        <v>24</v>
      </c>
      <c r="J12" s="52" t="str">
        <f>'Rekapitulace stavby'!AN8</f>
        <v>Vyplň údaj</v>
      </c>
      <c r="L12" s="32"/>
    </row>
    <row r="13" spans="2:46" s="1" customFormat="1" ht="10.8" customHeight="1">
      <c r="B13" s="32"/>
      <c r="L13" s="32"/>
    </row>
    <row r="14" spans="2:46" s="1" customFormat="1" ht="11.95" customHeight="1">
      <c r="B14" s="32"/>
      <c r="D14" s="26" t="s">
        <v>29</v>
      </c>
      <c r="I14" s="26" t="s">
        <v>30</v>
      </c>
      <c r="J14" s="24" t="s">
        <v>31</v>
      </c>
      <c r="L14" s="32"/>
    </row>
    <row r="15" spans="2:46" s="1" customFormat="1" ht="18" customHeight="1">
      <c r="B15" s="32"/>
      <c r="E15" s="24" t="s">
        <v>32</v>
      </c>
      <c r="I15" s="26" t="s">
        <v>33</v>
      </c>
      <c r="J15" s="24" t="s">
        <v>1</v>
      </c>
      <c r="L15" s="32"/>
    </row>
    <row r="16" spans="2:46" s="1" customFormat="1" ht="6.9" customHeight="1">
      <c r="B16" s="32"/>
      <c r="L16" s="32"/>
    </row>
    <row r="17" spans="2:12" s="1" customFormat="1" ht="11.95" customHeight="1">
      <c r="B17" s="32"/>
      <c r="D17" s="26" t="s">
        <v>34</v>
      </c>
      <c r="I17" s="26" t="s">
        <v>30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232" t="str">
        <f>'Rekapitulace stavby'!E14</f>
        <v>Vyplň údaj</v>
      </c>
      <c r="F18" s="201"/>
      <c r="G18" s="201"/>
      <c r="H18" s="201"/>
      <c r="I18" s="26" t="s">
        <v>33</v>
      </c>
      <c r="J18" s="27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1.95" customHeight="1">
      <c r="B20" s="32"/>
      <c r="D20" s="26" t="s">
        <v>36</v>
      </c>
      <c r="I20" s="26" t="s">
        <v>30</v>
      </c>
      <c r="J20" s="24" t="s">
        <v>37</v>
      </c>
      <c r="L20" s="32"/>
    </row>
    <row r="21" spans="2:12" s="1" customFormat="1" ht="18" customHeight="1">
      <c r="B21" s="32"/>
      <c r="E21" s="24" t="s">
        <v>38</v>
      </c>
      <c r="I21" s="26" t="s">
        <v>33</v>
      </c>
      <c r="J21" s="24" t="s">
        <v>1</v>
      </c>
      <c r="L21" s="32"/>
    </row>
    <row r="22" spans="2:12" s="1" customFormat="1" ht="6.9" customHeight="1">
      <c r="B22" s="32"/>
      <c r="L22" s="32"/>
    </row>
    <row r="23" spans="2:12" s="1" customFormat="1" ht="11.95" customHeight="1">
      <c r="B23" s="32"/>
      <c r="D23" s="26" t="s">
        <v>40</v>
      </c>
      <c r="I23" s="26" t="s">
        <v>30</v>
      </c>
      <c r="J23" s="24" t="s">
        <v>41</v>
      </c>
      <c r="L23" s="32"/>
    </row>
    <row r="24" spans="2:12" s="1" customFormat="1" ht="18" customHeight="1">
      <c r="B24" s="32"/>
      <c r="E24" s="24" t="s">
        <v>42</v>
      </c>
      <c r="I24" s="26" t="s">
        <v>33</v>
      </c>
      <c r="J24" s="24" t="s">
        <v>1</v>
      </c>
      <c r="L24" s="32"/>
    </row>
    <row r="25" spans="2:12" s="1" customFormat="1" ht="6.9" customHeight="1">
      <c r="B25" s="32"/>
      <c r="L25" s="32"/>
    </row>
    <row r="26" spans="2:12" s="1" customFormat="1" ht="11.95" customHeight="1">
      <c r="B26" s="32"/>
      <c r="D26" s="26" t="s">
        <v>43</v>
      </c>
      <c r="L26" s="32"/>
    </row>
    <row r="27" spans="2:12" s="7" customFormat="1" ht="16.55" customHeight="1">
      <c r="B27" s="89"/>
      <c r="E27" s="206" t="s">
        <v>1</v>
      </c>
      <c r="F27" s="206"/>
      <c r="G27" s="206"/>
      <c r="H27" s="206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>
      <c r="B30" s="32"/>
      <c r="D30" s="90" t="s">
        <v>44</v>
      </c>
      <c r="J30" s="66">
        <f>ROUND(J122,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46</v>
      </c>
      <c r="I32" s="35" t="s">
        <v>45</v>
      </c>
      <c r="J32" s="35" t="s">
        <v>47</v>
      </c>
      <c r="L32" s="32"/>
    </row>
    <row r="33" spans="2:12" s="1" customFormat="1" ht="14.4" customHeight="1">
      <c r="B33" s="32"/>
      <c r="D33" s="55" t="s">
        <v>48</v>
      </c>
      <c r="E33" s="26" t="s">
        <v>49</v>
      </c>
      <c r="F33" s="91">
        <f>ROUND((SUM(BE122:BE154)),  2)</f>
        <v>0</v>
      </c>
      <c r="I33" s="92">
        <v>0.21</v>
      </c>
      <c r="J33" s="91">
        <f>ROUND(((SUM(BE122:BE154))*I33),  2)</f>
        <v>0</v>
      </c>
      <c r="L33" s="32"/>
    </row>
    <row r="34" spans="2:12" s="1" customFormat="1" ht="14.4" customHeight="1">
      <c r="B34" s="32"/>
      <c r="E34" s="26" t="s">
        <v>50</v>
      </c>
      <c r="F34" s="91">
        <f>ROUND((SUM(BF122:BF154)),  2)</f>
        <v>0</v>
      </c>
      <c r="I34" s="92">
        <v>0.15</v>
      </c>
      <c r="J34" s="91">
        <f>ROUND(((SUM(BF122:BF154))*I34),  2)</f>
        <v>0</v>
      </c>
      <c r="L34" s="32"/>
    </row>
    <row r="35" spans="2:12" s="1" customFormat="1" ht="14.4" hidden="1" customHeight="1">
      <c r="B35" s="32"/>
      <c r="E35" s="26" t="s">
        <v>51</v>
      </c>
      <c r="F35" s="91">
        <f>ROUND((SUM(BG122:BG154)),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6" t="s">
        <v>52</v>
      </c>
      <c r="F36" s="91">
        <f>ROUND((SUM(BH122:BH154)),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6" t="s">
        <v>53</v>
      </c>
      <c r="F37" s="91">
        <f>ROUND((SUM(BI122:BI154)),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4" customHeight="1">
      <c r="B39" s="32"/>
      <c r="C39" s="93"/>
      <c r="D39" s="94" t="s">
        <v>54</v>
      </c>
      <c r="E39" s="57"/>
      <c r="F39" s="57"/>
      <c r="G39" s="95" t="s">
        <v>55</v>
      </c>
      <c r="H39" s="96" t="s">
        <v>56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2"/>
      <c r="D50" s="41" t="s">
        <v>57</v>
      </c>
      <c r="E50" s="42"/>
      <c r="F50" s="42"/>
      <c r="G50" s="41" t="s">
        <v>58</v>
      </c>
      <c r="H50" s="42"/>
      <c r="I50" s="42"/>
      <c r="J50" s="42"/>
      <c r="K50" s="42"/>
      <c r="L50" s="32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2"/>
      <c r="D61" s="43" t="s">
        <v>59</v>
      </c>
      <c r="E61" s="34"/>
      <c r="F61" s="99" t="s">
        <v>60</v>
      </c>
      <c r="G61" s="43" t="s">
        <v>59</v>
      </c>
      <c r="H61" s="34"/>
      <c r="I61" s="34"/>
      <c r="J61" s="100" t="s">
        <v>60</v>
      </c>
      <c r="K61" s="34"/>
      <c r="L61" s="32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2"/>
      <c r="D65" s="41" t="s">
        <v>61</v>
      </c>
      <c r="E65" s="42"/>
      <c r="F65" s="42"/>
      <c r="G65" s="41" t="s">
        <v>62</v>
      </c>
      <c r="H65" s="42"/>
      <c r="I65" s="42"/>
      <c r="J65" s="42"/>
      <c r="K65" s="42"/>
      <c r="L65" s="32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2"/>
      <c r="D76" s="43" t="s">
        <v>59</v>
      </c>
      <c r="E76" s="34"/>
      <c r="F76" s="99" t="s">
        <v>60</v>
      </c>
      <c r="G76" s="43" t="s">
        <v>59</v>
      </c>
      <c r="H76" s="34"/>
      <c r="I76" s="34"/>
      <c r="J76" s="100" t="s">
        <v>60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0" t="s">
        <v>131</v>
      </c>
      <c r="L82" s="32"/>
    </row>
    <row r="83" spans="2:47" s="1" customFormat="1" ht="6.9" customHeight="1">
      <c r="B83" s="32"/>
      <c r="L83" s="32"/>
    </row>
    <row r="84" spans="2:47" s="1" customFormat="1" ht="11.95" customHeight="1">
      <c r="B84" s="32"/>
      <c r="C84" s="26" t="s">
        <v>16</v>
      </c>
      <c r="L84" s="32"/>
    </row>
    <row r="85" spans="2:47" s="1" customFormat="1" ht="16.55" customHeight="1">
      <c r="B85" s="32"/>
      <c r="E85" s="229" t="str">
        <f>E7</f>
        <v>Revitalizace veřejných ploch města Luby - ETAPA I</v>
      </c>
      <c r="F85" s="230"/>
      <c r="G85" s="230"/>
      <c r="H85" s="230"/>
      <c r="L85" s="32"/>
    </row>
    <row r="86" spans="2:47" s="1" customFormat="1" ht="11.95" customHeight="1">
      <c r="B86" s="32"/>
      <c r="C86" s="26" t="s">
        <v>129</v>
      </c>
      <c r="L86" s="32"/>
    </row>
    <row r="87" spans="2:47" s="1" customFormat="1" ht="29.95" customHeight="1">
      <c r="B87" s="32"/>
      <c r="E87" s="195" t="str">
        <f>E9</f>
        <v>SO 01-10 - Drobná architektura - Oplocení kontejnerů - Etapa I</v>
      </c>
      <c r="F87" s="231"/>
      <c r="G87" s="231"/>
      <c r="H87" s="231"/>
      <c r="L87" s="32"/>
    </row>
    <row r="88" spans="2:47" s="1" customFormat="1" ht="6.9" customHeight="1">
      <c r="B88" s="32"/>
      <c r="L88" s="32"/>
    </row>
    <row r="89" spans="2:47" s="1" customFormat="1" ht="11.95" customHeight="1">
      <c r="B89" s="32"/>
      <c r="C89" s="26" t="s">
        <v>22</v>
      </c>
      <c r="F89" s="24" t="str">
        <f>F12</f>
        <v>Luby u Chebu</v>
      </c>
      <c r="I89" s="26" t="s">
        <v>24</v>
      </c>
      <c r="J89" s="52" t="str">
        <f>IF(J12="","",J12)</f>
        <v>Vyplň údaj</v>
      </c>
      <c r="L89" s="32"/>
    </row>
    <row r="90" spans="2:47" s="1" customFormat="1" ht="6.9" customHeight="1">
      <c r="B90" s="32"/>
      <c r="L90" s="32"/>
    </row>
    <row r="91" spans="2:47" s="1" customFormat="1" ht="15.25" customHeight="1">
      <c r="B91" s="32"/>
      <c r="C91" s="26" t="s">
        <v>29</v>
      </c>
      <c r="F91" s="24" t="str">
        <f>E15</f>
        <v>Město Luby</v>
      </c>
      <c r="I91" s="26" t="s">
        <v>36</v>
      </c>
      <c r="J91" s="30" t="str">
        <f>E21</f>
        <v>A69 - Architekti s.r.o.</v>
      </c>
      <c r="L91" s="32"/>
    </row>
    <row r="92" spans="2:47" s="1" customFormat="1" ht="15.25" customHeight="1">
      <c r="B92" s="32"/>
      <c r="C92" s="26" t="s">
        <v>34</v>
      </c>
      <c r="F92" s="24" t="str">
        <f>IF(E18="","",E18)</f>
        <v>Vyplň údaj</v>
      </c>
      <c r="I92" s="26" t="s">
        <v>40</v>
      </c>
      <c r="J92" s="30" t="str">
        <f>E24</f>
        <v>Ing. Pavel Šturc</v>
      </c>
      <c r="L92" s="32"/>
    </row>
    <row r="93" spans="2:47" s="1" customFormat="1" ht="10.35" customHeight="1">
      <c r="B93" s="32"/>
      <c r="L93" s="32"/>
    </row>
    <row r="94" spans="2:47" s="1" customFormat="1" ht="29.3" customHeight="1">
      <c r="B94" s="32"/>
      <c r="C94" s="101" t="s">
        <v>132</v>
      </c>
      <c r="D94" s="93"/>
      <c r="E94" s="93"/>
      <c r="F94" s="93"/>
      <c r="G94" s="93"/>
      <c r="H94" s="93"/>
      <c r="I94" s="93"/>
      <c r="J94" s="102" t="s">
        <v>133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75" customHeight="1">
      <c r="B96" s="32"/>
      <c r="C96" s="103" t="s">
        <v>134</v>
      </c>
      <c r="J96" s="66">
        <f>J122</f>
        <v>0</v>
      </c>
      <c r="L96" s="32"/>
      <c r="AU96" s="16" t="s">
        <v>135</v>
      </c>
    </row>
    <row r="97" spans="2:12" s="8" customFormat="1" ht="24.9" customHeight="1">
      <c r="B97" s="104"/>
      <c r="D97" s="105" t="s">
        <v>136</v>
      </c>
      <c r="E97" s="106"/>
      <c r="F97" s="106"/>
      <c r="G97" s="106"/>
      <c r="H97" s="106"/>
      <c r="I97" s="106"/>
      <c r="J97" s="107">
        <f>J123</f>
        <v>0</v>
      </c>
      <c r="L97" s="104"/>
    </row>
    <row r="98" spans="2:12" s="9" customFormat="1" ht="20" customHeight="1">
      <c r="B98" s="108"/>
      <c r="D98" s="109" t="s">
        <v>607</v>
      </c>
      <c r="E98" s="110"/>
      <c r="F98" s="110"/>
      <c r="G98" s="110"/>
      <c r="H98" s="110"/>
      <c r="I98" s="110"/>
      <c r="J98" s="111">
        <f>J124</f>
        <v>0</v>
      </c>
      <c r="L98" s="108"/>
    </row>
    <row r="99" spans="2:12" s="8" customFormat="1" ht="24.9" customHeight="1">
      <c r="B99" s="104"/>
      <c r="D99" s="105" t="s">
        <v>144</v>
      </c>
      <c r="E99" s="106"/>
      <c r="F99" s="106"/>
      <c r="G99" s="106"/>
      <c r="H99" s="106"/>
      <c r="I99" s="106"/>
      <c r="J99" s="107">
        <f>J126</f>
        <v>0</v>
      </c>
      <c r="L99" s="104"/>
    </row>
    <row r="100" spans="2:12" s="9" customFormat="1" ht="20" customHeight="1">
      <c r="B100" s="108"/>
      <c r="D100" s="109" t="s">
        <v>1472</v>
      </c>
      <c r="E100" s="110"/>
      <c r="F100" s="110"/>
      <c r="G100" s="110"/>
      <c r="H100" s="110"/>
      <c r="I100" s="110"/>
      <c r="J100" s="111">
        <f>J127</f>
        <v>0</v>
      </c>
      <c r="L100" s="108"/>
    </row>
    <row r="101" spans="2:12" s="9" customFormat="1" ht="20" customHeight="1">
      <c r="B101" s="108"/>
      <c r="D101" s="109" t="s">
        <v>146</v>
      </c>
      <c r="E101" s="110"/>
      <c r="F101" s="110"/>
      <c r="G101" s="110"/>
      <c r="H101" s="110"/>
      <c r="I101" s="110"/>
      <c r="J101" s="111">
        <f>J138</f>
        <v>0</v>
      </c>
      <c r="L101" s="108"/>
    </row>
    <row r="102" spans="2:12" s="9" customFormat="1" ht="20" customHeight="1">
      <c r="B102" s="108"/>
      <c r="D102" s="109" t="s">
        <v>147</v>
      </c>
      <c r="E102" s="110"/>
      <c r="F102" s="110"/>
      <c r="G102" s="110"/>
      <c r="H102" s="110"/>
      <c r="I102" s="110"/>
      <c r="J102" s="111">
        <f>J148</f>
        <v>0</v>
      </c>
      <c r="L102" s="108"/>
    </row>
    <row r="103" spans="2:12" s="1" customFormat="1" ht="21.8" customHeight="1">
      <c r="B103" s="32"/>
      <c r="L103" s="32"/>
    </row>
    <row r="104" spans="2:12" s="1" customFormat="1" ht="6.9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12" s="1" customFormat="1" ht="6.9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12" s="1" customFormat="1" ht="24.9" customHeight="1">
      <c r="B109" s="32"/>
      <c r="C109" s="20" t="s">
        <v>150</v>
      </c>
      <c r="L109" s="32"/>
    </row>
    <row r="110" spans="2:12" s="1" customFormat="1" ht="6.9" customHeight="1">
      <c r="B110" s="32"/>
      <c r="L110" s="32"/>
    </row>
    <row r="111" spans="2:12" s="1" customFormat="1" ht="11.95" customHeight="1">
      <c r="B111" s="32"/>
      <c r="C111" s="26" t="s">
        <v>16</v>
      </c>
      <c r="L111" s="32"/>
    </row>
    <row r="112" spans="2:12" s="1" customFormat="1" ht="16.55" customHeight="1">
      <c r="B112" s="32"/>
      <c r="E112" s="229" t="str">
        <f>E7</f>
        <v>Revitalizace veřejných ploch města Luby - ETAPA I</v>
      </c>
      <c r="F112" s="230"/>
      <c r="G112" s="230"/>
      <c r="H112" s="230"/>
      <c r="L112" s="32"/>
    </row>
    <row r="113" spans="2:65" s="1" customFormat="1" ht="11.95" customHeight="1">
      <c r="B113" s="32"/>
      <c r="C113" s="26" t="s">
        <v>129</v>
      </c>
      <c r="L113" s="32"/>
    </row>
    <row r="114" spans="2:65" s="1" customFormat="1" ht="29.95" customHeight="1">
      <c r="B114" s="32"/>
      <c r="E114" s="195" t="str">
        <f>E9</f>
        <v>SO 01-10 - Drobná architektura - Oplocení kontejnerů - Etapa I</v>
      </c>
      <c r="F114" s="231"/>
      <c r="G114" s="231"/>
      <c r="H114" s="231"/>
      <c r="L114" s="32"/>
    </row>
    <row r="115" spans="2:65" s="1" customFormat="1" ht="6.9" customHeight="1">
      <c r="B115" s="32"/>
      <c r="L115" s="32"/>
    </row>
    <row r="116" spans="2:65" s="1" customFormat="1" ht="11.95" customHeight="1">
      <c r="B116" s="32"/>
      <c r="C116" s="26" t="s">
        <v>22</v>
      </c>
      <c r="F116" s="24" t="str">
        <f>F12</f>
        <v>Luby u Chebu</v>
      </c>
      <c r="I116" s="26" t="s">
        <v>24</v>
      </c>
      <c r="J116" s="52" t="str">
        <f>IF(J12="","",J12)</f>
        <v>Vyplň údaj</v>
      </c>
      <c r="L116" s="32"/>
    </row>
    <row r="117" spans="2:65" s="1" customFormat="1" ht="6.9" customHeight="1">
      <c r="B117" s="32"/>
      <c r="L117" s="32"/>
    </row>
    <row r="118" spans="2:65" s="1" customFormat="1" ht="15.25" customHeight="1">
      <c r="B118" s="32"/>
      <c r="C118" s="26" t="s">
        <v>29</v>
      </c>
      <c r="F118" s="24" t="str">
        <f>E15</f>
        <v>Město Luby</v>
      </c>
      <c r="I118" s="26" t="s">
        <v>36</v>
      </c>
      <c r="J118" s="30" t="str">
        <f>E21</f>
        <v>A69 - Architekti s.r.o.</v>
      </c>
      <c r="L118" s="32"/>
    </row>
    <row r="119" spans="2:65" s="1" customFormat="1" ht="15.25" customHeight="1">
      <c r="B119" s="32"/>
      <c r="C119" s="26" t="s">
        <v>34</v>
      </c>
      <c r="F119" s="24" t="str">
        <f>IF(E18="","",E18)</f>
        <v>Vyplň údaj</v>
      </c>
      <c r="I119" s="26" t="s">
        <v>40</v>
      </c>
      <c r="J119" s="30" t="str">
        <f>E24</f>
        <v>Ing. Pavel Šturc</v>
      </c>
      <c r="L119" s="32"/>
    </row>
    <row r="120" spans="2:65" s="1" customFormat="1" ht="10.35" customHeight="1">
      <c r="B120" s="32"/>
      <c r="L120" s="32"/>
    </row>
    <row r="121" spans="2:65" s="10" customFormat="1" ht="29.3" customHeight="1">
      <c r="B121" s="112"/>
      <c r="C121" s="113" t="s">
        <v>151</v>
      </c>
      <c r="D121" s="114" t="s">
        <v>69</v>
      </c>
      <c r="E121" s="114" t="s">
        <v>65</v>
      </c>
      <c r="F121" s="114" t="s">
        <v>66</v>
      </c>
      <c r="G121" s="114" t="s">
        <v>152</v>
      </c>
      <c r="H121" s="114" t="s">
        <v>153</v>
      </c>
      <c r="I121" s="114" t="s">
        <v>154</v>
      </c>
      <c r="J121" s="115" t="s">
        <v>133</v>
      </c>
      <c r="K121" s="116" t="s">
        <v>155</v>
      </c>
      <c r="L121" s="112"/>
      <c r="M121" s="59" t="s">
        <v>1</v>
      </c>
      <c r="N121" s="60" t="s">
        <v>48</v>
      </c>
      <c r="O121" s="60" t="s">
        <v>156</v>
      </c>
      <c r="P121" s="60" t="s">
        <v>157</v>
      </c>
      <c r="Q121" s="60" t="s">
        <v>158</v>
      </c>
      <c r="R121" s="60" t="s">
        <v>159</v>
      </c>
      <c r="S121" s="60" t="s">
        <v>160</v>
      </c>
      <c r="T121" s="61" t="s">
        <v>161</v>
      </c>
    </row>
    <row r="122" spans="2:65" s="1" customFormat="1" ht="22.75" customHeight="1">
      <c r="B122" s="32"/>
      <c r="C122" s="64" t="s">
        <v>162</v>
      </c>
      <c r="J122" s="117">
        <f>BK122</f>
        <v>0</v>
      </c>
      <c r="L122" s="32"/>
      <c r="M122" s="62"/>
      <c r="N122" s="53"/>
      <c r="O122" s="53"/>
      <c r="P122" s="118">
        <f>P123+P126</f>
        <v>0</v>
      </c>
      <c r="Q122" s="53"/>
      <c r="R122" s="118">
        <f>R123+R126</f>
        <v>0.44650935915199996</v>
      </c>
      <c r="S122" s="53"/>
      <c r="T122" s="119">
        <f>T123+T126</f>
        <v>0</v>
      </c>
      <c r="AT122" s="16" t="s">
        <v>83</v>
      </c>
      <c r="AU122" s="16" t="s">
        <v>135</v>
      </c>
      <c r="BK122" s="120">
        <f>BK123+BK126</f>
        <v>0</v>
      </c>
    </row>
    <row r="123" spans="2:65" s="11" customFormat="1" ht="25.85" customHeight="1">
      <c r="B123" s="121"/>
      <c r="D123" s="122" t="s">
        <v>83</v>
      </c>
      <c r="E123" s="123" t="s">
        <v>163</v>
      </c>
      <c r="F123" s="123" t="s">
        <v>164</v>
      </c>
      <c r="I123" s="124"/>
      <c r="J123" s="125">
        <f>BK123</f>
        <v>0</v>
      </c>
      <c r="L123" s="121"/>
      <c r="M123" s="126"/>
      <c r="P123" s="127">
        <f>P124</f>
        <v>0</v>
      </c>
      <c r="R123" s="127">
        <f>R124</f>
        <v>3.15E-2</v>
      </c>
      <c r="T123" s="128">
        <f>T124</f>
        <v>0</v>
      </c>
      <c r="AR123" s="122" t="s">
        <v>92</v>
      </c>
      <c r="AT123" s="129" t="s">
        <v>83</v>
      </c>
      <c r="AU123" s="129" t="s">
        <v>84</v>
      </c>
      <c r="AY123" s="122" t="s">
        <v>165</v>
      </c>
      <c r="BK123" s="130">
        <f>BK124</f>
        <v>0</v>
      </c>
    </row>
    <row r="124" spans="2:65" s="11" customFormat="1" ht="22.75" customHeight="1">
      <c r="B124" s="121"/>
      <c r="D124" s="122" t="s">
        <v>83</v>
      </c>
      <c r="E124" s="131" t="s">
        <v>199</v>
      </c>
      <c r="F124" s="131" t="s">
        <v>666</v>
      </c>
      <c r="I124" s="124"/>
      <c r="J124" s="132">
        <f>BK124</f>
        <v>0</v>
      </c>
      <c r="L124" s="121"/>
      <c r="M124" s="126"/>
      <c r="P124" s="127">
        <f>P125</f>
        <v>0</v>
      </c>
      <c r="R124" s="127">
        <f>R125</f>
        <v>3.15E-2</v>
      </c>
      <c r="T124" s="128">
        <f>T125</f>
        <v>0</v>
      </c>
      <c r="AR124" s="122" t="s">
        <v>92</v>
      </c>
      <c r="AT124" s="129" t="s">
        <v>83</v>
      </c>
      <c r="AU124" s="129" t="s">
        <v>92</v>
      </c>
      <c r="AY124" s="122" t="s">
        <v>165</v>
      </c>
      <c r="BK124" s="130">
        <f>BK125</f>
        <v>0</v>
      </c>
    </row>
    <row r="125" spans="2:65" s="1" customFormat="1" ht="24.25" customHeight="1">
      <c r="B125" s="32"/>
      <c r="C125" s="133" t="s">
        <v>92</v>
      </c>
      <c r="D125" s="133" t="s">
        <v>167</v>
      </c>
      <c r="E125" s="134" t="s">
        <v>1560</v>
      </c>
      <c r="F125" s="135" t="s">
        <v>1561</v>
      </c>
      <c r="G125" s="136" t="s">
        <v>238</v>
      </c>
      <c r="H125" s="137">
        <v>225</v>
      </c>
      <c r="I125" s="138"/>
      <c r="J125" s="139">
        <f>ROUND(I125*H125,2)</f>
        <v>0</v>
      </c>
      <c r="K125" s="140"/>
      <c r="L125" s="32"/>
      <c r="M125" s="141" t="s">
        <v>1</v>
      </c>
      <c r="N125" s="142" t="s">
        <v>49</v>
      </c>
      <c r="P125" s="143">
        <f>O125*H125</f>
        <v>0</v>
      </c>
      <c r="Q125" s="143">
        <v>1.3999999999999999E-4</v>
      </c>
      <c r="R125" s="143">
        <f>Q125*H125</f>
        <v>3.15E-2</v>
      </c>
      <c r="S125" s="143">
        <v>0</v>
      </c>
      <c r="T125" s="144">
        <f>S125*H125</f>
        <v>0</v>
      </c>
      <c r="AR125" s="145" t="s">
        <v>171</v>
      </c>
      <c r="AT125" s="145" t="s">
        <v>167</v>
      </c>
      <c r="AU125" s="145" t="s">
        <v>94</v>
      </c>
      <c r="AY125" s="16" t="s">
        <v>165</v>
      </c>
      <c r="BE125" s="146">
        <f>IF(N125="základní",J125,0)</f>
        <v>0</v>
      </c>
      <c r="BF125" s="146">
        <f>IF(N125="snížená",J125,0)</f>
        <v>0</v>
      </c>
      <c r="BG125" s="146">
        <f>IF(N125="zákl. přenesená",J125,0)</f>
        <v>0</v>
      </c>
      <c r="BH125" s="146">
        <f>IF(N125="sníž. přenesená",J125,0)</f>
        <v>0</v>
      </c>
      <c r="BI125" s="146">
        <f>IF(N125="nulová",J125,0)</f>
        <v>0</v>
      </c>
      <c r="BJ125" s="16" t="s">
        <v>92</v>
      </c>
      <c r="BK125" s="146">
        <f>ROUND(I125*H125,2)</f>
        <v>0</v>
      </c>
      <c r="BL125" s="16" t="s">
        <v>171</v>
      </c>
      <c r="BM125" s="145" t="s">
        <v>1562</v>
      </c>
    </row>
    <row r="126" spans="2:65" s="11" customFormat="1" ht="25.85" customHeight="1">
      <c r="B126" s="121"/>
      <c r="D126" s="122" t="s">
        <v>83</v>
      </c>
      <c r="E126" s="123" t="s">
        <v>549</v>
      </c>
      <c r="F126" s="123" t="s">
        <v>550</v>
      </c>
      <c r="I126" s="124"/>
      <c r="J126" s="125">
        <f>BK126</f>
        <v>0</v>
      </c>
      <c r="L126" s="121"/>
      <c r="M126" s="126"/>
      <c r="P126" s="127">
        <f>P127+P138+P148</f>
        <v>0</v>
      </c>
      <c r="R126" s="127">
        <f>R127+R138+R148</f>
        <v>0.41500935915199999</v>
      </c>
      <c r="T126" s="128">
        <f>T127+T138+T148</f>
        <v>0</v>
      </c>
      <c r="AR126" s="122" t="s">
        <v>94</v>
      </c>
      <c r="AT126" s="129" t="s">
        <v>83</v>
      </c>
      <c r="AU126" s="129" t="s">
        <v>84</v>
      </c>
      <c r="AY126" s="122" t="s">
        <v>165</v>
      </c>
      <c r="BK126" s="130">
        <f>BK127+BK138+BK148</f>
        <v>0</v>
      </c>
    </row>
    <row r="127" spans="2:65" s="11" customFormat="1" ht="22.75" customHeight="1">
      <c r="B127" s="121"/>
      <c r="D127" s="122" t="s">
        <v>83</v>
      </c>
      <c r="E127" s="131" t="s">
        <v>1536</v>
      </c>
      <c r="F127" s="131" t="s">
        <v>1537</v>
      </c>
      <c r="I127" s="124"/>
      <c r="J127" s="132">
        <f>BK127</f>
        <v>0</v>
      </c>
      <c r="L127" s="121"/>
      <c r="M127" s="126"/>
      <c r="P127" s="127">
        <f>SUM(P128:P137)</f>
        <v>0</v>
      </c>
      <c r="R127" s="127">
        <f>SUM(R128:R137)</f>
        <v>0.167597905352</v>
      </c>
      <c r="T127" s="128">
        <f>SUM(T128:T137)</f>
        <v>0</v>
      </c>
      <c r="AR127" s="122" t="s">
        <v>94</v>
      </c>
      <c r="AT127" s="129" t="s">
        <v>83</v>
      </c>
      <c r="AU127" s="129" t="s">
        <v>92</v>
      </c>
      <c r="AY127" s="122" t="s">
        <v>165</v>
      </c>
      <c r="BK127" s="130">
        <f>SUM(BK128:BK137)</f>
        <v>0</v>
      </c>
    </row>
    <row r="128" spans="2:65" s="1" customFormat="1" ht="44.2" customHeight="1">
      <c r="B128" s="32"/>
      <c r="C128" s="133" t="s">
        <v>94</v>
      </c>
      <c r="D128" s="133" t="s">
        <v>167</v>
      </c>
      <c r="E128" s="134" t="s">
        <v>1556</v>
      </c>
      <c r="F128" s="135" t="s">
        <v>1557</v>
      </c>
      <c r="G128" s="136" t="s">
        <v>175</v>
      </c>
      <c r="H128" s="137">
        <v>0.29599999999999999</v>
      </c>
      <c r="I128" s="138"/>
      <c r="J128" s="139">
        <f>ROUND(I128*H128,2)</f>
        <v>0</v>
      </c>
      <c r="K128" s="140"/>
      <c r="L128" s="32"/>
      <c r="M128" s="141" t="s">
        <v>1</v>
      </c>
      <c r="N128" s="142" t="s">
        <v>49</v>
      </c>
      <c r="P128" s="143">
        <f>O128*H128</f>
        <v>0</v>
      </c>
      <c r="Q128" s="143">
        <v>1.89E-3</v>
      </c>
      <c r="R128" s="143">
        <f>Q128*H128</f>
        <v>5.5943999999999992E-4</v>
      </c>
      <c r="S128" s="143">
        <v>0</v>
      </c>
      <c r="T128" s="144">
        <f>S128*H128</f>
        <v>0</v>
      </c>
      <c r="AR128" s="145" t="s">
        <v>250</v>
      </c>
      <c r="AT128" s="145" t="s">
        <v>167</v>
      </c>
      <c r="AU128" s="145" t="s">
        <v>94</v>
      </c>
      <c r="AY128" s="16" t="s">
        <v>165</v>
      </c>
      <c r="BE128" s="146">
        <f>IF(N128="základní",J128,0)</f>
        <v>0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6" t="s">
        <v>92</v>
      </c>
      <c r="BK128" s="146">
        <f>ROUND(I128*H128,2)</f>
        <v>0</v>
      </c>
      <c r="BL128" s="16" t="s">
        <v>250</v>
      </c>
      <c r="BM128" s="145" t="s">
        <v>1563</v>
      </c>
    </row>
    <row r="129" spans="2:65" s="1" customFormat="1" ht="24.25" customHeight="1">
      <c r="B129" s="32"/>
      <c r="C129" s="133" t="s">
        <v>185</v>
      </c>
      <c r="D129" s="133" t="s">
        <v>167</v>
      </c>
      <c r="E129" s="134" t="s">
        <v>1564</v>
      </c>
      <c r="F129" s="135" t="s">
        <v>1565</v>
      </c>
      <c r="G129" s="136" t="s">
        <v>170</v>
      </c>
      <c r="H129" s="137">
        <v>23.297999999999998</v>
      </c>
      <c r="I129" s="138"/>
      <c r="J129" s="139">
        <f>ROUND(I129*H129,2)</f>
        <v>0</v>
      </c>
      <c r="K129" s="140"/>
      <c r="L129" s="32"/>
      <c r="M129" s="141" t="s">
        <v>1</v>
      </c>
      <c r="N129" s="142" t="s">
        <v>49</v>
      </c>
      <c r="P129" s="143">
        <f>O129*H129</f>
        <v>0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AR129" s="145" t="s">
        <v>250</v>
      </c>
      <c r="AT129" s="145" t="s">
        <v>167</v>
      </c>
      <c r="AU129" s="145" t="s">
        <v>94</v>
      </c>
      <c r="AY129" s="16" t="s">
        <v>165</v>
      </c>
      <c r="BE129" s="146">
        <f>IF(N129="základní",J129,0)</f>
        <v>0</v>
      </c>
      <c r="BF129" s="146">
        <f>IF(N129="snížená",J129,0)</f>
        <v>0</v>
      </c>
      <c r="BG129" s="146">
        <f>IF(N129="zákl. přenesená",J129,0)</f>
        <v>0</v>
      </c>
      <c r="BH129" s="146">
        <f>IF(N129="sníž. přenesená",J129,0)</f>
        <v>0</v>
      </c>
      <c r="BI129" s="146">
        <f>IF(N129="nulová",J129,0)</f>
        <v>0</v>
      </c>
      <c r="BJ129" s="16" t="s">
        <v>92</v>
      </c>
      <c r="BK129" s="146">
        <f>ROUND(I129*H129,2)</f>
        <v>0</v>
      </c>
      <c r="BL129" s="16" t="s">
        <v>250</v>
      </c>
      <c r="BM129" s="145" t="s">
        <v>1566</v>
      </c>
    </row>
    <row r="130" spans="2:65" s="12" customFormat="1" ht="10.5">
      <c r="B130" s="147"/>
      <c r="D130" s="148" t="s">
        <v>177</v>
      </c>
      <c r="E130" s="149" t="s">
        <v>1</v>
      </c>
      <c r="F130" s="150" t="s">
        <v>1567</v>
      </c>
      <c r="H130" s="151">
        <v>23.297999999999998</v>
      </c>
      <c r="I130" s="152"/>
      <c r="L130" s="147"/>
      <c r="M130" s="153"/>
      <c r="T130" s="154"/>
      <c r="AT130" s="149" t="s">
        <v>177</v>
      </c>
      <c r="AU130" s="149" t="s">
        <v>94</v>
      </c>
      <c r="AV130" s="12" t="s">
        <v>94</v>
      </c>
      <c r="AW130" s="12" t="s">
        <v>39</v>
      </c>
      <c r="AX130" s="12" t="s">
        <v>84</v>
      </c>
      <c r="AY130" s="149" t="s">
        <v>165</v>
      </c>
    </row>
    <row r="131" spans="2:65" s="13" customFormat="1" ht="10.5">
      <c r="B131" s="155"/>
      <c r="D131" s="148" t="s">
        <v>177</v>
      </c>
      <c r="E131" s="156" t="s">
        <v>1</v>
      </c>
      <c r="F131" s="157" t="s">
        <v>184</v>
      </c>
      <c r="H131" s="158">
        <v>23.297999999999998</v>
      </c>
      <c r="I131" s="159"/>
      <c r="L131" s="155"/>
      <c r="M131" s="160"/>
      <c r="T131" s="161"/>
      <c r="AT131" s="156" t="s">
        <v>177</v>
      </c>
      <c r="AU131" s="156" t="s">
        <v>94</v>
      </c>
      <c r="AV131" s="13" t="s">
        <v>171</v>
      </c>
      <c r="AW131" s="13" t="s">
        <v>39</v>
      </c>
      <c r="AX131" s="13" t="s">
        <v>92</v>
      </c>
      <c r="AY131" s="156" t="s">
        <v>165</v>
      </c>
    </row>
    <row r="132" spans="2:65" s="1" customFormat="1" ht="24.25" customHeight="1">
      <c r="B132" s="32"/>
      <c r="C132" s="133" t="s">
        <v>171</v>
      </c>
      <c r="D132" s="133" t="s">
        <v>167</v>
      </c>
      <c r="E132" s="134" t="s">
        <v>1568</v>
      </c>
      <c r="F132" s="135" t="s">
        <v>1569</v>
      </c>
      <c r="G132" s="136" t="s">
        <v>170</v>
      </c>
      <c r="H132" s="137">
        <v>23.297999999999998</v>
      </c>
      <c r="I132" s="138"/>
      <c r="J132" s="139">
        <f>ROUND(I132*H132,2)</f>
        <v>0</v>
      </c>
      <c r="K132" s="140"/>
      <c r="L132" s="32"/>
      <c r="M132" s="141" t="s">
        <v>1</v>
      </c>
      <c r="N132" s="142" t="s">
        <v>49</v>
      </c>
      <c r="P132" s="143">
        <f>O132*H132</f>
        <v>0</v>
      </c>
      <c r="Q132" s="143">
        <v>1.81924E-4</v>
      </c>
      <c r="R132" s="143">
        <f>Q132*H132</f>
        <v>4.2384653519999997E-3</v>
      </c>
      <c r="S132" s="143">
        <v>0</v>
      </c>
      <c r="T132" s="144">
        <f>S132*H132</f>
        <v>0</v>
      </c>
      <c r="AR132" s="145" t="s">
        <v>250</v>
      </c>
      <c r="AT132" s="145" t="s">
        <v>167</v>
      </c>
      <c r="AU132" s="145" t="s">
        <v>94</v>
      </c>
      <c r="AY132" s="16" t="s">
        <v>165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6" t="s">
        <v>92</v>
      </c>
      <c r="BK132" s="146">
        <f>ROUND(I132*H132,2)</f>
        <v>0</v>
      </c>
      <c r="BL132" s="16" t="s">
        <v>250</v>
      </c>
      <c r="BM132" s="145" t="s">
        <v>1570</v>
      </c>
    </row>
    <row r="133" spans="2:65" s="12" customFormat="1" ht="10.5">
      <c r="B133" s="147"/>
      <c r="D133" s="148" t="s">
        <v>177</v>
      </c>
      <c r="E133" s="149" t="s">
        <v>1</v>
      </c>
      <c r="F133" s="150" t="s">
        <v>1567</v>
      </c>
      <c r="H133" s="151">
        <v>23.297999999999998</v>
      </c>
      <c r="I133" s="152"/>
      <c r="L133" s="147"/>
      <c r="M133" s="153"/>
      <c r="T133" s="154"/>
      <c r="AT133" s="149" t="s">
        <v>177</v>
      </c>
      <c r="AU133" s="149" t="s">
        <v>94</v>
      </c>
      <c r="AV133" s="12" t="s">
        <v>94</v>
      </c>
      <c r="AW133" s="12" t="s">
        <v>39</v>
      </c>
      <c r="AX133" s="12" t="s">
        <v>84</v>
      </c>
      <c r="AY133" s="149" t="s">
        <v>165</v>
      </c>
    </row>
    <row r="134" spans="2:65" s="13" customFormat="1" ht="10.5">
      <c r="B134" s="155"/>
      <c r="D134" s="148" t="s">
        <v>177</v>
      </c>
      <c r="E134" s="156" t="s">
        <v>1</v>
      </c>
      <c r="F134" s="157" t="s">
        <v>184</v>
      </c>
      <c r="H134" s="158">
        <v>23.297999999999998</v>
      </c>
      <c r="I134" s="159"/>
      <c r="L134" s="155"/>
      <c r="M134" s="160"/>
      <c r="T134" s="161"/>
      <c r="AT134" s="156" t="s">
        <v>177</v>
      </c>
      <c r="AU134" s="156" t="s">
        <v>94</v>
      </c>
      <c r="AV134" s="13" t="s">
        <v>171</v>
      </c>
      <c r="AW134" s="13" t="s">
        <v>39</v>
      </c>
      <c r="AX134" s="13" t="s">
        <v>92</v>
      </c>
      <c r="AY134" s="156" t="s">
        <v>165</v>
      </c>
    </row>
    <row r="135" spans="2:65" s="1" customFormat="1" ht="24.25" customHeight="1">
      <c r="B135" s="32"/>
      <c r="C135" s="162" t="s">
        <v>194</v>
      </c>
      <c r="D135" s="162" t="s">
        <v>221</v>
      </c>
      <c r="E135" s="163" t="s">
        <v>1571</v>
      </c>
      <c r="F135" s="164" t="s">
        <v>1572</v>
      </c>
      <c r="G135" s="165" t="s">
        <v>175</v>
      </c>
      <c r="H135" s="166">
        <v>0.29599999999999999</v>
      </c>
      <c r="I135" s="167"/>
      <c r="J135" s="168">
        <f>ROUND(I135*H135,2)</f>
        <v>0</v>
      </c>
      <c r="K135" s="169"/>
      <c r="L135" s="170"/>
      <c r="M135" s="171" t="s">
        <v>1</v>
      </c>
      <c r="N135" s="172" t="s">
        <v>49</v>
      </c>
      <c r="P135" s="143">
        <f>O135*H135</f>
        <v>0</v>
      </c>
      <c r="Q135" s="143">
        <v>0.55000000000000004</v>
      </c>
      <c r="R135" s="143">
        <f>Q135*H135</f>
        <v>0.1628</v>
      </c>
      <c r="S135" s="143">
        <v>0</v>
      </c>
      <c r="T135" s="144">
        <f>S135*H135</f>
        <v>0</v>
      </c>
      <c r="AR135" s="145" t="s">
        <v>363</v>
      </c>
      <c r="AT135" s="145" t="s">
        <v>221</v>
      </c>
      <c r="AU135" s="145" t="s">
        <v>94</v>
      </c>
      <c r="AY135" s="16" t="s">
        <v>165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6" t="s">
        <v>92</v>
      </c>
      <c r="BK135" s="146">
        <f>ROUND(I135*H135,2)</f>
        <v>0</v>
      </c>
      <c r="BL135" s="16" t="s">
        <v>250</v>
      </c>
      <c r="BM135" s="145" t="s">
        <v>1573</v>
      </c>
    </row>
    <row r="136" spans="2:65" s="12" customFormat="1" ht="10.5">
      <c r="B136" s="147"/>
      <c r="D136" s="148" t="s">
        <v>177</v>
      </c>
      <c r="E136" s="149" t="s">
        <v>1</v>
      </c>
      <c r="F136" s="150" t="s">
        <v>1574</v>
      </c>
      <c r="H136" s="151">
        <v>0.29599999999999999</v>
      </c>
      <c r="I136" s="152"/>
      <c r="L136" s="147"/>
      <c r="M136" s="153"/>
      <c r="T136" s="154"/>
      <c r="AT136" s="149" t="s">
        <v>177</v>
      </c>
      <c r="AU136" s="149" t="s">
        <v>94</v>
      </c>
      <c r="AV136" s="12" t="s">
        <v>94</v>
      </c>
      <c r="AW136" s="12" t="s">
        <v>39</v>
      </c>
      <c r="AX136" s="12" t="s">
        <v>92</v>
      </c>
      <c r="AY136" s="149" t="s">
        <v>165</v>
      </c>
    </row>
    <row r="137" spans="2:65" s="1" customFormat="1" ht="24.25" customHeight="1">
      <c r="B137" s="32"/>
      <c r="C137" s="133" t="s">
        <v>199</v>
      </c>
      <c r="D137" s="133" t="s">
        <v>167</v>
      </c>
      <c r="E137" s="134" t="s">
        <v>1575</v>
      </c>
      <c r="F137" s="135" t="s">
        <v>1576</v>
      </c>
      <c r="G137" s="136" t="s">
        <v>224</v>
      </c>
      <c r="H137" s="137">
        <v>0.16800000000000001</v>
      </c>
      <c r="I137" s="138"/>
      <c r="J137" s="139">
        <f>ROUND(I137*H137,2)</f>
        <v>0</v>
      </c>
      <c r="K137" s="140"/>
      <c r="L137" s="32"/>
      <c r="M137" s="141" t="s">
        <v>1</v>
      </c>
      <c r="N137" s="142" t="s">
        <v>49</v>
      </c>
      <c r="P137" s="143">
        <f>O137*H137</f>
        <v>0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AR137" s="145" t="s">
        <v>250</v>
      </c>
      <c r="AT137" s="145" t="s">
        <v>167</v>
      </c>
      <c r="AU137" s="145" t="s">
        <v>94</v>
      </c>
      <c r="AY137" s="16" t="s">
        <v>165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6" t="s">
        <v>92</v>
      </c>
      <c r="BK137" s="146">
        <f>ROUND(I137*H137,2)</f>
        <v>0</v>
      </c>
      <c r="BL137" s="16" t="s">
        <v>250</v>
      </c>
      <c r="BM137" s="145" t="s">
        <v>1577</v>
      </c>
    </row>
    <row r="138" spans="2:65" s="11" customFormat="1" ht="22.75" customHeight="1">
      <c r="B138" s="121"/>
      <c r="D138" s="122" t="s">
        <v>83</v>
      </c>
      <c r="E138" s="131" t="s">
        <v>564</v>
      </c>
      <c r="F138" s="131" t="s">
        <v>565</v>
      </c>
      <c r="I138" s="124"/>
      <c r="J138" s="132">
        <f>BK138</f>
        <v>0</v>
      </c>
      <c r="L138" s="121"/>
      <c r="M138" s="126"/>
      <c r="P138" s="127">
        <f>SUM(P139:P147)</f>
        <v>0</v>
      </c>
      <c r="R138" s="127">
        <f>SUM(R139:R147)</f>
        <v>0.238111875</v>
      </c>
      <c r="T138" s="128">
        <f>SUM(T139:T147)</f>
        <v>0</v>
      </c>
      <c r="AR138" s="122" t="s">
        <v>94</v>
      </c>
      <c r="AT138" s="129" t="s">
        <v>83</v>
      </c>
      <c r="AU138" s="129" t="s">
        <v>92</v>
      </c>
      <c r="AY138" s="122" t="s">
        <v>165</v>
      </c>
      <c r="BK138" s="130">
        <f>SUM(BK139:BK147)</f>
        <v>0</v>
      </c>
    </row>
    <row r="139" spans="2:65" s="1" customFormat="1" ht="24.25" customHeight="1">
      <c r="B139" s="32"/>
      <c r="C139" s="133" t="s">
        <v>204</v>
      </c>
      <c r="D139" s="133" t="s">
        <v>167</v>
      </c>
      <c r="E139" s="134" t="s">
        <v>1578</v>
      </c>
      <c r="F139" s="135" t="s">
        <v>1579</v>
      </c>
      <c r="G139" s="136" t="s">
        <v>238</v>
      </c>
      <c r="H139" s="137">
        <v>225</v>
      </c>
      <c r="I139" s="138"/>
      <c r="J139" s="139">
        <f>ROUND(I139*H139,2)</f>
        <v>0</v>
      </c>
      <c r="K139" s="140"/>
      <c r="L139" s="32"/>
      <c r="M139" s="141" t="s">
        <v>1</v>
      </c>
      <c r="N139" s="142" t="s">
        <v>49</v>
      </c>
      <c r="P139" s="143">
        <f>O139*H139</f>
        <v>0</v>
      </c>
      <c r="Q139" s="143">
        <v>5.8275E-5</v>
      </c>
      <c r="R139" s="143">
        <f>Q139*H139</f>
        <v>1.3111875E-2</v>
      </c>
      <c r="S139" s="143">
        <v>0</v>
      </c>
      <c r="T139" s="144">
        <f>S139*H139</f>
        <v>0</v>
      </c>
      <c r="AR139" s="145" t="s">
        <v>250</v>
      </c>
      <c r="AT139" s="145" t="s">
        <v>167</v>
      </c>
      <c r="AU139" s="145" t="s">
        <v>94</v>
      </c>
      <c r="AY139" s="16" t="s">
        <v>165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6" t="s">
        <v>92</v>
      </c>
      <c r="BK139" s="146">
        <f>ROUND(I139*H139,2)</f>
        <v>0</v>
      </c>
      <c r="BL139" s="16" t="s">
        <v>250</v>
      </c>
      <c r="BM139" s="145" t="s">
        <v>1580</v>
      </c>
    </row>
    <row r="140" spans="2:65" s="12" customFormat="1" ht="10.5">
      <c r="B140" s="147"/>
      <c r="D140" s="148" t="s">
        <v>177</v>
      </c>
      <c r="E140" s="149" t="s">
        <v>1</v>
      </c>
      <c r="F140" s="150" t="s">
        <v>1581</v>
      </c>
      <c r="H140" s="151">
        <v>225</v>
      </c>
      <c r="I140" s="152"/>
      <c r="L140" s="147"/>
      <c r="M140" s="153"/>
      <c r="T140" s="154"/>
      <c r="AT140" s="149" t="s">
        <v>177</v>
      </c>
      <c r="AU140" s="149" t="s">
        <v>94</v>
      </c>
      <c r="AV140" s="12" t="s">
        <v>94</v>
      </c>
      <c r="AW140" s="12" t="s">
        <v>39</v>
      </c>
      <c r="AX140" s="12" t="s">
        <v>84</v>
      </c>
      <c r="AY140" s="149" t="s">
        <v>165</v>
      </c>
    </row>
    <row r="141" spans="2:65" s="13" customFormat="1" ht="10.5">
      <c r="B141" s="155"/>
      <c r="D141" s="148" t="s">
        <v>177</v>
      </c>
      <c r="E141" s="156" t="s">
        <v>1</v>
      </c>
      <c r="F141" s="157" t="s">
        <v>184</v>
      </c>
      <c r="H141" s="158">
        <v>225</v>
      </c>
      <c r="I141" s="159"/>
      <c r="L141" s="155"/>
      <c r="M141" s="160"/>
      <c r="T141" s="161"/>
      <c r="AT141" s="156" t="s">
        <v>177</v>
      </c>
      <c r="AU141" s="156" t="s">
        <v>94</v>
      </c>
      <c r="AV141" s="13" t="s">
        <v>171</v>
      </c>
      <c r="AW141" s="13" t="s">
        <v>39</v>
      </c>
      <c r="AX141" s="13" t="s">
        <v>92</v>
      </c>
      <c r="AY141" s="156" t="s">
        <v>165</v>
      </c>
    </row>
    <row r="142" spans="2:65" s="1" customFormat="1" ht="16.55" customHeight="1">
      <c r="B142" s="32"/>
      <c r="C142" s="162" t="s">
        <v>209</v>
      </c>
      <c r="D142" s="162" t="s">
        <v>221</v>
      </c>
      <c r="E142" s="163" t="s">
        <v>1582</v>
      </c>
      <c r="F142" s="164" t="s">
        <v>1583</v>
      </c>
      <c r="G142" s="165" t="s">
        <v>224</v>
      </c>
      <c r="H142" s="166">
        <v>0.22500000000000001</v>
      </c>
      <c r="I142" s="167"/>
      <c r="J142" s="168">
        <f>ROUND(I142*H142,2)</f>
        <v>0</v>
      </c>
      <c r="K142" s="169"/>
      <c r="L142" s="170"/>
      <c r="M142" s="171" t="s">
        <v>1</v>
      </c>
      <c r="N142" s="172" t="s">
        <v>49</v>
      </c>
      <c r="P142" s="143">
        <f>O142*H142</f>
        <v>0</v>
      </c>
      <c r="Q142" s="143">
        <v>1</v>
      </c>
      <c r="R142" s="143">
        <f>Q142*H142</f>
        <v>0.22500000000000001</v>
      </c>
      <c r="S142" s="143">
        <v>0</v>
      </c>
      <c r="T142" s="144">
        <f>S142*H142</f>
        <v>0</v>
      </c>
      <c r="AR142" s="145" t="s">
        <v>363</v>
      </c>
      <c r="AT142" s="145" t="s">
        <v>221</v>
      </c>
      <c r="AU142" s="145" t="s">
        <v>94</v>
      </c>
      <c r="AY142" s="16" t="s">
        <v>165</v>
      </c>
      <c r="BE142" s="146">
        <f>IF(N142="základní",J142,0)</f>
        <v>0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6" t="s">
        <v>92</v>
      </c>
      <c r="BK142" s="146">
        <f>ROUND(I142*H142,2)</f>
        <v>0</v>
      </c>
      <c r="BL142" s="16" t="s">
        <v>250</v>
      </c>
      <c r="BM142" s="145" t="s">
        <v>1584</v>
      </c>
    </row>
    <row r="143" spans="2:65" s="12" customFormat="1" ht="10.5">
      <c r="B143" s="147"/>
      <c r="D143" s="148" t="s">
        <v>177</v>
      </c>
      <c r="E143" s="149" t="s">
        <v>1</v>
      </c>
      <c r="F143" s="150" t="s">
        <v>1585</v>
      </c>
      <c r="H143" s="151">
        <v>9.2999999999999999E-2</v>
      </c>
      <c r="I143" s="152"/>
      <c r="L143" s="147"/>
      <c r="M143" s="153"/>
      <c r="T143" s="154"/>
      <c r="AT143" s="149" t="s">
        <v>177</v>
      </c>
      <c r="AU143" s="149" t="s">
        <v>94</v>
      </c>
      <c r="AV143" s="12" t="s">
        <v>94</v>
      </c>
      <c r="AW143" s="12" t="s">
        <v>39</v>
      </c>
      <c r="AX143" s="12" t="s">
        <v>84</v>
      </c>
      <c r="AY143" s="149" t="s">
        <v>165</v>
      </c>
    </row>
    <row r="144" spans="2:65" s="12" customFormat="1" ht="10.5">
      <c r="B144" s="147"/>
      <c r="D144" s="148" t="s">
        <v>177</v>
      </c>
      <c r="E144" s="149" t="s">
        <v>1</v>
      </c>
      <c r="F144" s="150" t="s">
        <v>1586</v>
      </c>
      <c r="H144" s="151">
        <v>0.111</v>
      </c>
      <c r="I144" s="152"/>
      <c r="L144" s="147"/>
      <c r="M144" s="153"/>
      <c r="T144" s="154"/>
      <c r="AT144" s="149" t="s">
        <v>177</v>
      </c>
      <c r="AU144" s="149" t="s">
        <v>94</v>
      </c>
      <c r="AV144" s="12" t="s">
        <v>94</v>
      </c>
      <c r="AW144" s="12" t="s">
        <v>39</v>
      </c>
      <c r="AX144" s="12" t="s">
        <v>84</v>
      </c>
      <c r="AY144" s="149" t="s">
        <v>165</v>
      </c>
    </row>
    <row r="145" spans="2:65" s="12" customFormat="1" ht="10.5">
      <c r="B145" s="147"/>
      <c r="D145" s="148" t="s">
        <v>177</v>
      </c>
      <c r="E145" s="149" t="s">
        <v>1</v>
      </c>
      <c r="F145" s="150" t="s">
        <v>1587</v>
      </c>
      <c r="H145" s="151">
        <v>2.1000000000000001E-2</v>
      </c>
      <c r="I145" s="152"/>
      <c r="L145" s="147"/>
      <c r="M145" s="153"/>
      <c r="T145" s="154"/>
      <c r="AT145" s="149" t="s">
        <v>177</v>
      </c>
      <c r="AU145" s="149" t="s">
        <v>94</v>
      </c>
      <c r="AV145" s="12" t="s">
        <v>94</v>
      </c>
      <c r="AW145" s="12" t="s">
        <v>39</v>
      </c>
      <c r="AX145" s="12" t="s">
        <v>84</v>
      </c>
      <c r="AY145" s="149" t="s">
        <v>165</v>
      </c>
    </row>
    <row r="146" spans="2:65" s="13" customFormat="1" ht="10.5">
      <c r="B146" s="155"/>
      <c r="D146" s="148" t="s">
        <v>177</v>
      </c>
      <c r="E146" s="156" t="s">
        <v>1</v>
      </c>
      <c r="F146" s="157" t="s">
        <v>184</v>
      </c>
      <c r="H146" s="158">
        <v>0.22500000000000001</v>
      </c>
      <c r="I146" s="159"/>
      <c r="L146" s="155"/>
      <c r="M146" s="160"/>
      <c r="T146" s="161"/>
      <c r="AT146" s="156" t="s">
        <v>177</v>
      </c>
      <c r="AU146" s="156" t="s">
        <v>94</v>
      </c>
      <c r="AV146" s="13" t="s">
        <v>171</v>
      </c>
      <c r="AW146" s="13" t="s">
        <v>39</v>
      </c>
      <c r="AX146" s="13" t="s">
        <v>92</v>
      </c>
      <c r="AY146" s="156" t="s">
        <v>165</v>
      </c>
    </row>
    <row r="147" spans="2:65" s="1" customFormat="1" ht="44.2" customHeight="1">
      <c r="B147" s="32"/>
      <c r="C147" s="133" t="s">
        <v>214</v>
      </c>
      <c r="D147" s="133" t="s">
        <v>167</v>
      </c>
      <c r="E147" s="134" t="s">
        <v>1588</v>
      </c>
      <c r="F147" s="135" t="s">
        <v>1589</v>
      </c>
      <c r="G147" s="136" t="s">
        <v>693</v>
      </c>
      <c r="H147" s="178"/>
      <c r="I147" s="138"/>
      <c r="J147" s="139">
        <f>ROUND(I147*H147,2)</f>
        <v>0</v>
      </c>
      <c r="K147" s="140"/>
      <c r="L147" s="32"/>
      <c r="M147" s="141" t="s">
        <v>1</v>
      </c>
      <c r="N147" s="142" t="s">
        <v>49</v>
      </c>
      <c r="P147" s="143">
        <f>O147*H147</f>
        <v>0</v>
      </c>
      <c r="Q147" s="143">
        <v>0</v>
      </c>
      <c r="R147" s="143">
        <f>Q147*H147</f>
        <v>0</v>
      </c>
      <c r="S147" s="143">
        <v>0</v>
      </c>
      <c r="T147" s="144">
        <f>S147*H147</f>
        <v>0</v>
      </c>
      <c r="AR147" s="145" t="s">
        <v>250</v>
      </c>
      <c r="AT147" s="145" t="s">
        <v>167</v>
      </c>
      <c r="AU147" s="145" t="s">
        <v>94</v>
      </c>
      <c r="AY147" s="16" t="s">
        <v>165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6" t="s">
        <v>92</v>
      </c>
      <c r="BK147" s="146">
        <f>ROUND(I147*H147,2)</f>
        <v>0</v>
      </c>
      <c r="BL147" s="16" t="s">
        <v>250</v>
      </c>
      <c r="BM147" s="145" t="s">
        <v>1590</v>
      </c>
    </row>
    <row r="148" spans="2:65" s="11" customFormat="1" ht="22.75" customHeight="1">
      <c r="B148" s="121"/>
      <c r="D148" s="122" t="s">
        <v>83</v>
      </c>
      <c r="E148" s="131" t="s">
        <v>576</v>
      </c>
      <c r="F148" s="131" t="s">
        <v>577</v>
      </c>
      <c r="I148" s="124"/>
      <c r="J148" s="132">
        <f>BK148</f>
        <v>0</v>
      </c>
      <c r="L148" s="121"/>
      <c r="M148" s="126"/>
      <c r="P148" s="127">
        <f>SUM(P149:P154)</f>
        <v>0</v>
      </c>
      <c r="R148" s="127">
        <f>SUM(R149:R154)</f>
        <v>9.2995788000000013E-3</v>
      </c>
      <c r="T148" s="128">
        <f>SUM(T149:T154)</f>
        <v>0</v>
      </c>
      <c r="AR148" s="122" t="s">
        <v>94</v>
      </c>
      <c r="AT148" s="129" t="s">
        <v>83</v>
      </c>
      <c r="AU148" s="129" t="s">
        <v>92</v>
      </c>
      <c r="AY148" s="122" t="s">
        <v>165</v>
      </c>
      <c r="BK148" s="130">
        <f>SUM(BK149:BK154)</f>
        <v>0</v>
      </c>
    </row>
    <row r="149" spans="2:65" s="1" customFormat="1" ht="24.25" customHeight="1">
      <c r="B149" s="32"/>
      <c r="C149" s="133" t="s">
        <v>220</v>
      </c>
      <c r="D149" s="133" t="s">
        <v>167</v>
      </c>
      <c r="E149" s="134" t="s">
        <v>1591</v>
      </c>
      <c r="F149" s="135" t="s">
        <v>1592</v>
      </c>
      <c r="G149" s="136" t="s">
        <v>170</v>
      </c>
      <c r="H149" s="137">
        <v>22.44</v>
      </c>
      <c r="I149" s="138"/>
      <c r="J149" s="139">
        <f>ROUND(I149*H149,2)</f>
        <v>0</v>
      </c>
      <c r="K149" s="140"/>
      <c r="L149" s="32"/>
      <c r="M149" s="141" t="s">
        <v>1</v>
      </c>
      <c r="N149" s="142" t="s">
        <v>49</v>
      </c>
      <c r="P149" s="143">
        <f>O149*H149</f>
        <v>0</v>
      </c>
      <c r="Q149" s="143">
        <v>2.475E-4</v>
      </c>
      <c r="R149" s="143">
        <f>Q149*H149</f>
        <v>5.5539000000000005E-3</v>
      </c>
      <c r="S149" s="143">
        <v>0</v>
      </c>
      <c r="T149" s="144">
        <f>S149*H149</f>
        <v>0</v>
      </c>
      <c r="AR149" s="145" t="s">
        <v>250</v>
      </c>
      <c r="AT149" s="145" t="s">
        <v>167</v>
      </c>
      <c r="AU149" s="145" t="s">
        <v>94</v>
      </c>
      <c r="AY149" s="16" t="s">
        <v>165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6" t="s">
        <v>92</v>
      </c>
      <c r="BK149" s="146">
        <f>ROUND(I149*H149,2)</f>
        <v>0</v>
      </c>
      <c r="BL149" s="16" t="s">
        <v>250</v>
      </c>
      <c r="BM149" s="145" t="s">
        <v>1593</v>
      </c>
    </row>
    <row r="150" spans="2:65" s="12" customFormat="1" ht="10.5">
      <c r="B150" s="147"/>
      <c r="D150" s="148" t="s">
        <v>177</v>
      </c>
      <c r="E150" s="149" t="s">
        <v>1</v>
      </c>
      <c r="F150" s="150" t="s">
        <v>1594</v>
      </c>
      <c r="H150" s="151">
        <v>22.44</v>
      </c>
      <c r="I150" s="152"/>
      <c r="L150" s="147"/>
      <c r="M150" s="153"/>
      <c r="T150" s="154"/>
      <c r="AT150" s="149" t="s">
        <v>177</v>
      </c>
      <c r="AU150" s="149" t="s">
        <v>94</v>
      </c>
      <c r="AV150" s="12" t="s">
        <v>94</v>
      </c>
      <c r="AW150" s="12" t="s">
        <v>39</v>
      </c>
      <c r="AX150" s="12" t="s">
        <v>92</v>
      </c>
      <c r="AY150" s="149" t="s">
        <v>165</v>
      </c>
    </row>
    <row r="151" spans="2:65" s="1" customFormat="1" ht="24.25" customHeight="1">
      <c r="B151" s="32"/>
      <c r="C151" s="133" t="s">
        <v>227</v>
      </c>
      <c r="D151" s="133" t="s">
        <v>167</v>
      </c>
      <c r="E151" s="134" t="s">
        <v>1595</v>
      </c>
      <c r="F151" s="135" t="s">
        <v>1596</v>
      </c>
      <c r="G151" s="136" t="s">
        <v>170</v>
      </c>
      <c r="H151" s="137">
        <v>9.6080000000000005</v>
      </c>
      <c r="I151" s="138"/>
      <c r="J151" s="139">
        <f>ROUND(I151*H151,2)</f>
        <v>0</v>
      </c>
      <c r="K151" s="140"/>
      <c r="L151" s="32"/>
      <c r="M151" s="141" t="s">
        <v>1</v>
      </c>
      <c r="N151" s="142" t="s">
        <v>49</v>
      </c>
      <c r="P151" s="143">
        <f>O151*H151</f>
        <v>0</v>
      </c>
      <c r="Q151" s="143">
        <v>1.4375E-4</v>
      </c>
      <c r="R151" s="143">
        <f>Q151*H151</f>
        <v>1.38115E-3</v>
      </c>
      <c r="S151" s="143">
        <v>0</v>
      </c>
      <c r="T151" s="144">
        <f>S151*H151</f>
        <v>0</v>
      </c>
      <c r="AR151" s="145" t="s">
        <v>250</v>
      </c>
      <c r="AT151" s="145" t="s">
        <v>167</v>
      </c>
      <c r="AU151" s="145" t="s">
        <v>94</v>
      </c>
      <c r="AY151" s="16" t="s">
        <v>165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6" t="s">
        <v>92</v>
      </c>
      <c r="BK151" s="146">
        <f>ROUND(I151*H151,2)</f>
        <v>0</v>
      </c>
      <c r="BL151" s="16" t="s">
        <v>250</v>
      </c>
      <c r="BM151" s="145" t="s">
        <v>1597</v>
      </c>
    </row>
    <row r="152" spans="2:65" s="12" customFormat="1" ht="10.5">
      <c r="B152" s="147"/>
      <c r="D152" s="148" t="s">
        <v>177</v>
      </c>
      <c r="E152" s="149" t="s">
        <v>1</v>
      </c>
      <c r="F152" s="150" t="s">
        <v>1598</v>
      </c>
      <c r="H152" s="151">
        <v>9.6080000000000005</v>
      </c>
      <c r="I152" s="152"/>
      <c r="L152" s="147"/>
      <c r="M152" s="153"/>
      <c r="T152" s="154"/>
      <c r="AT152" s="149" t="s">
        <v>177</v>
      </c>
      <c r="AU152" s="149" t="s">
        <v>94</v>
      </c>
      <c r="AV152" s="12" t="s">
        <v>94</v>
      </c>
      <c r="AW152" s="12" t="s">
        <v>39</v>
      </c>
      <c r="AX152" s="12" t="s">
        <v>92</v>
      </c>
      <c r="AY152" s="149" t="s">
        <v>165</v>
      </c>
    </row>
    <row r="153" spans="2:65" s="1" customFormat="1" ht="24.25" customHeight="1">
      <c r="B153" s="32"/>
      <c r="C153" s="133" t="s">
        <v>231</v>
      </c>
      <c r="D153" s="133" t="s">
        <v>167</v>
      </c>
      <c r="E153" s="134" t="s">
        <v>1599</v>
      </c>
      <c r="F153" s="135" t="s">
        <v>1600</v>
      </c>
      <c r="G153" s="136" t="s">
        <v>170</v>
      </c>
      <c r="H153" s="137">
        <v>9.6080000000000005</v>
      </c>
      <c r="I153" s="138"/>
      <c r="J153" s="139">
        <f>ROUND(I153*H153,2)</f>
        <v>0</v>
      </c>
      <c r="K153" s="140"/>
      <c r="L153" s="32"/>
      <c r="M153" s="141" t="s">
        <v>1</v>
      </c>
      <c r="N153" s="142" t="s">
        <v>49</v>
      </c>
      <c r="P153" s="143">
        <f>O153*H153</f>
        <v>0</v>
      </c>
      <c r="Q153" s="143">
        <v>1.2305000000000001E-4</v>
      </c>
      <c r="R153" s="143">
        <f>Q153*H153</f>
        <v>1.1822644000000001E-3</v>
      </c>
      <c r="S153" s="143">
        <v>0</v>
      </c>
      <c r="T153" s="144">
        <f>S153*H153</f>
        <v>0</v>
      </c>
      <c r="AR153" s="145" t="s">
        <v>250</v>
      </c>
      <c r="AT153" s="145" t="s">
        <v>167</v>
      </c>
      <c r="AU153" s="145" t="s">
        <v>94</v>
      </c>
      <c r="AY153" s="16" t="s">
        <v>165</v>
      </c>
      <c r="BE153" s="146">
        <f>IF(N153="základní",J153,0)</f>
        <v>0</v>
      </c>
      <c r="BF153" s="146">
        <f>IF(N153="snížená",J153,0)</f>
        <v>0</v>
      </c>
      <c r="BG153" s="146">
        <f>IF(N153="zákl. přenesená",J153,0)</f>
        <v>0</v>
      </c>
      <c r="BH153" s="146">
        <f>IF(N153="sníž. přenesená",J153,0)</f>
        <v>0</v>
      </c>
      <c r="BI153" s="146">
        <f>IF(N153="nulová",J153,0)</f>
        <v>0</v>
      </c>
      <c r="BJ153" s="16" t="s">
        <v>92</v>
      </c>
      <c r="BK153" s="146">
        <f>ROUND(I153*H153,2)</f>
        <v>0</v>
      </c>
      <c r="BL153" s="16" t="s">
        <v>250</v>
      </c>
      <c r="BM153" s="145" t="s">
        <v>1601</v>
      </c>
    </row>
    <row r="154" spans="2:65" s="1" customFormat="1" ht="24.25" customHeight="1">
      <c r="B154" s="32"/>
      <c r="C154" s="133" t="s">
        <v>235</v>
      </c>
      <c r="D154" s="133" t="s">
        <v>167</v>
      </c>
      <c r="E154" s="134" t="s">
        <v>1602</v>
      </c>
      <c r="F154" s="135" t="s">
        <v>1603</v>
      </c>
      <c r="G154" s="136" t="s">
        <v>170</v>
      </c>
      <c r="H154" s="137">
        <v>9.6080000000000005</v>
      </c>
      <c r="I154" s="138"/>
      <c r="J154" s="139">
        <f>ROUND(I154*H154,2)</f>
        <v>0</v>
      </c>
      <c r="K154" s="140"/>
      <c r="L154" s="32"/>
      <c r="M154" s="173" t="s">
        <v>1</v>
      </c>
      <c r="N154" s="174" t="s">
        <v>49</v>
      </c>
      <c r="O154" s="175"/>
      <c r="P154" s="176">
        <f>O154*H154</f>
        <v>0</v>
      </c>
      <c r="Q154" s="176">
        <v>1.2305000000000001E-4</v>
      </c>
      <c r="R154" s="176">
        <f>Q154*H154</f>
        <v>1.1822644000000001E-3</v>
      </c>
      <c r="S154" s="176">
        <v>0</v>
      </c>
      <c r="T154" s="177">
        <f>S154*H154</f>
        <v>0</v>
      </c>
      <c r="AR154" s="145" t="s">
        <v>250</v>
      </c>
      <c r="AT154" s="145" t="s">
        <v>167</v>
      </c>
      <c r="AU154" s="145" t="s">
        <v>94</v>
      </c>
      <c r="AY154" s="16" t="s">
        <v>165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6" t="s">
        <v>92</v>
      </c>
      <c r="BK154" s="146">
        <f>ROUND(I154*H154,2)</f>
        <v>0</v>
      </c>
      <c r="BL154" s="16" t="s">
        <v>250</v>
      </c>
      <c r="BM154" s="145" t="s">
        <v>1604</v>
      </c>
    </row>
    <row r="155" spans="2:65" s="1" customFormat="1" ht="6.9" customHeight="1">
      <c r="B155" s="44"/>
      <c r="C155" s="45"/>
      <c r="D155" s="45"/>
      <c r="E155" s="45"/>
      <c r="F155" s="45"/>
      <c r="G155" s="45"/>
      <c r="H155" s="45"/>
      <c r="I155" s="45"/>
      <c r="J155" s="45"/>
      <c r="K155" s="45"/>
      <c r="L155" s="32"/>
    </row>
  </sheetData>
  <sheetProtection algorithmName="SHA-512" hashValue="FKRidrOdc/HvFoMFqdBgQIKQWtoRBpifiMkG3bE2Fn1q9+AucEHW0cEKJwqamyJrTJlTmPyyvflnvHEXhjds5g==" saltValue="UBgjOsGC6HVLrvNTCdOHfi2KN6TH8GeA74KfzHQdDGrD0DqRxpQneoQ9+PC+GErqmp4/qScS0tXqcDfb0jkdOg==" spinCount="100000" sheet="1" objects="1" scenarios="1" formatColumns="0" formatRows="0" autoFilter="0"/>
  <autoFilter ref="C121:K154" xr:uid="{00000000-0009-0000-0000-000007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36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6" t="s">
        <v>115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94</v>
      </c>
    </row>
    <row r="4" spans="2:46" ht="24.9" customHeight="1">
      <c r="B4" s="19"/>
      <c r="D4" s="20" t="s">
        <v>128</v>
      </c>
      <c r="L4" s="19"/>
      <c r="M4" s="88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16.55" customHeight="1">
      <c r="B7" s="19"/>
      <c r="E7" s="229" t="str">
        <f>'Rekapitulace stavby'!K6</f>
        <v>Revitalizace veřejných ploch města Luby - ETAPA I</v>
      </c>
      <c r="F7" s="230"/>
      <c r="G7" s="230"/>
      <c r="H7" s="230"/>
      <c r="L7" s="19"/>
    </row>
    <row r="8" spans="2:46" s="1" customFormat="1" ht="11.95" customHeight="1">
      <c r="B8" s="32"/>
      <c r="D8" s="26" t="s">
        <v>129</v>
      </c>
      <c r="L8" s="32"/>
    </row>
    <row r="9" spans="2:46" s="1" customFormat="1" ht="16.55" customHeight="1">
      <c r="B9" s="32"/>
      <c r="E9" s="195" t="s">
        <v>1605</v>
      </c>
      <c r="F9" s="231"/>
      <c r="G9" s="231"/>
      <c r="H9" s="231"/>
      <c r="L9" s="32"/>
    </row>
    <row r="10" spans="2:46" s="1" customFormat="1" ht="10.5">
      <c r="B10" s="32"/>
      <c r="L10" s="32"/>
    </row>
    <row r="11" spans="2:46" s="1" customFormat="1" ht="11.95" customHeight="1">
      <c r="B11" s="32"/>
      <c r="D11" s="26" t="s">
        <v>18</v>
      </c>
      <c r="F11" s="24" t="s">
        <v>1</v>
      </c>
      <c r="I11" s="26" t="s">
        <v>20</v>
      </c>
      <c r="J11" s="24" t="s">
        <v>1</v>
      </c>
      <c r="L11" s="32"/>
    </row>
    <row r="12" spans="2:46" s="1" customFormat="1" ht="11.95" customHeight="1">
      <c r="B12" s="32"/>
      <c r="D12" s="26" t="s">
        <v>22</v>
      </c>
      <c r="F12" s="24" t="s">
        <v>23</v>
      </c>
      <c r="I12" s="26" t="s">
        <v>24</v>
      </c>
      <c r="J12" s="52" t="str">
        <f>'Rekapitulace stavby'!AN8</f>
        <v>Vyplň údaj</v>
      </c>
      <c r="L12" s="32"/>
    </row>
    <row r="13" spans="2:46" s="1" customFormat="1" ht="10.8" customHeight="1">
      <c r="B13" s="32"/>
      <c r="L13" s="32"/>
    </row>
    <row r="14" spans="2:46" s="1" customFormat="1" ht="11.95" customHeight="1">
      <c r="B14" s="32"/>
      <c r="D14" s="26" t="s">
        <v>29</v>
      </c>
      <c r="I14" s="26" t="s">
        <v>30</v>
      </c>
      <c r="J14" s="24" t="s">
        <v>31</v>
      </c>
      <c r="L14" s="32"/>
    </row>
    <row r="15" spans="2:46" s="1" customFormat="1" ht="18" customHeight="1">
      <c r="B15" s="32"/>
      <c r="E15" s="24" t="s">
        <v>32</v>
      </c>
      <c r="I15" s="26" t="s">
        <v>33</v>
      </c>
      <c r="J15" s="24" t="s">
        <v>1</v>
      </c>
      <c r="L15" s="32"/>
    </row>
    <row r="16" spans="2:46" s="1" customFormat="1" ht="6.9" customHeight="1">
      <c r="B16" s="32"/>
      <c r="L16" s="32"/>
    </row>
    <row r="17" spans="2:12" s="1" customFormat="1" ht="11.95" customHeight="1">
      <c r="B17" s="32"/>
      <c r="D17" s="26" t="s">
        <v>34</v>
      </c>
      <c r="I17" s="26" t="s">
        <v>30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232" t="str">
        <f>'Rekapitulace stavby'!E14</f>
        <v>Vyplň údaj</v>
      </c>
      <c r="F18" s="201"/>
      <c r="G18" s="201"/>
      <c r="H18" s="201"/>
      <c r="I18" s="26" t="s">
        <v>33</v>
      </c>
      <c r="J18" s="27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1.95" customHeight="1">
      <c r="B20" s="32"/>
      <c r="D20" s="26" t="s">
        <v>36</v>
      </c>
      <c r="I20" s="26" t="s">
        <v>30</v>
      </c>
      <c r="J20" s="24" t="s">
        <v>37</v>
      </c>
      <c r="L20" s="32"/>
    </row>
    <row r="21" spans="2:12" s="1" customFormat="1" ht="18" customHeight="1">
      <c r="B21" s="32"/>
      <c r="E21" s="24" t="s">
        <v>38</v>
      </c>
      <c r="I21" s="26" t="s">
        <v>33</v>
      </c>
      <c r="J21" s="24" t="s">
        <v>1</v>
      </c>
      <c r="L21" s="32"/>
    </row>
    <row r="22" spans="2:12" s="1" customFormat="1" ht="6.9" customHeight="1">
      <c r="B22" s="32"/>
      <c r="L22" s="32"/>
    </row>
    <row r="23" spans="2:12" s="1" customFormat="1" ht="11.95" customHeight="1">
      <c r="B23" s="32"/>
      <c r="D23" s="26" t="s">
        <v>40</v>
      </c>
      <c r="I23" s="26" t="s">
        <v>30</v>
      </c>
      <c r="J23" s="24" t="s">
        <v>41</v>
      </c>
      <c r="L23" s="32"/>
    </row>
    <row r="24" spans="2:12" s="1" customFormat="1" ht="18" customHeight="1">
      <c r="B24" s="32"/>
      <c r="E24" s="24" t="s">
        <v>42</v>
      </c>
      <c r="I24" s="26" t="s">
        <v>33</v>
      </c>
      <c r="J24" s="24" t="s">
        <v>1</v>
      </c>
      <c r="L24" s="32"/>
    </row>
    <row r="25" spans="2:12" s="1" customFormat="1" ht="6.9" customHeight="1">
      <c r="B25" s="32"/>
      <c r="L25" s="32"/>
    </row>
    <row r="26" spans="2:12" s="1" customFormat="1" ht="11.95" customHeight="1">
      <c r="B26" s="32"/>
      <c r="D26" s="26" t="s">
        <v>43</v>
      </c>
      <c r="L26" s="32"/>
    </row>
    <row r="27" spans="2:12" s="7" customFormat="1" ht="16.55" customHeight="1">
      <c r="B27" s="89"/>
      <c r="E27" s="206" t="s">
        <v>1</v>
      </c>
      <c r="F27" s="206"/>
      <c r="G27" s="206"/>
      <c r="H27" s="206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>
      <c r="B30" s="32"/>
      <c r="D30" s="90" t="s">
        <v>44</v>
      </c>
      <c r="J30" s="66">
        <f>ROUND(J119,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46</v>
      </c>
      <c r="I32" s="35" t="s">
        <v>45</v>
      </c>
      <c r="J32" s="35" t="s">
        <v>47</v>
      </c>
      <c r="L32" s="32"/>
    </row>
    <row r="33" spans="2:12" s="1" customFormat="1" ht="14.4" customHeight="1">
      <c r="B33" s="32"/>
      <c r="D33" s="55" t="s">
        <v>48</v>
      </c>
      <c r="E33" s="26" t="s">
        <v>49</v>
      </c>
      <c r="F33" s="91">
        <f>ROUND((SUM(BE119:BE135)),  2)</f>
        <v>0</v>
      </c>
      <c r="I33" s="92">
        <v>0.21</v>
      </c>
      <c r="J33" s="91">
        <f>ROUND(((SUM(BE119:BE135))*I33),  2)</f>
        <v>0</v>
      </c>
      <c r="L33" s="32"/>
    </row>
    <row r="34" spans="2:12" s="1" customFormat="1" ht="14.4" customHeight="1">
      <c r="B34" s="32"/>
      <c r="E34" s="26" t="s">
        <v>50</v>
      </c>
      <c r="F34" s="91">
        <f>ROUND((SUM(BF119:BF135)),  2)</f>
        <v>0</v>
      </c>
      <c r="I34" s="92">
        <v>0.15</v>
      </c>
      <c r="J34" s="91">
        <f>ROUND(((SUM(BF119:BF135))*I34),  2)</f>
        <v>0</v>
      </c>
      <c r="L34" s="32"/>
    </row>
    <row r="35" spans="2:12" s="1" customFormat="1" ht="14.4" hidden="1" customHeight="1">
      <c r="B35" s="32"/>
      <c r="E35" s="26" t="s">
        <v>51</v>
      </c>
      <c r="F35" s="91">
        <f>ROUND((SUM(BG119:BG135)),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6" t="s">
        <v>52</v>
      </c>
      <c r="F36" s="91">
        <f>ROUND((SUM(BH119:BH135)),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6" t="s">
        <v>53</v>
      </c>
      <c r="F37" s="91">
        <f>ROUND((SUM(BI119:BI135)),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4" customHeight="1">
      <c r="B39" s="32"/>
      <c r="C39" s="93"/>
      <c r="D39" s="94" t="s">
        <v>54</v>
      </c>
      <c r="E39" s="57"/>
      <c r="F39" s="57"/>
      <c r="G39" s="95" t="s">
        <v>55</v>
      </c>
      <c r="H39" s="96" t="s">
        <v>56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2"/>
      <c r="D50" s="41" t="s">
        <v>57</v>
      </c>
      <c r="E50" s="42"/>
      <c r="F50" s="42"/>
      <c r="G50" s="41" t="s">
        <v>58</v>
      </c>
      <c r="H50" s="42"/>
      <c r="I50" s="42"/>
      <c r="J50" s="42"/>
      <c r="K50" s="42"/>
      <c r="L50" s="32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2"/>
      <c r="D61" s="43" t="s">
        <v>59</v>
      </c>
      <c r="E61" s="34"/>
      <c r="F61" s="99" t="s">
        <v>60</v>
      </c>
      <c r="G61" s="43" t="s">
        <v>59</v>
      </c>
      <c r="H61" s="34"/>
      <c r="I61" s="34"/>
      <c r="J61" s="100" t="s">
        <v>60</v>
      </c>
      <c r="K61" s="34"/>
      <c r="L61" s="32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2"/>
      <c r="D65" s="41" t="s">
        <v>61</v>
      </c>
      <c r="E65" s="42"/>
      <c r="F65" s="42"/>
      <c r="G65" s="41" t="s">
        <v>62</v>
      </c>
      <c r="H65" s="42"/>
      <c r="I65" s="42"/>
      <c r="J65" s="42"/>
      <c r="K65" s="42"/>
      <c r="L65" s="32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2"/>
      <c r="D76" s="43" t="s">
        <v>59</v>
      </c>
      <c r="E76" s="34"/>
      <c r="F76" s="99" t="s">
        <v>60</v>
      </c>
      <c r="G76" s="43" t="s">
        <v>59</v>
      </c>
      <c r="H76" s="34"/>
      <c r="I76" s="34"/>
      <c r="J76" s="100" t="s">
        <v>60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0" t="s">
        <v>131</v>
      </c>
      <c r="L82" s="32"/>
    </row>
    <row r="83" spans="2:47" s="1" customFormat="1" ht="6.9" customHeight="1">
      <c r="B83" s="32"/>
      <c r="L83" s="32"/>
    </row>
    <row r="84" spans="2:47" s="1" customFormat="1" ht="11.95" customHeight="1">
      <c r="B84" s="32"/>
      <c r="C84" s="26" t="s">
        <v>16</v>
      </c>
      <c r="L84" s="32"/>
    </row>
    <row r="85" spans="2:47" s="1" customFormat="1" ht="16.55" customHeight="1">
      <c r="B85" s="32"/>
      <c r="E85" s="229" t="str">
        <f>E7</f>
        <v>Revitalizace veřejných ploch města Luby - ETAPA I</v>
      </c>
      <c r="F85" s="230"/>
      <c r="G85" s="230"/>
      <c r="H85" s="230"/>
      <c r="L85" s="32"/>
    </row>
    <row r="86" spans="2:47" s="1" customFormat="1" ht="11.95" customHeight="1">
      <c r="B86" s="32"/>
      <c r="C86" s="26" t="s">
        <v>129</v>
      </c>
      <c r="L86" s="32"/>
    </row>
    <row r="87" spans="2:47" s="1" customFormat="1" ht="16.55" customHeight="1">
      <c r="B87" s="32"/>
      <c r="E87" s="195" t="str">
        <f>E9</f>
        <v>SO 02 - Sadové úpravy Etapa I</v>
      </c>
      <c r="F87" s="231"/>
      <c r="G87" s="231"/>
      <c r="H87" s="231"/>
      <c r="L87" s="32"/>
    </row>
    <row r="88" spans="2:47" s="1" customFormat="1" ht="6.9" customHeight="1">
      <c r="B88" s="32"/>
      <c r="L88" s="32"/>
    </row>
    <row r="89" spans="2:47" s="1" customFormat="1" ht="11.95" customHeight="1">
      <c r="B89" s="32"/>
      <c r="C89" s="26" t="s">
        <v>22</v>
      </c>
      <c r="F89" s="24" t="str">
        <f>F12</f>
        <v>Luby u Chebu</v>
      </c>
      <c r="I89" s="26" t="s">
        <v>24</v>
      </c>
      <c r="J89" s="52" t="str">
        <f>IF(J12="","",J12)</f>
        <v>Vyplň údaj</v>
      </c>
      <c r="L89" s="32"/>
    </row>
    <row r="90" spans="2:47" s="1" customFormat="1" ht="6.9" customHeight="1">
      <c r="B90" s="32"/>
      <c r="L90" s="32"/>
    </row>
    <row r="91" spans="2:47" s="1" customFormat="1" ht="15.25" customHeight="1">
      <c r="B91" s="32"/>
      <c r="C91" s="26" t="s">
        <v>29</v>
      </c>
      <c r="F91" s="24" t="str">
        <f>E15</f>
        <v>Město Luby</v>
      </c>
      <c r="I91" s="26" t="s">
        <v>36</v>
      </c>
      <c r="J91" s="30" t="str">
        <f>E21</f>
        <v>A69 - Architekti s.r.o.</v>
      </c>
      <c r="L91" s="32"/>
    </row>
    <row r="92" spans="2:47" s="1" customFormat="1" ht="15.25" customHeight="1">
      <c r="B92" s="32"/>
      <c r="C92" s="26" t="s">
        <v>34</v>
      </c>
      <c r="F92" s="24" t="str">
        <f>IF(E18="","",E18)</f>
        <v>Vyplň údaj</v>
      </c>
      <c r="I92" s="26" t="s">
        <v>40</v>
      </c>
      <c r="J92" s="30" t="str">
        <f>E24</f>
        <v>Ing. Pavel Šturc</v>
      </c>
      <c r="L92" s="32"/>
    </row>
    <row r="93" spans="2:47" s="1" customFormat="1" ht="10.35" customHeight="1">
      <c r="B93" s="32"/>
      <c r="L93" s="32"/>
    </row>
    <row r="94" spans="2:47" s="1" customFormat="1" ht="29.3" customHeight="1">
      <c r="B94" s="32"/>
      <c r="C94" s="101" t="s">
        <v>132</v>
      </c>
      <c r="D94" s="93"/>
      <c r="E94" s="93"/>
      <c r="F94" s="93"/>
      <c r="G94" s="93"/>
      <c r="H94" s="93"/>
      <c r="I94" s="93"/>
      <c r="J94" s="102" t="s">
        <v>133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75" customHeight="1">
      <c r="B96" s="32"/>
      <c r="C96" s="103" t="s">
        <v>134</v>
      </c>
      <c r="J96" s="66">
        <f>J119</f>
        <v>0</v>
      </c>
      <c r="L96" s="32"/>
      <c r="AU96" s="16" t="s">
        <v>135</v>
      </c>
    </row>
    <row r="97" spans="2:12" s="8" customFormat="1" ht="24.9" customHeight="1">
      <c r="B97" s="104"/>
      <c r="D97" s="105" t="s">
        <v>136</v>
      </c>
      <c r="E97" s="106"/>
      <c r="F97" s="106"/>
      <c r="G97" s="106"/>
      <c r="H97" s="106"/>
      <c r="I97" s="106"/>
      <c r="J97" s="107">
        <f>J120</f>
        <v>0</v>
      </c>
      <c r="L97" s="104"/>
    </row>
    <row r="98" spans="2:12" s="9" customFormat="1" ht="20" customHeight="1">
      <c r="B98" s="108"/>
      <c r="D98" s="109" t="s">
        <v>137</v>
      </c>
      <c r="E98" s="110"/>
      <c r="F98" s="110"/>
      <c r="G98" s="110"/>
      <c r="H98" s="110"/>
      <c r="I98" s="110"/>
      <c r="J98" s="111">
        <f>J121</f>
        <v>0</v>
      </c>
      <c r="L98" s="108"/>
    </row>
    <row r="99" spans="2:12" s="9" customFormat="1" ht="20" customHeight="1">
      <c r="B99" s="108"/>
      <c r="D99" s="109" t="s">
        <v>608</v>
      </c>
      <c r="E99" s="110"/>
      <c r="F99" s="110"/>
      <c r="G99" s="110"/>
      <c r="H99" s="110"/>
      <c r="I99" s="110"/>
      <c r="J99" s="111">
        <f>J134</f>
        <v>0</v>
      </c>
      <c r="L99" s="108"/>
    </row>
    <row r="100" spans="2:12" s="1" customFormat="1" ht="21.8" customHeight="1">
      <c r="B100" s="32"/>
      <c r="L100" s="32"/>
    </row>
    <row r="101" spans="2:12" s="1" customFormat="1" ht="6.9" customHeight="1"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2"/>
    </row>
    <row r="105" spans="2:12" s="1" customFormat="1" ht="6.9" customHeight="1"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2"/>
    </row>
    <row r="106" spans="2:12" s="1" customFormat="1" ht="24.9" customHeight="1">
      <c r="B106" s="32"/>
      <c r="C106" s="20" t="s">
        <v>150</v>
      </c>
      <c r="L106" s="32"/>
    </row>
    <row r="107" spans="2:12" s="1" customFormat="1" ht="6.9" customHeight="1">
      <c r="B107" s="32"/>
      <c r="L107" s="32"/>
    </row>
    <row r="108" spans="2:12" s="1" customFormat="1" ht="11.95" customHeight="1">
      <c r="B108" s="32"/>
      <c r="C108" s="26" t="s">
        <v>16</v>
      </c>
      <c r="L108" s="32"/>
    </row>
    <row r="109" spans="2:12" s="1" customFormat="1" ht="16.55" customHeight="1">
      <c r="B109" s="32"/>
      <c r="E109" s="229" t="str">
        <f>E7</f>
        <v>Revitalizace veřejných ploch města Luby - ETAPA I</v>
      </c>
      <c r="F109" s="230"/>
      <c r="G109" s="230"/>
      <c r="H109" s="230"/>
      <c r="L109" s="32"/>
    </row>
    <row r="110" spans="2:12" s="1" customFormat="1" ht="11.95" customHeight="1">
      <c r="B110" s="32"/>
      <c r="C110" s="26" t="s">
        <v>129</v>
      </c>
      <c r="L110" s="32"/>
    </row>
    <row r="111" spans="2:12" s="1" customFormat="1" ht="16.55" customHeight="1">
      <c r="B111" s="32"/>
      <c r="E111" s="195" t="str">
        <f>E9</f>
        <v>SO 02 - Sadové úpravy Etapa I</v>
      </c>
      <c r="F111" s="231"/>
      <c r="G111" s="231"/>
      <c r="H111" s="231"/>
      <c r="L111" s="32"/>
    </row>
    <row r="112" spans="2:12" s="1" customFormat="1" ht="6.9" customHeight="1">
      <c r="B112" s="32"/>
      <c r="L112" s="32"/>
    </row>
    <row r="113" spans="2:65" s="1" customFormat="1" ht="11.95" customHeight="1">
      <c r="B113" s="32"/>
      <c r="C113" s="26" t="s">
        <v>22</v>
      </c>
      <c r="F113" s="24" t="str">
        <f>F12</f>
        <v>Luby u Chebu</v>
      </c>
      <c r="I113" s="26" t="s">
        <v>24</v>
      </c>
      <c r="J113" s="52" t="str">
        <f>IF(J12="","",J12)</f>
        <v>Vyplň údaj</v>
      </c>
      <c r="L113" s="32"/>
    </row>
    <row r="114" spans="2:65" s="1" customFormat="1" ht="6.9" customHeight="1">
      <c r="B114" s="32"/>
      <c r="L114" s="32"/>
    </row>
    <row r="115" spans="2:65" s="1" customFormat="1" ht="15.25" customHeight="1">
      <c r="B115" s="32"/>
      <c r="C115" s="26" t="s">
        <v>29</v>
      </c>
      <c r="F115" s="24" t="str">
        <f>E15</f>
        <v>Město Luby</v>
      </c>
      <c r="I115" s="26" t="s">
        <v>36</v>
      </c>
      <c r="J115" s="30" t="str">
        <f>E21</f>
        <v>A69 - Architekti s.r.o.</v>
      </c>
      <c r="L115" s="32"/>
    </row>
    <row r="116" spans="2:65" s="1" customFormat="1" ht="15.25" customHeight="1">
      <c r="B116" s="32"/>
      <c r="C116" s="26" t="s">
        <v>34</v>
      </c>
      <c r="F116" s="24" t="str">
        <f>IF(E18="","",E18)</f>
        <v>Vyplň údaj</v>
      </c>
      <c r="I116" s="26" t="s">
        <v>40</v>
      </c>
      <c r="J116" s="30" t="str">
        <f>E24</f>
        <v>Ing. Pavel Šturc</v>
      </c>
      <c r="L116" s="32"/>
    </row>
    <row r="117" spans="2:65" s="1" customFormat="1" ht="10.35" customHeight="1">
      <c r="B117" s="32"/>
      <c r="L117" s="32"/>
    </row>
    <row r="118" spans="2:65" s="10" customFormat="1" ht="29.3" customHeight="1">
      <c r="B118" s="112"/>
      <c r="C118" s="113" t="s">
        <v>151</v>
      </c>
      <c r="D118" s="114" t="s">
        <v>69</v>
      </c>
      <c r="E118" s="114" t="s">
        <v>65</v>
      </c>
      <c r="F118" s="114" t="s">
        <v>66</v>
      </c>
      <c r="G118" s="114" t="s">
        <v>152</v>
      </c>
      <c r="H118" s="114" t="s">
        <v>153</v>
      </c>
      <c r="I118" s="114" t="s">
        <v>154</v>
      </c>
      <c r="J118" s="115" t="s">
        <v>133</v>
      </c>
      <c r="K118" s="116" t="s">
        <v>155</v>
      </c>
      <c r="L118" s="112"/>
      <c r="M118" s="59" t="s">
        <v>1</v>
      </c>
      <c r="N118" s="60" t="s">
        <v>48</v>
      </c>
      <c r="O118" s="60" t="s">
        <v>156</v>
      </c>
      <c r="P118" s="60" t="s">
        <v>157</v>
      </c>
      <c r="Q118" s="60" t="s">
        <v>158</v>
      </c>
      <c r="R118" s="60" t="s">
        <v>159</v>
      </c>
      <c r="S118" s="60" t="s">
        <v>160</v>
      </c>
      <c r="T118" s="61" t="s">
        <v>161</v>
      </c>
    </row>
    <row r="119" spans="2:65" s="1" customFormat="1" ht="22.75" customHeight="1">
      <c r="B119" s="32"/>
      <c r="C119" s="64" t="s">
        <v>162</v>
      </c>
      <c r="J119" s="117">
        <f>BK119</f>
        <v>0</v>
      </c>
      <c r="L119" s="32"/>
      <c r="M119" s="62"/>
      <c r="N119" s="53"/>
      <c r="O119" s="53"/>
      <c r="P119" s="118">
        <f>P120</f>
        <v>0</v>
      </c>
      <c r="Q119" s="53"/>
      <c r="R119" s="118">
        <f>R120</f>
        <v>0.79200000000000004</v>
      </c>
      <c r="S119" s="53"/>
      <c r="T119" s="119">
        <f>T120</f>
        <v>0</v>
      </c>
      <c r="AT119" s="16" t="s">
        <v>83</v>
      </c>
      <c r="AU119" s="16" t="s">
        <v>135</v>
      </c>
      <c r="BK119" s="120">
        <f>BK120</f>
        <v>0</v>
      </c>
    </row>
    <row r="120" spans="2:65" s="11" customFormat="1" ht="25.85" customHeight="1">
      <c r="B120" s="121"/>
      <c r="D120" s="122" t="s">
        <v>83</v>
      </c>
      <c r="E120" s="123" t="s">
        <v>163</v>
      </c>
      <c r="F120" s="123" t="s">
        <v>164</v>
      </c>
      <c r="I120" s="124"/>
      <c r="J120" s="125">
        <f>BK120</f>
        <v>0</v>
      </c>
      <c r="L120" s="121"/>
      <c r="M120" s="126"/>
      <c r="P120" s="127">
        <f>P121+P134</f>
        <v>0</v>
      </c>
      <c r="R120" s="127">
        <f>R121+R134</f>
        <v>0.79200000000000004</v>
      </c>
      <c r="T120" s="128">
        <f>T121+T134</f>
        <v>0</v>
      </c>
      <c r="AR120" s="122" t="s">
        <v>92</v>
      </c>
      <c r="AT120" s="129" t="s">
        <v>83</v>
      </c>
      <c r="AU120" s="129" t="s">
        <v>84</v>
      </c>
      <c r="AY120" s="122" t="s">
        <v>165</v>
      </c>
      <c r="BK120" s="130">
        <f>BK121+BK134</f>
        <v>0</v>
      </c>
    </row>
    <row r="121" spans="2:65" s="11" customFormat="1" ht="22.75" customHeight="1">
      <c r="B121" s="121"/>
      <c r="D121" s="122" t="s">
        <v>83</v>
      </c>
      <c r="E121" s="131" t="s">
        <v>92</v>
      </c>
      <c r="F121" s="131" t="s">
        <v>166</v>
      </c>
      <c r="I121" s="124"/>
      <c r="J121" s="132">
        <f>BK121</f>
        <v>0</v>
      </c>
      <c r="L121" s="121"/>
      <c r="M121" s="126"/>
      <c r="P121" s="127">
        <f>SUM(P122:P133)</f>
        <v>0</v>
      </c>
      <c r="R121" s="127">
        <f>SUM(R122:R133)</f>
        <v>0.79200000000000004</v>
      </c>
      <c r="T121" s="128">
        <f>SUM(T122:T133)</f>
        <v>0</v>
      </c>
      <c r="AR121" s="122" t="s">
        <v>92</v>
      </c>
      <c r="AT121" s="129" t="s">
        <v>83</v>
      </c>
      <c r="AU121" s="129" t="s">
        <v>92</v>
      </c>
      <c r="AY121" s="122" t="s">
        <v>165</v>
      </c>
      <c r="BK121" s="130">
        <f>SUM(BK122:BK133)</f>
        <v>0</v>
      </c>
    </row>
    <row r="122" spans="2:65" s="1" customFormat="1" ht="37.799999999999997" customHeight="1">
      <c r="B122" s="32"/>
      <c r="C122" s="133" t="s">
        <v>92</v>
      </c>
      <c r="D122" s="133" t="s">
        <v>167</v>
      </c>
      <c r="E122" s="134" t="s">
        <v>1606</v>
      </c>
      <c r="F122" s="135" t="s">
        <v>1607</v>
      </c>
      <c r="G122" s="136" t="s">
        <v>266</v>
      </c>
      <c r="H122" s="137">
        <v>4</v>
      </c>
      <c r="I122" s="138"/>
      <c r="J122" s="139">
        <f>ROUND(I122*H122,2)</f>
        <v>0</v>
      </c>
      <c r="K122" s="140"/>
      <c r="L122" s="32"/>
      <c r="M122" s="141" t="s">
        <v>1</v>
      </c>
      <c r="N122" s="142" t="s">
        <v>49</v>
      </c>
      <c r="P122" s="143">
        <f>O122*H122</f>
        <v>0</v>
      </c>
      <c r="Q122" s="143">
        <v>0</v>
      </c>
      <c r="R122" s="143">
        <f>Q122*H122</f>
        <v>0</v>
      </c>
      <c r="S122" s="143">
        <v>0</v>
      </c>
      <c r="T122" s="144">
        <f>S122*H122</f>
        <v>0</v>
      </c>
      <c r="AR122" s="145" t="s">
        <v>171</v>
      </c>
      <c r="AT122" s="145" t="s">
        <v>167</v>
      </c>
      <c r="AU122" s="145" t="s">
        <v>94</v>
      </c>
      <c r="AY122" s="16" t="s">
        <v>165</v>
      </c>
      <c r="BE122" s="146">
        <f>IF(N122="základní",J122,0)</f>
        <v>0</v>
      </c>
      <c r="BF122" s="146">
        <f>IF(N122="snížená",J122,0)</f>
        <v>0</v>
      </c>
      <c r="BG122" s="146">
        <f>IF(N122="zákl. přenesená",J122,0)</f>
        <v>0</v>
      </c>
      <c r="BH122" s="146">
        <f>IF(N122="sníž. přenesená",J122,0)</f>
        <v>0</v>
      </c>
      <c r="BI122" s="146">
        <f>IF(N122="nulová",J122,0)</f>
        <v>0</v>
      </c>
      <c r="BJ122" s="16" t="s">
        <v>92</v>
      </c>
      <c r="BK122" s="146">
        <f>ROUND(I122*H122,2)</f>
        <v>0</v>
      </c>
      <c r="BL122" s="16" t="s">
        <v>171</v>
      </c>
      <c r="BM122" s="145" t="s">
        <v>1608</v>
      </c>
    </row>
    <row r="123" spans="2:65" s="1" customFormat="1" ht="37.799999999999997" customHeight="1">
      <c r="B123" s="32"/>
      <c r="C123" s="133" t="s">
        <v>94</v>
      </c>
      <c r="D123" s="133" t="s">
        <v>167</v>
      </c>
      <c r="E123" s="134" t="s">
        <v>1609</v>
      </c>
      <c r="F123" s="135" t="s">
        <v>1610</v>
      </c>
      <c r="G123" s="136" t="s">
        <v>170</v>
      </c>
      <c r="H123" s="137">
        <v>2</v>
      </c>
      <c r="I123" s="138"/>
      <c r="J123" s="139">
        <f>ROUND(I123*H123,2)</f>
        <v>0</v>
      </c>
      <c r="K123" s="140"/>
      <c r="L123" s="32"/>
      <c r="M123" s="141" t="s">
        <v>1</v>
      </c>
      <c r="N123" s="142" t="s">
        <v>49</v>
      </c>
      <c r="P123" s="143">
        <f>O123*H123</f>
        <v>0</v>
      </c>
      <c r="Q123" s="143">
        <v>0</v>
      </c>
      <c r="R123" s="143">
        <f>Q123*H123</f>
        <v>0</v>
      </c>
      <c r="S123" s="143">
        <v>0</v>
      </c>
      <c r="T123" s="144">
        <f>S123*H123</f>
        <v>0</v>
      </c>
      <c r="AR123" s="145" t="s">
        <v>171</v>
      </c>
      <c r="AT123" s="145" t="s">
        <v>167</v>
      </c>
      <c r="AU123" s="145" t="s">
        <v>94</v>
      </c>
      <c r="AY123" s="16" t="s">
        <v>165</v>
      </c>
      <c r="BE123" s="146">
        <f>IF(N123="základní",J123,0)</f>
        <v>0</v>
      </c>
      <c r="BF123" s="146">
        <f>IF(N123="snížená",J123,0)</f>
        <v>0</v>
      </c>
      <c r="BG123" s="146">
        <f>IF(N123="zákl. přenesená",J123,0)</f>
        <v>0</v>
      </c>
      <c r="BH123" s="146">
        <f>IF(N123="sníž. přenesená",J123,0)</f>
        <v>0</v>
      </c>
      <c r="BI123" s="146">
        <f>IF(N123="nulová",J123,0)</f>
        <v>0</v>
      </c>
      <c r="BJ123" s="16" t="s">
        <v>92</v>
      </c>
      <c r="BK123" s="146">
        <f>ROUND(I123*H123,2)</f>
        <v>0</v>
      </c>
      <c r="BL123" s="16" t="s">
        <v>171</v>
      </c>
      <c r="BM123" s="145" t="s">
        <v>1611</v>
      </c>
    </row>
    <row r="124" spans="2:65" s="1" customFormat="1" ht="33.049999999999997" customHeight="1">
      <c r="B124" s="32"/>
      <c r="C124" s="133" t="s">
        <v>185</v>
      </c>
      <c r="D124" s="133" t="s">
        <v>167</v>
      </c>
      <c r="E124" s="134" t="s">
        <v>1612</v>
      </c>
      <c r="F124" s="135" t="s">
        <v>1613</v>
      </c>
      <c r="G124" s="136" t="s">
        <v>266</v>
      </c>
      <c r="H124" s="137">
        <v>8</v>
      </c>
      <c r="I124" s="138"/>
      <c r="J124" s="139">
        <f>ROUND(I124*H124,2)</f>
        <v>0</v>
      </c>
      <c r="K124" s="140"/>
      <c r="L124" s="32"/>
      <c r="M124" s="141" t="s">
        <v>1</v>
      </c>
      <c r="N124" s="142" t="s">
        <v>49</v>
      </c>
      <c r="P124" s="143">
        <f>O124*H124</f>
        <v>0</v>
      </c>
      <c r="Q124" s="143">
        <v>0</v>
      </c>
      <c r="R124" s="143">
        <f>Q124*H124</f>
        <v>0</v>
      </c>
      <c r="S124" s="143">
        <v>0</v>
      </c>
      <c r="T124" s="144">
        <f>S124*H124</f>
        <v>0</v>
      </c>
      <c r="AR124" s="145" t="s">
        <v>171</v>
      </c>
      <c r="AT124" s="145" t="s">
        <v>167</v>
      </c>
      <c r="AU124" s="145" t="s">
        <v>94</v>
      </c>
      <c r="AY124" s="16" t="s">
        <v>165</v>
      </c>
      <c r="BE124" s="146">
        <f>IF(N124="základní",J124,0)</f>
        <v>0</v>
      </c>
      <c r="BF124" s="146">
        <f>IF(N124="snížená",J124,0)</f>
        <v>0</v>
      </c>
      <c r="BG124" s="146">
        <f>IF(N124="zákl. přenesená",J124,0)</f>
        <v>0</v>
      </c>
      <c r="BH124" s="146">
        <f>IF(N124="sníž. přenesená",J124,0)</f>
        <v>0</v>
      </c>
      <c r="BI124" s="146">
        <f>IF(N124="nulová",J124,0)</f>
        <v>0</v>
      </c>
      <c r="BJ124" s="16" t="s">
        <v>92</v>
      </c>
      <c r="BK124" s="146">
        <f>ROUND(I124*H124,2)</f>
        <v>0</v>
      </c>
      <c r="BL124" s="16" t="s">
        <v>171</v>
      </c>
      <c r="BM124" s="145" t="s">
        <v>1614</v>
      </c>
    </row>
    <row r="125" spans="2:65" s="1" customFormat="1" ht="44.2" customHeight="1">
      <c r="B125" s="32"/>
      <c r="C125" s="133" t="s">
        <v>171</v>
      </c>
      <c r="D125" s="133" t="s">
        <v>167</v>
      </c>
      <c r="E125" s="134" t="s">
        <v>1615</v>
      </c>
      <c r="F125" s="135" t="s">
        <v>1616</v>
      </c>
      <c r="G125" s="136" t="s">
        <v>266</v>
      </c>
      <c r="H125" s="137">
        <v>2</v>
      </c>
      <c r="I125" s="138"/>
      <c r="J125" s="139">
        <f>ROUND(I125*H125,2)</f>
        <v>0</v>
      </c>
      <c r="K125" s="140"/>
      <c r="L125" s="32"/>
      <c r="M125" s="141" t="s">
        <v>1</v>
      </c>
      <c r="N125" s="142" t="s">
        <v>49</v>
      </c>
      <c r="P125" s="143">
        <f>O125*H125</f>
        <v>0</v>
      </c>
      <c r="Q125" s="143">
        <v>0</v>
      </c>
      <c r="R125" s="143">
        <f>Q125*H125</f>
        <v>0</v>
      </c>
      <c r="S125" s="143">
        <v>0</v>
      </c>
      <c r="T125" s="144">
        <f>S125*H125</f>
        <v>0</v>
      </c>
      <c r="AR125" s="145" t="s">
        <v>171</v>
      </c>
      <c r="AT125" s="145" t="s">
        <v>167</v>
      </c>
      <c r="AU125" s="145" t="s">
        <v>94</v>
      </c>
      <c r="AY125" s="16" t="s">
        <v>165</v>
      </c>
      <c r="BE125" s="146">
        <f>IF(N125="základní",J125,0)</f>
        <v>0</v>
      </c>
      <c r="BF125" s="146">
        <f>IF(N125="snížená",J125,0)</f>
        <v>0</v>
      </c>
      <c r="BG125" s="146">
        <f>IF(N125="zákl. přenesená",J125,0)</f>
        <v>0</v>
      </c>
      <c r="BH125" s="146">
        <f>IF(N125="sníž. přenesená",J125,0)</f>
        <v>0</v>
      </c>
      <c r="BI125" s="146">
        <f>IF(N125="nulová",J125,0)</f>
        <v>0</v>
      </c>
      <c r="BJ125" s="16" t="s">
        <v>92</v>
      </c>
      <c r="BK125" s="146">
        <f>ROUND(I125*H125,2)</f>
        <v>0</v>
      </c>
      <c r="BL125" s="16" t="s">
        <v>171</v>
      </c>
      <c r="BM125" s="145" t="s">
        <v>1617</v>
      </c>
    </row>
    <row r="126" spans="2:65" s="1" customFormat="1" ht="16.55" customHeight="1">
      <c r="B126" s="32"/>
      <c r="C126" s="162" t="s">
        <v>194</v>
      </c>
      <c r="D126" s="162" t="s">
        <v>221</v>
      </c>
      <c r="E126" s="163" t="s">
        <v>1618</v>
      </c>
      <c r="F126" s="164" t="s">
        <v>1619</v>
      </c>
      <c r="G126" s="165" t="s">
        <v>175</v>
      </c>
      <c r="H126" s="166">
        <v>3.6</v>
      </c>
      <c r="I126" s="167"/>
      <c r="J126" s="168">
        <f>ROUND(I126*H126,2)</f>
        <v>0</v>
      </c>
      <c r="K126" s="169"/>
      <c r="L126" s="170"/>
      <c r="M126" s="171" t="s">
        <v>1</v>
      </c>
      <c r="N126" s="172" t="s">
        <v>49</v>
      </c>
      <c r="P126" s="143">
        <f>O126*H126</f>
        <v>0</v>
      </c>
      <c r="Q126" s="143">
        <v>0.22</v>
      </c>
      <c r="R126" s="143">
        <f>Q126*H126</f>
        <v>0.79200000000000004</v>
      </c>
      <c r="S126" s="143">
        <v>0</v>
      </c>
      <c r="T126" s="144">
        <f>S126*H126</f>
        <v>0</v>
      </c>
      <c r="AR126" s="145" t="s">
        <v>209</v>
      </c>
      <c r="AT126" s="145" t="s">
        <v>221</v>
      </c>
      <c r="AU126" s="145" t="s">
        <v>94</v>
      </c>
      <c r="AY126" s="16" t="s">
        <v>165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6" t="s">
        <v>92</v>
      </c>
      <c r="BK126" s="146">
        <f>ROUND(I126*H126,2)</f>
        <v>0</v>
      </c>
      <c r="BL126" s="16" t="s">
        <v>171</v>
      </c>
      <c r="BM126" s="145" t="s">
        <v>1620</v>
      </c>
    </row>
    <row r="127" spans="2:65" s="12" customFormat="1" ht="10.5">
      <c r="B127" s="147"/>
      <c r="D127" s="148" t="s">
        <v>177</v>
      </c>
      <c r="E127" s="149" t="s">
        <v>1</v>
      </c>
      <c r="F127" s="150" t="s">
        <v>1621</v>
      </c>
      <c r="H127" s="151">
        <v>3.6</v>
      </c>
      <c r="I127" s="152"/>
      <c r="L127" s="147"/>
      <c r="M127" s="153"/>
      <c r="T127" s="154"/>
      <c r="AT127" s="149" t="s">
        <v>177</v>
      </c>
      <c r="AU127" s="149" t="s">
        <v>94</v>
      </c>
      <c r="AV127" s="12" t="s">
        <v>94</v>
      </c>
      <c r="AW127" s="12" t="s">
        <v>39</v>
      </c>
      <c r="AX127" s="12" t="s">
        <v>84</v>
      </c>
      <c r="AY127" s="149" t="s">
        <v>165</v>
      </c>
    </row>
    <row r="128" spans="2:65" s="13" customFormat="1" ht="10.5">
      <c r="B128" s="155"/>
      <c r="D128" s="148" t="s">
        <v>177</v>
      </c>
      <c r="E128" s="156" t="s">
        <v>1</v>
      </c>
      <c r="F128" s="157" t="s">
        <v>184</v>
      </c>
      <c r="H128" s="158">
        <v>3.6</v>
      </c>
      <c r="I128" s="159"/>
      <c r="L128" s="155"/>
      <c r="M128" s="160"/>
      <c r="T128" s="161"/>
      <c r="AT128" s="156" t="s">
        <v>177</v>
      </c>
      <c r="AU128" s="156" t="s">
        <v>94</v>
      </c>
      <c r="AV128" s="13" t="s">
        <v>171</v>
      </c>
      <c r="AW128" s="13" t="s">
        <v>39</v>
      </c>
      <c r="AX128" s="13" t="s">
        <v>92</v>
      </c>
      <c r="AY128" s="156" t="s">
        <v>165</v>
      </c>
    </row>
    <row r="129" spans="2:65" s="1" customFormat="1" ht="37.799999999999997" customHeight="1">
      <c r="B129" s="32"/>
      <c r="C129" s="133" t="s">
        <v>199</v>
      </c>
      <c r="D129" s="133" t="s">
        <v>167</v>
      </c>
      <c r="E129" s="134" t="s">
        <v>1622</v>
      </c>
      <c r="F129" s="135" t="s">
        <v>1623</v>
      </c>
      <c r="G129" s="136" t="s">
        <v>266</v>
      </c>
      <c r="H129" s="137">
        <v>2</v>
      </c>
      <c r="I129" s="138"/>
      <c r="J129" s="139">
        <f>ROUND(I129*H129,2)</f>
        <v>0</v>
      </c>
      <c r="K129" s="140"/>
      <c r="L129" s="32"/>
      <c r="M129" s="141" t="s">
        <v>1</v>
      </c>
      <c r="N129" s="142" t="s">
        <v>49</v>
      </c>
      <c r="P129" s="143">
        <f>O129*H129</f>
        <v>0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AR129" s="145" t="s">
        <v>171</v>
      </c>
      <c r="AT129" s="145" t="s">
        <v>167</v>
      </c>
      <c r="AU129" s="145" t="s">
        <v>94</v>
      </c>
      <c r="AY129" s="16" t="s">
        <v>165</v>
      </c>
      <c r="BE129" s="146">
        <f>IF(N129="základní",J129,0)</f>
        <v>0</v>
      </c>
      <c r="BF129" s="146">
        <f>IF(N129="snížená",J129,0)</f>
        <v>0</v>
      </c>
      <c r="BG129" s="146">
        <f>IF(N129="zákl. přenesená",J129,0)</f>
        <v>0</v>
      </c>
      <c r="BH129" s="146">
        <f>IF(N129="sníž. přenesená",J129,0)</f>
        <v>0</v>
      </c>
      <c r="BI129" s="146">
        <f>IF(N129="nulová",J129,0)</f>
        <v>0</v>
      </c>
      <c r="BJ129" s="16" t="s">
        <v>92</v>
      </c>
      <c r="BK129" s="146">
        <f>ROUND(I129*H129,2)</f>
        <v>0</v>
      </c>
      <c r="BL129" s="16" t="s">
        <v>171</v>
      </c>
      <c r="BM129" s="145" t="s">
        <v>1624</v>
      </c>
    </row>
    <row r="130" spans="2:65" s="1" customFormat="1" ht="16.55" customHeight="1">
      <c r="B130" s="32"/>
      <c r="C130" s="162" t="s">
        <v>204</v>
      </c>
      <c r="D130" s="162" t="s">
        <v>221</v>
      </c>
      <c r="E130" s="163" t="s">
        <v>1625</v>
      </c>
      <c r="F130" s="164" t="s">
        <v>1626</v>
      </c>
      <c r="G130" s="165" t="s">
        <v>266</v>
      </c>
      <c r="H130" s="166">
        <v>1</v>
      </c>
      <c r="I130" s="167"/>
      <c r="J130" s="168">
        <f>ROUND(I130*H130,2)</f>
        <v>0</v>
      </c>
      <c r="K130" s="169"/>
      <c r="L130" s="170"/>
      <c r="M130" s="171" t="s">
        <v>1</v>
      </c>
      <c r="N130" s="172" t="s">
        <v>49</v>
      </c>
      <c r="P130" s="143">
        <f>O130*H130</f>
        <v>0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AR130" s="145" t="s">
        <v>209</v>
      </c>
      <c r="AT130" s="145" t="s">
        <v>221</v>
      </c>
      <c r="AU130" s="145" t="s">
        <v>94</v>
      </c>
      <c r="AY130" s="16" t="s">
        <v>165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6" t="s">
        <v>92</v>
      </c>
      <c r="BK130" s="146">
        <f>ROUND(I130*H130,2)</f>
        <v>0</v>
      </c>
      <c r="BL130" s="16" t="s">
        <v>171</v>
      </c>
      <c r="BM130" s="145" t="s">
        <v>1627</v>
      </c>
    </row>
    <row r="131" spans="2:65" s="1" customFormat="1" ht="16.55" customHeight="1">
      <c r="B131" s="32"/>
      <c r="C131" s="162" t="s">
        <v>209</v>
      </c>
      <c r="D131" s="162" t="s">
        <v>221</v>
      </c>
      <c r="E131" s="163" t="s">
        <v>1628</v>
      </c>
      <c r="F131" s="164" t="s">
        <v>1629</v>
      </c>
      <c r="G131" s="165" t="s">
        <v>266</v>
      </c>
      <c r="H131" s="166">
        <v>1</v>
      </c>
      <c r="I131" s="167"/>
      <c r="J131" s="168">
        <f>ROUND(I131*H131,2)</f>
        <v>0</v>
      </c>
      <c r="K131" s="169"/>
      <c r="L131" s="170"/>
      <c r="M131" s="171" t="s">
        <v>1</v>
      </c>
      <c r="N131" s="172" t="s">
        <v>49</v>
      </c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45" t="s">
        <v>209</v>
      </c>
      <c r="AT131" s="145" t="s">
        <v>221</v>
      </c>
      <c r="AU131" s="145" t="s">
        <v>94</v>
      </c>
      <c r="AY131" s="16" t="s">
        <v>165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6" t="s">
        <v>92</v>
      </c>
      <c r="BK131" s="146">
        <f>ROUND(I131*H131,2)</f>
        <v>0</v>
      </c>
      <c r="BL131" s="16" t="s">
        <v>171</v>
      </c>
      <c r="BM131" s="145" t="s">
        <v>1630</v>
      </c>
    </row>
    <row r="132" spans="2:65" s="1" customFormat="1" ht="37.799999999999997" customHeight="1">
      <c r="B132" s="32"/>
      <c r="C132" s="133" t="s">
        <v>214</v>
      </c>
      <c r="D132" s="133" t="s">
        <v>167</v>
      </c>
      <c r="E132" s="134" t="s">
        <v>1631</v>
      </c>
      <c r="F132" s="135" t="s">
        <v>1632</v>
      </c>
      <c r="G132" s="136" t="s">
        <v>170</v>
      </c>
      <c r="H132" s="137">
        <v>128</v>
      </c>
      <c r="I132" s="138"/>
      <c r="J132" s="139">
        <f>ROUND(I132*H132,2)</f>
        <v>0</v>
      </c>
      <c r="K132" s="140"/>
      <c r="L132" s="32"/>
      <c r="M132" s="141" t="s">
        <v>1</v>
      </c>
      <c r="N132" s="142" t="s">
        <v>49</v>
      </c>
      <c r="P132" s="143">
        <f>O132*H132</f>
        <v>0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AR132" s="145" t="s">
        <v>171</v>
      </c>
      <c r="AT132" s="145" t="s">
        <v>167</v>
      </c>
      <c r="AU132" s="145" t="s">
        <v>94</v>
      </c>
      <c r="AY132" s="16" t="s">
        <v>165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6" t="s">
        <v>92</v>
      </c>
      <c r="BK132" s="146">
        <f>ROUND(I132*H132,2)</f>
        <v>0</v>
      </c>
      <c r="BL132" s="16" t="s">
        <v>171</v>
      </c>
      <c r="BM132" s="145" t="s">
        <v>1633</v>
      </c>
    </row>
    <row r="133" spans="2:65" s="1" customFormat="1" ht="16.55" customHeight="1">
      <c r="B133" s="32"/>
      <c r="C133" s="133" t="s">
        <v>220</v>
      </c>
      <c r="D133" s="133" t="s">
        <v>167</v>
      </c>
      <c r="E133" s="134" t="s">
        <v>1634</v>
      </c>
      <c r="F133" s="135" t="s">
        <v>1635</v>
      </c>
      <c r="G133" s="136" t="s">
        <v>170</v>
      </c>
      <c r="H133" s="137">
        <v>4</v>
      </c>
      <c r="I133" s="138"/>
      <c r="J133" s="139">
        <f>ROUND(I133*H133,2)</f>
        <v>0</v>
      </c>
      <c r="K133" s="140"/>
      <c r="L133" s="32"/>
      <c r="M133" s="141" t="s">
        <v>1</v>
      </c>
      <c r="N133" s="142" t="s">
        <v>49</v>
      </c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AR133" s="145" t="s">
        <v>171</v>
      </c>
      <c r="AT133" s="145" t="s">
        <v>167</v>
      </c>
      <c r="AU133" s="145" t="s">
        <v>94</v>
      </c>
      <c r="AY133" s="16" t="s">
        <v>165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6" t="s">
        <v>92</v>
      </c>
      <c r="BK133" s="146">
        <f>ROUND(I133*H133,2)</f>
        <v>0</v>
      </c>
      <c r="BL133" s="16" t="s">
        <v>171</v>
      </c>
      <c r="BM133" s="145" t="s">
        <v>1636</v>
      </c>
    </row>
    <row r="134" spans="2:65" s="11" customFormat="1" ht="22.75" customHeight="1">
      <c r="B134" s="121"/>
      <c r="D134" s="122" t="s">
        <v>83</v>
      </c>
      <c r="E134" s="131" t="s">
        <v>676</v>
      </c>
      <c r="F134" s="131" t="s">
        <v>677</v>
      </c>
      <c r="I134" s="124"/>
      <c r="J134" s="132">
        <f>BK134</f>
        <v>0</v>
      </c>
      <c r="L134" s="121"/>
      <c r="M134" s="126"/>
      <c r="P134" s="127">
        <f>P135</f>
        <v>0</v>
      </c>
      <c r="R134" s="127">
        <f>R135</f>
        <v>0</v>
      </c>
      <c r="T134" s="128">
        <f>T135</f>
        <v>0</v>
      </c>
      <c r="AR134" s="122" t="s">
        <v>92</v>
      </c>
      <c r="AT134" s="129" t="s">
        <v>83</v>
      </c>
      <c r="AU134" s="129" t="s">
        <v>92</v>
      </c>
      <c r="AY134" s="122" t="s">
        <v>165</v>
      </c>
      <c r="BK134" s="130">
        <f>BK135</f>
        <v>0</v>
      </c>
    </row>
    <row r="135" spans="2:65" s="1" customFormat="1" ht="37.799999999999997" customHeight="1">
      <c r="B135" s="32"/>
      <c r="C135" s="133" t="s">
        <v>227</v>
      </c>
      <c r="D135" s="133" t="s">
        <v>167</v>
      </c>
      <c r="E135" s="134" t="s">
        <v>1637</v>
      </c>
      <c r="F135" s="135" t="s">
        <v>1638</v>
      </c>
      <c r="G135" s="136" t="s">
        <v>224</v>
      </c>
      <c r="H135" s="137">
        <v>0.79200000000000004</v>
      </c>
      <c r="I135" s="138"/>
      <c r="J135" s="139">
        <f>ROUND(I135*H135,2)</f>
        <v>0</v>
      </c>
      <c r="K135" s="140"/>
      <c r="L135" s="32"/>
      <c r="M135" s="173" t="s">
        <v>1</v>
      </c>
      <c r="N135" s="174" t="s">
        <v>49</v>
      </c>
      <c r="O135" s="175"/>
      <c r="P135" s="176">
        <f>O135*H135</f>
        <v>0</v>
      </c>
      <c r="Q135" s="176">
        <v>0</v>
      </c>
      <c r="R135" s="176">
        <f>Q135*H135</f>
        <v>0</v>
      </c>
      <c r="S135" s="176">
        <v>0</v>
      </c>
      <c r="T135" s="177">
        <f>S135*H135</f>
        <v>0</v>
      </c>
      <c r="AR135" s="145" t="s">
        <v>171</v>
      </c>
      <c r="AT135" s="145" t="s">
        <v>167</v>
      </c>
      <c r="AU135" s="145" t="s">
        <v>94</v>
      </c>
      <c r="AY135" s="16" t="s">
        <v>165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6" t="s">
        <v>92</v>
      </c>
      <c r="BK135" s="146">
        <f>ROUND(I135*H135,2)</f>
        <v>0</v>
      </c>
      <c r="BL135" s="16" t="s">
        <v>171</v>
      </c>
      <c r="BM135" s="145" t="s">
        <v>1639</v>
      </c>
    </row>
    <row r="136" spans="2:65" s="1" customFormat="1" ht="6.9" customHeight="1">
      <c r="B136" s="44"/>
      <c r="C136" s="45"/>
      <c r="D136" s="45"/>
      <c r="E136" s="45"/>
      <c r="F136" s="45"/>
      <c r="G136" s="45"/>
      <c r="H136" s="45"/>
      <c r="I136" s="45"/>
      <c r="J136" s="45"/>
      <c r="K136" s="45"/>
      <c r="L136" s="32"/>
    </row>
  </sheetData>
  <sheetProtection algorithmName="SHA-512" hashValue="YndzEWdzYqI6YwkigtOpVqmeVDLY3VRotWqDNdA/aXdvFiW4pd7jH+P6RDtUHeB1OLR1x+5eV+/raal1qSG3hg==" saltValue="7XIX1p4CTu7LMKvHGG6EsCAbkKPTaXvZ4OGJouJrAsoBBftK4chaqwgkPYRlh35hvDcHhd/Kmwkg1mTW2H2RVA==" spinCount="100000" sheet="1" objects="1" scenarios="1" formatColumns="0" formatRows="0" autoFilter="0"/>
  <autoFilter ref="C118:K135" xr:uid="{00000000-0009-0000-0000-000008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26</vt:i4>
      </vt:variant>
    </vt:vector>
  </HeadingPairs>
  <TitlesOfParts>
    <vt:vector size="39" baseType="lpstr">
      <vt:lpstr>Rekapitulace stavby</vt:lpstr>
      <vt:lpstr>IO 01 - Dopravní řešení a...</vt:lpstr>
      <vt:lpstr>IO 02 - Opěrné zdi a scho...</vt:lpstr>
      <vt:lpstr>IO 03 - Dešťová kanalizac...</vt:lpstr>
      <vt:lpstr>IO 04 - Veřejné osvětlení...</vt:lpstr>
      <vt:lpstr>IO 06 - Optická síť Etapa I</vt:lpstr>
      <vt:lpstr>SO 01-09 - Drobná archite...</vt:lpstr>
      <vt:lpstr>SO 01-10 - Drobná archite...</vt:lpstr>
      <vt:lpstr>SO 02 - Sadové úpravy Eta...</vt:lpstr>
      <vt:lpstr>SO 03 - Mobiliář Etapa I</vt:lpstr>
      <vt:lpstr>SO 04 - Demolice Etapa I</vt:lpstr>
      <vt:lpstr>VON - Vedlejší a ostatní ...</vt:lpstr>
      <vt:lpstr>SO 01-03 - Obklad fasád</vt:lpstr>
      <vt:lpstr>'IO 01 - Dopravní řešení a...'!Názvy_tisku</vt:lpstr>
      <vt:lpstr>'IO 02 - Opěrné zdi a scho...'!Názvy_tisku</vt:lpstr>
      <vt:lpstr>'IO 03 - Dešťová kanalizac...'!Názvy_tisku</vt:lpstr>
      <vt:lpstr>'IO 04 - Veřejné osvětlení...'!Názvy_tisku</vt:lpstr>
      <vt:lpstr>'IO 06 - Optická síť Etapa I'!Názvy_tisku</vt:lpstr>
      <vt:lpstr>'Rekapitulace stavby'!Názvy_tisku</vt:lpstr>
      <vt:lpstr>'SO 01-03 - Obklad fasád'!Názvy_tisku</vt:lpstr>
      <vt:lpstr>'SO 01-09 - Drobná archite...'!Názvy_tisku</vt:lpstr>
      <vt:lpstr>'SO 01-10 - Drobná archite...'!Názvy_tisku</vt:lpstr>
      <vt:lpstr>'SO 02 - Sadové úpravy Eta...'!Názvy_tisku</vt:lpstr>
      <vt:lpstr>'SO 03 - Mobiliář Etapa I'!Názvy_tisku</vt:lpstr>
      <vt:lpstr>'SO 04 - Demolice Etapa I'!Názvy_tisku</vt:lpstr>
      <vt:lpstr>'VON - Vedlejší a ostatní ...'!Názvy_tisku</vt:lpstr>
      <vt:lpstr>'IO 01 - Dopravní řešení a...'!Oblast_tisku</vt:lpstr>
      <vt:lpstr>'IO 02 - Opěrné zdi a scho...'!Oblast_tisku</vt:lpstr>
      <vt:lpstr>'IO 03 - Dešťová kanalizac...'!Oblast_tisku</vt:lpstr>
      <vt:lpstr>'IO 04 - Veřejné osvětlení...'!Oblast_tisku</vt:lpstr>
      <vt:lpstr>'IO 06 - Optická síť Etapa I'!Oblast_tisku</vt:lpstr>
      <vt:lpstr>'Rekapitulace stavby'!Oblast_tisku</vt:lpstr>
      <vt:lpstr>'SO 01-03 - Obklad fasád'!Oblast_tisku</vt:lpstr>
      <vt:lpstr>'SO 01-09 - Drobná archite...'!Oblast_tisku</vt:lpstr>
      <vt:lpstr>'SO 01-10 - Drobná archite...'!Oblast_tisku</vt:lpstr>
      <vt:lpstr>'SO 02 - Sadové úpravy Eta...'!Oblast_tisku</vt:lpstr>
      <vt:lpstr>'SO 03 - Mobiliář Etapa I'!Oblast_tisku</vt:lpstr>
      <vt:lpstr>'SO 04 - Demolice Etapa I'!Oblast_tisku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ACERNBLS\LSada</dc:creator>
  <cp:lastModifiedBy>L K</cp:lastModifiedBy>
  <dcterms:created xsi:type="dcterms:W3CDTF">2022-12-28T15:08:49Z</dcterms:created>
  <dcterms:modified xsi:type="dcterms:W3CDTF">2022-12-29T13:03:03Z</dcterms:modified>
</cp:coreProperties>
</file>