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lkuch\Documents\LK\Luby\IROP 2023\Sídliště\Luby Regenerace VŘ\"/>
    </mc:Choice>
  </mc:AlternateContent>
  <xr:revisionPtr revIDLastSave="0" documentId="8_{15C3A1BF-7618-4BB0-9BEB-397FD1B07165}" xr6:coauthVersionLast="47" xr6:coauthVersionMax="47" xr10:uidLastSave="{00000000-0000-0000-0000-000000000000}"/>
  <bookViews>
    <workbookView xWindow="-118" yWindow="-118" windowWidth="25370" windowHeight="13667" xr2:uid="{00000000-000D-0000-FFFF-FFFF00000000}"/>
  </bookViews>
  <sheets>
    <sheet name="Rekapitulace stavby" sheetId="1" r:id="rId1"/>
    <sheet name="IO-01 -  Dopravní řešení ..." sheetId="2" r:id="rId2"/>
    <sheet name="IO-02 - Opěrné zdi a scho..." sheetId="3" r:id="rId3"/>
    <sheet name="IO-03 - Dešťová kanalizace" sheetId="4" r:id="rId4"/>
    <sheet name="IO-06 - Optická síť" sheetId="5" r:id="rId5"/>
    <sheet name="SO-01-1 - Drobná architek..." sheetId="6" r:id="rId6"/>
    <sheet name="SO-01-2 - Drobná architek..." sheetId="7" r:id="rId7"/>
    <sheet name="SO-01-3 - Drobná architek..." sheetId="8" r:id="rId8"/>
    <sheet name="SO-02 - Sadové úpravy" sheetId="9" r:id="rId9"/>
    <sheet name="SO-03 - Mobiliář" sheetId="10" r:id="rId10"/>
    <sheet name="SO-04 - Demolice" sheetId="11" r:id="rId11"/>
    <sheet name="VON - Vedlejší a ostatní ..." sheetId="12" r:id="rId12"/>
    <sheet name="IO-04 - Veřejné osvětlení" sheetId="13" r:id="rId13"/>
  </sheets>
  <definedNames>
    <definedName name="_xlnm._FilterDatabase" localSheetId="1" hidden="1">'IO-01 -  Dopravní řešení ...'!$C$127:$K$316</definedName>
    <definedName name="_xlnm._FilterDatabase" localSheetId="2" hidden="1">'IO-02 - Opěrné zdi a scho...'!$C$128:$K$360</definedName>
    <definedName name="_xlnm._FilterDatabase" localSheetId="3" hidden="1">'IO-03 - Dešťová kanalizace'!$C$122:$K$324</definedName>
    <definedName name="_xlnm._FilterDatabase" localSheetId="12" hidden="1">'IO-04 - Veřejné osvětlení'!$C$116:$K$203</definedName>
    <definedName name="_xlnm._FilterDatabase" localSheetId="4" hidden="1">'IO-06 - Optická síť'!$C$120:$K$166</definedName>
    <definedName name="_xlnm._FilterDatabase" localSheetId="5" hidden="1">'SO-01-1 - Drobná architek...'!$C$125:$K$176</definedName>
    <definedName name="_xlnm._FilterDatabase" localSheetId="6" hidden="1">'SO-01-2 - Drobná architek...'!$C$125:$K$194</definedName>
    <definedName name="_xlnm._FilterDatabase" localSheetId="7" hidden="1">'SO-01-3 - Drobná architek...'!$C$122:$K$161</definedName>
    <definedName name="_xlnm._FilterDatabase" localSheetId="8" hidden="1">'SO-02 - Sadové úpravy'!$C$118:$K$152</definedName>
    <definedName name="_xlnm._FilterDatabase" localSheetId="9" hidden="1">'SO-03 - Mobiliář'!$C$117:$K$122</definedName>
    <definedName name="_xlnm._FilterDatabase" localSheetId="10" hidden="1">'SO-04 - Demolice'!$C$120:$K$170</definedName>
    <definedName name="_xlnm._FilterDatabase" localSheetId="11" hidden="1">'VON - Vedlejší a ostatní ...'!$C$119:$K$140</definedName>
    <definedName name="_xlnm.Print_Titles" localSheetId="1">'IO-01 -  Dopravní řešení ...'!$127:$127</definedName>
    <definedName name="_xlnm.Print_Titles" localSheetId="2">'IO-02 - Opěrné zdi a scho...'!$128:$128</definedName>
    <definedName name="_xlnm.Print_Titles" localSheetId="3">'IO-03 - Dešťová kanalizace'!$122:$122</definedName>
    <definedName name="_xlnm.Print_Titles" localSheetId="12">'IO-04 - Veřejné osvětlení'!$116:$116</definedName>
    <definedName name="_xlnm.Print_Titles" localSheetId="4">'IO-06 - Optická síť'!$120:$120</definedName>
    <definedName name="_xlnm.Print_Titles" localSheetId="0">'Rekapitulace stavby'!$92:$92</definedName>
    <definedName name="_xlnm.Print_Titles" localSheetId="5">'SO-01-1 - Drobná architek...'!$125:$125</definedName>
    <definedName name="_xlnm.Print_Titles" localSheetId="6">'SO-01-2 - Drobná architek...'!$125:$125</definedName>
    <definedName name="_xlnm.Print_Titles" localSheetId="7">'SO-01-3 - Drobná architek...'!$122:$122</definedName>
    <definedName name="_xlnm.Print_Titles" localSheetId="8">'SO-02 - Sadové úpravy'!$118:$118</definedName>
    <definedName name="_xlnm.Print_Titles" localSheetId="9">'SO-03 - Mobiliář'!$117:$117</definedName>
    <definedName name="_xlnm.Print_Titles" localSheetId="10">'SO-04 - Demolice'!$120:$120</definedName>
    <definedName name="_xlnm.Print_Titles" localSheetId="11">'VON - Vedlejší a ostatní ...'!$119:$119</definedName>
    <definedName name="_xlnm.Print_Area" localSheetId="1">'IO-01 -  Dopravní řešení ...'!$C$4:$J$76,'IO-01 -  Dopravní řešení ...'!$C$82:$J$109,'IO-01 -  Dopravní řešení ...'!$C$115:$J$316</definedName>
    <definedName name="_xlnm.Print_Area" localSheetId="2">'IO-02 - Opěrné zdi a scho...'!$C$4:$J$76,'IO-02 - Opěrné zdi a scho...'!$C$82:$J$110,'IO-02 - Opěrné zdi a scho...'!$C$116:$J$360</definedName>
    <definedName name="_xlnm.Print_Area" localSheetId="3">'IO-03 - Dešťová kanalizace'!$C$4:$J$76,'IO-03 - Dešťová kanalizace'!$C$82:$J$104,'IO-03 - Dešťová kanalizace'!$C$110:$J$324</definedName>
    <definedName name="_xlnm.Print_Area" localSheetId="12">'IO-04 - Veřejné osvětlení'!$C$4:$J$76,'IO-04 - Veřejné osvětlení'!$C$82:$J$98,'IO-04 - Veřejné osvětlení'!$C$104:$J$203</definedName>
    <definedName name="_xlnm.Print_Area" localSheetId="4">'IO-06 - Optická síť'!$C$4:$J$76,'IO-06 - Optická síť'!$C$82:$J$102,'IO-06 - Optická síť'!$C$108:$J$166</definedName>
    <definedName name="_xlnm.Print_Area" localSheetId="0">'Rekapitulace stavby'!$D$4:$AO$76,'Rekapitulace stavby'!$C$82:$AQ$107</definedName>
    <definedName name="_xlnm.Print_Area" localSheetId="5">'SO-01-1 - Drobná architek...'!$C$4:$J$76,'SO-01-1 - Drobná architek...'!$C$82:$J$107,'SO-01-1 - Drobná architek...'!$C$113:$J$176</definedName>
    <definedName name="_xlnm.Print_Area" localSheetId="6">'SO-01-2 - Drobná architek...'!$C$4:$J$76,'SO-01-2 - Drobná architek...'!$C$82:$J$107,'SO-01-2 - Drobná architek...'!$C$113:$J$194</definedName>
    <definedName name="_xlnm.Print_Area" localSheetId="7">'SO-01-3 - Drobná architek...'!$C$4:$J$76,'SO-01-3 - Drobná architek...'!$C$82:$J$104,'SO-01-3 - Drobná architek...'!$C$110:$J$161</definedName>
    <definedName name="_xlnm.Print_Area" localSheetId="8">'SO-02 - Sadové úpravy'!$C$4:$J$76,'SO-02 - Sadové úpravy'!$C$82:$J$100,'SO-02 - Sadové úpravy'!$C$106:$J$152</definedName>
    <definedName name="_xlnm.Print_Area" localSheetId="9">'SO-03 - Mobiliář'!$C$4:$J$76,'SO-03 - Mobiliář'!$C$82:$J$99,'SO-03 - Mobiliář'!$C$105:$J$122</definedName>
    <definedName name="_xlnm.Print_Area" localSheetId="10">'SO-04 - Demolice'!$C$4:$J$76,'SO-04 - Demolice'!$C$82:$J$102,'SO-04 - Demolice'!$C$108:$J$170</definedName>
    <definedName name="_xlnm.Print_Area" localSheetId="11">'VON - Vedlejší a ostatní ...'!$C$4:$J$76,'VON - Vedlejší a ostatní ...'!$C$82:$J$101,'VON - Vedlejší a ostatní ...'!$C$107:$J$140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13" l="1"/>
  <c r="J36" i="13"/>
  <c r="AY106" i="1"/>
  <c r="J35" i="13"/>
  <c r="AX106" i="1" s="1"/>
  <c r="BI203" i="13"/>
  <c r="BH203" i="13"/>
  <c r="BG203" i="13"/>
  <c r="BF203" i="13"/>
  <c r="T203" i="13"/>
  <c r="R203" i="13"/>
  <c r="P203" i="13"/>
  <c r="BI202" i="13"/>
  <c r="BH202" i="13"/>
  <c r="BG202" i="13"/>
  <c r="BF202" i="13"/>
  <c r="T202" i="13"/>
  <c r="R202" i="13"/>
  <c r="P202" i="13"/>
  <c r="BI201" i="13"/>
  <c r="BH201" i="13"/>
  <c r="BG201" i="13"/>
  <c r="BF201" i="13"/>
  <c r="T201" i="13"/>
  <c r="R201" i="13"/>
  <c r="P201" i="13"/>
  <c r="BI200" i="13"/>
  <c r="BH200" i="13"/>
  <c r="BG200" i="13"/>
  <c r="BF200" i="13"/>
  <c r="T200" i="13"/>
  <c r="R200" i="13"/>
  <c r="P200" i="13"/>
  <c r="BI199" i="13"/>
  <c r="BH199" i="13"/>
  <c r="BG199" i="13"/>
  <c r="BF199" i="13"/>
  <c r="T199" i="13"/>
  <c r="R199" i="13"/>
  <c r="P199" i="13"/>
  <c r="BI198" i="13"/>
  <c r="BH198" i="13"/>
  <c r="BG198" i="13"/>
  <c r="BF198" i="13"/>
  <c r="T198" i="13"/>
  <c r="R198" i="13"/>
  <c r="P198" i="13"/>
  <c r="BI197" i="13"/>
  <c r="BH197" i="13"/>
  <c r="BG197" i="13"/>
  <c r="BF197" i="13"/>
  <c r="T197" i="13"/>
  <c r="R197" i="13"/>
  <c r="P197" i="13"/>
  <c r="BI196" i="13"/>
  <c r="BH196" i="13"/>
  <c r="BG196" i="13"/>
  <c r="BF196" i="13"/>
  <c r="T196" i="13"/>
  <c r="R196" i="13"/>
  <c r="P196" i="13"/>
  <c r="BI195" i="13"/>
  <c r="BH195" i="13"/>
  <c r="BG195" i="13"/>
  <c r="BF195" i="13"/>
  <c r="T195" i="13"/>
  <c r="R195" i="13"/>
  <c r="P195" i="13"/>
  <c r="BI194" i="13"/>
  <c r="BH194" i="13"/>
  <c r="BG194" i="13"/>
  <c r="BF194" i="13"/>
  <c r="T194" i="13"/>
  <c r="R194" i="13"/>
  <c r="P194" i="13"/>
  <c r="BI193" i="13"/>
  <c r="BH193" i="13"/>
  <c r="BG193" i="13"/>
  <c r="BF193" i="13"/>
  <c r="T193" i="13"/>
  <c r="R193" i="13"/>
  <c r="P193" i="13"/>
  <c r="BI192" i="13"/>
  <c r="BH192" i="13"/>
  <c r="BG192" i="13"/>
  <c r="BF192" i="13"/>
  <c r="T192" i="13"/>
  <c r="R192" i="13"/>
  <c r="P192" i="13"/>
  <c r="BI191" i="13"/>
  <c r="BH191" i="13"/>
  <c r="BG191" i="13"/>
  <c r="BF191" i="13"/>
  <c r="T191" i="13"/>
  <c r="R191" i="13"/>
  <c r="P191" i="13"/>
  <c r="BI190" i="13"/>
  <c r="BH190" i="13"/>
  <c r="BG190" i="13"/>
  <c r="BF190" i="13"/>
  <c r="T190" i="13"/>
  <c r="R190" i="13"/>
  <c r="P190" i="13"/>
  <c r="BI189" i="13"/>
  <c r="BH189" i="13"/>
  <c r="BG189" i="13"/>
  <c r="BF189" i="13"/>
  <c r="T189" i="13"/>
  <c r="R189" i="13"/>
  <c r="P189" i="13"/>
  <c r="BI188" i="13"/>
  <c r="BH188" i="13"/>
  <c r="BG188" i="13"/>
  <c r="BF188" i="13"/>
  <c r="T188" i="13"/>
  <c r="R188" i="13"/>
  <c r="P188" i="13"/>
  <c r="BI187" i="13"/>
  <c r="BH187" i="13"/>
  <c r="BG187" i="13"/>
  <c r="BF187" i="13"/>
  <c r="T187" i="13"/>
  <c r="R187" i="13"/>
  <c r="P187" i="13"/>
  <c r="BI186" i="13"/>
  <c r="BH186" i="13"/>
  <c r="BG186" i="13"/>
  <c r="BF186" i="13"/>
  <c r="T186" i="13"/>
  <c r="R186" i="13"/>
  <c r="P186" i="13"/>
  <c r="BI185" i="13"/>
  <c r="BH185" i="13"/>
  <c r="BG185" i="13"/>
  <c r="BF185" i="13"/>
  <c r="T185" i="13"/>
  <c r="R185" i="13"/>
  <c r="P185" i="13"/>
  <c r="BI184" i="13"/>
  <c r="BH184" i="13"/>
  <c r="BG184" i="13"/>
  <c r="BF184" i="13"/>
  <c r="T184" i="13"/>
  <c r="R184" i="13"/>
  <c r="P184" i="13"/>
  <c r="BI183" i="13"/>
  <c r="BH183" i="13"/>
  <c r="BG183" i="13"/>
  <c r="BF183" i="13"/>
  <c r="T183" i="13"/>
  <c r="R183" i="13"/>
  <c r="P183" i="13"/>
  <c r="BI182" i="13"/>
  <c r="BH182" i="13"/>
  <c r="BG182" i="13"/>
  <c r="BF182" i="13"/>
  <c r="T182" i="13"/>
  <c r="R182" i="13"/>
  <c r="P182" i="13"/>
  <c r="BI181" i="13"/>
  <c r="BH181" i="13"/>
  <c r="BG181" i="13"/>
  <c r="BF181" i="13"/>
  <c r="T181" i="13"/>
  <c r="R181" i="13"/>
  <c r="P181" i="13"/>
  <c r="BI180" i="13"/>
  <c r="BH180" i="13"/>
  <c r="BG180" i="13"/>
  <c r="BF180" i="13"/>
  <c r="T180" i="13"/>
  <c r="R180" i="13"/>
  <c r="P180" i="13"/>
  <c r="BI179" i="13"/>
  <c r="BH179" i="13"/>
  <c r="BG179" i="13"/>
  <c r="BF179" i="13"/>
  <c r="T179" i="13"/>
  <c r="R179" i="13"/>
  <c r="P179" i="13"/>
  <c r="BI178" i="13"/>
  <c r="BH178" i="13"/>
  <c r="BG178" i="13"/>
  <c r="BF178" i="13"/>
  <c r="T178" i="13"/>
  <c r="R178" i="13"/>
  <c r="P178" i="13"/>
  <c r="BI177" i="13"/>
  <c r="BH177" i="13"/>
  <c r="BG177" i="13"/>
  <c r="BF177" i="13"/>
  <c r="T177" i="13"/>
  <c r="R177" i="13"/>
  <c r="P177" i="13"/>
  <c r="BI176" i="13"/>
  <c r="BH176" i="13"/>
  <c r="BG176" i="13"/>
  <c r="BF176" i="13"/>
  <c r="T176" i="13"/>
  <c r="R176" i="13"/>
  <c r="P176" i="13"/>
  <c r="BI175" i="13"/>
  <c r="BH175" i="13"/>
  <c r="BG175" i="13"/>
  <c r="BF175" i="13"/>
  <c r="T175" i="13"/>
  <c r="R175" i="13"/>
  <c r="P175" i="13"/>
  <c r="BI174" i="13"/>
  <c r="BH174" i="13"/>
  <c r="BG174" i="13"/>
  <c r="BF174" i="13"/>
  <c r="T174" i="13"/>
  <c r="R174" i="13"/>
  <c r="P174" i="13"/>
  <c r="BI173" i="13"/>
  <c r="BH173" i="13"/>
  <c r="BG173" i="13"/>
  <c r="BF173" i="13"/>
  <c r="T173" i="13"/>
  <c r="R173" i="13"/>
  <c r="P173" i="13"/>
  <c r="BI172" i="13"/>
  <c r="BH172" i="13"/>
  <c r="BG172" i="13"/>
  <c r="BF172" i="13"/>
  <c r="T172" i="13"/>
  <c r="R172" i="13"/>
  <c r="P172" i="13"/>
  <c r="BI171" i="13"/>
  <c r="BH171" i="13"/>
  <c r="BG171" i="13"/>
  <c r="BF171" i="13"/>
  <c r="T171" i="13"/>
  <c r="R171" i="13"/>
  <c r="P171" i="13"/>
  <c r="BI170" i="13"/>
  <c r="BH170" i="13"/>
  <c r="BG170" i="13"/>
  <c r="BF170" i="13"/>
  <c r="T170" i="13"/>
  <c r="R170" i="13"/>
  <c r="P170" i="13"/>
  <c r="BI169" i="13"/>
  <c r="BH169" i="13"/>
  <c r="BG169" i="13"/>
  <c r="BF169" i="13"/>
  <c r="T169" i="13"/>
  <c r="R169" i="13"/>
  <c r="P169" i="13"/>
  <c r="BI168" i="13"/>
  <c r="BH168" i="13"/>
  <c r="BG168" i="13"/>
  <c r="BF168" i="13"/>
  <c r="T168" i="13"/>
  <c r="R168" i="13"/>
  <c r="P168" i="13"/>
  <c r="BI167" i="13"/>
  <c r="BH167" i="13"/>
  <c r="BG167" i="13"/>
  <c r="BF167" i="13"/>
  <c r="T167" i="13"/>
  <c r="R167" i="13"/>
  <c r="P167" i="13"/>
  <c r="BI166" i="13"/>
  <c r="BH166" i="13"/>
  <c r="BG166" i="13"/>
  <c r="BF166" i="13"/>
  <c r="T166" i="13"/>
  <c r="R166" i="13"/>
  <c r="P166" i="13"/>
  <c r="BI165" i="13"/>
  <c r="BH165" i="13"/>
  <c r="BG165" i="13"/>
  <c r="BF165" i="13"/>
  <c r="T165" i="13"/>
  <c r="R165" i="13"/>
  <c r="P165" i="13"/>
  <c r="BI164" i="13"/>
  <c r="BH164" i="13"/>
  <c r="BG164" i="13"/>
  <c r="BF164" i="13"/>
  <c r="T164" i="13"/>
  <c r="R164" i="13"/>
  <c r="P164" i="13"/>
  <c r="BI163" i="13"/>
  <c r="BH163" i="13"/>
  <c r="BG163" i="13"/>
  <c r="BF163" i="13"/>
  <c r="T163" i="13"/>
  <c r="R163" i="13"/>
  <c r="P163" i="13"/>
  <c r="BI162" i="13"/>
  <c r="BH162" i="13"/>
  <c r="BG162" i="13"/>
  <c r="BF162" i="13"/>
  <c r="T162" i="13"/>
  <c r="R162" i="13"/>
  <c r="P162" i="13"/>
  <c r="BI161" i="13"/>
  <c r="BH161" i="13"/>
  <c r="BG161" i="13"/>
  <c r="BF161" i="13"/>
  <c r="T161" i="13"/>
  <c r="R161" i="13"/>
  <c r="P161" i="13"/>
  <c r="BI160" i="13"/>
  <c r="BH160" i="13"/>
  <c r="BG160" i="13"/>
  <c r="BF160" i="13"/>
  <c r="T160" i="13"/>
  <c r="R160" i="13"/>
  <c r="P160" i="13"/>
  <c r="BI159" i="13"/>
  <c r="BH159" i="13"/>
  <c r="BG159" i="13"/>
  <c r="BF159" i="13"/>
  <c r="T159" i="13"/>
  <c r="R159" i="13"/>
  <c r="P159" i="13"/>
  <c r="BI158" i="13"/>
  <c r="BH158" i="13"/>
  <c r="BG158" i="13"/>
  <c r="BF158" i="13"/>
  <c r="T158" i="13"/>
  <c r="R158" i="13"/>
  <c r="P158" i="13"/>
  <c r="BI157" i="13"/>
  <c r="BH157" i="13"/>
  <c r="BG157" i="13"/>
  <c r="BF157" i="13"/>
  <c r="T157" i="13"/>
  <c r="R157" i="13"/>
  <c r="P157" i="13"/>
  <c r="BI156" i="13"/>
  <c r="BH156" i="13"/>
  <c r="BG156" i="13"/>
  <c r="BF156" i="13"/>
  <c r="T156" i="13"/>
  <c r="R156" i="13"/>
  <c r="P156" i="13"/>
  <c r="BI155" i="13"/>
  <c r="BH155" i="13"/>
  <c r="BG155" i="13"/>
  <c r="BF155" i="13"/>
  <c r="T155" i="13"/>
  <c r="R155" i="13"/>
  <c r="P155" i="13"/>
  <c r="BI154" i="13"/>
  <c r="BH154" i="13"/>
  <c r="BG154" i="13"/>
  <c r="BF154" i="13"/>
  <c r="T154" i="13"/>
  <c r="R154" i="13"/>
  <c r="P154" i="13"/>
  <c r="BI153" i="13"/>
  <c r="BH153" i="13"/>
  <c r="BG153" i="13"/>
  <c r="BF153" i="13"/>
  <c r="T153" i="13"/>
  <c r="R153" i="13"/>
  <c r="P153" i="13"/>
  <c r="BI152" i="13"/>
  <c r="BH152" i="13"/>
  <c r="BG152" i="13"/>
  <c r="BF152" i="13"/>
  <c r="T152" i="13"/>
  <c r="R152" i="13"/>
  <c r="P152" i="13"/>
  <c r="BI151" i="13"/>
  <c r="BH151" i="13"/>
  <c r="BG151" i="13"/>
  <c r="BF151" i="13"/>
  <c r="T151" i="13"/>
  <c r="R151" i="13"/>
  <c r="P151" i="13"/>
  <c r="BI150" i="13"/>
  <c r="BH150" i="13"/>
  <c r="BG150" i="13"/>
  <c r="BF150" i="13"/>
  <c r="T150" i="13"/>
  <c r="R150" i="13"/>
  <c r="P150" i="13"/>
  <c r="BI149" i="13"/>
  <c r="BH149" i="13"/>
  <c r="BG149" i="13"/>
  <c r="BF149" i="13"/>
  <c r="T149" i="13"/>
  <c r="R149" i="13"/>
  <c r="P149" i="13"/>
  <c r="BI148" i="13"/>
  <c r="BH148" i="13"/>
  <c r="BG148" i="13"/>
  <c r="BF148" i="13"/>
  <c r="T148" i="13"/>
  <c r="R148" i="13"/>
  <c r="P148" i="13"/>
  <c r="BI147" i="13"/>
  <c r="BH147" i="13"/>
  <c r="BG147" i="13"/>
  <c r="BF147" i="13"/>
  <c r="T147" i="13"/>
  <c r="R147" i="13"/>
  <c r="P147" i="13"/>
  <c r="BI146" i="13"/>
  <c r="BH146" i="13"/>
  <c r="BG146" i="13"/>
  <c r="BF146" i="13"/>
  <c r="T146" i="13"/>
  <c r="R146" i="13"/>
  <c r="P146" i="13"/>
  <c r="BI145" i="13"/>
  <c r="BH145" i="13"/>
  <c r="BG145" i="13"/>
  <c r="BF145" i="13"/>
  <c r="T145" i="13"/>
  <c r="R145" i="13"/>
  <c r="P145" i="13"/>
  <c r="BI144" i="13"/>
  <c r="BH144" i="13"/>
  <c r="BG144" i="13"/>
  <c r="BF144" i="13"/>
  <c r="T144" i="13"/>
  <c r="R144" i="13"/>
  <c r="P144" i="13"/>
  <c r="BI143" i="13"/>
  <c r="BH143" i="13"/>
  <c r="BG143" i="13"/>
  <c r="BF143" i="13"/>
  <c r="T143" i="13"/>
  <c r="R143" i="13"/>
  <c r="P143" i="13"/>
  <c r="BI142" i="13"/>
  <c r="BH142" i="13"/>
  <c r="BG142" i="13"/>
  <c r="BF142" i="13"/>
  <c r="T142" i="13"/>
  <c r="R142" i="13"/>
  <c r="P142" i="13"/>
  <c r="BI141" i="13"/>
  <c r="BH141" i="13"/>
  <c r="BG141" i="13"/>
  <c r="BF141" i="13"/>
  <c r="T141" i="13"/>
  <c r="R141" i="13"/>
  <c r="P141" i="13"/>
  <c r="BI140" i="13"/>
  <c r="BH140" i="13"/>
  <c r="BG140" i="13"/>
  <c r="BF140" i="13"/>
  <c r="T140" i="13"/>
  <c r="R140" i="13"/>
  <c r="P140" i="13"/>
  <c r="BI139" i="13"/>
  <c r="BH139" i="13"/>
  <c r="BG139" i="13"/>
  <c r="BF139" i="13"/>
  <c r="T139" i="13"/>
  <c r="R139" i="13"/>
  <c r="P139" i="13"/>
  <c r="BI138" i="13"/>
  <c r="BH138" i="13"/>
  <c r="BG138" i="13"/>
  <c r="BF138" i="13"/>
  <c r="T138" i="13"/>
  <c r="R138" i="13"/>
  <c r="P138" i="13"/>
  <c r="BI137" i="13"/>
  <c r="BH137" i="13"/>
  <c r="BG137" i="13"/>
  <c r="BF137" i="13"/>
  <c r="T137" i="13"/>
  <c r="R137" i="13"/>
  <c r="P137" i="13"/>
  <c r="BI136" i="13"/>
  <c r="BH136" i="13"/>
  <c r="BG136" i="13"/>
  <c r="BF136" i="13"/>
  <c r="T136" i="13"/>
  <c r="R136" i="13"/>
  <c r="P136" i="13"/>
  <c r="BI135" i="13"/>
  <c r="BH135" i="13"/>
  <c r="BG135" i="13"/>
  <c r="BF135" i="13"/>
  <c r="T135" i="13"/>
  <c r="R135" i="13"/>
  <c r="P135" i="13"/>
  <c r="BI134" i="13"/>
  <c r="BH134" i="13"/>
  <c r="BG134" i="13"/>
  <c r="BF134" i="13"/>
  <c r="T134" i="13"/>
  <c r="R134" i="13"/>
  <c r="P134" i="13"/>
  <c r="BI133" i="13"/>
  <c r="BH133" i="13"/>
  <c r="BG133" i="13"/>
  <c r="BF133" i="13"/>
  <c r="T133" i="13"/>
  <c r="R133" i="13"/>
  <c r="P133" i="13"/>
  <c r="BI132" i="13"/>
  <c r="BH132" i="13"/>
  <c r="BG132" i="13"/>
  <c r="BF132" i="13"/>
  <c r="T132" i="13"/>
  <c r="R132" i="13"/>
  <c r="P132" i="13"/>
  <c r="BI131" i="13"/>
  <c r="BH131" i="13"/>
  <c r="BG131" i="13"/>
  <c r="BF131" i="13"/>
  <c r="T131" i="13"/>
  <c r="R131" i="13"/>
  <c r="P131" i="13"/>
  <c r="BI130" i="13"/>
  <c r="BH130" i="13"/>
  <c r="BG130" i="13"/>
  <c r="BF130" i="13"/>
  <c r="T130" i="13"/>
  <c r="R130" i="13"/>
  <c r="P130" i="13"/>
  <c r="BI129" i="13"/>
  <c r="BH129" i="13"/>
  <c r="BG129" i="13"/>
  <c r="BF129" i="13"/>
  <c r="T129" i="13"/>
  <c r="R129" i="13"/>
  <c r="P129" i="13"/>
  <c r="BI128" i="13"/>
  <c r="BH128" i="13"/>
  <c r="BG128" i="13"/>
  <c r="BF128" i="13"/>
  <c r="T128" i="13"/>
  <c r="R128" i="13"/>
  <c r="P128" i="13"/>
  <c r="BI127" i="13"/>
  <c r="BH127" i="13"/>
  <c r="BG127" i="13"/>
  <c r="BF127" i="13"/>
  <c r="T127" i="13"/>
  <c r="R127" i="13"/>
  <c r="P127" i="13"/>
  <c r="BI126" i="13"/>
  <c r="BH126" i="13"/>
  <c r="BG126" i="13"/>
  <c r="BF126" i="13"/>
  <c r="T126" i="13"/>
  <c r="R126" i="13"/>
  <c r="P126" i="13"/>
  <c r="BI125" i="13"/>
  <c r="BH125" i="13"/>
  <c r="BG125" i="13"/>
  <c r="BF125" i="13"/>
  <c r="T125" i="13"/>
  <c r="R125" i="13"/>
  <c r="P125" i="13"/>
  <c r="BI124" i="13"/>
  <c r="BH124" i="13"/>
  <c r="BG124" i="13"/>
  <c r="BF124" i="13"/>
  <c r="T124" i="13"/>
  <c r="R124" i="13"/>
  <c r="P124" i="13"/>
  <c r="BI123" i="13"/>
  <c r="BH123" i="13"/>
  <c r="BG123" i="13"/>
  <c r="BF123" i="13"/>
  <c r="T123" i="13"/>
  <c r="R123" i="13"/>
  <c r="P123" i="13"/>
  <c r="BI122" i="13"/>
  <c r="BH122" i="13"/>
  <c r="BG122" i="13"/>
  <c r="BF122" i="13"/>
  <c r="T122" i="13"/>
  <c r="R122" i="13"/>
  <c r="P122" i="13"/>
  <c r="BI121" i="13"/>
  <c r="BH121" i="13"/>
  <c r="BG121" i="13"/>
  <c r="BF121" i="13"/>
  <c r="T121" i="13"/>
  <c r="R121" i="13"/>
  <c r="P121" i="13"/>
  <c r="BI120" i="13"/>
  <c r="BH120" i="13"/>
  <c r="BG120" i="13"/>
  <c r="BF120" i="13"/>
  <c r="T120" i="13"/>
  <c r="R120" i="13"/>
  <c r="P120" i="13"/>
  <c r="BI119" i="13"/>
  <c r="BH119" i="13"/>
  <c r="BG119" i="13"/>
  <c r="BF119" i="13"/>
  <c r="T119" i="13"/>
  <c r="R119" i="13"/>
  <c r="P119" i="13"/>
  <c r="J114" i="13"/>
  <c r="J113" i="13"/>
  <c r="F113" i="13"/>
  <c r="F111" i="13"/>
  <c r="E109" i="13"/>
  <c r="J92" i="13"/>
  <c r="J91" i="13"/>
  <c r="F91" i="13"/>
  <c r="F89" i="13"/>
  <c r="E87" i="13"/>
  <c r="J18" i="13"/>
  <c r="E18" i="13"/>
  <c r="F92" i="13" s="1"/>
  <c r="J17" i="13"/>
  <c r="J12" i="13"/>
  <c r="J111" i="13" s="1"/>
  <c r="E7" i="13"/>
  <c r="E85" i="13"/>
  <c r="J37" i="12"/>
  <c r="J36" i="12"/>
  <c r="AY105" i="1"/>
  <c r="J35" i="12"/>
  <c r="AX105" i="1" s="1"/>
  <c r="BI140" i="12"/>
  <c r="BH140" i="12"/>
  <c r="BG140" i="12"/>
  <c r="BF140" i="12"/>
  <c r="T140" i="12"/>
  <c r="R140" i="12"/>
  <c r="P140" i="12"/>
  <c r="BI139" i="12"/>
  <c r="BH139" i="12"/>
  <c r="BG139" i="12"/>
  <c r="BF139" i="12"/>
  <c r="T139" i="12"/>
  <c r="R139" i="12"/>
  <c r="P139" i="12"/>
  <c r="BI137" i="12"/>
  <c r="BH137" i="12"/>
  <c r="BG137" i="12"/>
  <c r="BF137" i="12"/>
  <c r="T137" i="12"/>
  <c r="R137" i="12"/>
  <c r="P137" i="12"/>
  <c r="BI136" i="12"/>
  <c r="BH136" i="12"/>
  <c r="BG136" i="12"/>
  <c r="BF136" i="12"/>
  <c r="T136" i="12"/>
  <c r="R136" i="12"/>
  <c r="P136" i="12"/>
  <c r="BI135" i="12"/>
  <c r="BH135" i="12"/>
  <c r="BG135" i="12"/>
  <c r="BF135" i="12"/>
  <c r="T135" i="12"/>
  <c r="R135" i="12"/>
  <c r="P135" i="12"/>
  <c r="BI134" i="12"/>
  <c r="BH134" i="12"/>
  <c r="BG134" i="12"/>
  <c r="BF134" i="12"/>
  <c r="T134" i="12"/>
  <c r="R134" i="12"/>
  <c r="P134" i="12"/>
  <c r="BI133" i="12"/>
  <c r="BH133" i="12"/>
  <c r="BG133" i="12"/>
  <c r="BF133" i="12"/>
  <c r="T133" i="12"/>
  <c r="R133" i="12"/>
  <c r="P133" i="12"/>
  <c r="BI132" i="12"/>
  <c r="BH132" i="12"/>
  <c r="BG132" i="12"/>
  <c r="BF132" i="12"/>
  <c r="T132" i="12"/>
  <c r="R132" i="12"/>
  <c r="P132" i="12"/>
  <c r="BI131" i="12"/>
  <c r="BH131" i="12"/>
  <c r="BG131" i="12"/>
  <c r="BF131" i="12"/>
  <c r="T131" i="12"/>
  <c r="R131" i="12"/>
  <c r="P131" i="12"/>
  <c r="BI130" i="12"/>
  <c r="BH130" i="12"/>
  <c r="BG130" i="12"/>
  <c r="BF130" i="12"/>
  <c r="T130" i="12"/>
  <c r="R130" i="12"/>
  <c r="P130" i="12"/>
  <c r="BI129" i="12"/>
  <c r="BH129" i="12"/>
  <c r="BG129" i="12"/>
  <c r="BF129" i="12"/>
  <c r="T129" i="12"/>
  <c r="R129" i="12"/>
  <c r="P129" i="12"/>
  <c r="BI128" i="12"/>
  <c r="BH128" i="12"/>
  <c r="BG128" i="12"/>
  <c r="BF128" i="12"/>
  <c r="T128" i="12"/>
  <c r="R128" i="12"/>
  <c r="P128" i="12"/>
  <c r="BI126" i="12"/>
  <c r="BH126" i="12"/>
  <c r="BG126" i="12"/>
  <c r="BF126" i="12"/>
  <c r="T126" i="12"/>
  <c r="R126" i="12"/>
  <c r="P126" i="12"/>
  <c r="BI125" i="12"/>
  <c r="BH125" i="12"/>
  <c r="BG125" i="12"/>
  <c r="BF125" i="12"/>
  <c r="T125" i="12"/>
  <c r="R125" i="12"/>
  <c r="P125" i="12"/>
  <c r="BI124" i="12"/>
  <c r="BH124" i="12"/>
  <c r="BG124" i="12"/>
  <c r="BF124" i="12"/>
  <c r="T124" i="12"/>
  <c r="R124" i="12"/>
  <c r="P124" i="12"/>
  <c r="BI123" i="12"/>
  <c r="BH123" i="12"/>
  <c r="BG123" i="12"/>
  <c r="BF123" i="12"/>
  <c r="T123" i="12"/>
  <c r="R123" i="12"/>
  <c r="P123" i="12"/>
  <c r="F114" i="12"/>
  <c r="E112" i="12"/>
  <c r="F89" i="12"/>
  <c r="E87" i="12"/>
  <c r="J24" i="12"/>
  <c r="E24" i="12"/>
  <c r="J92" i="12" s="1"/>
  <c r="J23" i="12"/>
  <c r="J21" i="12"/>
  <c r="E21" i="12"/>
  <c r="J116" i="12" s="1"/>
  <c r="J20" i="12"/>
  <c r="J18" i="12"/>
  <c r="E18" i="12"/>
  <c r="F117" i="12"/>
  <c r="J17" i="12"/>
  <c r="J15" i="12"/>
  <c r="E15" i="12"/>
  <c r="F116" i="12" s="1"/>
  <c r="J14" i="12"/>
  <c r="J12" i="12"/>
  <c r="J114" i="12" s="1"/>
  <c r="E7" i="12"/>
  <c r="E85" i="12"/>
  <c r="J37" i="11"/>
  <c r="J36" i="11"/>
  <c r="AY104" i="1"/>
  <c r="J35" i="11"/>
  <c r="AX104" i="1" s="1"/>
  <c r="BI169" i="11"/>
  <c r="BH169" i="11"/>
  <c r="BG169" i="11"/>
  <c r="BF169" i="11"/>
  <c r="T169" i="11"/>
  <c r="R169" i="11"/>
  <c r="P169" i="11"/>
  <c r="BI167" i="11"/>
  <c r="BH167" i="11"/>
  <c r="BG167" i="11"/>
  <c r="BF167" i="11"/>
  <c r="T167" i="11"/>
  <c r="R167" i="11"/>
  <c r="P167" i="11"/>
  <c r="BI165" i="11"/>
  <c r="BH165" i="11"/>
  <c r="BG165" i="11"/>
  <c r="BF165" i="11"/>
  <c r="T165" i="11"/>
  <c r="R165" i="11"/>
  <c r="P165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3" i="11"/>
  <c r="BH153" i="11"/>
  <c r="BG153" i="11"/>
  <c r="BF153" i="11"/>
  <c r="T153" i="11"/>
  <c r="R153" i="11"/>
  <c r="P153" i="11"/>
  <c r="BI152" i="11"/>
  <c r="BH152" i="11"/>
  <c r="BG152" i="11"/>
  <c r="BF152" i="11"/>
  <c r="T152" i="11"/>
  <c r="R152" i="11"/>
  <c r="P152" i="11"/>
  <c r="BI149" i="11"/>
  <c r="BH149" i="11"/>
  <c r="BG149" i="11"/>
  <c r="BF149" i="11"/>
  <c r="T149" i="11"/>
  <c r="R149" i="11"/>
  <c r="P149" i="11"/>
  <c r="BI146" i="11"/>
  <c r="BH146" i="11"/>
  <c r="BG146" i="11"/>
  <c r="BF146" i="11"/>
  <c r="T146" i="11"/>
  <c r="R146" i="11"/>
  <c r="P146" i="11"/>
  <c r="BI142" i="11"/>
  <c r="BH142" i="11"/>
  <c r="BG142" i="11"/>
  <c r="BF142" i="11"/>
  <c r="T142" i="11"/>
  <c r="T141" i="11"/>
  <c r="R142" i="11"/>
  <c r="R141" i="11"/>
  <c r="P142" i="11"/>
  <c r="P141" i="11" s="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F115" i="11"/>
  <c r="E113" i="11"/>
  <c r="F89" i="11"/>
  <c r="E87" i="11"/>
  <c r="J24" i="11"/>
  <c r="E24" i="11"/>
  <c r="J118" i="11"/>
  <c r="J23" i="11"/>
  <c r="J21" i="11"/>
  <c r="E21" i="11"/>
  <c r="J91" i="11" s="1"/>
  <c r="J20" i="11"/>
  <c r="J18" i="11"/>
  <c r="E18" i="11"/>
  <c r="F92" i="11"/>
  <c r="J17" i="11"/>
  <c r="J15" i="11"/>
  <c r="E15" i="11"/>
  <c r="F91" i="11"/>
  <c r="J14" i="11"/>
  <c r="J12" i="11"/>
  <c r="J115" i="11" s="1"/>
  <c r="E7" i="11"/>
  <c r="E85" i="11" s="1"/>
  <c r="J37" i="10"/>
  <c r="J36" i="10"/>
  <c r="AY103" i="1"/>
  <c r="J35" i="10"/>
  <c r="AX103" i="1" s="1"/>
  <c r="BI122" i="10"/>
  <c r="BH122" i="10"/>
  <c r="BG122" i="10"/>
  <c r="BF122" i="10"/>
  <c r="T122" i="10"/>
  <c r="R122" i="10"/>
  <c r="P122" i="10"/>
  <c r="BI121" i="10"/>
  <c r="BH121" i="10"/>
  <c r="BG121" i="10"/>
  <c r="BF121" i="10"/>
  <c r="T121" i="10"/>
  <c r="R121" i="10"/>
  <c r="P121" i="10"/>
  <c r="F112" i="10"/>
  <c r="E110" i="10"/>
  <c r="F89" i="10"/>
  <c r="E87" i="10"/>
  <c r="J24" i="10"/>
  <c r="E24" i="10"/>
  <c r="J92" i="10" s="1"/>
  <c r="J23" i="10"/>
  <c r="J21" i="10"/>
  <c r="E21" i="10"/>
  <c r="J114" i="10" s="1"/>
  <c r="J20" i="10"/>
  <c r="J18" i="10"/>
  <c r="E18" i="10"/>
  <c r="F115" i="10"/>
  <c r="J17" i="10"/>
  <c r="J15" i="10"/>
  <c r="E15" i="10"/>
  <c r="F114" i="10" s="1"/>
  <c r="J14" i="10"/>
  <c r="J12" i="10"/>
  <c r="J112" i="10" s="1"/>
  <c r="E7" i="10"/>
  <c r="E108" i="10"/>
  <c r="J37" i="9"/>
  <c r="J36" i="9"/>
  <c r="AY102" i="1"/>
  <c r="J35" i="9"/>
  <c r="AX102" i="1" s="1"/>
  <c r="BI152" i="9"/>
  <c r="BH152" i="9"/>
  <c r="BG152" i="9"/>
  <c r="BF152" i="9"/>
  <c r="T152" i="9"/>
  <c r="T151" i="9" s="1"/>
  <c r="T150" i="9" s="1"/>
  <c r="R152" i="9"/>
  <c r="R151" i="9"/>
  <c r="R150" i="9"/>
  <c r="P152" i="9"/>
  <c r="P151" i="9" s="1"/>
  <c r="P150" i="9" s="1"/>
  <c r="BI145" i="9"/>
  <c r="BH145" i="9"/>
  <c r="BG145" i="9"/>
  <c r="BF145" i="9"/>
  <c r="T145" i="9"/>
  <c r="R145" i="9"/>
  <c r="P145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40" i="9"/>
  <c r="BH140" i="9"/>
  <c r="BG140" i="9"/>
  <c r="BF140" i="9"/>
  <c r="T140" i="9"/>
  <c r="R140" i="9"/>
  <c r="P140" i="9"/>
  <c r="BI139" i="9"/>
  <c r="BH139" i="9"/>
  <c r="BG139" i="9"/>
  <c r="BF139" i="9"/>
  <c r="T139" i="9"/>
  <c r="R139" i="9"/>
  <c r="P139" i="9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8" i="9"/>
  <c r="BH128" i="9"/>
  <c r="BG128" i="9"/>
  <c r="BF128" i="9"/>
  <c r="T128" i="9"/>
  <c r="R128" i="9"/>
  <c r="P128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4" i="9"/>
  <c r="BH124" i="9"/>
  <c r="BG124" i="9"/>
  <c r="BF124" i="9"/>
  <c r="T124" i="9"/>
  <c r="R124" i="9"/>
  <c r="P124" i="9"/>
  <c r="BI121" i="9"/>
  <c r="BH121" i="9"/>
  <c r="BG121" i="9"/>
  <c r="BF121" i="9"/>
  <c r="T121" i="9"/>
  <c r="R121" i="9"/>
  <c r="P121" i="9"/>
  <c r="F113" i="9"/>
  <c r="E111" i="9"/>
  <c r="F89" i="9"/>
  <c r="E87" i="9"/>
  <c r="J24" i="9"/>
  <c r="E24" i="9"/>
  <c r="J116" i="9"/>
  <c r="J23" i="9"/>
  <c r="J21" i="9"/>
  <c r="E21" i="9"/>
  <c r="J115" i="9"/>
  <c r="J20" i="9"/>
  <c r="J18" i="9"/>
  <c r="E18" i="9"/>
  <c r="F116" i="9" s="1"/>
  <c r="J17" i="9"/>
  <c r="J15" i="9"/>
  <c r="E15" i="9"/>
  <c r="F91" i="9"/>
  <c r="J14" i="9"/>
  <c r="J12" i="9"/>
  <c r="J113" i="9" s="1"/>
  <c r="E7" i="9"/>
  <c r="E109" i="9" s="1"/>
  <c r="J37" i="8"/>
  <c r="J36" i="8"/>
  <c r="AY101" i="1" s="1"/>
  <c r="J35" i="8"/>
  <c r="AX101" i="1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50" i="8"/>
  <c r="BH150" i="8"/>
  <c r="BG150" i="8"/>
  <c r="BF150" i="8"/>
  <c r="T150" i="8"/>
  <c r="R150" i="8"/>
  <c r="P150" i="8"/>
  <c r="BI145" i="8"/>
  <c r="BH145" i="8"/>
  <c r="BG145" i="8"/>
  <c r="BF145" i="8"/>
  <c r="T145" i="8"/>
  <c r="R145" i="8"/>
  <c r="P145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2" i="8"/>
  <c r="BH132" i="8"/>
  <c r="BG132" i="8"/>
  <c r="BF132" i="8"/>
  <c r="T132" i="8"/>
  <c r="R132" i="8"/>
  <c r="P132" i="8"/>
  <c r="BI128" i="8"/>
  <c r="BH128" i="8"/>
  <c r="BG128" i="8"/>
  <c r="BF128" i="8"/>
  <c r="T128" i="8"/>
  <c r="T127" i="8" s="1"/>
  <c r="R128" i="8"/>
  <c r="R127" i="8"/>
  <c r="P128" i="8"/>
  <c r="P127" i="8" s="1"/>
  <c r="BI126" i="8"/>
  <c r="BH126" i="8"/>
  <c r="BG126" i="8"/>
  <c r="BF126" i="8"/>
  <c r="T126" i="8"/>
  <c r="T125" i="8" s="1"/>
  <c r="T124" i="8" s="1"/>
  <c r="R126" i="8"/>
  <c r="R125" i="8" s="1"/>
  <c r="R124" i="8" s="1"/>
  <c r="P126" i="8"/>
  <c r="P125" i="8" s="1"/>
  <c r="F117" i="8"/>
  <c r="E115" i="8"/>
  <c r="F89" i="8"/>
  <c r="E87" i="8"/>
  <c r="J24" i="8"/>
  <c r="E24" i="8"/>
  <c r="J92" i="8"/>
  <c r="J23" i="8"/>
  <c r="J21" i="8"/>
  <c r="E21" i="8"/>
  <c r="J119" i="8" s="1"/>
  <c r="J20" i="8"/>
  <c r="J18" i="8"/>
  <c r="E18" i="8"/>
  <c r="F92" i="8" s="1"/>
  <c r="J17" i="8"/>
  <c r="J15" i="8"/>
  <c r="E15" i="8"/>
  <c r="F91" i="8"/>
  <c r="J14" i="8"/>
  <c r="J12" i="8"/>
  <c r="J117" i="8" s="1"/>
  <c r="E7" i="8"/>
  <c r="E113" i="8" s="1"/>
  <c r="J37" i="7"/>
  <c r="J36" i="7"/>
  <c r="AY100" i="1" s="1"/>
  <c r="J35" i="7"/>
  <c r="AX100" i="1" s="1"/>
  <c r="BI194" i="7"/>
  <c r="BH194" i="7"/>
  <c r="BG194" i="7"/>
  <c r="BF194" i="7"/>
  <c r="T194" i="7"/>
  <c r="R194" i="7"/>
  <c r="P194" i="7"/>
  <c r="BI193" i="7"/>
  <c r="BH193" i="7"/>
  <c r="BG193" i="7"/>
  <c r="BF193" i="7"/>
  <c r="T193" i="7"/>
  <c r="R193" i="7"/>
  <c r="P193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8" i="7"/>
  <c r="BH178" i="7"/>
  <c r="BG178" i="7"/>
  <c r="BF178" i="7"/>
  <c r="T178" i="7"/>
  <c r="R178" i="7"/>
  <c r="P178" i="7"/>
  <c r="BI175" i="7"/>
  <c r="BH175" i="7"/>
  <c r="BG175" i="7"/>
  <c r="BF175" i="7"/>
  <c r="T175" i="7"/>
  <c r="R175" i="7"/>
  <c r="P175" i="7"/>
  <c r="BI172" i="7"/>
  <c r="BH172" i="7"/>
  <c r="BG172" i="7"/>
  <c r="BF172" i="7"/>
  <c r="T172" i="7"/>
  <c r="R172" i="7"/>
  <c r="P172" i="7"/>
  <c r="BI169" i="7"/>
  <c r="BH169" i="7"/>
  <c r="BG169" i="7"/>
  <c r="BF169" i="7"/>
  <c r="T169" i="7"/>
  <c r="R169" i="7"/>
  <c r="P169" i="7"/>
  <c r="BI166" i="7"/>
  <c r="BH166" i="7"/>
  <c r="BG166" i="7"/>
  <c r="BF166" i="7"/>
  <c r="T166" i="7"/>
  <c r="R166" i="7"/>
  <c r="P166" i="7"/>
  <c r="BI156" i="7"/>
  <c r="BH156" i="7"/>
  <c r="BG156" i="7"/>
  <c r="BF156" i="7"/>
  <c r="T156" i="7"/>
  <c r="R156" i="7"/>
  <c r="P156" i="7"/>
  <c r="BI154" i="7"/>
  <c r="BH154" i="7"/>
  <c r="BG154" i="7"/>
  <c r="BF154" i="7"/>
  <c r="T154" i="7"/>
  <c r="R154" i="7"/>
  <c r="P154" i="7"/>
  <c r="BI153" i="7"/>
  <c r="BH153" i="7"/>
  <c r="BG153" i="7"/>
  <c r="BF153" i="7"/>
  <c r="T153" i="7"/>
  <c r="R153" i="7"/>
  <c r="P153" i="7"/>
  <c r="BI151" i="7"/>
  <c r="BH151" i="7"/>
  <c r="BG151" i="7"/>
  <c r="BF151" i="7"/>
  <c r="T151" i="7"/>
  <c r="R151" i="7"/>
  <c r="P151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4" i="7"/>
  <c r="BH144" i="7"/>
  <c r="BG144" i="7"/>
  <c r="BF144" i="7"/>
  <c r="T144" i="7"/>
  <c r="T143" i="7"/>
  <c r="R144" i="7"/>
  <c r="R143" i="7" s="1"/>
  <c r="P144" i="7"/>
  <c r="P143" i="7"/>
  <c r="BI142" i="7"/>
  <c r="BH142" i="7"/>
  <c r="BG142" i="7"/>
  <c r="BF142" i="7"/>
  <c r="T142" i="7"/>
  <c r="T141" i="7"/>
  <c r="R142" i="7"/>
  <c r="R141" i="7" s="1"/>
  <c r="P142" i="7"/>
  <c r="P141" i="7" s="1"/>
  <c r="BI139" i="7"/>
  <c r="BH139" i="7"/>
  <c r="BG139" i="7"/>
  <c r="BF139" i="7"/>
  <c r="T139" i="7"/>
  <c r="R139" i="7"/>
  <c r="P139" i="7"/>
  <c r="BI138" i="7"/>
  <c r="BH138" i="7"/>
  <c r="BG138" i="7"/>
  <c r="BF138" i="7"/>
  <c r="T138" i="7"/>
  <c r="R138" i="7"/>
  <c r="P138" i="7"/>
  <c r="BI136" i="7"/>
  <c r="BH136" i="7"/>
  <c r="BG136" i="7"/>
  <c r="BF136" i="7"/>
  <c r="T136" i="7"/>
  <c r="T135" i="7"/>
  <c r="R136" i="7"/>
  <c r="R135" i="7"/>
  <c r="P136" i="7"/>
  <c r="P135" i="7" s="1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29" i="7"/>
  <c r="BH129" i="7"/>
  <c r="BG129" i="7"/>
  <c r="BF129" i="7"/>
  <c r="T129" i="7"/>
  <c r="R129" i="7"/>
  <c r="P129" i="7"/>
  <c r="F120" i="7"/>
  <c r="E118" i="7"/>
  <c r="F89" i="7"/>
  <c r="E87" i="7"/>
  <c r="J24" i="7"/>
  <c r="E24" i="7"/>
  <c r="J92" i="7" s="1"/>
  <c r="J23" i="7"/>
  <c r="J21" i="7"/>
  <c r="E21" i="7"/>
  <c r="J91" i="7"/>
  <c r="J20" i="7"/>
  <c r="J18" i="7"/>
  <c r="E18" i="7"/>
  <c r="F123" i="7" s="1"/>
  <c r="J17" i="7"/>
  <c r="J15" i="7"/>
  <c r="E15" i="7"/>
  <c r="F91" i="7" s="1"/>
  <c r="J14" i="7"/>
  <c r="J12" i="7"/>
  <c r="J120" i="7" s="1"/>
  <c r="E7" i="7"/>
  <c r="E116" i="7" s="1"/>
  <c r="J37" i="6"/>
  <c r="J36" i="6"/>
  <c r="AY99" i="1" s="1"/>
  <c r="J35" i="6"/>
  <c r="AX99" i="1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7" i="6"/>
  <c r="BH167" i="6"/>
  <c r="BG167" i="6"/>
  <c r="BF167" i="6"/>
  <c r="T167" i="6"/>
  <c r="R167" i="6"/>
  <c r="P167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5" i="6"/>
  <c r="BH155" i="6"/>
  <c r="BG155" i="6"/>
  <c r="BF155" i="6"/>
  <c r="T155" i="6"/>
  <c r="R155" i="6"/>
  <c r="P155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50" i="6"/>
  <c r="BH150" i="6"/>
  <c r="BG150" i="6"/>
  <c r="BF150" i="6"/>
  <c r="T150" i="6"/>
  <c r="R150" i="6"/>
  <c r="P150" i="6"/>
  <c r="BI146" i="6"/>
  <c r="BH146" i="6"/>
  <c r="BG146" i="6"/>
  <c r="BF146" i="6"/>
  <c r="T146" i="6"/>
  <c r="T145" i="6"/>
  <c r="R146" i="6"/>
  <c r="R145" i="6" s="1"/>
  <c r="P146" i="6"/>
  <c r="P145" i="6"/>
  <c r="BI143" i="6"/>
  <c r="BH143" i="6"/>
  <c r="BG143" i="6"/>
  <c r="BF143" i="6"/>
  <c r="T143" i="6"/>
  <c r="T142" i="6"/>
  <c r="R143" i="6"/>
  <c r="R142" i="6"/>
  <c r="P143" i="6"/>
  <c r="P142" i="6" s="1"/>
  <c r="BI141" i="6"/>
  <c r="BH141" i="6"/>
  <c r="BG141" i="6"/>
  <c r="BF141" i="6"/>
  <c r="T141" i="6"/>
  <c r="T140" i="6" s="1"/>
  <c r="R141" i="6"/>
  <c r="R140" i="6"/>
  <c r="P141" i="6"/>
  <c r="P140" i="6"/>
  <c r="BI137" i="6"/>
  <c r="BH137" i="6"/>
  <c r="BG137" i="6"/>
  <c r="BF137" i="6"/>
  <c r="T137" i="6"/>
  <c r="T136" i="6"/>
  <c r="R137" i="6"/>
  <c r="R136" i="6" s="1"/>
  <c r="P137" i="6"/>
  <c r="P136" i="6"/>
  <c r="BI134" i="6"/>
  <c r="BH134" i="6"/>
  <c r="BG134" i="6"/>
  <c r="BF134" i="6"/>
  <c r="T134" i="6"/>
  <c r="R134" i="6"/>
  <c r="P134" i="6"/>
  <c r="BI132" i="6"/>
  <c r="BH132" i="6"/>
  <c r="BG132" i="6"/>
  <c r="BF132" i="6"/>
  <c r="T132" i="6"/>
  <c r="R132" i="6"/>
  <c r="P132" i="6"/>
  <c r="BI129" i="6"/>
  <c r="BH129" i="6"/>
  <c r="BG129" i="6"/>
  <c r="BF129" i="6"/>
  <c r="T129" i="6"/>
  <c r="R129" i="6"/>
  <c r="P129" i="6"/>
  <c r="F120" i="6"/>
  <c r="E118" i="6"/>
  <c r="F89" i="6"/>
  <c r="E87" i="6"/>
  <c r="J24" i="6"/>
  <c r="E24" i="6"/>
  <c r="J92" i="6" s="1"/>
  <c r="J23" i="6"/>
  <c r="J21" i="6"/>
  <c r="E21" i="6"/>
  <c r="J91" i="6" s="1"/>
  <c r="J20" i="6"/>
  <c r="J18" i="6"/>
  <c r="E18" i="6"/>
  <c r="F123" i="6"/>
  <c r="J17" i="6"/>
  <c r="J15" i="6"/>
  <c r="E15" i="6"/>
  <c r="F91" i="6" s="1"/>
  <c r="J14" i="6"/>
  <c r="J12" i="6"/>
  <c r="J120" i="6" s="1"/>
  <c r="E7" i="6"/>
  <c r="E116" i="6"/>
  <c r="J37" i="5"/>
  <c r="J36" i="5"/>
  <c r="AY98" i="1"/>
  <c r="J35" i="5"/>
  <c r="AX98" i="1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3" i="5"/>
  <c r="BH153" i="5"/>
  <c r="BG153" i="5"/>
  <c r="BF153" i="5"/>
  <c r="T153" i="5"/>
  <c r="R153" i="5"/>
  <c r="P153" i="5"/>
  <c r="BI152" i="5"/>
  <c r="BH152" i="5"/>
  <c r="BG152" i="5"/>
  <c r="BF152" i="5"/>
  <c r="T152" i="5"/>
  <c r="R152" i="5"/>
  <c r="P152" i="5"/>
  <c r="BI151" i="5"/>
  <c r="BH151" i="5"/>
  <c r="BG151" i="5"/>
  <c r="BF151" i="5"/>
  <c r="T151" i="5"/>
  <c r="R151" i="5"/>
  <c r="P151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8" i="5"/>
  <c r="BH148" i="5"/>
  <c r="BG148" i="5"/>
  <c r="BF148" i="5"/>
  <c r="T148" i="5"/>
  <c r="R148" i="5"/>
  <c r="P148" i="5"/>
  <c r="BI147" i="5"/>
  <c r="BH147" i="5"/>
  <c r="BG147" i="5"/>
  <c r="BF147" i="5"/>
  <c r="T147" i="5"/>
  <c r="R147" i="5"/>
  <c r="P147" i="5"/>
  <c r="BI146" i="5"/>
  <c r="BH146" i="5"/>
  <c r="BG146" i="5"/>
  <c r="BF146" i="5"/>
  <c r="T146" i="5"/>
  <c r="R146" i="5"/>
  <c r="P146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9" i="5"/>
  <c r="BH139" i="5"/>
  <c r="BG139" i="5"/>
  <c r="BF139" i="5"/>
  <c r="T139" i="5"/>
  <c r="R139" i="5"/>
  <c r="P139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5" i="5"/>
  <c r="BH135" i="5"/>
  <c r="BG135" i="5"/>
  <c r="BF135" i="5"/>
  <c r="T135" i="5"/>
  <c r="R135" i="5"/>
  <c r="P135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F115" i="5"/>
  <c r="E113" i="5"/>
  <c r="F89" i="5"/>
  <c r="E87" i="5"/>
  <c r="J24" i="5"/>
  <c r="E24" i="5"/>
  <c r="J92" i="5" s="1"/>
  <c r="J23" i="5"/>
  <c r="J21" i="5"/>
  <c r="E21" i="5"/>
  <c r="J117" i="5" s="1"/>
  <c r="J20" i="5"/>
  <c r="J18" i="5"/>
  <c r="E18" i="5"/>
  <c r="F92" i="5"/>
  <c r="J17" i="5"/>
  <c r="J15" i="5"/>
  <c r="E15" i="5"/>
  <c r="F91" i="5" s="1"/>
  <c r="J14" i="5"/>
  <c r="J12" i="5"/>
  <c r="J115" i="5" s="1"/>
  <c r="E7" i="5"/>
  <c r="E111" i="5"/>
  <c r="J37" i="4"/>
  <c r="J36" i="4"/>
  <c r="AY97" i="1"/>
  <c r="J35" i="4"/>
  <c r="AX97" i="1" s="1"/>
  <c r="BI324" i="4"/>
  <c r="BH324" i="4"/>
  <c r="BG324" i="4"/>
  <c r="BF324" i="4"/>
  <c r="T324" i="4"/>
  <c r="T323" i="4" s="1"/>
  <c r="R324" i="4"/>
  <c r="R323" i="4" s="1"/>
  <c r="P324" i="4"/>
  <c r="P323" i="4"/>
  <c r="BI320" i="4"/>
  <c r="BH320" i="4"/>
  <c r="BG320" i="4"/>
  <c r="BF320" i="4"/>
  <c r="T320" i="4"/>
  <c r="R320" i="4"/>
  <c r="P320" i="4"/>
  <c r="BI317" i="4"/>
  <c r="BH317" i="4"/>
  <c r="BG317" i="4"/>
  <c r="BF317" i="4"/>
  <c r="T317" i="4"/>
  <c r="R317" i="4"/>
  <c r="P317" i="4"/>
  <c r="BI314" i="4"/>
  <c r="BH314" i="4"/>
  <c r="BG314" i="4"/>
  <c r="BF314" i="4"/>
  <c r="T314" i="4"/>
  <c r="R314" i="4"/>
  <c r="P314" i="4"/>
  <c r="BI310" i="4"/>
  <c r="BH310" i="4"/>
  <c r="BG310" i="4"/>
  <c r="BF310" i="4"/>
  <c r="T310" i="4"/>
  <c r="R310" i="4"/>
  <c r="P310" i="4"/>
  <c r="BI307" i="4"/>
  <c r="BH307" i="4"/>
  <c r="BG307" i="4"/>
  <c r="BF307" i="4"/>
  <c r="T307" i="4"/>
  <c r="R307" i="4"/>
  <c r="P307" i="4"/>
  <c r="BI304" i="4"/>
  <c r="BH304" i="4"/>
  <c r="BG304" i="4"/>
  <c r="BF304" i="4"/>
  <c r="T304" i="4"/>
  <c r="R304" i="4"/>
  <c r="P304" i="4"/>
  <c r="BI301" i="4"/>
  <c r="BH301" i="4"/>
  <c r="BG301" i="4"/>
  <c r="BF301" i="4"/>
  <c r="T301" i="4"/>
  <c r="R301" i="4"/>
  <c r="P301" i="4"/>
  <c r="BI298" i="4"/>
  <c r="BH298" i="4"/>
  <c r="BG298" i="4"/>
  <c r="BF298" i="4"/>
  <c r="T298" i="4"/>
  <c r="R298" i="4"/>
  <c r="P298" i="4"/>
  <c r="BI295" i="4"/>
  <c r="BH295" i="4"/>
  <c r="BG295" i="4"/>
  <c r="BF295" i="4"/>
  <c r="T295" i="4"/>
  <c r="R295" i="4"/>
  <c r="P295" i="4"/>
  <c r="BI292" i="4"/>
  <c r="BH292" i="4"/>
  <c r="BG292" i="4"/>
  <c r="BF292" i="4"/>
  <c r="T292" i="4"/>
  <c r="R292" i="4"/>
  <c r="P292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7" i="4"/>
  <c r="BH277" i="4"/>
  <c r="BG277" i="4"/>
  <c r="BF277" i="4"/>
  <c r="T277" i="4"/>
  <c r="R277" i="4"/>
  <c r="P277" i="4"/>
  <c r="BI274" i="4"/>
  <c r="BH274" i="4"/>
  <c r="BG274" i="4"/>
  <c r="BF274" i="4"/>
  <c r="T274" i="4"/>
  <c r="R274" i="4"/>
  <c r="P274" i="4"/>
  <c r="BI271" i="4"/>
  <c r="BH271" i="4"/>
  <c r="BG271" i="4"/>
  <c r="BF271" i="4"/>
  <c r="T271" i="4"/>
  <c r="R271" i="4"/>
  <c r="P271" i="4"/>
  <c r="BI268" i="4"/>
  <c r="BH268" i="4"/>
  <c r="BG268" i="4"/>
  <c r="BF268" i="4"/>
  <c r="T268" i="4"/>
  <c r="R268" i="4"/>
  <c r="P268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7" i="4"/>
  <c r="BH247" i="4"/>
  <c r="BG247" i="4"/>
  <c r="BF247" i="4"/>
  <c r="T247" i="4"/>
  <c r="R247" i="4"/>
  <c r="P247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5" i="4"/>
  <c r="BH235" i="4"/>
  <c r="BG235" i="4"/>
  <c r="BF235" i="4"/>
  <c r="T235" i="4"/>
  <c r="R235" i="4"/>
  <c r="P235" i="4"/>
  <c r="BI232" i="4"/>
  <c r="BH232" i="4"/>
  <c r="BG232" i="4"/>
  <c r="BF232" i="4"/>
  <c r="T232" i="4"/>
  <c r="R232" i="4"/>
  <c r="P232" i="4"/>
  <c r="BI229" i="4"/>
  <c r="BH229" i="4"/>
  <c r="BG229" i="4"/>
  <c r="BF229" i="4"/>
  <c r="T229" i="4"/>
  <c r="R229" i="4"/>
  <c r="P229" i="4"/>
  <c r="BI226" i="4"/>
  <c r="BH226" i="4"/>
  <c r="BG226" i="4"/>
  <c r="BF226" i="4"/>
  <c r="T226" i="4"/>
  <c r="R226" i="4"/>
  <c r="P226" i="4"/>
  <c r="BI223" i="4"/>
  <c r="BH223" i="4"/>
  <c r="BG223" i="4"/>
  <c r="BF223" i="4"/>
  <c r="T223" i="4"/>
  <c r="R223" i="4"/>
  <c r="P223" i="4"/>
  <c r="BI220" i="4"/>
  <c r="BH220" i="4"/>
  <c r="BG220" i="4"/>
  <c r="BF220" i="4"/>
  <c r="T220" i="4"/>
  <c r="R220" i="4"/>
  <c r="P220" i="4"/>
  <c r="BI217" i="4"/>
  <c r="BH217" i="4"/>
  <c r="BG217" i="4"/>
  <c r="BF217" i="4"/>
  <c r="T217" i="4"/>
  <c r="R217" i="4"/>
  <c r="P217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5" i="4"/>
  <c r="BH205" i="4"/>
  <c r="BG205" i="4"/>
  <c r="BF205" i="4"/>
  <c r="T205" i="4"/>
  <c r="R205" i="4"/>
  <c r="P205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8" i="4"/>
  <c r="BH198" i="4"/>
  <c r="BG198" i="4"/>
  <c r="BF198" i="4"/>
  <c r="T198" i="4"/>
  <c r="R198" i="4"/>
  <c r="P198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6" i="4"/>
  <c r="BH186" i="4"/>
  <c r="BG186" i="4"/>
  <c r="BF186" i="4"/>
  <c r="T186" i="4"/>
  <c r="R186" i="4"/>
  <c r="P186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38" i="4"/>
  <c r="BH138" i="4"/>
  <c r="BG138" i="4"/>
  <c r="BF138" i="4"/>
  <c r="T138" i="4"/>
  <c r="R138" i="4"/>
  <c r="P138" i="4"/>
  <c r="BI132" i="4"/>
  <c r="BH132" i="4"/>
  <c r="BG132" i="4"/>
  <c r="BF132" i="4"/>
  <c r="T132" i="4"/>
  <c r="R132" i="4"/>
  <c r="P132" i="4"/>
  <c r="BI126" i="4"/>
  <c r="BH126" i="4"/>
  <c r="BG126" i="4"/>
  <c r="BF126" i="4"/>
  <c r="T126" i="4"/>
  <c r="R126" i="4"/>
  <c r="P126" i="4"/>
  <c r="F117" i="4"/>
  <c r="E115" i="4"/>
  <c r="F89" i="4"/>
  <c r="E87" i="4"/>
  <c r="J24" i="4"/>
  <c r="E24" i="4"/>
  <c r="J120" i="4" s="1"/>
  <c r="J23" i="4"/>
  <c r="J21" i="4"/>
  <c r="E21" i="4"/>
  <c r="J91" i="4" s="1"/>
  <c r="J20" i="4"/>
  <c r="J18" i="4"/>
  <c r="E18" i="4"/>
  <c r="F92" i="4"/>
  <c r="J17" i="4"/>
  <c r="J15" i="4"/>
  <c r="E15" i="4"/>
  <c r="F91" i="4" s="1"/>
  <c r="J14" i="4"/>
  <c r="J12" i="4"/>
  <c r="J117" i="4" s="1"/>
  <c r="E7" i="4"/>
  <c r="E85" i="4"/>
  <c r="J37" i="3"/>
  <c r="J36" i="3"/>
  <c r="AY96" i="1"/>
  <c r="J35" i="3"/>
  <c r="AX96" i="1"/>
  <c r="BI360" i="3"/>
  <c r="BH360" i="3"/>
  <c r="BG360" i="3"/>
  <c r="BF360" i="3"/>
  <c r="T360" i="3"/>
  <c r="R360" i="3"/>
  <c r="P360" i="3"/>
  <c r="BI359" i="3"/>
  <c r="BH359" i="3"/>
  <c r="BG359" i="3"/>
  <c r="BF359" i="3"/>
  <c r="T359" i="3"/>
  <c r="R359" i="3"/>
  <c r="P359" i="3"/>
  <c r="BI335" i="3"/>
  <c r="BH335" i="3"/>
  <c r="BG335" i="3"/>
  <c r="BF335" i="3"/>
  <c r="T335" i="3"/>
  <c r="R335" i="3"/>
  <c r="P335" i="3"/>
  <c r="BI327" i="3"/>
  <c r="BH327" i="3"/>
  <c r="BG327" i="3"/>
  <c r="BF327" i="3"/>
  <c r="T327" i="3"/>
  <c r="R327" i="3"/>
  <c r="P327" i="3"/>
  <c r="BI325" i="3"/>
  <c r="BH325" i="3"/>
  <c r="BG325" i="3"/>
  <c r="BF325" i="3"/>
  <c r="T325" i="3"/>
  <c r="R325" i="3"/>
  <c r="P325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0" i="3"/>
  <c r="BH310" i="3"/>
  <c r="BG310" i="3"/>
  <c r="BF310" i="3"/>
  <c r="T310" i="3"/>
  <c r="R310" i="3"/>
  <c r="P310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9" i="3"/>
  <c r="BH299" i="3"/>
  <c r="BG299" i="3"/>
  <c r="BF299" i="3"/>
  <c r="T299" i="3"/>
  <c r="R299" i="3"/>
  <c r="P299" i="3"/>
  <c r="BI291" i="3"/>
  <c r="BH291" i="3"/>
  <c r="BG291" i="3"/>
  <c r="BF291" i="3"/>
  <c r="T291" i="3"/>
  <c r="R291" i="3"/>
  <c r="P291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0" i="3"/>
  <c r="BH280" i="3"/>
  <c r="BG280" i="3"/>
  <c r="BF280" i="3"/>
  <c r="T280" i="3"/>
  <c r="R280" i="3"/>
  <c r="P280" i="3"/>
  <c r="BI277" i="3"/>
  <c r="BH277" i="3"/>
  <c r="BG277" i="3"/>
  <c r="BF277" i="3"/>
  <c r="T277" i="3"/>
  <c r="R277" i="3"/>
  <c r="P277" i="3"/>
  <c r="BI260" i="3"/>
  <c r="BH260" i="3"/>
  <c r="BG260" i="3"/>
  <c r="BF260" i="3"/>
  <c r="T260" i="3"/>
  <c r="R260" i="3"/>
  <c r="P260" i="3"/>
  <c r="BI257" i="3"/>
  <c r="BH257" i="3"/>
  <c r="BG257" i="3"/>
  <c r="BF257" i="3"/>
  <c r="T257" i="3"/>
  <c r="T256" i="3" s="1"/>
  <c r="R257" i="3"/>
  <c r="R256" i="3"/>
  <c r="P257" i="3"/>
  <c r="P256" i="3" s="1"/>
  <c r="BI243" i="3"/>
  <c r="BH243" i="3"/>
  <c r="BG243" i="3"/>
  <c r="BF243" i="3"/>
  <c r="T243" i="3"/>
  <c r="T242" i="3" s="1"/>
  <c r="R243" i="3"/>
  <c r="R242" i="3" s="1"/>
  <c r="P243" i="3"/>
  <c r="P242" i="3"/>
  <c r="BI241" i="3"/>
  <c r="BH241" i="3"/>
  <c r="BG241" i="3"/>
  <c r="BF241" i="3"/>
  <c r="T241" i="3"/>
  <c r="R241" i="3"/>
  <c r="P241" i="3"/>
  <c r="BI238" i="3"/>
  <c r="BH238" i="3"/>
  <c r="BG238" i="3"/>
  <c r="BF238" i="3"/>
  <c r="T238" i="3"/>
  <c r="R238" i="3"/>
  <c r="P238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78" i="3"/>
  <c r="BH178" i="3"/>
  <c r="BG178" i="3"/>
  <c r="BF178" i="3"/>
  <c r="T178" i="3"/>
  <c r="R178" i="3"/>
  <c r="P178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2" i="3"/>
  <c r="BH132" i="3"/>
  <c r="BG132" i="3"/>
  <c r="BF132" i="3"/>
  <c r="T132" i="3"/>
  <c r="R132" i="3"/>
  <c r="P132" i="3"/>
  <c r="F123" i="3"/>
  <c r="E121" i="3"/>
  <c r="F89" i="3"/>
  <c r="E87" i="3"/>
  <c r="J24" i="3"/>
  <c r="E24" i="3"/>
  <c r="J126" i="3"/>
  <c r="J23" i="3"/>
  <c r="J21" i="3"/>
  <c r="E21" i="3"/>
  <c r="J125" i="3" s="1"/>
  <c r="J20" i="3"/>
  <c r="J18" i="3"/>
  <c r="E18" i="3"/>
  <c r="F92" i="3" s="1"/>
  <c r="J17" i="3"/>
  <c r="J15" i="3"/>
  <c r="E15" i="3"/>
  <c r="F91" i="3"/>
  <c r="J14" i="3"/>
  <c r="J12" i="3"/>
  <c r="J123" i="3"/>
  <c r="E7" i="3"/>
  <c r="E119" i="3" s="1"/>
  <c r="J314" i="2"/>
  <c r="J107" i="2" s="1"/>
  <c r="J37" i="2"/>
  <c r="J36" i="2"/>
  <c r="AY95" i="1"/>
  <c r="J35" i="2"/>
  <c r="AX95" i="1"/>
  <c r="BI316" i="2"/>
  <c r="BH316" i="2"/>
  <c r="BG316" i="2"/>
  <c r="BF316" i="2"/>
  <c r="T316" i="2"/>
  <c r="T315" i="2"/>
  <c r="R316" i="2"/>
  <c r="R315" i="2" s="1"/>
  <c r="P316" i="2"/>
  <c r="P315" i="2"/>
  <c r="BI309" i="2"/>
  <c r="BH309" i="2"/>
  <c r="BG309" i="2"/>
  <c r="BF309" i="2"/>
  <c r="T309" i="2"/>
  <c r="R309" i="2"/>
  <c r="P309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T301" i="2"/>
  <c r="R302" i="2"/>
  <c r="R301" i="2" s="1"/>
  <c r="P302" i="2"/>
  <c r="P301" i="2" s="1"/>
  <c r="BI299" i="2"/>
  <c r="BH299" i="2"/>
  <c r="BG299" i="2"/>
  <c r="BF299" i="2"/>
  <c r="T299" i="2"/>
  <c r="R299" i="2"/>
  <c r="P299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75" i="2"/>
  <c r="BH275" i="2"/>
  <c r="BG275" i="2"/>
  <c r="BF275" i="2"/>
  <c r="T275" i="2"/>
  <c r="R275" i="2"/>
  <c r="P275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15" i="2"/>
  <c r="BH215" i="2"/>
  <c r="BG215" i="2"/>
  <c r="BF215" i="2"/>
  <c r="T215" i="2"/>
  <c r="R215" i="2"/>
  <c r="P215" i="2"/>
  <c r="BI207" i="2"/>
  <c r="BH207" i="2"/>
  <c r="BG207" i="2"/>
  <c r="BF207" i="2"/>
  <c r="T207" i="2"/>
  <c r="R207" i="2"/>
  <c r="P207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89" i="2"/>
  <c r="BH189" i="2"/>
  <c r="BG189" i="2"/>
  <c r="BF189" i="2"/>
  <c r="T189" i="2"/>
  <c r="R189" i="2"/>
  <c r="P189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F122" i="2"/>
  <c r="E120" i="2"/>
  <c r="F89" i="2"/>
  <c r="E87" i="2"/>
  <c r="J24" i="2"/>
  <c r="E24" i="2"/>
  <c r="J125" i="2" s="1"/>
  <c r="J23" i="2"/>
  <c r="J21" i="2"/>
  <c r="E21" i="2"/>
  <c r="J124" i="2" s="1"/>
  <c r="J20" i="2"/>
  <c r="J18" i="2"/>
  <c r="E18" i="2"/>
  <c r="F92" i="2"/>
  <c r="J17" i="2"/>
  <c r="J15" i="2"/>
  <c r="E15" i="2"/>
  <c r="F91" i="2" s="1"/>
  <c r="J14" i="2"/>
  <c r="J12" i="2"/>
  <c r="J89" i="2" s="1"/>
  <c r="E7" i="2"/>
  <c r="E118" i="2"/>
  <c r="L90" i="1"/>
  <c r="AM90" i="1"/>
  <c r="AM89" i="1"/>
  <c r="L89" i="1"/>
  <c r="AM87" i="1"/>
  <c r="L87" i="1"/>
  <c r="L85" i="1"/>
  <c r="L84" i="1"/>
  <c r="BK296" i="2"/>
  <c r="J272" i="2"/>
  <c r="J248" i="2"/>
  <c r="J164" i="2"/>
  <c r="J299" i="2"/>
  <c r="BK261" i="2"/>
  <c r="J197" i="2"/>
  <c r="J305" i="2"/>
  <c r="BK263" i="2"/>
  <c r="J215" i="2"/>
  <c r="BK170" i="2"/>
  <c r="BK131" i="2"/>
  <c r="J256" i="2"/>
  <c r="BK247" i="2"/>
  <c r="BK151" i="2"/>
  <c r="J262" i="2"/>
  <c r="BK239" i="2"/>
  <c r="J189" i="2"/>
  <c r="J296" i="2"/>
  <c r="BK231" i="2"/>
  <c r="BK164" i="2"/>
  <c r="BK145" i="2"/>
  <c r="BK266" i="2"/>
  <c r="BK249" i="2"/>
  <c r="J140" i="2"/>
  <c r="BK223" i="2"/>
  <c r="BK147" i="2"/>
  <c r="J201" i="3"/>
  <c r="BK299" i="3"/>
  <c r="BK194" i="3"/>
  <c r="J327" i="3"/>
  <c r="BK277" i="3"/>
  <c r="J142" i="3"/>
  <c r="BK243" i="3"/>
  <c r="BK149" i="3"/>
  <c r="J291" i="3"/>
  <c r="J216" i="3"/>
  <c r="J152" i="3"/>
  <c r="J300" i="3"/>
  <c r="BK325" i="3"/>
  <c r="BK178" i="3"/>
  <c r="BK359" i="3"/>
  <c r="BK300" i="3"/>
  <c r="J225" i="3"/>
  <c r="BK286" i="4"/>
  <c r="BK214" i="4"/>
  <c r="BK317" i="4"/>
  <c r="BK277" i="4"/>
  <c r="J232" i="4"/>
  <c r="J169" i="4"/>
  <c r="J268" i="4"/>
  <c r="BK209" i="4"/>
  <c r="BK301" i="4"/>
  <c r="BK280" i="4"/>
  <c r="J220" i="4"/>
  <c r="BK179" i="4"/>
  <c r="J138" i="4"/>
  <c r="BK176" i="4"/>
  <c r="BK204" i="4"/>
  <c r="BK138" i="4"/>
  <c r="J259" i="4"/>
  <c r="BK201" i="4"/>
  <c r="J179" i="4"/>
  <c r="BK163" i="4"/>
  <c r="BK166" i="5"/>
  <c r="J137" i="5"/>
  <c r="BK141" i="5"/>
  <c r="J153" i="5"/>
  <c r="J160" i="5"/>
  <c r="BK134" i="5"/>
  <c r="J145" i="5"/>
  <c r="BK133" i="5"/>
  <c r="J150" i="5"/>
  <c r="J137" i="6"/>
  <c r="BK143" i="6"/>
  <c r="BK134" i="6"/>
  <c r="J171" i="6"/>
  <c r="BK175" i="6"/>
  <c r="J154" i="7"/>
  <c r="J194" i="7"/>
  <c r="J169" i="7"/>
  <c r="J142" i="7"/>
  <c r="J151" i="7"/>
  <c r="J138" i="8"/>
  <c r="BK150" i="8"/>
  <c r="J140" i="8"/>
  <c r="BK126" i="8"/>
  <c r="J128" i="9"/>
  <c r="BK136" i="9"/>
  <c r="BK137" i="9"/>
  <c r="BK152" i="9"/>
  <c r="BK122" i="10"/>
  <c r="BK140" i="11"/>
  <c r="J146" i="11"/>
  <c r="J152" i="11"/>
  <c r="J153" i="11"/>
  <c r="BK153" i="11"/>
  <c r="BK167" i="11"/>
  <c r="BK131" i="11"/>
  <c r="BK132" i="12"/>
  <c r="J128" i="12"/>
  <c r="BK131" i="12"/>
  <c r="J132" i="12"/>
  <c r="BK183" i="13"/>
  <c r="J163" i="13"/>
  <c r="J143" i="13"/>
  <c r="J182" i="13"/>
  <c r="BK153" i="13"/>
  <c r="J134" i="13"/>
  <c r="J177" i="13"/>
  <c r="BK151" i="13"/>
  <c r="BK202" i="13"/>
  <c r="J180" i="13"/>
  <c r="BK165" i="13"/>
  <c r="J149" i="13"/>
  <c r="BK170" i="13"/>
  <c r="J126" i="13"/>
  <c r="BK275" i="2"/>
  <c r="J266" i="2"/>
  <c r="J235" i="2"/>
  <c r="J143" i="2"/>
  <c r="J289" i="2"/>
  <c r="J258" i="2"/>
  <c r="J173" i="2"/>
  <c r="BK299" i="2"/>
  <c r="BK262" i="2"/>
  <c r="BK207" i="2"/>
  <c r="BK316" i="2"/>
  <c r="J254" i="2"/>
  <c r="J222" i="2"/>
  <c r="BK309" i="2"/>
  <c r="BK258" i="2"/>
  <c r="BK238" i="2"/>
  <c r="BK132" i="2"/>
  <c r="BK256" i="2"/>
  <c r="J174" i="2"/>
  <c r="BK158" i="2"/>
  <c r="J271" i="2"/>
  <c r="J243" i="2"/>
  <c r="J147" i="2"/>
  <c r="J207" i="2"/>
  <c r="BK291" i="3"/>
  <c r="J197" i="3"/>
  <c r="BK201" i="3"/>
  <c r="BK310" i="3"/>
  <c r="BK238" i="3"/>
  <c r="BK207" i="3"/>
  <c r="J231" i="3"/>
  <c r="J145" i="3"/>
  <c r="BK260" i="3"/>
  <c r="J204" i="3"/>
  <c r="J318" i="3"/>
  <c r="J238" i="3"/>
  <c r="J257" i="3"/>
  <c r="BK142" i="3"/>
  <c r="J282" i="3"/>
  <c r="BK222" i="3"/>
  <c r="J295" i="4"/>
  <c r="BK220" i="4"/>
  <c r="J186" i="4"/>
  <c r="BK314" i="4"/>
  <c r="J271" i="4"/>
  <c r="J226" i="4"/>
  <c r="J166" i="4"/>
  <c r="BK235" i="4"/>
  <c r="J162" i="4"/>
  <c r="J298" i="4"/>
  <c r="J262" i="4"/>
  <c r="J214" i="4"/>
  <c r="J176" i="4"/>
  <c r="BK307" i="4"/>
  <c r="BK229" i="4"/>
  <c r="BK172" i="4"/>
  <c r="BK158" i="4"/>
  <c r="BK295" i="4"/>
  <c r="BK247" i="4"/>
  <c r="J192" i="4"/>
  <c r="BK142" i="4"/>
  <c r="J144" i="5"/>
  <c r="J151" i="5"/>
  <c r="J163" i="5"/>
  <c r="BK144" i="5"/>
  <c r="J134" i="5"/>
  <c r="BK159" i="5"/>
  <c r="BK137" i="5"/>
  <c r="J155" i="5"/>
  <c r="J152" i="5"/>
  <c r="J132" i="5"/>
  <c r="BK158" i="6"/>
  <c r="BK141" i="6"/>
  <c r="BK137" i="6"/>
  <c r="BK150" i="6"/>
  <c r="J141" i="6"/>
  <c r="BK183" i="7"/>
  <c r="BK194" i="7"/>
  <c r="BK166" i="7"/>
  <c r="BK154" i="7"/>
  <c r="J183" i="7"/>
  <c r="J148" i="7"/>
  <c r="BK138" i="8"/>
  <c r="BK135" i="8"/>
  <c r="BK160" i="8"/>
  <c r="BK151" i="8"/>
  <c r="J139" i="9"/>
  <c r="J145" i="9"/>
  <c r="J140" i="9"/>
  <c r="J136" i="9"/>
  <c r="J135" i="9"/>
  <c r="BK121" i="10"/>
  <c r="J162" i="11"/>
  <c r="BK152" i="11"/>
  <c r="J126" i="11"/>
  <c r="J149" i="11"/>
  <c r="J158" i="11"/>
  <c r="J167" i="11"/>
  <c r="BK136" i="11"/>
  <c r="BK137" i="12"/>
  <c r="BK124" i="12"/>
  <c r="J136" i="12"/>
  <c r="J133" i="12"/>
  <c r="BK193" i="13"/>
  <c r="J175" i="13"/>
  <c r="BK149" i="13"/>
  <c r="J124" i="13"/>
  <c r="BK175" i="13"/>
  <c r="BK157" i="13"/>
  <c r="J128" i="13"/>
  <c r="J195" i="13"/>
  <c r="BK154" i="13"/>
  <c r="BK137" i="13"/>
  <c r="J188" i="13"/>
  <c r="J172" i="13"/>
  <c r="J141" i="13"/>
  <c r="J187" i="13"/>
  <c r="J131" i="13"/>
  <c r="BK122" i="13"/>
  <c r="BK289" i="2"/>
  <c r="J259" i="2"/>
  <c r="BK181" i="2"/>
  <c r="BK288" i="2"/>
  <c r="J169" i="2"/>
  <c r="J275" i="2"/>
  <c r="BK189" i="2"/>
  <c r="BK291" i="2"/>
  <c r="BK305" i="2"/>
  <c r="J223" i="2"/>
  <c r="J250" i="2"/>
  <c r="BK169" i="2"/>
  <c r="BK143" i="2"/>
  <c r="J247" i="2"/>
  <c r="BK252" i="2"/>
  <c r="BK257" i="3"/>
  <c r="J277" i="3"/>
  <c r="J325" i="3"/>
  <c r="J210" i="3"/>
  <c r="J207" i="3"/>
  <c r="J136" i="3"/>
  <c r="J155" i="3"/>
  <c r="BK225" i="3"/>
  <c r="BK216" i="3"/>
  <c r="BK335" i="3"/>
  <c r="J178" i="3"/>
  <c r="J229" i="4"/>
  <c r="BK173" i="4"/>
  <c r="J274" i="4"/>
  <c r="J213" i="4"/>
  <c r="BK259" i="4"/>
  <c r="BK310" i="4"/>
  <c r="J235" i="4"/>
  <c r="J164" i="4"/>
  <c r="J241" i="4"/>
  <c r="J201" i="4"/>
  <c r="J280" i="4"/>
  <c r="BK189" i="4"/>
  <c r="J153" i="4"/>
  <c r="BK324" i="4"/>
  <c r="BK320" i="4"/>
  <c r="J317" i="4"/>
  <c r="J304" i="4"/>
  <c r="BK268" i="4"/>
  <c r="BK241" i="4"/>
  <c r="J223" i="4"/>
  <c r="BK208" i="4"/>
  <c r="J172" i="4"/>
  <c r="BK164" i="4"/>
  <c r="BK155" i="5"/>
  <c r="BK129" i="5"/>
  <c r="BK142" i="5"/>
  <c r="BK149" i="5"/>
  <c r="BK148" i="5"/>
  <c r="BK156" i="5"/>
  <c r="J135" i="5"/>
  <c r="J129" i="5"/>
  <c r="J136" i="5"/>
  <c r="BK131" i="5"/>
  <c r="BK153" i="6"/>
  <c r="J167" i="6"/>
  <c r="J166" i="6"/>
  <c r="J153" i="6"/>
  <c r="J150" i="6"/>
  <c r="BK167" i="6"/>
  <c r="BK151" i="7"/>
  <c r="J193" i="7"/>
  <c r="BK181" i="7"/>
  <c r="BK178" i="7"/>
  <c r="J179" i="7"/>
  <c r="BK149" i="7"/>
  <c r="J133" i="8"/>
  <c r="J126" i="8"/>
  <c r="J132" i="8"/>
  <c r="J137" i="8"/>
  <c r="BK127" i="9"/>
  <c r="BK125" i="9"/>
  <c r="J124" i="9"/>
  <c r="BK124" i="9"/>
  <c r="BK128" i="9"/>
  <c r="J169" i="11"/>
  <c r="J157" i="11"/>
  <c r="J128" i="11"/>
  <c r="J139" i="11"/>
  <c r="BK161" i="11"/>
  <c r="J161" i="11"/>
  <c r="BK156" i="11"/>
  <c r="J129" i="12"/>
  <c r="J131" i="12"/>
  <c r="BK126" i="12"/>
  <c r="J185" i="13"/>
  <c r="BK161" i="13"/>
  <c r="BK127" i="13"/>
  <c r="J194" i="13"/>
  <c r="BK166" i="13"/>
  <c r="BK138" i="13"/>
  <c r="BK200" i="13"/>
  <c r="BK160" i="13"/>
  <c r="J133" i="13"/>
  <c r="BK187" i="13"/>
  <c r="BK156" i="13"/>
  <c r="J144" i="13"/>
  <c r="J152" i="13"/>
  <c r="J127" i="13"/>
  <c r="J119" i="13"/>
  <c r="BK162" i="4"/>
  <c r="BK163" i="5"/>
  <c r="J141" i="5"/>
  <c r="BK158" i="5"/>
  <c r="J157" i="5"/>
  <c r="BK138" i="5"/>
  <c r="BK146" i="5"/>
  <c r="BK165" i="5"/>
  <c r="BK139" i="5"/>
  <c r="BK147" i="5"/>
  <c r="J142" i="5"/>
  <c r="BK140" i="5"/>
  <c r="J155" i="6"/>
  <c r="J175" i="6"/>
  <c r="BK171" i="6"/>
  <c r="J158" i="6"/>
  <c r="J156" i="6"/>
  <c r="J172" i="7"/>
  <c r="BK169" i="7"/>
  <c r="BK132" i="7"/>
  <c r="J136" i="7"/>
  <c r="BK148" i="7"/>
  <c r="BK138" i="7"/>
  <c r="BK129" i="7"/>
  <c r="BK145" i="8"/>
  <c r="J128" i="8"/>
  <c r="BK140" i="8"/>
  <c r="J132" i="9"/>
  <c r="J133" i="9"/>
  <c r="BK134" i="9"/>
  <c r="BK145" i="9"/>
  <c r="J142" i="9"/>
  <c r="J122" i="10"/>
  <c r="J125" i="11"/>
  <c r="BK124" i="11"/>
  <c r="J129" i="11"/>
  <c r="BK134" i="11"/>
  <c r="BK135" i="11"/>
  <c r="J159" i="11"/>
  <c r="BK127" i="11"/>
  <c r="J126" i="12"/>
  <c r="J135" i="12"/>
  <c r="J134" i="12"/>
  <c r="BK130" i="12"/>
  <c r="J179" i="13"/>
  <c r="J157" i="13"/>
  <c r="BK121" i="13"/>
  <c r="BK180" i="13"/>
  <c r="J161" i="13"/>
  <c r="J137" i="13"/>
  <c r="BK199" i="13"/>
  <c r="BK169" i="13"/>
  <c r="BK143" i="13"/>
  <c r="BK197" i="13"/>
  <c r="BK173" i="13"/>
  <c r="J147" i="13"/>
  <c r="J190" i="13"/>
  <c r="BK163" i="13"/>
  <c r="BK128" i="13"/>
  <c r="J120" i="13"/>
  <c r="J284" i="2"/>
  <c r="BK257" i="2"/>
  <c r="J228" i="2"/>
  <c r="J316" i="2"/>
  <c r="BK287" i="2"/>
  <c r="J231" i="2"/>
  <c r="J149" i="2"/>
  <c r="J287" i="2"/>
  <c r="J240" i="2"/>
  <c r="BK173" i="2"/>
  <c r="BK140" i="2"/>
  <c r="J252" i="2"/>
  <c r="J199" i="2"/>
  <c r="BK271" i="2"/>
  <c r="J257" i="2"/>
  <c r="BK228" i="2"/>
  <c r="AS94" i="1"/>
  <c r="J251" i="2"/>
  <c r="J145" i="2"/>
  <c r="J238" i="2"/>
  <c r="BK327" i="3"/>
  <c r="J194" i="3"/>
  <c r="BK282" i="3"/>
  <c r="BK165" i="3"/>
  <c r="J302" i="3"/>
  <c r="J219" i="3"/>
  <c r="J319" i="3"/>
  <c r="J280" i="3"/>
  <c r="BK204" i="3"/>
  <c r="BK139" i="3"/>
  <c r="J228" i="3"/>
  <c r="BK161" i="3"/>
  <c r="J335" i="3"/>
  <c r="BK283" i="3"/>
  <c r="J283" i="3"/>
  <c r="BK155" i="3"/>
  <c r="J359" i="3"/>
  <c r="J243" i="3"/>
  <c r="J149" i="3"/>
  <c r="J247" i="4"/>
  <c r="BK192" i="4"/>
  <c r="J126" i="4"/>
  <c r="J292" i="4"/>
  <c r="J265" i="4"/>
  <c r="BK217" i="4"/>
  <c r="J310" i="4"/>
  <c r="BK244" i="4"/>
  <c r="BK166" i="4"/>
  <c r="J286" i="4"/>
  <c r="J244" i="4"/>
  <c r="J198" i="4"/>
  <c r="J158" i="4"/>
  <c r="J289" i="4"/>
  <c r="BK223" i="4"/>
  <c r="BK132" i="4"/>
  <c r="J189" i="4"/>
  <c r="J307" i="4"/>
  <c r="BK253" i="4"/>
  <c r="BK161" i="4"/>
  <c r="J132" i="4"/>
  <c r="J324" i="4"/>
  <c r="J320" i="4"/>
  <c r="J314" i="4"/>
  <c r="BK283" i="4"/>
  <c r="BK262" i="4"/>
  <c r="BK232" i="4"/>
  <c r="J217" i="4"/>
  <c r="J210" i="4"/>
  <c r="BK198" i="4"/>
  <c r="BK169" i="4"/>
  <c r="BK154" i="5"/>
  <c r="BK128" i="5"/>
  <c r="J149" i="5"/>
  <c r="J159" i="5"/>
  <c r="BK130" i="5"/>
  <c r="J127" i="5"/>
  <c r="BK136" i="5"/>
  <c r="BK160" i="5"/>
  <c r="BK152" i="5"/>
  <c r="BK164" i="6"/>
  <c r="J146" i="6"/>
  <c r="BK132" i="6"/>
  <c r="J132" i="6"/>
  <c r="J143" i="6"/>
  <c r="BK129" i="6"/>
  <c r="J138" i="7"/>
  <c r="J181" i="7"/>
  <c r="J175" i="7"/>
  <c r="J129" i="7"/>
  <c r="J144" i="7"/>
  <c r="J155" i="8"/>
  <c r="J150" i="8"/>
  <c r="BK132" i="8"/>
  <c r="BK135" i="9"/>
  <c r="BK142" i="9"/>
  <c r="J141" i="9"/>
  <c r="BK139" i="9"/>
  <c r="BK129" i="9"/>
  <c r="BK157" i="11"/>
  <c r="J140" i="11"/>
  <c r="J142" i="11"/>
  <c r="BK125" i="11"/>
  <c r="J134" i="11"/>
  <c r="BK165" i="11"/>
  <c r="J140" i="12"/>
  <c r="BK125" i="12"/>
  <c r="BK140" i="12"/>
  <c r="J124" i="12"/>
  <c r="BK189" i="13"/>
  <c r="J168" i="13"/>
  <c r="BK130" i="13"/>
  <c r="BK174" i="13"/>
  <c r="J150" i="13"/>
  <c r="BK129" i="13"/>
  <c r="BK203" i="13"/>
  <c r="BK162" i="13"/>
  <c r="J136" i="13"/>
  <c r="BK195" i="13"/>
  <c r="J170" i="13"/>
  <c r="J140" i="13"/>
  <c r="BK181" i="13"/>
  <c r="J142" i="13"/>
  <c r="J125" i="13"/>
  <c r="J293" i="2"/>
  <c r="BK267" i="2"/>
  <c r="BK253" i="2"/>
  <c r="BK222" i="2"/>
  <c r="BK293" i="2"/>
  <c r="J260" i="2"/>
  <c r="BK199" i="2"/>
  <c r="J132" i="2"/>
  <c r="BK284" i="2"/>
  <c r="BK260" i="2"/>
  <c r="J178" i="2"/>
  <c r="BK149" i="2"/>
  <c r="BK259" i="2"/>
  <c r="J239" i="2"/>
  <c r="BK160" i="2"/>
  <c r="BK270" i="2"/>
  <c r="BK251" i="2"/>
  <c r="BK155" i="2"/>
  <c r="BK248" i="2"/>
  <c r="J170" i="2"/>
  <c r="J160" i="2"/>
  <c r="J131" i="2"/>
  <c r="J261" i="2"/>
  <c r="J181" i="2"/>
  <c r="J253" i="2"/>
  <c r="BK215" i="2"/>
  <c r="J155" i="2"/>
  <c r="BK210" i="3"/>
  <c r="BK132" i="3"/>
  <c r="BK213" i="3"/>
  <c r="J139" i="3"/>
  <c r="J234" i="3"/>
  <c r="J310" i="3"/>
  <c r="BK191" i="3"/>
  <c r="BK280" i="3"/>
  <c r="J222" i="3"/>
  <c r="BK145" i="3"/>
  <c r="J299" i="3"/>
  <c r="BK197" i="3"/>
  <c r="BK241" i="3"/>
  <c r="BK360" i="3"/>
  <c r="BK234" i="3"/>
  <c r="BK152" i="3"/>
  <c r="BK271" i="4"/>
  <c r="J195" i="4"/>
  <c r="BK146" i="4"/>
  <c r="BK289" i="4"/>
  <c r="BK250" i="4"/>
  <c r="J209" i="4"/>
  <c r="BK304" i="4"/>
  <c r="BK226" i="4"/>
  <c r="BK153" i="4"/>
  <c r="BK292" i="4"/>
  <c r="J256" i="4"/>
  <c r="BK205" i="4"/>
  <c r="J163" i="4"/>
  <c r="J250" i="4"/>
  <c r="J182" i="4"/>
  <c r="BK182" i="4"/>
  <c r="BK274" i="4"/>
  <c r="BK238" i="4"/>
  <c r="BK145" i="5"/>
  <c r="J164" i="5"/>
  <c r="BK135" i="5"/>
  <c r="BK153" i="5"/>
  <c r="BK157" i="5"/>
  <c r="J133" i="5"/>
  <c r="J148" i="5"/>
  <c r="BK162" i="5"/>
  <c r="J156" i="5"/>
  <c r="J128" i="5"/>
  <c r="BK162" i="6"/>
  <c r="BK151" i="6"/>
  <c r="J164" i="6"/>
  <c r="J129" i="6"/>
  <c r="J176" i="6"/>
  <c r="J156" i="7"/>
  <c r="BK136" i="7"/>
  <c r="BK133" i="7"/>
  <c r="J132" i="7"/>
  <c r="BK139" i="7"/>
  <c r="J178" i="7"/>
  <c r="J160" i="8"/>
  <c r="BK155" i="8"/>
  <c r="BK137" i="8"/>
  <c r="BK133" i="8"/>
  <c r="BK133" i="9"/>
  <c r="J138" i="9"/>
  <c r="BK138" i="9"/>
  <c r="J127" i="9"/>
  <c r="BK126" i="9"/>
  <c r="J156" i="11"/>
  <c r="J127" i="11"/>
  <c r="J124" i="11"/>
  <c r="BK159" i="11"/>
  <c r="J165" i="11"/>
  <c r="BK169" i="11"/>
  <c r="BK158" i="11"/>
  <c r="BK135" i="12"/>
  <c r="J137" i="12"/>
  <c r="BK136" i="12"/>
  <c r="BK134" i="12"/>
  <c r="J178" i="13"/>
  <c r="BK147" i="13"/>
  <c r="J201" i="13"/>
  <c r="BK177" i="13"/>
  <c r="J148" i="13"/>
  <c r="BK184" i="13"/>
  <c r="J130" i="13"/>
  <c r="J288" i="2"/>
  <c r="J263" i="2"/>
  <c r="BK243" i="2"/>
  <c r="BK166" i="2"/>
  <c r="J291" i="2"/>
  <c r="BK235" i="2"/>
  <c r="BK162" i="2"/>
  <c r="J302" i="2"/>
  <c r="J270" i="2"/>
  <c r="BK197" i="2"/>
  <c r="J166" i="2"/>
  <c r="J309" i="2"/>
  <c r="BK240" i="2"/>
  <c r="BK174" i="2"/>
  <c r="J267" i="2"/>
  <c r="J249" i="2"/>
  <c r="J158" i="2"/>
  <c r="BK272" i="2"/>
  <c r="J198" i="2"/>
  <c r="J162" i="2"/>
  <c r="J151" i="2"/>
  <c r="BK302" i="2"/>
  <c r="BK254" i="2"/>
  <c r="BK178" i="2"/>
  <c r="BK250" i="2"/>
  <c r="BK198" i="2"/>
  <c r="J213" i="3"/>
  <c r="J161" i="3"/>
  <c r="J260" i="3"/>
  <c r="J158" i="3"/>
  <c r="J241" i="3"/>
  <c r="J191" i="3"/>
  <c r="BK302" i="3"/>
  <c r="BK158" i="3"/>
  <c r="BK319" i="3"/>
  <c r="J165" i="3"/>
  <c r="J132" i="3"/>
  <c r="BK228" i="3"/>
  <c r="BK219" i="3"/>
  <c r="J360" i="3"/>
  <c r="BK318" i="3"/>
  <c r="BK231" i="3"/>
  <c r="BK136" i="3"/>
  <c r="BK256" i="4"/>
  <c r="BK213" i="4"/>
  <c r="J161" i="4"/>
  <c r="BK298" i="4"/>
  <c r="J238" i="4"/>
  <c r="J208" i="4"/>
  <c r="J301" i="4"/>
  <c r="BK210" i="4"/>
  <c r="BK126" i="4"/>
  <c r="J283" i="4"/>
  <c r="J253" i="4"/>
  <c r="BK195" i="4"/>
  <c r="J146" i="4"/>
  <c r="J277" i="4"/>
  <c r="BK186" i="4"/>
  <c r="J205" i="4"/>
  <c r="J142" i="4"/>
  <c r="BK265" i="4"/>
  <c r="J204" i="4"/>
  <c r="J173" i="4"/>
  <c r="J162" i="5"/>
  <c r="J138" i="5"/>
  <c r="J154" i="5"/>
  <c r="BK127" i="5"/>
  <c r="J166" i="5"/>
  <c r="J131" i="5"/>
  <c r="J146" i="5"/>
  <c r="BK164" i="5"/>
  <c r="J158" i="5"/>
  <c r="BK125" i="5"/>
  <c r="J125" i="5"/>
  <c r="BK176" i="6"/>
  <c r="BK169" i="6"/>
  <c r="J151" i="6"/>
  <c r="J162" i="6"/>
  <c r="J169" i="6"/>
  <c r="J166" i="7"/>
  <c r="BK193" i="7"/>
  <c r="BK179" i="7"/>
  <c r="BK172" i="7"/>
  <c r="BK175" i="7"/>
  <c r="BK153" i="7"/>
  <c r="J151" i="8"/>
  <c r="J145" i="8"/>
  <c r="BK128" i="8"/>
  <c r="J135" i="8"/>
  <c r="J137" i="9"/>
  <c r="BK132" i="9"/>
  <c r="J125" i="9"/>
  <c r="J126" i="9"/>
  <c r="J152" i="9"/>
  <c r="J121" i="10"/>
  <c r="J136" i="11"/>
  <c r="J135" i="11"/>
  <c r="J131" i="11"/>
  <c r="BK162" i="11"/>
  <c r="BK130" i="11"/>
  <c r="BK142" i="11"/>
  <c r="J139" i="12"/>
  <c r="BK129" i="12"/>
  <c r="BK133" i="12"/>
  <c r="BK128" i="12"/>
  <c r="J125" i="12"/>
  <c r="BK123" i="12"/>
  <c r="J203" i="13"/>
  <c r="J202" i="13"/>
  <c r="J200" i="13"/>
  <c r="J197" i="13"/>
  <c r="BK194" i="13"/>
  <c r="J192" i="13"/>
  <c r="BK191" i="13"/>
  <c r="BK185" i="13"/>
  <c r="J183" i="13"/>
  <c r="BK182" i="13"/>
  <c r="J174" i="13"/>
  <c r="BK172" i="13"/>
  <c r="J171" i="13"/>
  <c r="BK168" i="13"/>
  <c r="J164" i="13"/>
  <c r="J162" i="13"/>
  <c r="J160" i="13"/>
  <c r="J159" i="13"/>
  <c r="J158" i="13"/>
  <c r="BK155" i="13"/>
  <c r="BK152" i="13"/>
  <c r="J151" i="13"/>
  <c r="BK148" i="13"/>
  <c r="J138" i="13"/>
  <c r="BK136" i="13"/>
  <c r="BK135" i="13"/>
  <c r="BK131" i="13"/>
  <c r="J123" i="13"/>
  <c r="J122" i="13"/>
  <c r="J198" i="13"/>
  <c r="BK192" i="13"/>
  <c r="J191" i="13"/>
  <c r="BK190" i="13"/>
  <c r="J189" i="13"/>
  <c r="BK188" i="13"/>
  <c r="J186" i="13"/>
  <c r="J184" i="13"/>
  <c r="BK179" i="13"/>
  <c r="J176" i="13"/>
  <c r="J173" i="13"/>
  <c r="J169" i="13"/>
  <c r="J166" i="13"/>
  <c r="BK164" i="13"/>
  <c r="BK159" i="13"/>
  <c r="J156" i="13"/>
  <c r="BK146" i="13"/>
  <c r="BK144" i="13"/>
  <c r="BK141" i="13"/>
  <c r="J135" i="13"/>
  <c r="BK134" i="13"/>
  <c r="J129" i="13"/>
  <c r="BK126" i="13"/>
  <c r="BK120" i="13"/>
  <c r="BK171" i="13"/>
  <c r="BK150" i="13"/>
  <c r="BK142" i="13"/>
  <c r="J193" i="13"/>
  <c r="BK158" i="13"/>
  <c r="BK140" i="13"/>
  <c r="J121" i="13"/>
  <c r="J196" i="13"/>
  <c r="J165" i="13"/>
  <c r="BK139" i="13"/>
  <c r="BK201" i="13"/>
  <c r="BK186" i="13"/>
  <c r="J167" i="13"/>
  <c r="J153" i="13"/>
  <c r="J199" i="13"/>
  <c r="J139" i="13"/>
  <c r="BK123" i="13"/>
  <c r="J147" i="5"/>
  <c r="J165" i="5"/>
  <c r="J126" i="5"/>
  <c r="J139" i="5"/>
  <c r="BK132" i="5"/>
  <c r="J140" i="5"/>
  <c r="BK150" i="5"/>
  <c r="BK151" i="5"/>
  <c r="J130" i="5"/>
  <c r="BK126" i="5"/>
  <c r="BK146" i="6"/>
  <c r="BK166" i="6"/>
  <c r="BK156" i="6"/>
  <c r="J134" i="6"/>
  <c r="BK155" i="6"/>
  <c r="J153" i="7"/>
  <c r="BK144" i="7"/>
  <c r="J139" i="7"/>
  <c r="BK142" i="7"/>
  <c r="BK156" i="7"/>
  <c r="J149" i="7"/>
  <c r="J133" i="7"/>
  <c r="BK161" i="8"/>
  <c r="J161" i="8"/>
  <c r="BK153" i="8"/>
  <c r="J153" i="8"/>
  <c r="BK140" i="9"/>
  <c r="BK121" i="9"/>
  <c r="J134" i="9"/>
  <c r="J129" i="9"/>
  <c r="J121" i="9"/>
  <c r="BK141" i="9"/>
  <c r="BK146" i="11"/>
  <c r="BK129" i="11"/>
  <c r="BK139" i="11"/>
  <c r="BK149" i="11"/>
  <c r="J130" i="11"/>
  <c r="BK126" i="11"/>
  <c r="BK128" i="11"/>
  <c r="J130" i="12"/>
  <c r="BK139" i="12"/>
  <c r="J123" i="12"/>
  <c r="BK119" i="13"/>
  <c r="BK176" i="13"/>
  <c r="J155" i="13"/>
  <c r="J132" i="13"/>
  <c r="BK198" i="13"/>
  <c r="BK167" i="13"/>
  <c r="J146" i="13"/>
  <c r="BK125" i="13"/>
  <c r="BK178" i="13"/>
  <c r="BK145" i="13"/>
  <c r="BK132" i="13"/>
  <c r="J181" i="13"/>
  <c r="J154" i="13"/>
  <c r="BK196" i="13"/>
  <c r="J145" i="13"/>
  <c r="BK133" i="13"/>
  <c r="BK124" i="13"/>
  <c r="P124" i="8" l="1"/>
  <c r="P128" i="7"/>
  <c r="P127" i="7" s="1"/>
  <c r="P137" i="7"/>
  <c r="BK155" i="7"/>
  <c r="J155" i="7"/>
  <c r="J105" i="7" s="1"/>
  <c r="BK139" i="8"/>
  <c r="J139" i="8" s="1"/>
  <c r="J102" i="8" s="1"/>
  <c r="T120" i="9"/>
  <c r="T119" i="9"/>
  <c r="BK120" i="10"/>
  <c r="J120" i="10" s="1"/>
  <c r="J98" i="10" s="1"/>
  <c r="T145" i="11"/>
  <c r="BK122" i="12"/>
  <c r="BK121" i="12" s="1"/>
  <c r="BK120" i="12" s="1"/>
  <c r="J120" i="12" s="1"/>
  <c r="J96" i="12" s="1"/>
  <c r="J122" i="12"/>
  <c r="J98" i="12" s="1"/>
  <c r="BK138" i="12"/>
  <c r="J138" i="12" s="1"/>
  <c r="J100" i="12" s="1"/>
  <c r="T130" i="2"/>
  <c r="BK165" i="2"/>
  <c r="J165" i="2" s="1"/>
  <c r="J99" i="2" s="1"/>
  <c r="R165" i="2"/>
  <c r="T165" i="2"/>
  <c r="T255" i="2"/>
  <c r="T304" i="2"/>
  <c r="T303" i="2" s="1"/>
  <c r="R185" i="4"/>
  <c r="R143" i="5"/>
  <c r="P128" i="6"/>
  <c r="P127" i="6"/>
  <c r="P168" i="6"/>
  <c r="T155" i="7"/>
  <c r="T139" i="8"/>
  <c r="T120" i="10"/>
  <c r="T119" i="10" s="1"/>
  <c r="T118" i="10" s="1"/>
  <c r="R123" i="11"/>
  <c r="P145" i="11"/>
  <c r="P127" i="12"/>
  <c r="P130" i="2"/>
  <c r="BK177" i="2"/>
  <c r="J177" i="2"/>
  <c r="J100" i="2"/>
  <c r="P255" i="2"/>
  <c r="R290" i="2"/>
  <c r="R131" i="3"/>
  <c r="BK164" i="3"/>
  <c r="J164" i="3"/>
  <c r="J100" i="3"/>
  <c r="T164" i="3"/>
  <c r="BK237" i="3"/>
  <c r="J237" i="3" s="1"/>
  <c r="J102" i="3" s="1"/>
  <c r="P259" i="3"/>
  <c r="T281" i="3"/>
  <c r="BK326" i="3"/>
  <c r="J326" i="3" s="1"/>
  <c r="J109" i="3" s="1"/>
  <c r="P125" i="4"/>
  <c r="T125" i="4"/>
  <c r="T124" i="4" s="1"/>
  <c r="T123" i="4" s="1"/>
  <c r="P160" i="4"/>
  <c r="R160" i="4"/>
  <c r="T160" i="4"/>
  <c r="P165" i="4"/>
  <c r="T165" i="4"/>
  <c r="P313" i="4"/>
  <c r="R124" i="5"/>
  <c r="T161" i="5"/>
  <c r="R128" i="6"/>
  <c r="R127" i="6" s="1"/>
  <c r="BK157" i="6"/>
  <c r="J157" i="6"/>
  <c r="J105" i="6"/>
  <c r="T157" i="6"/>
  <c r="R128" i="7"/>
  <c r="R127" i="7" s="1"/>
  <c r="R137" i="7"/>
  <c r="BK147" i="7"/>
  <c r="J147" i="7"/>
  <c r="J104" i="7" s="1"/>
  <c r="R180" i="7"/>
  <c r="P139" i="8"/>
  <c r="BK120" i="9"/>
  <c r="J120" i="9"/>
  <c r="J97" i="9"/>
  <c r="R160" i="11"/>
  <c r="R127" i="12"/>
  <c r="T177" i="2"/>
  <c r="P246" i="2"/>
  <c r="T246" i="2"/>
  <c r="P290" i="2"/>
  <c r="R304" i="2"/>
  <c r="R303" i="2" s="1"/>
  <c r="P131" i="3"/>
  <c r="R148" i="3"/>
  <c r="R164" i="3"/>
  <c r="T200" i="3"/>
  <c r="T237" i="3"/>
  <c r="T259" i="3"/>
  <c r="R281" i="3"/>
  <c r="T301" i="3"/>
  <c r="R326" i="3"/>
  <c r="P185" i="4"/>
  <c r="T313" i="4"/>
  <c r="P124" i="5"/>
  <c r="T124" i="5"/>
  <c r="R161" i="5"/>
  <c r="BK149" i="6"/>
  <c r="J149" i="6"/>
  <c r="J104" i="6" s="1"/>
  <c r="R168" i="6"/>
  <c r="T137" i="7"/>
  <c r="R147" i="7"/>
  <c r="BK180" i="7"/>
  <c r="J180" i="7"/>
  <c r="J106" i="7" s="1"/>
  <c r="R131" i="8"/>
  <c r="R152" i="8"/>
  <c r="P120" i="10"/>
  <c r="P119" i="10"/>
  <c r="P118" i="10"/>
  <c r="AU103" i="1" s="1"/>
  <c r="T160" i="11"/>
  <c r="T127" i="12"/>
  <c r="BK118" i="13"/>
  <c r="J118" i="13"/>
  <c r="J97" i="13"/>
  <c r="T168" i="6"/>
  <c r="T148" i="6" s="1"/>
  <c r="BK128" i="7"/>
  <c r="R155" i="7"/>
  <c r="BK131" i="8"/>
  <c r="J131" i="8"/>
  <c r="J101" i="8"/>
  <c r="R139" i="8"/>
  <c r="P160" i="11"/>
  <c r="T122" i="12"/>
  <c r="R130" i="2"/>
  <c r="P165" i="2"/>
  <c r="BK255" i="2"/>
  <c r="J255" i="2" s="1"/>
  <c r="J102" i="2" s="1"/>
  <c r="T290" i="2"/>
  <c r="T131" i="3"/>
  <c r="BK200" i="3"/>
  <c r="BK130" i="3" s="1"/>
  <c r="J130" i="3" s="1"/>
  <c r="J97" i="3" s="1"/>
  <c r="J200" i="3"/>
  <c r="J101" i="3" s="1"/>
  <c r="R237" i="3"/>
  <c r="BK259" i="3"/>
  <c r="BK301" i="3"/>
  <c r="J301" i="3"/>
  <c r="J108" i="3"/>
  <c r="T326" i="3"/>
  <c r="BK125" i="4"/>
  <c r="R125" i="4"/>
  <c r="BK160" i="4"/>
  <c r="J160" i="4"/>
  <c r="J99" i="4"/>
  <c r="BK165" i="4"/>
  <c r="J165" i="4" s="1"/>
  <c r="J100" i="4" s="1"/>
  <c r="R165" i="4"/>
  <c r="R313" i="4"/>
  <c r="T143" i="5"/>
  <c r="T128" i="6"/>
  <c r="T127" i="6" s="1"/>
  <c r="T149" i="6"/>
  <c r="P157" i="6"/>
  <c r="T128" i="7"/>
  <c r="T127" i="7" s="1"/>
  <c r="T147" i="7"/>
  <c r="P180" i="7"/>
  <c r="P131" i="8"/>
  <c r="T152" i="8"/>
  <c r="T130" i="8" s="1"/>
  <c r="T123" i="8" s="1"/>
  <c r="P120" i="9"/>
  <c r="P119" i="9" s="1"/>
  <c r="AU102" i="1" s="1"/>
  <c r="P123" i="11"/>
  <c r="P122" i="11"/>
  <c r="P121" i="11"/>
  <c r="AU104" i="1"/>
  <c r="BK160" i="11"/>
  <c r="J160" i="11" s="1"/>
  <c r="J101" i="11" s="1"/>
  <c r="P122" i="12"/>
  <c r="T138" i="12"/>
  <c r="P118" i="13"/>
  <c r="P117" i="13" s="1"/>
  <c r="AU106" i="1" s="1"/>
  <c r="BK130" i="2"/>
  <c r="P177" i="2"/>
  <c r="R255" i="2"/>
  <c r="BK304" i="2"/>
  <c r="J304" i="2" s="1"/>
  <c r="J106" i="2" s="1"/>
  <c r="BK131" i="3"/>
  <c r="J131" i="3"/>
  <c r="J98" i="3"/>
  <c r="P148" i="3"/>
  <c r="T148" i="3"/>
  <c r="P200" i="3"/>
  <c r="P237" i="3"/>
  <c r="BK281" i="3"/>
  <c r="J281" i="3"/>
  <c r="J107" i="3"/>
  <c r="R301" i="3"/>
  <c r="BK185" i="4"/>
  <c r="J185" i="4" s="1"/>
  <c r="J101" i="4" s="1"/>
  <c r="BK313" i="4"/>
  <c r="J313" i="4"/>
  <c r="J102" i="4" s="1"/>
  <c r="P143" i="5"/>
  <c r="P161" i="5"/>
  <c r="R149" i="6"/>
  <c r="R157" i="6"/>
  <c r="R148" i="6" s="1"/>
  <c r="BK137" i="7"/>
  <c r="J137" i="7" s="1"/>
  <c r="J100" i="7" s="1"/>
  <c r="P155" i="7"/>
  <c r="P152" i="8"/>
  <c r="R120" i="9"/>
  <c r="R119" i="9" s="1"/>
  <c r="BK123" i="11"/>
  <c r="BK145" i="11"/>
  <c r="J145" i="11"/>
  <c r="J100" i="11"/>
  <c r="R122" i="12"/>
  <c r="P138" i="12"/>
  <c r="R118" i="13"/>
  <c r="R117" i="13" s="1"/>
  <c r="R177" i="2"/>
  <c r="BK246" i="2"/>
  <c r="J246" i="2"/>
  <c r="J101" i="2" s="1"/>
  <c r="R246" i="2"/>
  <c r="BK290" i="2"/>
  <c r="J290" i="2"/>
  <c r="J103" i="2"/>
  <c r="P304" i="2"/>
  <c r="P303" i="2" s="1"/>
  <c r="BK148" i="3"/>
  <c r="J148" i="3" s="1"/>
  <c r="J99" i="3" s="1"/>
  <c r="P164" i="3"/>
  <c r="R200" i="3"/>
  <c r="R259" i="3"/>
  <c r="R258" i="3" s="1"/>
  <c r="P281" i="3"/>
  <c r="P301" i="3"/>
  <c r="P326" i="3"/>
  <c r="T185" i="4"/>
  <c r="BK124" i="5"/>
  <c r="J124" i="5"/>
  <c r="J99" i="5"/>
  <c r="BK143" i="5"/>
  <c r="J143" i="5" s="1"/>
  <c r="J100" i="5" s="1"/>
  <c r="BK161" i="5"/>
  <c r="J161" i="5"/>
  <c r="J101" i="5"/>
  <c r="BK128" i="6"/>
  <c r="J128" i="6" s="1"/>
  <c r="J98" i="6" s="1"/>
  <c r="P149" i="6"/>
  <c r="P148" i="6" s="1"/>
  <c r="BK168" i="6"/>
  <c r="J168" i="6"/>
  <c r="J106" i="6"/>
  <c r="P147" i="7"/>
  <c r="P146" i="7" s="1"/>
  <c r="T180" i="7"/>
  <c r="T131" i="8"/>
  <c r="BK152" i="8"/>
  <c r="J152" i="8" s="1"/>
  <c r="J103" i="8" s="1"/>
  <c r="R120" i="10"/>
  <c r="R119" i="10"/>
  <c r="R118" i="10"/>
  <c r="T123" i="11"/>
  <c r="T122" i="11" s="1"/>
  <c r="T121" i="11" s="1"/>
  <c r="R145" i="11"/>
  <c r="BK127" i="12"/>
  <c r="J127" i="12"/>
  <c r="J99" i="12"/>
  <c r="R138" i="12"/>
  <c r="T118" i="13"/>
  <c r="T117" i="13" s="1"/>
  <c r="BK125" i="8"/>
  <c r="J125" i="8"/>
  <c r="J98" i="8"/>
  <c r="BK135" i="7"/>
  <c r="J135" i="7" s="1"/>
  <c r="J99" i="7" s="1"/>
  <c r="BK151" i="9"/>
  <c r="J151" i="9"/>
  <c r="J99" i="9"/>
  <c r="BK301" i="2"/>
  <c r="J301" i="2" s="1"/>
  <c r="J104" i="2" s="1"/>
  <c r="BK242" i="3"/>
  <c r="J242" i="3"/>
  <c r="J103" i="3"/>
  <c r="BK256" i="3"/>
  <c r="J256" i="3" s="1"/>
  <c r="J104" i="3" s="1"/>
  <c r="BK140" i="6"/>
  <c r="J140" i="6"/>
  <c r="J100" i="6"/>
  <c r="BK127" i="8"/>
  <c r="J127" i="8" s="1"/>
  <c r="J99" i="8" s="1"/>
  <c r="BK142" i="6"/>
  <c r="J142" i="6"/>
  <c r="J101" i="6"/>
  <c r="BK141" i="11"/>
  <c r="J141" i="11" s="1"/>
  <c r="J99" i="11" s="1"/>
  <c r="BK145" i="6"/>
  <c r="J145" i="6"/>
  <c r="J102" i="6"/>
  <c r="BK141" i="7"/>
  <c r="J141" i="7" s="1"/>
  <c r="J101" i="7" s="1"/>
  <c r="BK136" i="6"/>
  <c r="J136" i="6"/>
  <c r="J99" i="6"/>
  <c r="BK143" i="7"/>
  <c r="J143" i="7" s="1"/>
  <c r="J102" i="7" s="1"/>
  <c r="BK315" i="2"/>
  <c r="J315" i="2"/>
  <c r="J108" i="2"/>
  <c r="BK323" i="4"/>
  <c r="J323" i="4" s="1"/>
  <c r="J103" i="4" s="1"/>
  <c r="J89" i="13"/>
  <c r="BE129" i="13"/>
  <c r="BE132" i="13"/>
  <c r="BE153" i="13"/>
  <c r="BE154" i="13"/>
  <c r="BE155" i="13"/>
  <c r="BE169" i="13"/>
  <c r="BE183" i="13"/>
  <c r="E107" i="13"/>
  <c r="BE125" i="13"/>
  <c r="BE136" i="13"/>
  <c r="BE158" i="13"/>
  <c r="BE184" i="13"/>
  <c r="BE185" i="13"/>
  <c r="BE194" i="13"/>
  <c r="BE130" i="13"/>
  <c r="BE131" i="13"/>
  <c r="BE135" i="13"/>
  <c r="BE144" i="13"/>
  <c r="BE148" i="13"/>
  <c r="BE149" i="13"/>
  <c r="BE150" i="13"/>
  <c r="BE159" i="13"/>
  <c r="BE161" i="13"/>
  <c r="BE164" i="13"/>
  <c r="BE168" i="13"/>
  <c r="BE174" i="13"/>
  <c r="BE191" i="13"/>
  <c r="BE192" i="13"/>
  <c r="BE119" i="13"/>
  <c r="BE120" i="13"/>
  <c r="BE124" i="13"/>
  <c r="BE127" i="13"/>
  <c r="BE133" i="13"/>
  <c r="BE142" i="13"/>
  <c r="BE143" i="13"/>
  <c r="BE151" i="13"/>
  <c r="BE152" i="13"/>
  <c r="BE171" i="13"/>
  <c r="BE172" i="13"/>
  <c r="BE173" i="13"/>
  <c r="F114" i="13"/>
  <c r="BE122" i="13"/>
  <c r="BE123" i="13"/>
  <c r="BE126" i="13"/>
  <c r="BE128" i="13"/>
  <c r="BE137" i="13"/>
  <c r="BE138" i="13"/>
  <c r="BE139" i="13"/>
  <c r="BE140" i="13"/>
  <c r="BE141" i="13"/>
  <c r="BE145" i="13"/>
  <c r="BE146" i="13"/>
  <c r="BE156" i="13"/>
  <c r="BE160" i="13"/>
  <c r="BE166" i="13"/>
  <c r="BE167" i="13"/>
  <c r="BE188" i="13"/>
  <c r="BE195" i="13"/>
  <c r="BE196" i="13"/>
  <c r="BE197" i="13"/>
  <c r="BE198" i="13"/>
  <c r="BE199" i="13"/>
  <c r="BE200" i="13"/>
  <c r="BE201" i="13"/>
  <c r="BE162" i="13"/>
  <c r="BE163" i="13"/>
  <c r="BE165" i="13"/>
  <c r="BE178" i="13"/>
  <c r="BE180" i="13"/>
  <c r="BE181" i="13"/>
  <c r="BE182" i="13"/>
  <c r="BE187" i="13"/>
  <c r="BE202" i="13"/>
  <c r="BE203" i="13"/>
  <c r="BE121" i="13"/>
  <c r="BE134" i="13"/>
  <c r="BE147" i="13"/>
  <c r="BE157" i="13"/>
  <c r="BE170" i="13"/>
  <c r="BE175" i="13"/>
  <c r="BE176" i="13"/>
  <c r="BE177" i="13"/>
  <c r="BE179" i="13"/>
  <c r="BE186" i="13"/>
  <c r="BE189" i="13"/>
  <c r="BE190" i="13"/>
  <c r="BE193" i="13"/>
  <c r="F91" i="12"/>
  <c r="E110" i="12"/>
  <c r="BE126" i="12"/>
  <c r="J89" i="12"/>
  <c r="BE131" i="12"/>
  <c r="BE132" i="12"/>
  <c r="BE133" i="12"/>
  <c r="BE139" i="12"/>
  <c r="J91" i="12"/>
  <c r="BE130" i="12"/>
  <c r="BE137" i="12"/>
  <c r="J123" i="11"/>
  <c r="J98" i="11"/>
  <c r="F92" i="12"/>
  <c r="J117" i="12"/>
  <c r="BE140" i="12"/>
  <c r="BE129" i="12"/>
  <c r="BE135" i="12"/>
  <c r="BE136" i="12"/>
  <c r="BE124" i="12"/>
  <c r="BE125" i="12"/>
  <c r="BE128" i="12"/>
  <c r="BE134" i="12"/>
  <c r="BE123" i="12"/>
  <c r="BK119" i="10"/>
  <c r="J119" i="10" s="1"/>
  <c r="J97" i="10" s="1"/>
  <c r="E111" i="11"/>
  <c r="BE126" i="11"/>
  <c r="BE139" i="11"/>
  <c r="BE149" i="11"/>
  <c r="BE161" i="11"/>
  <c r="BE169" i="11"/>
  <c r="J117" i="11"/>
  <c r="BE124" i="11"/>
  <c r="BE152" i="11"/>
  <c r="BE153" i="11"/>
  <c r="BE156" i="11"/>
  <c r="F118" i="11"/>
  <c r="BE125" i="11"/>
  <c r="BE129" i="11"/>
  <c r="BE146" i="11"/>
  <c r="J92" i="11"/>
  <c r="F117" i="11"/>
  <c r="BE131" i="11"/>
  <c r="BE134" i="11"/>
  <c r="BE140" i="11"/>
  <c r="BE142" i="11"/>
  <c r="BE157" i="11"/>
  <c r="BE128" i="11"/>
  <c r="BE136" i="11"/>
  <c r="J89" i="11"/>
  <c r="BE165" i="11"/>
  <c r="BE167" i="11"/>
  <c r="BE127" i="11"/>
  <c r="BE130" i="11"/>
  <c r="BE135" i="11"/>
  <c r="BE158" i="11"/>
  <c r="BE159" i="11"/>
  <c r="BE162" i="11"/>
  <c r="F92" i="10"/>
  <c r="E85" i="10"/>
  <c r="J115" i="10"/>
  <c r="J91" i="10"/>
  <c r="F91" i="10"/>
  <c r="BE122" i="10"/>
  <c r="J89" i="10"/>
  <c r="BE121" i="10"/>
  <c r="J89" i="9"/>
  <c r="F92" i="9"/>
  <c r="F115" i="9"/>
  <c r="BE121" i="9"/>
  <c r="BE129" i="9"/>
  <c r="BE137" i="9"/>
  <c r="BE138" i="9"/>
  <c r="BE133" i="9"/>
  <c r="BE136" i="9"/>
  <c r="BE139" i="9"/>
  <c r="BE140" i="9"/>
  <c r="J91" i="9"/>
  <c r="BE142" i="9"/>
  <c r="BE145" i="9"/>
  <c r="E85" i="9"/>
  <c r="BE124" i="9"/>
  <c r="BE152" i="9"/>
  <c r="J92" i="9"/>
  <c r="BE125" i="9"/>
  <c r="BE127" i="9"/>
  <c r="BE134" i="9"/>
  <c r="BE135" i="9"/>
  <c r="BE126" i="9"/>
  <c r="BE128" i="9"/>
  <c r="BE132" i="9"/>
  <c r="BE141" i="9"/>
  <c r="J128" i="7"/>
  <c r="J98" i="7"/>
  <c r="J89" i="8"/>
  <c r="F120" i="8"/>
  <c r="BE128" i="8"/>
  <c r="BE140" i="8"/>
  <c r="BE153" i="8"/>
  <c r="J120" i="8"/>
  <c r="BE132" i="8"/>
  <c r="BE150" i="8"/>
  <c r="BE155" i="8"/>
  <c r="BE161" i="8"/>
  <c r="F119" i="8"/>
  <c r="BE133" i="8"/>
  <c r="BE137" i="8"/>
  <c r="BE138" i="8"/>
  <c r="BE160" i="8"/>
  <c r="J91" i="8"/>
  <c r="BE151" i="8"/>
  <c r="BE145" i="8"/>
  <c r="E85" i="8"/>
  <c r="BE126" i="8"/>
  <c r="BE135" i="8"/>
  <c r="BK148" i="6"/>
  <c r="J148" i="6" s="1"/>
  <c r="J103" i="6" s="1"/>
  <c r="BE193" i="7"/>
  <c r="F92" i="7"/>
  <c r="F122" i="7"/>
  <c r="BE129" i="7"/>
  <c r="BE136" i="7"/>
  <c r="BE166" i="7"/>
  <c r="E85" i="7"/>
  <c r="BE133" i="7"/>
  <c r="BE169" i="7"/>
  <c r="BE172" i="7"/>
  <c r="BE183" i="7"/>
  <c r="J89" i="7"/>
  <c r="BE139" i="7"/>
  <c r="BE149" i="7"/>
  <c r="BE178" i="7"/>
  <c r="BE194" i="7"/>
  <c r="J122" i="7"/>
  <c r="BE144" i="7"/>
  <c r="BE151" i="7"/>
  <c r="BE154" i="7"/>
  <c r="J123" i="7"/>
  <c r="BE132" i="7"/>
  <c r="BE138" i="7"/>
  <c r="BE148" i="7"/>
  <c r="BE153" i="7"/>
  <c r="BE156" i="7"/>
  <c r="BE179" i="7"/>
  <c r="BE181" i="7"/>
  <c r="BE142" i="7"/>
  <c r="BE175" i="7"/>
  <c r="E85" i="6"/>
  <c r="BK123" i="5"/>
  <c r="BK122" i="5" s="1"/>
  <c r="BK121" i="5" s="1"/>
  <c r="J121" i="5" s="1"/>
  <c r="J96" i="5" s="1"/>
  <c r="J89" i="6"/>
  <c r="J123" i="6"/>
  <c r="BE132" i="6"/>
  <c r="BE146" i="6"/>
  <c r="BE162" i="6"/>
  <c r="BE167" i="6"/>
  <c r="BE169" i="6"/>
  <c r="BE171" i="6"/>
  <c r="F122" i="6"/>
  <c r="BE150" i="6"/>
  <c r="BE151" i="6"/>
  <c r="BE153" i="6"/>
  <c r="BE155" i="6"/>
  <c r="BE175" i="6"/>
  <c r="BE176" i="6"/>
  <c r="J122" i="6"/>
  <c r="BE137" i="6"/>
  <c r="BE141" i="6"/>
  <c r="BE164" i="6"/>
  <c r="F92" i="6"/>
  <c r="BE166" i="6"/>
  <c r="BE129" i="6"/>
  <c r="BE134" i="6"/>
  <c r="BE158" i="6"/>
  <c r="BE143" i="6"/>
  <c r="BE156" i="6"/>
  <c r="BE128" i="5"/>
  <c r="BE137" i="5"/>
  <c r="BE142" i="5"/>
  <c r="BE148" i="5"/>
  <c r="BE154" i="5"/>
  <c r="BE156" i="5"/>
  <c r="J89" i="5"/>
  <c r="F117" i="5"/>
  <c r="BE126" i="5"/>
  <c r="BE129" i="5"/>
  <c r="BE144" i="5"/>
  <c r="BE146" i="5"/>
  <c r="BE147" i="5"/>
  <c r="E85" i="5"/>
  <c r="J91" i="5"/>
  <c r="J118" i="5"/>
  <c r="BE133" i="5"/>
  <c r="BE134" i="5"/>
  <c r="BE135" i="5"/>
  <c r="BE136" i="5"/>
  <c r="BE152" i="5"/>
  <c r="BE157" i="5"/>
  <c r="BE160" i="5"/>
  <c r="BE166" i="5"/>
  <c r="BE127" i="5"/>
  <c r="BE141" i="5"/>
  <c r="J125" i="4"/>
  <c r="J98" i="4" s="1"/>
  <c r="BE125" i="5"/>
  <c r="BE139" i="5"/>
  <c r="BE150" i="5"/>
  <c r="BE155" i="5"/>
  <c r="BE162" i="5"/>
  <c r="BE164" i="5"/>
  <c r="F118" i="5"/>
  <c r="BE131" i="5"/>
  <c r="BE132" i="5"/>
  <c r="BE165" i="5"/>
  <c r="BE138" i="5"/>
  <c r="BE140" i="5"/>
  <c r="BE145" i="5"/>
  <c r="BE163" i="5"/>
  <c r="BE130" i="5"/>
  <c r="BE149" i="5"/>
  <c r="BE151" i="5"/>
  <c r="BE153" i="5"/>
  <c r="BE158" i="5"/>
  <c r="BE159" i="5"/>
  <c r="J259" i="3"/>
  <c r="J106" i="3"/>
  <c r="BE158" i="4"/>
  <c r="BE176" i="4"/>
  <c r="BE186" i="4"/>
  <c r="BE204" i="4"/>
  <c r="BE250" i="4"/>
  <c r="BE253" i="4"/>
  <c r="BE256" i="4"/>
  <c r="BE259" i="4"/>
  <c r="BE317" i="4"/>
  <c r="BE320" i="4"/>
  <c r="BE324" i="4"/>
  <c r="F119" i="4"/>
  <c r="F120" i="4"/>
  <c r="BE209" i="4"/>
  <c r="BE214" i="4"/>
  <c r="BE226" i="4"/>
  <c r="BE235" i="4"/>
  <c r="BE283" i="4"/>
  <c r="BE310" i="4"/>
  <c r="BE314" i="4"/>
  <c r="J92" i="4"/>
  <c r="BE166" i="4"/>
  <c r="BE172" i="4"/>
  <c r="BE173" i="4"/>
  <c r="BE208" i="4"/>
  <c r="J89" i="4"/>
  <c r="E113" i="4"/>
  <c r="J119" i="4"/>
  <c r="BE161" i="4"/>
  <c r="BE162" i="4"/>
  <c r="BE201" i="4"/>
  <c r="BE205" i="4"/>
  <c r="BE274" i="4"/>
  <c r="BE280" i="4"/>
  <c r="BE232" i="4"/>
  <c r="BE271" i="4"/>
  <c r="BE277" i="4"/>
  <c r="BE146" i="4"/>
  <c r="BE163" i="4"/>
  <c r="BE169" i="4"/>
  <c r="BE179" i="4"/>
  <c r="BE189" i="4"/>
  <c r="BE192" i="4"/>
  <c r="BE195" i="4"/>
  <c r="BE198" i="4"/>
  <c r="BE213" i="4"/>
  <c r="BE217" i="4"/>
  <c r="BE220" i="4"/>
  <c r="BE223" i="4"/>
  <c r="BE238" i="4"/>
  <c r="BE286" i="4"/>
  <c r="BE289" i="4"/>
  <c r="BE292" i="4"/>
  <c r="BE295" i="4"/>
  <c r="BE298" i="4"/>
  <c r="BE126" i="4"/>
  <c r="BE132" i="4"/>
  <c r="BE138" i="4"/>
  <c r="BE142" i="4"/>
  <c r="BE229" i="4"/>
  <c r="BE244" i="4"/>
  <c r="BE247" i="4"/>
  <c r="BE262" i="4"/>
  <c r="BE301" i="4"/>
  <c r="BE153" i="4"/>
  <c r="BE164" i="4"/>
  <c r="BE182" i="4"/>
  <c r="BE210" i="4"/>
  <c r="BE241" i="4"/>
  <c r="BE265" i="4"/>
  <c r="BE268" i="4"/>
  <c r="BE304" i="4"/>
  <c r="BE307" i="4"/>
  <c r="J89" i="3"/>
  <c r="F125" i="3"/>
  <c r="BE139" i="3"/>
  <c r="BE204" i="3"/>
  <c r="BE207" i="3"/>
  <c r="BE216" i="3"/>
  <c r="BE277" i="3"/>
  <c r="BE291" i="3"/>
  <c r="BE359" i="3"/>
  <c r="BE360" i="3"/>
  <c r="J130" i="2"/>
  <c r="J98" i="2" s="1"/>
  <c r="J92" i="3"/>
  <c r="BE152" i="3"/>
  <c r="BE201" i="3"/>
  <c r="BE210" i="3"/>
  <c r="BE228" i="3"/>
  <c r="BE302" i="3"/>
  <c r="BE318" i="3"/>
  <c r="BE219" i="3"/>
  <c r="BE257" i="3"/>
  <c r="BE319" i="3"/>
  <c r="BE325" i="3"/>
  <c r="E85" i="3"/>
  <c r="BE191" i="3"/>
  <c r="BE234" i="3"/>
  <c r="BE310" i="3"/>
  <c r="J91" i="3"/>
  <c r="F126" i="3"/>
  <c r="BE194" i="3"/>
  <c r="BE213" i="3"/>
  <c r="BE225" i="3"/>
  <c r="BE260" i="3"/>
  <c r="BE335" i="3"/>
  <c r="BE149" i="3"/>
  <c r="BE158" i="3"/>
  <c r="BE197" i="3"/>
  <c r="BE222" i="3"/>
  <c r="BE299" i="3"/>
  <c r="BE132" i="3"/>
  <c r="BE136" i="3"/>
  <c r="BE142" i="3"/>
  <c r="BE145" i="3"/>
  <c r="BE155" i="3"/>
  <c r="BE161" i="3"/>
  <c r="BE231" i="3"/>
  <c r="BE243" i="3"/>
  <c r="BE280" i="3"/>
  <c r="BE283" i="3"/>
  <c r="BE300" i="3"/>
  <c r="BE327" i="3"/>
  <c r="BE165" i="3"/>
  <c r="BE178" i="3"/>
  <c r="BE238" i="3"/>
  <c r="BE241" i="3"/>
  <c r="BE282" i="3"/>
  <c r="BE162" i="2"/>
  <c r="BE169" i="2"/>
  <c r="BE170" i="2"/>
  <c r="BE189" i="2"/>
  <c r="BE240" i="2"/>
  <c r="BE248" i="2"/>
  <c r="BE131" i="2"/>
  <c r="BE199" i="2"/>
  <c r="BE238" i="2"/>
  <c r="BE257" i="2"/>
  <c r="BE258" i="2"/>
  <c r="BE259" i="2"/>
  <c r="BE260" i="2"/>
  <c r="BE263" i="2"/>
  <c r="BE275" i="2"/>
  <c r="BE284" i="2"/>
  <c r="E85" i="2"/>
  <c r="BE223" i="2"/>
  <c r="BE243" i="2"/>
  <c r="BE261" i="2"/>
  <c r="BE262" i="2"/>
  <c r="BE267" i="2"/>
  <c r="BE270" i="2"/>
  <c r="BE271" i="2"/>
  <c r="BE302" i="2"/>
  <c r="BE309" i="2"/>
  <c r="BE316" i="2"/>
  <c r="J91" i="2"/>
  <c r="J92" i="2"/>
  <c r="J122" i="2"/>
  <c r="F124" i="2"/>
  <c r="F125" i="2"/>
  <c r="BE147" i="2"/>
  <c r="BE266" i="2"/>
  <c r="BE289" i="2"/>
  <c r="BE291" i="2"/>
  <c r="BE149" i="2"/>
  <c r="BE164" i="2"/>
  <c r="BE166" i="2"/>
  <c r="BE178" i="2"/>
  <c r="BE181" i="2"/>
  <c r="BE197" i="2"/>
  <c r="BE228" i="2"/>
  <c r="BE231" i="2"/>
  <c r="BE250" i="2"/>
  <c r="BE272" i="2"/>
  <c r="BE299" i="2"/>
  <c r="BE305" i="2"/>
  <c r="BE143" i="2"/>
  <c r="BE145" i="2"/>
  <c r="BE222" i="2"/>
  <c r="BE235" i="2"/>
  <c r="BE247" i="2"/>
  <c r="BE251" i="2"/>
  <c r="BE252" i="2"/>
  <c r="BE256" i="2"/>
  <c r="BE288" i="2"/>
  <c r="BE293" i="2"/>
  <c r="BE296" i="2"/>
  <c r="BE140" i="2"/>
  <c r="BE151" i="2"/>
  <c r="BE155" i="2"/>
  <c r="BE160" i="2"/>
  <c r="BE207" i="2"/>
  <c r="BE215" i="2"/>
  <c r="BE253" i="2"/>
  <c r="BE132" i="2"/>
  <c r="BE158" i="2"/>
  <c r="BE173" i="2"/>
  <c r="BE174" i="2"/>
  <c r="BE198" i="2"/>
  <c r="BE239" i="2"/>
  <c r="BE249" i="2"/>
  <c r="BE254" i="2"/>
  <c r="BE287" i="2"/>
  <c r="F36" i="2"/>
  <c r="BC95" i="1" s="1"/>
  <c r="F34" i="5"/>
  <c r="BA98" i="1"/>
  <c r="F37" i="5"/>
  <c r="BD98" i="1"/>
  <c r="F37" i="6"/>
  <c r="BD99" i="1" s="1"/>
  <c r="F35" i="6"/>
  <c r="BB99" i="1"/>
  <c r="F37" i="8"/>
  <c r="BD101" i="1" s="1"/>
  <c r="F36" i="9"/>
  <c r="BC102" i="1" s="1"/>
  <c r="F35" i="11"/>
  <c r="BB104" i="1"/>
  <c r="J34" i="13"/>
  <c r="AW106" i="1" s="1"/>
  <c r="J34" i="3"/>
  <c r="AW96" i="1" s="1"/>
  <c r="F35" i="3"/>
  <c r="BB96" i="1"/>
  <c r="F36" i="5"/>
  <c r="BC98" i="1" s="1"/>
  <c r="J34" i="6"/>
  <c r="AW99" i="1" s="1"/>
  <c r="F34" i="8"/>
  <c r="BA101" i="1"/>
  <c r="J34" i="8"/>
  <c r="AW101" i="1" s="1"/>
  <c r="F36" i="10"/>
  <c r="BC103" i="1" s="1"/>
  <c r="F37" i="11"/>
  <c r="BD104" i="1"/>
  <c r="F37" i="13"/>
  <c r="BD106" i="1" s="1"/>
  <c r="F37" i="2"/>
  <c r="BD95" i="1" s="1"/>
  <c r="J34" i="4"/>
  <c r="AW97" i="1"/>
  <c r="F37" i="7"/>
  <c r="BD100" i="1" s="1"/>
  <c r="F34" i="9"/>
  <c r="BA102" i="1" s="1"/>
  <c r="F34" i="11"/>
  <c r="BA104" i="1"/>
  <c r="F35" i="13"/>
  <c r="BB106" i="1" s="1"/>
  <c r="J34" i="2"/>
  <c r="AW95" i="1" s="1"/>
  <c r="F35" i="4"/>
  <c r="BB97" i="1"/>
  <c r="F36" i="7"/>
  <c r="BC100" i="1" s="1"/>
  <c r="F35" i="9"/>
  <c r="BB102" i="1" s="1"/>
  <c r="J34" i="11"/>
  <c r="AW104" i="1"/>
  <c r="F37" i="3"/>
  <c r="BD96" i="1" s="1"/>
  <c r="F34" i="3"/>
  <c r="BA96" i="1" s="1"/>
  <c r="J34" i="5"/>
  <c r="AW98" i="1"/>
  <c r="F35" i="5"/>
  <c r="BB98" i="1" s="1"/>
  <c r="F36" i="6"/>
  <c r="BC99" i="1" s="1"/>
  <c r="F34" i="6"/>
  <c r="BA99" i="1"/>
  <c r="F36" i="8"/>
  <c r="BC101" i="1" s="1"/>
  <c r="F35" i="8"/>
  <c r="BB101" i="1" s="1"/>
  <c r="J34" i="10"/>
  <c r="AW103" i="1"/>
  <c r="F36" i="12"/>
  <c r="BC105" i="1" s="1"/>
  <c r="F34" i="13"/>
  <c r="BA106" i="1" s="1"/>
  <c r="F35" i="2"/>
  <c r="BB95" i="1"/>
  <c r="F37" i="4"/>
  <c r="BD97" i="1" s="1"/>
  <c r="F35" i="7"/>
  <c r="BB100" i="1" s="1"/>
  <c r="F37" i="9"/>
  <c r="BD102" i="1"/>
  <c r="F37" i="12"/>
  <c r="BD105" i="1" s="1"/>
  <c r="F34" i="12"/>
  <c r="BA105" i="1" s="1"/>
  <c r="F36" i="3"/>
  <c r="BC96" i="1"/>
  <c r="F36" i="4"/>
  <c r="BC97" i="1" s="1"/>
  <c r="F34" i="7"/>
  <c r="BA100" i="1" s="1"/>
  <c r="J34" i="9"/>
  <c r="AW102" i="1"/>
  <c r="F36" i="11"/>
  <c r="BC104" i="1" s="1"/>
  <c r="F36" i="13"/>
  <c r="BC106" i="1" s="1"/>
  <c r="F34" i="2"/>
  <c r="BA95" i="1"/>
  <c r="F34" i="4"/>
  <c r="BA97" i="1" s="1"/>
  <c r="J34" i="7"/>
  <c r="AW100" i="1" s="1"/>
  <c r="F35" i="10"/>
  <c r="BB103" i="1"/>
  <c r="F37" i="10"/>
  <c r="BD103" i="1" s="1"/>
  <c r="F34" i="10"/>
  <c r="BA103" i="1" s="1"/>
  <c r="F35" i="12"/>
  <c r="BB105" i="1"/>
  <c r="J34" i="12"/>
  <c r="AW105" i="1" s="1"/>
  <c r="BK130" i="8" l="1"/>
  <c r="J130" i="8" s="1"/>
  <c r="J100" i="8" s="1"/>
  <c r="BK303" i="2"/>
  <c r="J303" i="2" s="1"/>
  <c r="J105" i="2" s="1"/>
  <c r="P121" i="12"/>
  <c r="P120" i="12"/>
  <c r="AU105" i="1"/>
  <c r="T146" i="7"/>
  <c r="T126" i="7" s="1"/>
  <c r="R126" i="6"/>
  <c r="T123" i="5"/>
  <c r="T122" i="5"/>
  <c r="T121" i="5"/>
  <c r="T258" i="3"/>
  <c r="T129" i="3" s="1"/>
  <c r="R124" i="4"/>
  <c r="R123" i="4"/>
  <c r="BK124" i="4"/>
  <c r="J124" i="4"/>
  <c r="J97" i="4"/>
  <c r="R129" i="2"/>
  <c r="R128" i="2" s="1"/>
  <c r="BK127" i="7"/>
  <c r="R146" i="7"/>
  <c r="R126" i="7"/>
  <c r="BK127" i="6"/>
  <c r="BK126" i="6" s="1"/>
  <c r="J126" i="6" s="1"/>
  <c r="J30" i="6" s="1"/>
  <c r="AG99" i="1" s="1"/>
  <c r="J127" i="6"/>
  <c r="J97" i="6" s="1"/>
  <c r="P124" i="4"/>
  <c r="P123" i="4" s="1"/>
  <c r="AU97" i="1" s="1"/>
  <c r="R130" i="3"/>
  <c r="R129" i="3"/>
  <c r="T130" i="3"/>
  <c r="P123" i="5"/>
  <c r="P122" i="5"/>
  <c r="P121" i="5"/>
  <c r="AU98" i="1"/>
  <c r="P129" i="2"/>
  <c r="P128" i="2"/>
  <c r="AU95" i="1" s="1"/>
  <c r="BK122" i="11"/>
  <c r="J122" i="11"/>
  <c r="J97" i="11"/>
  <c r="R123" i="5"/>
  <c r="R122" i="5"/>
  <c r="R121" i="5" s="1"/>
  <c r="T129" i="2"/>
  <c r="T128" i="2"/>
  <c r="R121" i="12"/>
  <c r="R120" i="12" s="1"/>
  <c r="BK129" i="2"/>
  <c r="J129" i="2" s="1"/>
  <c r="J97" i="2" s="1"/>
  <c r="P130" i="8"/>
  <c r="P123" i="8"/>
  <c r="AU101" i="1" s="1"/>
  <c r="T121" i="12"/>
  <c r="T120" i="12" s="1"/>
  <c r="R130" i="8"/>
  <c r="R123" i="8"/>
  <c r="P130" i="3"/>
  <c r="P129" i="3" s="1"/>
  <c r="AU96" i="1" s="1"/>
  <c r="P258" i="3"/>
  <c r="P126" i="7"/>
  <c r="AU100" i="1"/>
  <c r="T126" i="6"/>
  <c r="BK258" i="3"/>
  <c r="J258" i="3"/>
  <c r="J105" i="3" s="1"/>
  <c r="R122" i="11"/>
  <c r="R121" i="11"/>
  <c r="P126" i="6"/>
  <c r="AU99" i="1" s="1"/>
  <c r="BK124" i="8"/>
  <c r="J124" i="8" s="1"/>
  <c r="J97" i="8" s="1"/>
  <c r="BK117" i="13"/>
  <c r="J117" i="13"/>
  <c r="J30" i="13" s="1"/>
  <c r="AG106" i="1" s="1"/>
  <c r="BK150" i="9"/>
  <c r="J150" i="9"/>
  <c r="J98" i="9" s="1"/>
  <c r="BK146" i="7"/>
  <c r="J146" i="7"/>
  <c r="J103" i="7"/>
  <c r="J121" i="12"/>
  <c r="J97" i="12"/>
  <c r="BK118" i="10"/>
  <c r="J118" i="10"/>
  <c r="BK123" i="8"/>
  <c r="J123" i="8"/>
  <c r="J96" i="8" s="1"/>
  <c r="J122" i="5"/>
  <c r="J97" i="5"/>
  <c r="J123" i="5"/>
  <c r="J98" i="5" s="1"/>
  <c r="BK129" i="3"/>
  <c r="J129" i="3" s="1"/>
  <c r="J96" i="3" s="1"/>
  <c r="F33" i="2"/>
  <c r="AZ95" i="1"/>
  <c r="J33" i="9"/>
  <c r="AV102" i="1"/>
  <c r="AT102" i="1"/>
  <c r="J33" i="13"/>
  <c r="AV106" i="1"/>
  <c r="AT106" i="1"/>
  <c r="J33" i="2"/>
  <c r="AV95" i="1" s="1"/>
  <c r="AT95" i="1" s="1"/>
  <c r="F33" i="9"/>
  <c r="AZ102" i="1" s="1"/>
  <c r="BD94" i="1"/>
  <c r="W33" i="1"/>
  <c r="J33" i="4"/>
  <c r="AV97" i="1"/>
  <c r="AT97" i="1"/>
  <c r="J33" i="10"/>
  <c r="AV103" i="1"/>
  <c r="AT103" i="1"/>
  <c r="J33" i="11"/>
  <c r="AV104" i="1"/>
  <c r="AT104" i="1"/>
  <c r="F33" i="4"/>
  <c r="AZ97" i="1" s="1"/>
  <c r="F33" i="10"/>
  <c r="AZ103" i="1" s="1"/>
  <c r="J30" i="10"/>
  <c r="AG103" i="1"/>
  <c r="F33" i="12"/>
  <c r="AZ105" i="1" s="1"/>
  <c r="BA94" i="1"/>
  <c r="W30" i="1" s="1"/>
  <c r="F33" i="3"/>
  <c r="AZ96" i="1"/>
  <c r="J33" i="8"/>
  <c r="AV101" i="1" s="1"/>
  <c r="AT101" i="1" s="1"/>
  <c r="J33" i="12"/>
  <c r="AV105" i="1"/>
  <c r="AT105" i="1"/>
  <c r="BB94" i="1"/>
  <c r="W31" i="1" s="1"/>
  <c r="J33" i="5"/>
  <c r="AV98" i="1" s="1"/>
  <c r="AT98" i="1" s="1"/>
  <c r="J30" i="5"/>
  <c r="AG98" i="1" s="1"/>
  <c r="J33" i="6"/>
  <c r="AV99" i="1"/>
  <c r="AT99" i="1" s="1"/>
  <c r="J33" i="7"/>
  <c r="AV100" i="1"/>
  <c r="AT100" i="1" s="1"/>
  <c r="F33" i="13"/>
  <c r="AZ106" i="1"/>
  <c r="J33" i="3"/>
  <c r="AV96" i="1"/>
  <c r="AT96" i="1"/>
  <c r="F33" i="7"/>
  <c r="AZ100" i="1" s="1"/>
  <c r="J30" i="12"/>
  <c r="AG105" i="1" s="1"/>
  <c r="BC94" i="1"/>
  <c r="AY94" i="1"/>
  <c r="F33" i="5"/>
  <c r="AZ98" i="1" s="1"/>
  <c r="F33" i="6"/>
  <c r="AZ99" i="1" s="1"/>
  <c r="F33" i="8"/>
  <c r="AZ101" i="1" s="1"/>
  <c r="F33" i="11"/>
  <c r="AZ104" i="1" s="1"/>
  <c r="BK126" i="7" l="1"/>
  <c r="J126" i="7"/>
  <c r="J96" i="13"/>
  <c r="BK123" i="4"/>
  <c r="J123" i="4"/>
  <c r="BK121" i="11"/>
  <c r="J121" i="11" s="1"/>
  <c r="J30" i="11" s="1"/>
  <c r="AG104" i="1" s="1"/>
  <c r="J127" i="7"/>
  <c r="J97" i="7" s="1"/>
  <c r="BK128" i="2"/>
  <c r="J128" i="2"/>
  <c r="J30" i="2" s="1"/>
  <c r="AG95" i="1" s="1"/>
  <c r="BK119" i="9"/>
  <c r="J119" i="9" s="1"/>
  <c r="J30" i="9" s="1"/>
  <c r="AG102" i="1" s="1"/>
  <c r="AN105" i="1"/>
  <c r="J39" i="13"/>
  <c r="J39" i="12"/>
  <c r="AN103" i="1"/>
  <c r="J96" i="10"/>
  <c r="J39" i="10"/>
  <c r="AN99" i="1"/>
  <c r="J96" i="6"/>
  <c r="AN98" i="1"/>
  <c r="J39" i="6"/>
  <c r="J39" i="5"/>
  <c r="AN106" i="1"/>
  <c r="J30" i="7"/>
  <c r="AG100" i="1" s="1"/>
  <c r="J30" i="3"/>
  <c r="AG96" i="1" s="1"/>
  <c r="W32" i="1"/>
  <c r="AU94" i="1"/>
  <c r="J30" i="4"/>
  <c r="AG97" i="1" s="1"/>
  <c r="AW94" i="1"/>
  <c r="AK30" i="1" s="1"/>
  <c r="J30" i="8"/>
  <c r="AG101" i="1" s="1"/>
  <c r="AN101" i="1" s="1"/>
  <c r="AZ94" i="1"/>
  <c r="W29" i="1"/>
  <c r="AX94" i="1"/>
  <c r="J39" i="11" l="1"/>
  <c r="J39" i="2"/>
  <c r="J39" i="7"/>
  <c r="J39" i="9"/>
  <c r="J39" i="4"/>
  <c r="J96" i="2"/>
  <c r="J96" i="7"/>
  <c r="J96" i="4"/>
  <c r="J96" i="11"/>
  <c r="J96" i="9"/>
  <c r="J39" i="8"/>
  <c r="J39" i="3"/>
  <c r="AN96" i="1"/>
  <c r="AN102" i="1"/>
  <c r="AN95" i="1"/>
  <c r="AN97" i="1"/>
  <c r="AN104" i="1"/>
  <c r="AN100" i="1"/>
  <c r="AG94" i="1"/>
  <c r="AK26" i="1"/>
  <c r="AV94" i="1"/>
  <c r="AK29" i="1"/>
  <c r="AK35" i="1"/>
  <c r="AT94" i="1" l="1"/>
  <c r="AN94" i="1" l="1"/>
</calcChain>
</file>

<file path=xl/sharedStrings.xml><?xml version="1.0" encoding="utf-8"?>
<sst xmlns="http://schemas.openxmlformats.org/spreadsheetml/2006/main" count="12667" uniqueCount="1607">
  <si>
    <t>Export Komplet</t>
  </si>
  <si>
    <t/>
  </si>
  <si>
    <t>2.0</t>
  </si>
  <si>
    <t>ZAMOK</t>
  </si>
  <si>
    <t>False</t>
  </si>
  <si>
    <t>{212d157d-61c6-40a8-abaa-cf0376322525}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</si>
  <si>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</si>
  <si>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</si>
  <si>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</si>
  <si>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</si>
  <si>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</si>
  <si>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</si>
  <si>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</si>
  <si>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</si>
  <si>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28092020-041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</si>
  <si>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</si>
  <si>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</si>
  <si>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 180037 - Revitalizace veřejných ploch města Luby - Lokalita B, U Pily - IV.etapa</t>
  </si>
  <si>
    <t>KSO:</t>
  </si>
  <si>
    <t>CC-CZ:</t>
  </si>
  <si>
    <t>Místo:</t>
  </si>
  <si>
    <t>Luby</t>
  </si>
  <si>
    <t>Datum:</t>
  </si>
  <si>
    <t>Zadavatel:</t>
  </si>
  <si>
    <t>IČ:</t>
  </si>
  <si>
    <t>00254053</t>
  </si>
  <si>
    <t>Město Luby</t>
  </si>
  <si>
    <t>DIČ:</t>
  </si>
  <si>
    <t>Uchazeč:</t>
  </si>
  <si>
    <t>Vyplň údaj</t>
  </si>
  <si>
    <t>Projektant:</t>
  </si>
  <si>
    <t>26355981</t>
  </si>
  <si>
    <t>A69-architekti s.r.o.</t>
  </si>
  <si>
    <t>True</t>
  </si>
  <si>
    <t>Zpracovatel:</t>
  </si>
  <si>
    <t>14733099</t>
  </si>
  <si>
    <t>Ing.Pavel Šturc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</si>
  <si>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</si>
  <si>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</si>
  <si>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</si>
  <si>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</si>
  <si>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</si>
  <si>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</si>
  <si>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</si>
  <si>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</si>
  <si>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</si>
  <si>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</si>
  <si>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</si>
  <si>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</si>
  <si>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</si>
  <si>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</si>
  <si>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</si>
  <si>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</si>
  <si>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</si>
  <si>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</si>
  <si>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</si>
  <si>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</si>
  <si>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</si>
  <si>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</si>
  <si>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</si>
  <si>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</si>
  <si>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</si>
  <si>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</si>
  <si>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</si>
  <si>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</si>
  <si>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</si>
  <si>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</si>
  <si>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</si>
  <si>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</si>
  <si>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</si>
  <si>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</si>
  <si>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</si>
  <si>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</si>
  <si>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</si>
  <si>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</si>
  <si>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</si>
  <si>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</si>
  <si>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</si>
  <si>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</si>
  <si>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</si>
  <si>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</si>
  <si>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</si>
  <si>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</si>
  <si>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IO-01</t>
  </si>
  <si>
    <t xml:space="preserve"> Dopravní řešení a komunikace</t>
  </si>
  <si>
    <t>STA</t>
  </si>
  <si>
    <t>1</t>
  </si>
  <si>
    <t>{48822822-890f-42ed-b314-55152cbac011}</t>
  </si>
  <si>
    <t>2</t>
  </si>
  <si>
    <t>IO-02</t>
  </si>
  <si>
    <t>Opěrné zdi a schodiště</t>
  </si>
  <si>
    <t>{abf74c58-f862-46f9-b101-a5b7ee5d23a0}</t>
  </si>
  <si>
    <t>IO-03</t>
  </si>
  <si>
    <t>Dešťová kanalizace</t>
  </si>
  <si>
    <t>{ee546713-b9e4-4e4f-9655-6c6a7c1a728a}</t>
  </si>
  <si>
    <t>IO-06</t>
  </si>
  <si>
    <t>Optická síť</t>
  </si>
  <si>
    <t>{a3fffa95-2eb1-4e1c-b0a4-234030220857}</t>
  </si>
  <si>
    <t>SO-01-1</t>
  </si>
  <si>
    <t>Drobná architektura - pergola</t>
  </si>
  <si>
    <t>{6e7569e9-dfb7-4cdf-a33d-de93da3780e4}</t>
  </si>
  <si>
    <t>SO-01-2</t>
  </si>
  <si>
    <t>Drobná architektura - oplocení kontejnerů</t>
  </si>
  <si>
    <t>{3a316dbf-7169-4df7-8e05-4c7dfd045ef1}</t>
  </si>
  <si>
    <t>SO-01-3</t>
  </si>
  <si>
    <t>Drobná architektura - laťové oplocení treláž</t>
  </si>
  <si>
    <t>{e53937f7-ece2-4dc4-9ac7-0f6df305bbc9}</t>
  </si>
  <si>
    <t>SO-02</t>
  </si>
  <si>
    <t>Sadové úpravy</t>
  </si>
  <si>
    <t>{63c57b02-5683-429a-86ca-9c985a2ba702}</t>
  </si>
  <si>
    <t>SO-03</t>
  </si>
  <si>
    <t>Mobiliář</t>
  </si>
  <si>
    <t>{c58a9fb1-ea9b-4e92-86bc-132c0f126474}</t>
  </si>
  <si>
    <t>SO-04</t>
  </si>
  <si>
    <t>Demolice</t>
  </si>
  <si>
    <t>{db0a5753-40e4-44eb-ab98-630d6de9f63b}</t>
  </si>
  <si>
    <t>VON</t>
  </si>
  <si>
    <t>Vedlejší a ostatní náklady Etapa IV</t>
  </si>
  <si>
    <t>{8eba679e-8ad6-4551-837c-913c0cd172d5}</t>
  </si>
  <si>
    <t>IO-04</t>
  </si>
  <si>
    <t>Veřejné osvětlení</t>
  </si>
  <si>
    <t>{ab09aebe-a8d7-46b1-8b74-16eb4a81b11d}</t>
  </si>
  <si>
    <t>KRYCÍ LIST SOUPISU PRACÍ</t>
  </si>
  <si>
    <t>Objekt:</t>
  </si>
  <si>
    <t>IO-01 -  Dopravní řešení a komunikace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</si>
  <si>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</si>
  <si>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</si>
  <si>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</si>
  <si>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</si>
  <si>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</si>
  <si>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</si>
  <si>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</si>
  <si>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</si>
  <si>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</si>
  <si>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</si>
  <si>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</si>
  <si>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</si>
  <si>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</si>
  <si>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</si>
  <si>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</si>
  <si>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</si>
  <si>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</si>
  <si>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</si>
  <si>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</si>
  <si>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</si>
  <si>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</si>
  <si>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</si>
  <si>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</si>
  <si>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</si>
  <si>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</si>
  <si>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</si>
  <si>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</si>
  <si>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</si>
  <si>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</si>
  <si>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</si>
  <si>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</si>
  <si>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</si>
  <si>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</si>
  <si>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</si>
  <si>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</si>
  <si>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</si>
  <si>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113154263</t>
  </si>
  <si>
    <t>Frézování živičného krytu tl 30 mm s překážkami v trase</t>
  </si>
  <si>
    <t>m2</t>
  </si>
  <si>
    <t>4</t>
  </si>
  <si>
    <t>122251106</t>
  </si>
  <si>
    <t>Odkopávky a prokopávky nezapažené v hornině třídy těžitelnosti I skupiny 3 objem do 5000 m3 strojně</t>
  </si>
  <si>
    <t>m3</t>
  </si>
  <si>
    <t>1715401714</t>
  </si>
  <si>
    <t>VV</t>
  </si>
  <si>
    <t xml:space="preserve">1420 " profil 1 </t>
  </si>
  <si>
    <t>416 "chodníky, altánek</t>
  </si>
  <si>
    <t>160"náměstíčko</t>
  </si>
  <si>
    <t>124 "chodníky a IO 02-59</t>
  </si>
  <si>
    <t>560 "profil 2, schodiště</t>
  </si>
  <si>
    <t>530*0,3*0,3"rýha pro drenáže</t>
  </si>
  <si>
    <t>Součet</t>
  </si>
  <si>
    <t>3</t>
  </si>
  <si>
    <t>122351104</t>
  </si>
  <si>
    <t>Odkopávky a prokopávky nezapažené v hornině třídy těžitelnosti II skupiny 4 objem do 500 m3 strojně</t>
  </si>
  <si>
    <t>-1722837363</t>
  </si>
  <si>
    <t>200 "reserva</t>
  </si>
  <si>
    <t>162751117</t>
  </si>
  <si>
    <t>Vodorovné přemístění přes 9 000 do 10000 m výkopku/sypaniny z horniny třídy těžitelnosti I skupiny 1 až 3</t>
  </si>
  <si>
    <t>1056382299</t>
  </si>
  <si>
    <t>2727,70</t>
  </si>
  <si>
    <t>5</t>
  </si>
  <si>
    <t>162751119</t>
  </si>
  <si>
    <t>Příplatek k vodorovnému přemístění výkopku/sypaniny z horniny třídy těžitelnosti I skupiny 1 až 3 ZKD 1000 m přes 10000 m</t>
  </si>
  <si>
    <t>1388107277</t>
  </si>
  <si>
    <t>2727,7*12</t>
  </si>
  <si>
    <t>6</t>
  </si>
  <si>
    <t>162751137</t>
  </si>
  <si>
    <t>Vodorovné přemístění do 10000 m výkopku/sypaniny z horniny třídy těžitelnosti II, skupiny 4 a 5</t>
  </si>
  <si>
    <t>924233667</t>
  </si>
  <si>
    <t>200</t>
  </si>
  <si>
    <t>7</t>
  </si>
  <si>
    <t>162751139</t>
  </si>
  <si>
    <t>Příplatek k vodorovnému přemístění výkopku/sypaniny z horniny třídy těžitelnosti II, skupiny 4 a 5 ZKD 1000 m přes 10000 m</t>
  </si>
  <si>
    <t>-600218768</t>
  </si>
  <si>
    <t>200*12</t>
  </si>
  <si>
    <t>8</t>
  </si>
  <si>
    <t>171152101</t>
  </si>
  <si>
    <t>Uložení sypaniny z hornin soudržných do násypů zhutněných silnic a dálnic</t>
  </si>
  <si>
    <t>88363035</t>
  </si>
  <si>
    <t>15 "stáv. výkopek pro profil 5, násyp</t>
  </si>
  <si>
    <t>125 "štěrkopísek za obrubami</t>
  </si>
  <si>
    <t>9</t>
  </si>
  <si>
    <t>M</t>
  </si>
  <si>
    <t>58337344</t>
  </si>
  <si>
    <t>štěrkopísek frakce 0-32 - dosyp za obrubami</t>
  </si>
  <si>
    <t>t</t>
  </si>
  <si>
    <t>18</t>
  </si>
  <si>
    <t>500*0,5*0,5*2,2</t>
  </si>
  <si>
    <t>10</t>
  </si>
  <si>
    <t>181351103</t>
  </si>
  <si>
    <t>Rozprostření ornice tl vrstvy do 200 mm pl přes 100 do 500 m2 v rovině nebo ve svahu do 1:5 strojně</t>
  </si>
  <si>
    <t>2061795045</t>
  </si>
  <si>
    <t>450</t>
  </si>
  <si>
    <t>11</t>
  </si>
  <si>
    <t>181411131</t>
  </si>
  <si>
    <t>Založení parkového trávníku výsevem plochy do 1000 m2 v rovině a ve svahu do 1:5</t>
  </si>
  <si>
    <t>-1648742861</t>
  </si>
  <si>
    <t>12</t>
  </si>
  <si>
    <t>00572410</t>
  </si>
  <si>
    <t>osivo směs travní parková</t>
  </si>
  <si>
    <t>kg</t>
  </si>
  <si>
    <t>76399792</t>
  </si>
  <si>
    <t>450*0,03 "Přepočtené koeficientem množství</t>
  </si>
  <si>
    <t>13</t>
  </si>
  <si>
    <t>181951112</t>
  </si>
  <si>
    <t>Úprava pláně v hornině třídy těžitelnosti I skupiny 1 až 3 se zhutněním strojně</t>
  </si>
  <si>
    <t>-1856838627</t>
  </si>
  <si>
    <t>Zakládání</t>
  </si>
  <si>
    <t>14</t>
  </si>
  <si>
    <t>211971110</t>
  </si>
  <si>
    <t>Zřízení opláštění žeber nebo trativodů geotextilií v rýze nebo zářezu sklonu do 1:2</t>
  </si>
  <si>
    <t>26</t>
  </si>
  <si>
    <t>(0,3+0,3+0,3+0,3)*530</t>
  </si>
  <si>
    <t>69311060</t>
  </si>
  <si>
    <t>geotextilie netkaná PP 200g/m2</t>
  </si>
  <si>
    <t>28</t>
  </si>
  <si>
    <t>16</t>
  </si>
  <si>
    <t>212532111</t>
  </si>
  <si>
    <t>Lože pro trativody z kameniva hrubého drceného frakce 16 až 32 mm</t>
  </si>
  <si>
    <t>30</t>
  </si>
  <si>
    <t>530*0,3*0,3</t>
  </si>
  <si>
    <t>17</t>
  </si>
  <si>
    <t>212755214</t>
  </si>
  <si>
    <t>Trativody z drenážních trubek plastových flexibilních D 100 mm bez lože</t>
  </si>
  <si>
    <t>m</t>
  </si>
  <si>
    <t>32</t>
  </si>
  <si>
    <t>612131131</t>
  </si>
  <si>
    <t>Jílové dno pod drenáž</t>
  </si>
  <si>
    <t>34</t>
  </si>
  <si>
    <t>530*0,3</t>
  </si>
  <si>
    <t>Komunikace pozemní</t>
  </si>
  <si>
    <t>19</t>
  </si>
  <si>
    <t>564211111</t>
  </si>
  <si>
    <t>Podklad nebo podsyp ze štěrkopísku ŠP tl 50 mm - nad a pod izolační vanu</t>
  </si>
  <si>
    <t>40</t>
  </si>
  <si>
    <t>450*2</t>
  </si>
  <si>
    <t>20</t>
  </si>
  <si>
    <t>564751111</t>
  </si>
  <si>
    <t>Podklad z kameniva hrubého drceného vel. 32-63 mm tl 150 mm</t>
  </si>
  <si>
    <t>44</t>
  </si>
  <si>
    <t xml:space="preserve">450*1,2 "parkovací stání </t>
  </si>
  <si>
    <t>200*1,2 "náměstíčko</t>
  </si>
  <si>
    <t>1030*1,2"vozovka kamenná dlažba</t>
  </si>
  <si>
    <t>17 *1,2"vozovka hmatová dlažba</t>
  </si>
  <si>
    <t>14*1,2 "vozovka lem hmatové dlažby</t>
  </si>
  <si>
    <t>500*1,2 "chodník kamenná dlažba</t>
  </si>
  <si>
    <t>564751111-1</t>
  </si>
  <si>
    <t>Podklad z kameniva hrubého drceného vel. 32-63 mm tl 150 mm druhá vrstva</t>
  </si>
  <si>
    <t>46</t>
  </si>
  <si>
    <t>22</t>
  </si>
  <si>
    <t>564811111</t>
  </si>
  <si>
    <t>Podklad ze štěrkodrtě ŠD tl 50 mm - pro žulovou drt</t>
  </si>
  <si>
    <t>48</t>
  </si>
  <si>
    <t>23</t>
  </si>
  <si>
    <t>58381157</t>
  </si>
  <si>
    <t>deska dlažební žula tryskaná 40x40 tl 3cm - lem hmatové dlažby</t>
  </si>
  <si>
    <t>50</t>
  </si>
  <si>
    <t>24</t>
  </si>
  <si>
    <t>564841111</t>
  </si>
  <si>
    <t>Podklad ze štěrkodrtě ŠD tl 120 mm</t>
  </si>
  <si>
    <t>52</t>
  </si>
  <si>
    <t>25</t>
  </si>
  <si>
    <t>564851111</t>
  </si>
  <si>
    <t>Podklad ze štěrkodrtě ŠD tl 150 mm</t>
  </si>
  <si>
    <t>54</t>
  </si>
  <si>
    <t xml:space="preserve">450*1,13 "parkovací stání </t>
  </si>
  <si>
    <t>200*1,13 "náměstíčko</t>
  </si>
  <si>
    <t>1030*1,13"vozovka kamenná dlažba</t>
  </si>
  <si>
    <t>17 *1,13"vozovka hmatová dlažba</t>
  </si>
  <si>
    <t>14*1,13 "vozovka lem hmatové dlažby</t>
  </si>
  <si>
    <t>500*1,13 "chodník kamenná dlažba</t>
  </si>
  <si>
    <t>564952111</t>
  </si>
  <si>
    <t>Podklad z mechanicky zpevněného kameniva MZK tl 150 mm</t>
  </si>
  <si>
    <t>56</t>
  </si>
  <si>
    <t xml:space="preserve">450 "parkovací stání </t>
  </si>
  <si>
    <t>1030"vozovka kamenná dlažba</t>
  </si>
  <si>
    <t>17 "vozovka hmatová dlažba</t>
  </si>
  <si>
    <t>14 "vozovka lem hmatové dlažby</t>
  </si>
  <si>
    <t>27</t>
  </si>
  <si>
    <t>571904111</t>
  </si>
  <si>
    <t>Posyp krytu kamenivem drceným nebo těženým do 20 kg/m2 - žulová drt 0/16</t>
  </si>
  <si>
    <t>58</t>
  </si>
  <si>
    <t>591211111</t>
  </si>
  <si>
    <t>Kladení dlažby z kostek drobných z kamene do lože z kameniva těženého tl 50 mm</t>
  </si>
  <si>
    <t>60</t>
  </si>
  <si>
    <t>450+10 "parkovací stání , navýšení o přeponu podélného sklonu 5-12%</t>
  </si>
  <si>
    <t>200 "náměstíčko</t>
  </si>
  <si>
    <t>1030+10 "vozovka kamenná dlažba, navýšení o přeponu podélného sklonu  od 5 - 12 %</t>
  </si>
  <si>
    <t>29</t>
  </si>
  <si>
    <t>58381007</t>
  </si>
  <si>
    <t>kostka štípaná dlažební žula drobná 8/10</t>
  </si>
  <si>
    <t>838244951</t>
  </si>
  <si>
    <t>1700</t>
  </si>
  <si>
    <t>1700*1,03 'Přepočtené koeficientem množství</t>
  </si>
  <si>
    <t>591412111</t>
  </si>
  <si>
    <t>Kladení dlažby z mozaiky dvou a vícebarevné komunikací pro pěší lože z kameniva</t>
  </si>
  <si>
    <t>64</t>
  </si>
  <si>
    <t>15"podesty</t>
  </si>
  <si>
    <t>200 "chodníky</t>
  </si>
  <si>
    <t>31</t>
  </si>
  <si>
    <t>58381005</t>
  </si>
  <si>
    <t>kostka štípaná dlažební mozaika žula 4/6 šedá</t>
  </si>
  <si>
    <t>2014810976</t>
  </si>
  <si>
    <t>215</t>
  </si>
  <si>
    <t>215*1,03 'Přepočtené koeficientem množství</t>
  </si>
  <si>
    <t>596212210</t>
  </si>
  <si>
    <t>Kladení zámkové dlažby pozemních komunikací tl 80 mm - hmatová dlažba umělý kámen</t>
  </si>
  <si>
    <t>68</t>
  </si>
  <si>
    <t>33</t>
  </si>
  <si>
    <t>59245019</t>
  </si>
  <si>
    <t>dlažba umělý kámen hmatová přírodní</t>
  </si>
  <si>
    <t>70</t>
  </si>
  <si>
    <t>596841120</t>
  </si>
  <si>
    <t>Kladení dlaždic komunikací pro pěší do lože z cement malty nebo betonu tl. 60 mm</t>
  </si>
  <si>
    <t>72</t>
  </si>
  <si>
    <t>35</t>
  </si>
  <si>
    <t>59246005</t>
  </si>
  <si>
    <t>dlažba plošná betonová terasová reliéfní 40x40x4cm - okapový chodník</t>
  </si>
  <si>
    <t>74</t>
  </si>
  <si>
    <t>Trubní vedení</t>
  </si>
  <si>
    <t>36</t>
  </si>
  <si>
    <t>877265251</t>
  </si>
  <si>
    <t>Montáž samostatného nalepovacího hrdla z tvrdého PVC-systém KG DN 100 napojení drenáže na šachtu/vpust</t>
  </si>
  <si>
    <t>kus</t>
  </si>
  <si>
    <t>78</t>
  </si>
  <si>
    <t>37</t>
  </si>
  <si>
    <t>28611706</t>
  </si>
  <si>
    <t>nalepovací hrdlo samostatné kanalizace plastové KG DN 110</t>
  </si>
  <si>
    <t>80</t>
  </si>
  <si>
    <t>38</t>
  </si>
  <si>
    <t>894812001</t>
  </si>
  <si>
    <t>Revizní a čistící šachta z PP šachtové dno DN 400/150 přímý tok</t>
  </si>
  <si>
    <t>1867241720</t>
  </si>
  <si>
    <t>39</t>
  </si>
  <si>
    <t>894812032</t>
  </si>
  <si>
    <t>Revizní a čistící šachta z PP DN 400 šachtová roura korugovaná bez hrdla světlé hloubky 1500 mm</t>
  </si>
  <si>
    <t>1580085828</t>
  </si>
  <si>
    <t>894812041</t>
  </si>
  <si>
    <t>Příplatek k rourám revizní a čistící šachty z PP DN 400 za uříznutí šachtové roury</t>
  </si>
  <si>
    <t>1354009637</t>
  </si>
  <si>
    <t>41</t>
  </si>
  <si>
    <t>894812062</t>
  </si>
  <si>
    <t>Revizní a čistící šachta z PP DN 400 poklop litinový s betonovým rámem pro třídu zatížení B125</t>
  </si>
  <si>
    <t>-958308243</t>
  </si>
  <si>
    <t>42</t>
  </si>
  <si>
    <t>899331111</t>
  </si>
  <si>
    <t>Výšková úprava uličního vstupu nebo vpusti do 200 mm poklopu</t>
  </si>
  <si>
    <t>86</t>
  </si>
  <si>
    <t>43</t>
  </si>
  <si>
    <t>899431111</t>
  </si>
  <si>
    <t>Výšková úprava uličního vstupu nebo vpusti do 200 mm  krycího hrnce, šoupěte nebo hydrantu</t>
  </si>
  <si>
    <t>88</t>
  </si>
  <si>
    <t>Ostatní konstrukce a práce, bourání</t>
  </si>
  <si>
    <t>911121111</t>
  </si>
  <si>
    <t>Montáž zábradlí ocelového přichyceného vruty do betonového podkladu</t>
  </si>
  <si>
    <t>92</t>
  </si>
  <si>
    <t>45</t>
  </si>
  <si>
    <t>63126080</t>
  </si>
  <si>
    <t>zábradlí kompozitní - madlo, jedna vodorovná výplň, výška 1,1m</t>
  </si>
  <si>
    <t>-1943977710</t>
  </si>
  <si>
    <t>914111121</t>
  </si>
  <si>
    <t>Montáž svislé dopravní značky do velikosti 2 m2 objímkami na sloupek nebo konzolu</t>
  </si>
  <si>
    <t>-255617119</t>
  </si>
  <si>
    <t>47</t>
  </si>
  <si>
    <t>40445622</t>
  </si>
  <si>
    <t>informativní značky provozní IP1-IP3, IP4b-IP7, IP10a, b 750x750mm</t>
  </si>
  <si>
    <t>750746126</t>
  </si>
  <si>
    <t>914511111</t>
  </si>
  <si>
    <t>Montáž sloupku dopravních značek délky do 3,5 m s betonovým základem</t>
  </si>
  <si>
    <t>-1317107865</t>
  </si>
  <si>
    <t>49</t>
  </si>
  <si>
    <t>40445225</t>
  </si>
  <si>
    <t>sloupek Zn pro dopravní značku D 60mm v 350mm</t>
  </si>
  <si>
    <t>-111872809</t>
  </si>
  <si>
    <t>953941211</t>
  </si>
  <si>
    <t>Osazování kovových konzol nebo kotev pro madla</t>
  </si>
  <si>
    <t>96</t>
  </si>
  <si>
    <t>51</t>
  </si>
  <si>
    <t>916241213</t>
  </si>
  <si>
    <t>Osazení obrubníku kamenného stojatého s boční opěrou do lože z betonu prostého</t>
  </si>
  <si>
    <t>102</t>
  </si>
  <si>
    <t>885</t>
  </si>
  <si>
    <t>58380374</t>
  </si>
  <si>
    <t>obrubník kamenný přímý, žula, 12x25</t>
  </si>
  <si>
    <t>104</t>
  </si>
  <si>
    <t>53</t>
  </si>
  <si>
    <t>58380374-1</t>
  </si>
  <si>
    <t>obrubník kamenný přímý bílý, žula, 12x25x50 cm - pro vodorovné značení</t>
  </si>
  <si>
    <t>ks</t>
  </si>
  <si>
    <t>106</t>
  </si>
  <si>
    <t>143 "ks kolmá stání</t>
  </si>
  <si>
    <t>58380416-1</t>
  </si>
  <si>
    <t>obrubník kamenný obloukový , žula, r=1 m 12x25</t>
  </si>
  <si>
    <t>108</t>
  </si>
  <si>
    <t>55</t>
  </si>
  <si>
    <t>58380428</t>
  </si>
  <si>
    <t>obrubník kamenný obloukový , žula, r=3 m 12x25</t>
  </si>
  <si>
    <t>110</t>
  </si>
  <si>
    <t>916241213-1</t>
  </si>
  <si>
    <t>Osazení obrubníku kamenného stojatého s boční opěrou do lože z betonu prostého - bílý obrubník</t>
  </si>
  <si>
    <t>112</t>
  </si>
  <si>
    <t>143</t>
  </si>
  <si>
    <t>57</t>
  </si>
  <si>
    <t>919726122</t>
  </si>
  <si>
    <t>Geotextilie pro ochranu, separaci a filtraci netkaná měrná hmotnost do 300 g/m2</t>
  </si>
  <si>
    <t>114</t>
  </si>
  <si>
    <t xml:space="preserve">450*1,4 "parkovací stání </t>
  </si>
  <si>
    <t>200*1,4 "náměstíčko</t>
  </si>
  <si>
    <t>1030*1,4"vozovka kamenná dlažba</t>
  </si>
  <si>
    <t>17 *1,4"vozovka hmatová dlažba</t>
  </si>
  <si>
    <t>14*1,4 "vozovka lem hmatové dlažby</t>
  </si>
  <si>
    <t>500*1,4 "chodník kamenná dlažba</t>
  </si>
  <si>
    <t>200 "chodník mlat</t>
  </si>
  <si>
    <t>919726203</t>
  </si>
  <si>
    <t>izolační vana - polyethylen 950 kg/m3 HDPE</t>
  </si>
  <si>
    <t>116</t>
  </si>
  <si>
    <t>450*1,5 "včetně přesahů a zatáhnutí až k obrubě</t>
  </si>
  <si>
    <t>59</t>
  </si>
  <si>
    <t>919735125</t>
  </si>
  <si>
    <t>Řezání kamenné obruby</t>
  </si>
  <si>
    <t>118</t>
  </si>
  <si>
    <t>966006211</t>
  </si>
  <si>
    <t>Odstranění svislých dopravních značek ze sloupů, sloupků nebo konzol</t>
  </si>
  <si>
    <t>-2078011788</t>
  </si>
  <si>
    <t>61</t>
  </si>
  <si>
    <t>915311113</t>
  </si>
  <si>
    <t>Předformátované vodorovné dopravní značení dopravní značky do 5 m2 - piktogram tělesně postiženého</t>
  </si>
  <si>
    <t>122</t>
  </si>
  <si>
    <t>997</t>
  </si>
  <si>
    <t>Přesun sutě</t>
  </si>
  <si>
    <t>62</t>
  </si>
  <si>
    <t>997013501</t>
  </si>
  <si>
    <t>Odvoz suti a vybouraných hmot na skládku nebo meziskládku do 1 km se složením</t>
  </si>
  <si>
    <t>126</t>
  </si>
  <si>
    <t>2,3</t>
  </si>
  <si>
    <t>63</t>
  </si>
  <si>
    <t>997013509</t>
  </si>
  <si>
    <t>Příplatek k odvozu suti a vybouraných hmot na skládku ZKD 1 km přes 1 km</t>
  </si>
  <si>
    <t>128</t>
  </si>
  <si>
    <t>2,3*22</t>
  </si>
  <si>
    <t>997221873</t>
  </si>
  <si>
    <t>Poplatek za uložení stavebního odpadu na recyklační skládce (skládkovné) zeminy a kamení zatříděného do Katalogu odpadů pod kódem 17 05 04</t>
  </si>
  <si>
    <t>236820650</t>
  </si>
  <si>
    <t>(2727,9+200)*1,9</t>
  </si>
  <si>
    <t>65</t>
  </si>
  <si>
    <t>997221875</t>
  </si>
  <si>
    <t>Poplatek za uložení stavebního odpadu na recyklační skládce (skládkovné) asfaltového bez obsahu dehtu zatříděného do Katalogu odpadů pod kódem 17 03 02</t>
  </si>
  <si>
    <t>279105721</t>
  </si>
  <si>
    <t>998</t>
  </si>
  <si>
    <t>Přesun hmot</t>
  </si>
  <si>
    <t>66</t>
  </si>
  <si>
    <t>998223011</t>
  </si>
  <si>
    <t>Přesun hmot pro pozemní komunikace s krytem dlážděným</t>
  </si>
  <si>
    <t>1851957703</t>
  </si>
  <si>
    <t>PSV</t>
  </si>
  <si>
    <t>Práce a dodávky PSV</t>
  </si>
  <si>
    <t>711</t>
  </si>
  <si>
    <t>Izolace proti vodě, vlhkosti a plynům</t>
  </si>
  <si>
    <t>67</t>
  </si>
  <si>
    <t>711161273</t>
  </si>
  <si>
    <t>Provedení izolace proti zemní vlhkosti svislé z nopové fólie</t>
  </si>
  <si>
    <t>-2048798105</t>
  </si>
  <si>
    <t>58*2</t>
  </si>
  <si>
    <t>20 "podél opěrek</t>
  </si>
  <si>
    <t>28323010</t>
  </si>
  <si>
    <t>fólie nopová v 20mm tl 1mm š 2,0m</t>
  </si>
  <si>
    <t>76</t>
  </si>
  <si>
    <t>136*1,1 'Přepočtené koeficientem množství</t>
  </si>
  <si>
    <t>VRN</t>
  </si>
  <si>
    <t>Vedlejší rozpočtové náklady</t>
  </si>
  <si>
    <t>VRN4</t>
  </si>
  <si>
    <t>Inženýrská činnost</t>
  </si>
  <si>
    <t>69</t>
  </si>
  <si>
    <t>043154000</t>
  </si>
  <si>
    <t>Zkoušky hutnicí</t>
  </si>
  <si>
    <t>sou</t>
  </si>
  <si>
    <t>1024</t>
  </si>
  <si>
    <t>-2019406726</t>
  </si>
  <si>
    <t>IO-02 - Opěrné zdi a schodiště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</si>
  <si>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</si>
  <si>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</si>
  <si>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</si>
  <si>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762 - Konstrukce tesařské</t>
  </si>
  <si>
    <t xml:space="preserve">    767 - Konstrukce zámečnické</t>
  </si>
  <si>
    <t xml:space="preserve">    783 - Dokončovací práce - nátěry</t>
  </si>
  <si>
    <t>132251103</t>
  </si>
  <si>
    <t>Hloubení rýh nezapažených š do 800 mm v hornině třídy těžitelnosti I skupiny 3 objem do 100 m3 strojně</t>
  </si>
  <si>
    <t>501724647</t>
  </si>
  <si>
    <t>20,868+3,79+1,74+27,77</t>
  </si>
  <si>
    <t>5,994+2,247</t>
  </si>
  <si>
    <t>867650946</t>
  </si>
  <si>
    <t>62,409</t>
  </si>
  <si>
    <t>742324974</t>
  </si>
  <si>
    <t>62,409*12</t>
  </si>
  <si>
    <t>167151101</t>
  </si>
  <si>
    <t>Nakládání výkopku z hornin třídy těžitelnosti I skupiny 1 až 3 do 100 m3</t>
  </si>
  <si>
    <t>-707138173</t>
  </si>
  <si>
    <t>171201231</t>
  </si>
  <si>
    <t>Poplatek za uložení zeminy a kamení na recyklační skládce (skládkovné) kód odpadu 17 05 04</t>
  </si>
  <si>
    <t>1730501926</t>
  </si>
  <si>
    <t>62,409*1,7</t>
  </si>
  <si>
    <t>273322611</t>
  </si>
  <si>
    <t>Základové desky ze ŽB se zvýšenými nároky na prostředí tř. C 30/37</t>
  </si>
  <si>
    <t>20,868</t>
  </si>
  <si>
    <t>273361821</t>
  </si>
  <si>
    <t>Výztuž základových desek betonářskou ocelí 10 505 (R)</t>
  </si>
  <si>
    <t>1,268</t>
  </si>
  <si>
    <t>274322611</t>
  </si>
  <si>
    <t>Základové pasy ze ŽB se zvýšenými nároky na prostředí tř. C 30/37</t>
  </si>
  <si>
    <t>3,79+1,74+27,77</t>
  </si>
  <si>
    <t>274361821</t>
  </si>
  <si>
    <t>Výztuž základových pásů betonářskou ocelí 10 505 (R)</t>
  </si>
  <si>
    <t>0,145+0,152+0,999</t>
  </si>
  <si>
    <t>5,86+25,5+3,7+4,5+11+4,2+5,5+10,5+0,3+9,8+15,4+9,8</t>
  </si>
  <si>
    <t>Svislé a kompletní konstrukce</t>
  </si>
  <si>
    <t>311351311</t>
  </si>
  <si>
    <t>Zřízení jednostranného bednění nosných nadzákladových zdí</t>
  </si>
  <si>
    <t>(5,761+0,3+6,16)*2,52</t>
  </si>
  <si>
    <t>(4,66+0,3+4,66)*2,24</t>
  </si>
  <si>
    <t>(5,98+5,98)*1,9</t>
  </si>
  <si>
    <t>(5,98+5,98)*1,4</t>
  </si>
  <si>
    <t>(5,98+5,98)*1</t>
  </si>
  <si>
    <t>(2,79+0,3+3,16+0,3+3,16+2,49)*0,6</t>
  </si>
  <si>
    <t>(5,372+5,372+0,3+3,678+0,3+3,78+10,36+0,3)*1,41</t>
  </si>
  <si>
    <t>(4,26+0,3+4,26+0,3)*1,83</t>
  </si>
  <si>
    <t>(5,24+0,3+5,24+0,3)*1,7</t>
  </si>
  <si>
    <t>(10,412+0,3+10,412+0,3)*1,14</t>
  </si>
  <si>
    <t>(0,3+9,95+16,163+9,87+0,3+9,64+15,56+9,64)*1,2</t>
  </si>
  <si>
    <t>311351312</t>
  </si>
  <si>
    <t>Odstranění jednostranného bednění nosných nadzákladových zdí</t>
  </si>
  <si>
    <t>311351911</t>
  </si>
  <si>
    <t>Příplatek k cenám bednění nosných nadzákladových zdí za pohledový beton</t>
  </si>
  <si>
    <t>298,292</t>
  </si>
  <si>
    <t>311322611</t>
  </si>
  <si>
    <t>Nosná zeď ze ŽB odolného proti agresivnímu prostředí tř. C 30/37 bez výztuže</t>
  </si>
  <si>
    <t>27,595+2,34+1,78+12,74</t>
  </si>
  <si>
    <t>311361821</t>
  </si>
  <si>
    <t>Výztuž nosných zdí betonářskou ocelí 10 505</t>
  </si>
  <si>
    <t>2,464+0,154+0,173+1,152</t>
  </si>
  <si>
    <t>Vodorovné konstrukce</t>
  </si>
  <si>
    <t>430321616</t>
  </si>
  <si>
    <t>Schodišťová konstrukce a rampa ze ŽB tř. C 30/37</t>
  </si>
  <si>
    <t>2,856+2,328</t>
  </si>
  <si>
    <t>430361821</t>
  </si>
  <si>
    <t>Výztuž schodišťové konstrukce a rampy betonářskou ocelí 10 505</t>
  </si>
  <si>
    <t>0,664+0,019+0,295+0,011</t>
  </si>
  <si>
    <t>433121121</t>
  </si>
  <si>
    <t>Osazení ŽB schodnic</t>
  </si>
  <si>
    <t>3+8+1+3+2+1+2+1+2</t>
  </si>
  <si>
    <t>59373775</t>
  </si>
  <si>
    <t>deska schodišťová nosná ŽB 166x400x1200mm</t>
  </si>
  <si>
    <t>59373776</t>
  </si>
  <si>
    <t>deska schodišťová nosná ŽB 166x400x1500mm</t>
  </si>
  <si>
    <t>59373777</t>
  </si>
  <si>
    <t>deska schodišťová nosná ŽB 166x297x1200mm</t>
  </si>
  <si>
    <t>59373770</t>
  </si>
  <si>
    <t>deska schodišťová nosná ŽB 166x297x1500mm</t>
  </si>
  <si>
    <t>59373771</t>
  </si>
  <si>
    <t>deska schodišťová nosná ŽB 166x297x2150mm</t>
  </si>
  <si>
    <t>59373772</t>
  </si>
  <si>
    <t>deska schodišťová nosná ŽB 166x400x2150mm</t>
  </si>
  <si>
    <t>59373780</t>
  </si>
  <si>
    <t>deska schodišťová nosná ŽB 166x400x2500mm</t>
  </si>
  <si>
    <t>59373740</t>
  </si>
  <si>
    <t>deska schodišťová nosná ŽB 166x400x1850mm</t>
  </si>
  <si>
    <t>59373741</t>
  </si>
  <si>
    <t>deska schodišťová nosná ŽB 166x297x2050mm</t>
  </si>
  <si>
    <t>Úpravy povrchů, podlahy a osazování výplní</t>
  </si>
  <si>
    <t>624631212</t>
  </si>
  <si>
    <t>Tmelení akrylátovým tmelem spár prefabrikovaných dílců š do 20 mm včetně penetrace</t>
  </si>
  <si>
    <t>2,5+1,4+3,133+2,6+2+1,5+2,81+2+2+3,3+2,7+2,5</t>
  </si>
  <si>
    <t>628613611</t>
  </si>
  <si>
    <t>Žárové zinkování ponorem dílů ocelových konstrukcí hmotnosti do 100 kg</t>
  </si>
  <si>
    <t>902767789</t>
  </si>
  <si>
    <t>953312112</t>
  </si>
  <si>
    <t>Vložky do svislých dilatačních spár z fasádních polystyrénových desek tl 20 mm</t>
  </si>
  <si>
    <t>2,5*0,3</t>
  </si>
  <si>
    <t>1,4*0,3*3</t>
  </si>
  <si>
    <t>3,133*0,4</t>
  </si>
  <si>
    <t>2,6*0,4</t>
  </si>
  <si>
    <t>2*0,4</t>
  </si>
  <si>
    <t>1,5*0,4</t>
  </si>
  <si>
    <t>2,81*0,4</t>
  </si>
  <si>
    <t>2*0,4*2</t>
  </si>
  <si>
    <t>3,3*0,4</t>
  </si>
  <si>
    <t>2,7*0,4</t>
  </si>
  <si>
    <t>2,5*0,4</t>
  </si>
  <si>
    <t>998152111</t>
  </si>
  <si>
    <t>Přesun hmot pro montované zdi a valy v do 12 m</t>
  </si>
  <si>
    <t>711491273</t>
  </si>
  <si>
    <t>Provedení izolace proti tlakové vodě svislé z nopové folie</t>
  </si>
  <si>
    <t>5,86*4</t>
  </si>
  <si>
    <t>4,7*4</t>
  </si>
  <si>
    <t>5,98*3,2</t>
  </si>
  <si>
    <t>5,98*2,5</t>
  </si>
  <si>
    <t>5,98*2</t>
  </si>
  <si>
    <t>2,8*1,5</t>
  </si>
  <si>
    <t>3,7*1,5</t>
  </si>
  <si>
    <t>4,5*3,5</t>
  </si>
  <si>
    <t>11*2,9</t>
  </si>
  <si>
    <t>4,2*2,2</t>
  </si>
  <si>
    <t>5,4*2,5</t>
  </si>
  <si>
    <t>10,5*2</t>
  </si>
  <si>
    <t>10,2*2</t>
  </si>
  <si>
    <t>15,4*1,5</t>
  </si>
  <si>
    <t>10,2*1,5</t>
  </si>
  <si>
    <t>28323005</t>
  </si>
  <si>
    <t>fólie drenážní nopová v 8mm tl 0,5mm š 2,0m</t>
  </si>
  <si>
    <t>248,226*1,2</t>
  </si>
  <si>
    <t>998711201</t>
  </si>
  <si>
    <t>Přesun hmot procentní pro izolace proti vodě, vlhkosti a plynům v objektech v do 6 m</t>
  </si>
  <si>
    <t>%</t>
  </si>
  <si>
    <t>762</t>
  </si>
  <si>
    <t>Konstrukce tesařské</t>
  </si>
  <si>
    <t>762083122</t>
  </si>
  <si>
    <t>Impregnace řeziva proti dřevokaznému hmyzu, houbám a plísním máčením třída ohrožení 3 a 4</t>
  </si>
  <si>
    <t>-423887377</t>
  </si>
  <si>
    <t>762136115R</t>
  </si>
  <si>
    <t>Montáž bednění stěn a střech z hoblovaných latí s mezerami do 100 mm na kovovou kci</t>
  </si>
  <si>
    <t>1676584605</t>
  </si>
  <si>
    <t>IO 02-04</t>
  </si>
  <si>
    <t>(((1,902+1,767)/2)*10,56)+((1,753+1,512)/2*1,6)</t>
  </si>
  <si>
    <t>IO 02-05</t>
  </si>
  <si>
    <t>((1,423+2,077)/2)*4,96</t>
  </si>
  <si>
    <t>IO 02-07</t>
  </si>
  <si>
    <t>((1,2+1,6)/2)*2,56</t>
  </si>
  <si>
    <t>60514108R</t>
  </si>
  <si>
    <t>řezivo jehličnaté lať hoblovaná pevnostní třída S10-13 průřez 40x60mm</t>
  </si>
  <si>
    <t>-1787399215</t>
  </si>
  <si>
    <t>(((1,902+1,767)/2)*68*0,04*0,06*1,1)+((1,753+1,512)/2*12*0,04*0,06*1,1)</t>
  </si>
  <si>
    <t>((1,423+2,077)/2)*36*0,04*0,06*1,1</t>
  </si>
  <si>
    <t>((1,2+1,6)/2)*18*0,04*0,06*1,1</t>
  </si>
  <si>
    <t>762395000</t>
  </si>
  <si>
    <t>Spojovací prostředky krovů, bednění, laťování, nadstřešních konstrukcí</t>
  </si>
  <si>
    <t>2116791829</t>
  </si>
  <si>
    <t>998762101</t>
  </si>
  <si>
    <t>Přesun hmot tonážní pro kce tesařské v objektech v do 6 m</t>
  </si>
  <si>
    <t>-40479005</t>
  </si>
  <si>
    <t>767</t>
  </si>
  <si>
    <t>Konstrukce zámečnické</t>
  </si>
  <si>
    <t>767161117</t>
  </si>
  <si>
    <t>Montáž zábradlí rovného z trubek do zdi hm přes 30 do 45 kg</t>
  </si>
  <si>
    <t>2011822469</t>
  </si>
  <si>
    <t>(4,48+3,2+2,88)</t>
  </si>
  <si>
    <t>4,96</t>
  </si>
  <si>
    <t>2,56</t>
  </si>
  <si>
    <t>55342030</t>
  </si>
  <si>
    <t>zábradlí Pz, sloupky 60x40mm, výplň dřevěné latě, madlo L 75x50x5mm, PZN + povrchové úpravy nátěry</t>
  </si>
  <si>
    <t>-1135314690</t>
  </si>
  <si>
    <t>(4,48+3,2+2,88)*((1,902+1,767)/2)</t>
  </si>
  <si>
    <t>4,96*((1,423+2,077)/2)</t>
  </si>
  <si>
    <t>2,56*((1,3+1,6)/2)</t>
  </si>
  <si>
    <t>767163221</t>
  </si>
  <si>
    <t>Montáž přímého kovového zábradlí z dílců do betonu konstrukce na schodišti</t>
  </si>
  <si>
    <t>1232902708</t>
  </si>
  <si>
    <t>63126079R</t>
  </si>
  <si>
    <t>zábradlí kompozitní - madlo, výška 1,1m, madlo z trubek 42,4x4mm, krajní sloupky trubka 42,4x4mm, vni.sloupky 32mm, vše PZN, nátěr</t>
  </si>
  <si>
    <t>1676935118</t>
  </si>
  <si>
    <t>IO 02-51</t>
  </si>
  <si>
    <t>2*18,565</t>
  </si>
  <si>
    <t>IO 02-53</t>
  </si>
  <si>
    <t>1,45*2</t>
  </si>
  <si>
    <t>998767101</t>
  </si>
  <si>
    <t>Přesun hmot tonážní pro zámečnické konstrukce v objektech v do 6 m</t>
  </si>
  <si>
    <t>-472565192</t>
  </si>
  <si>
    <t>783</t>
  </si>
  <si>
    <t>Dokončovací práce - nátěry</t>
  </si>
  <si>
    <t>783218111</t>
  </si>
  <si>
    <t>Lazurovací dvojnásobný syntetický nátěr tesařských konstrukcí</t>
  </si>
  <si>
    <t>1784049492</t>
  </si>
  <si>
    <t>(((1,902+1,767)/2)*68)*((0,04+0,06)*2)+((1,753+1,512)/2*12)*((0,04+0,06)*2)</t>
  </si>
  <si>
    <t>(((1,423+2,077)/2)*36)*((0,04+0,06)*2)</t>
  </si>
  <si>
    <t>(((1,2+1,6)/2)*18)*((0,04+0,06)*2)</t>
  </si>
  <si>
    <t>783314101</t>
  </si>
  <si>
    <t>Základní jednonásobný syntetický nátěr zámečnických konstrukcí</t>
  </si>
  <si>
    <t>-1174835641</t>
  </si>
  <si>
    <t>jackel 60/20/3, váha 3,5 kg/m</t>
  </si>
  <si>
    <t>((1,48+3,2+2,88+1,6)*2)*((0,06+0,02)*2)</t>
  </si>
  <si>
    <t>(5,03*2)*((0,06+0,02)*2)</t>
  </si>
  <si>
    <t>(2,56*2)*((0,06+0,02)*2)</t>
  </si>
  <si>
    <t>trubka 26,9 váha 1,53 kg/m</t>
  </si>
  <si>
    <t>(5,03*2)*0,082</t>
  </si>
  <si>
    <t>úhelník 75/50/5, váha 5kg/m</t>
  </si>
  <si>
    <t>IO 02-4</t>
  </si>
  <si>
    <t>(10,765+1,6)*((0,075+0,05)*2)</t>
  </si>
  <si>
    <t>IO 02-5</t>
  </si>
  <si>
    <t>(4,96*5)*((0,075+0,05)*2)</t>
  </si>
  <si>
    <t>jackel 60*40*4, váha 5,34 kg/m</t>
  </si>
  <si>
    <t>((1,902*9)+1,512)*((0,06+0,04)*2)</t>
  </si>
  <si>
    <t>((2,077+1,423)/2*5)*((0,06+0,04)*2)</t>
  </si>
  <si>
    <t>(1,3+1,5+1,7)*((0,06+0,04)*2)</t>
  </si>
  <si>
    <t>783315101</t>
  </si>
  <si>
    <t>Mezinátěr jednonásobný syntetický standardní zámečnických konstrukcí</t>
  </si>
  <si>
    <t>-590626598</t>
  </si>
  <si>
    <t>783317101</t>
  </si>
  <si>
    <t>Krycí jednonásobný syntetický standardní nátěr zámečnických konstrukcí</t>
  </si>
  <si>
    <t>-489195714</t>
  </si>
  <si>
    <t>IO-03 - Dešťová kanalizace</t>
  </si>
  <si>
    <t>131251105</t>
  </si>
  <si>
    <t>Hloubení jam nezapažených v hornině třídy těžitelnosti I skupiny 3 objemu do 1000 m3 strojně</t>
  </si>
  <si>
    <t>617372364</t>
  </si>
  <si>
    <t>3*3*(2,2-0,6)*6</t>
  </si>
  <si>
    <t>2*2*(2,2-0,6)*12</t>
  </si>
  <si>
    <t>4,5*4,5*(3-0,6)</t>
  </si>
  <si>
    <t>2*(5,28+2)*(7,58+2)*(3-0,6)</t>
  </si>
  <si>
    <t>132251254</t>
  </si>
  <si>
    <t>Hloubení rýh nezapažených š do 2000 mm v hornině třídy těžitelnosti I skupiny 3 objem do 500 m3 strojně</t>
  </si>
  <si>
    <t>699456184</t>
  </si>
  <si>
    <t>(3,72+1,31+11,95+3,61+3,4+3,06+3,21+3,19+4,27+3,08+6,16+4,07+5,58+7,48+15,54+3,89+11,65+12,1+1,65+1,58)*0,8*(2,1-0,5)</t>
  </si>
  <si>
    <t>(10,26+3,26+2,98+9,41+48,01+6,01+47,94+47,90)*0,8*(2,1-0,5)</t>
  </si>
  <si>
    <t>(2,51+2,51+2)*0,8*(2,1-0,5)</t>
  </si>
  <si>
    <t>(6+11)*0,8*(2,1-0,5)*-1</t>
  </si>
  <si>
    <t>162451105</t>
  </si>
  <si>
    <t>Vodorovné přemístění přes 1 000 do 1500 m výkopku/sypaniny z horniny třídy těžitelnosti I skupiny 1 až 3</t>
  </si>
  <si>
    <t>829478134</t>
  </si>
  <si>
    <t>zpětné zásypy - na deponii a zpět</t>
  </si>
  <si>
    <t>720,018*2</t>
  </si>
  <si>
    <t>1440,036*0,6 'Přepočtené koeficientem množství</t>
  </si>
  <si>
    <t>167151111</t>
  </si>
  <si>
    <t>Nakládání výkopku z hornin třídy těžitelnosti I skupiny 1 až 3 přes 100 m3</t>
  </si>
  <si>
    <t>1808176016</t>
  </si>
  <si>
    <t>zpětné zásypy - nakládka na deponii</t>
  </si>
  <si>
    <t>720,018</t>
  </si>
  <si>
    <t>720,018*0,6 'Přepočtené koeficientem množství</t>
  </si>
  <si>
    <t>174152101</t>
  </si>
  <si>
    <t>Zásyp jam, šachet a rýh do 30 m3 sypaninou se zhutněním při překopech inženýrských sítí</t>
  </si>
  <si>
    <t>1056745519</t>
  </si>
  <si>
    <t>353,651+546,564</t>
  </si>
  <si>
    <t>6*3,14*1,2*1,2/4*2*-1</t>
  </si>
  <si>
    <t>12*3,14*0,6*0,6/4*2*-1</t>
  </si>
  <si>
    <t>2*4,08*6,38*2,34*-1</t>
  </si>
  <si>
    <t>(16,009+8,004+14,015)*-1</t>
  </si>
  <si>
    <t>175151101</t>
  </si>
  <si>
    <t>Obsypání potrubí strojně sypaninou bez prohození, uloženou do 3 m</t>
  </si>
  <si>
    <t>-1513772751</t>
  </si>
  <si>
    <t>(3,72+1,31+11,95+3,61+3,4+3,06+3,21+3,19+4,27+3,08+6,16+4,07+5,58+7,48+15,54+3,89+11,65+12,1+1,65+1,58)*0,8*(1,6-0,5)</t>
  </si>
  <si>
    <t>(10,26+3,26+2,98+9,41+48,01+6,01+47,94+47,9)*0,8*(1,6-0,5)</t>
  </si>
  <si>
    <t>(2,51+2,51+2)*0,8*(1,6-0,5)</t>
  </si>
  <si>
    <t>58331200</t>
  </si>
  <si>
    <t>štěrkopísek netříděný zásypový materiál</t>
  </si>
  <si>
    <t>1821492917</t>
  </si>
  <si>
    <t>258,096*2 'Přepočtené koeficientem množství</t>
  </si>
  <si>
    <t>212572111</t>
  </si>
  <si>
    <t>Lože pro trativody ze štěrkopísku tříděného</t>
  </si>
  <si>
    <t>213311113</t>
  </si>
  <si>
    <t>Polštáře zhutněné pod základy z kameniva drceného frakce 16 až 63 mm</t>
  </si>
  <si>
    <t>271572211</t>
  </si>
  <si>
    <t>Podsyp pod základové konstrukce se zhutněním z netříděného štěrkopísku</t>
  </si>
  <si>
    <t>386130104</t>
  </si>
  <si>
    <t>Montáž odlučovače ropných látek polyetylenového průtoku 20 l/s</t>
  </si>
  <si>
    <t>56241510</t>
  </si>
  <si>
    <t>odlučovač ropných látek plastový, PP, průtok max 20 l/s, plocha do 1000 m2, 2 poklopy do 15t</t>
  </si>
  <si>
    <t>386130104.1</t>
  </si>
  <si>
    <t>Montáž retenční nádrže skládané bet. prefa objemu 61 m3</t>
  </si>
  <si>
    <t>56241510.1</t>
  </si>
  <si>
    <t>koncový díl bet. prefa tl. stěny 140mm, délka 950, šířka 3800, výška 1930 mm</t>
  </si>
  <si>
    <t>2+2</t>
  </si>
  <si>
    <t>56241510.1.1</t>
  </si>
  <si>
    <t>průběžný díl bet. prefa tl. stěny 140mm, délka 2100, šířka 3800, výška 1930 mm</t>
  </si>
  <si>
    <t>56241510.1.2</t>
  </si>
  <si>
    <t>zákrytová deska bet. Prefa, délka 2100, šířka 4000, výška 250 mm</t>
  </si>
  <si>
    <t>56241510.1.3</t>
  </si>
  <si>
    <t>zákrytová deska s otvorem DN1000mm bet. Prefa, délka 2100, šířka 4000, výška 250 mm</t>
  </si>
  <si>
    <t>1+1</t>
  </si>
  <si>
    <t>871263121</t>
  </si>
  <si>
    <t>Montáž kanalizačního potrubí z PVC těsněné gumovým kroužkem otevřený výkop sklon do 20 % DN 110</t>
  </si>
  <si>
    <t>28611116</t>
  </si>
  <si>
    <t>trubka kanalizační PVC DN 110x5000 mm SN4</t>
  </si>
  <si>
    <t>871313121</t>
  </si>
  <si>
    <t>Montáž kanalizačního potrubí z PVC těsněné gumovým kroužkem otevřený výkop sklon do 20 % DN 160</t>
  </si>
  <si>
    <t>3,72+1,31+11,95+3,61+3,4+3,06+3,21+3,19+4,27+3,08+6,16+4,07+5,58+7,48+15,54+3,89+11,65+12,1+1,65+1,58</t>
  </si>
  <si>
    <t>28611166</t>
  </si>
  <si>
    <t>trubka kanalizační PVC DN 160x5000 mm SN 8</t>
  </si>
  <si>
    <t>(3,72+1,31+11,95+3,61+3,4+3,06+3,21+3,19+4,27+3,08+6,16+4,07+5,58+7,48+15,54+3,89+11,65+12,1+1,65+1,58)*1,05</t>
  </si>
  <si>
    <t>871353121</t>
  </si>
  <si>
    <t>Montáž kanalizačního potrubí z PVC těsněné gumovým kroužkem otevřený výkop sklon do 20 % DN 200</t>
  </si>
  <si>
    <t>10,26+3,26+2,98+9,41+48,01+6,01+47,94+47,90</t>
  </si>
  <si>
    <t>28611169</t>
  </si>
  <si>
    <t>trubka kanalizační PVC DN 200x5000 mm SN 8</t>
  </si>
  <si>
    <t>(10,26+3,26+2,98+9,41+48,01+6,01+47,94+47,90)*1,05</t>
  </si>
  <si>
    <t>871363121</t>
  </si>
  <si>
    <t>Montáž kanalizačního potrubí z PVC těsněné gumovým kroužkem otevřený výkop sklon do 20 % DN 250</t>
  </si>
  <si>
    <t>28611154</t>
  </si>
  <si>
    <t>trubka kanalizační PVC DN 250x5000 mm SN8</t>
  </si>
  <si>
    <t>(2,51+2,51)*1,05</t>
  </si>
  <si>
    <t>877265271</t>
  </si>
  <si>
    <t>Montáž lapače střešních splavenin z tvrdého PVC-systém KG DN 110</t>
  </si>
  <si>
    <t>-1827151097</t>
  </si>
  <si>
    <t>28341110</t>
  </si>
  <si>
    <t>lapače střešních splavenin okapová vpusť s klapkou+inspekční poklop z PP</t>
  </si>
  <si>
    <t>-2028415970</t>
  </si>
  <si>
    <t>877315221</t>
  </si>
  <si>
    <t>Montáž tvarovek z tvrdého PVC-systém KG nebo z polypropylenu-systém KG 2000 dvouosé DN 160</t>
  </si>
  <si>
    <t>818120091</t>
  </si>
  <si>
    <t>28611916</t>
  </si>
  <si>
    <t>odbočka kanalizační plastová s hrdlem KG 160/160/45°</t>
  </si>
  <si>
    <t>-207042338</t>
  </si>
  <si>
    <t>877375121.1</t>
  </si>
  <si>
    <t>Výřez a montáž tvarovek odbočných na potrubí z kanalizačních trub z PVC DN 200</t>
  </si>
  <si>
    <t>28612244</t>
  </si>
  <si>
    <t>přesuvka kanalizační plastová PVC KG DN 200 SN12/16</t>
  </si>
  <si>
    <t>-1791832438</t>
  </si>
  <si>
    <t>894414111.2</t>
  </si>
  <si>
    <t>Montáž tvarovek z tvrdého PVC-systém KG nebo z polypropylenu-systém KG 2000 dvouosé DN 200</t>
  </si>
  <si>
    <t>3+3+4+3</t>
  </si>
  <si>
    <t>28611404.2</t>
  </si>
  <si>
    <t>odbočka kanalizační plastová s hrdlem KG 200/150/45°</t>
  </si>
  <si>
    <t>877315211</t>
  </si>
  <si>
    <t>Montáž tvarovek z tvrdého PVC-systém KG nebo z polypropylenu-systém KG 2000 jednoosé DN 160</t>
  </si>
  <si>
    <t>3+3+4+3+20</t>
  </si>
  <si>
    <t>28611404</t>
  </si>
  <si>
    <t>koleno kanalizační plastové PVC KG DN 160/45° SN8</t>
  </si>
  <si>
    <t>894414111</t>
  </si>
  <si>
    <t>Osazení železobetonových dílců pro šachty skruží základových (dno)</t>
  </si>
  <si>
    <t>59224337</t>
  </si>
  <si>
    <t>dno betonové šachty kanalizační přímé 100x60x40 cm</t>
  </si>
  <si>
    <t>894411311</t>
  </si>
  <si>
    <t>Osazení železobetonových dílců pro šachty skruží rovných</t>
  </si>
  <si>
    <t>2+1+2+2</t>
  </si>
  <si>
    <t>59224051</t>
  </si>
  <si>
    <t>skruž pro kanalizační šachty se zabudovanými stupadly 100 x 50 x 12 cm</t>
  </si>
  <si>
    <t>59224050</t>
  </si>
  <si>
    <t>skruž pro kanalizační šachty se zabudovanými stupadly 100 x 25 x 12 cm</t>
  </si>
  <si>
    <t>59224052</t>
  </si>
  <si>
    <t>skruž pro kanalizační šachty se zabudovanými stupadly 100 x 100 x 12 cm</t>
  </si>
  <si>
    <t>894412411</t>
  </si>
  <si>
    <t>Osazení železobetonových dílců pro šachty skruží přechodových</t>
  </si>
  <si>
    <t>6+3</t>
  </si>
  <si>
    <t>59224120</t>
  </si>
  <si>
    <t>skruž betonová přechodová 62,5/100x60x9cm, stupadla poplastovaná</t>
  </si>
  <si>
    <t>-924813262</t>
  </si>
  <si>
    <t>59224010</t>
  </si>
  <si>
    <t>prstenec šachtový vyrovnávací betonový 625x100x40mm</t>
  </si>
  <si>
    <t>82</t>
  </si>
  <si>
    <t>59224011</t>
  </si>
  <si>
    <t>prstenec šachtový vyrovnávací betonový 625x100x60mm</t>
  </si>
  <si>
    <t>84</t>
  </si>
  <si>
    <t>59224186</t>
  </si>
  <si>
    <t>prstenec šachtový vyrovnávací betonový 625x120x80mm</t>
  </si>
  <si>
    <t>2+1</t>
  </si>
  <si>
    <t>59224187</t>
  </si>
  <si>
    <t>prstenec šachtový vyrovnávací betonový 625x120x100mm</t>
  </si>
  <si>
    <t>899104112</t>
  </si>
  <si>
    <t>Osazení poklopů litinových nebo ocelových včetně rámů pro třídu zatížení D400, E600</t>
  </si>
  <si>
    <t>90</t>
  </si>
  <si>
    <t>28661935</t>
  </si>
  <si>
    <t>poklop šachtový litinový dno DN 600 pro třídu zatížení D400</t>
  </si>
  <si>
    <t>894811155</t>
  </si>
  <si>
    <t>Revizní šachta z PVC typ přímý, DN 600/200 tlak 12,5 t hl od 1910 do 2280 mm</t>
  </si>
  <si>
    <t>94</t>
  </si>
  <si>
    <t>899103112</t>
  </si>
  <si>
    <t>Osazení poklopů litinových nebo ocelových včetně rámů pro třídu zatížení B125, C250</t>
  </si>
  <si>
    <t>28661933</t>
  </si>
  <si>
    <t>poklop šachtový litinový dno DN 600 pro třídu zatížení B125</t>
  </si>
  <si>
    <t>98</t>
  </si>
  <si>
    <t>895941111</t>
  </si>
  <si>
    <t>Zřízení vpusti kanalizační uliční z betonových dílců typ UV-50 normální</t>
  </si>
  <si>
    <t>100</t>
  </si>
  <si>
    <t>59223852</t>
  </si>
  <si>
    <t>dno betonové pro uliční vpusť s kalovou prohlubní 45x30x5 cm</t>
  </si>
  <si>
    <t>59223850</t>
  </si>
  <si>
    <t>dno betonové pro uliční vpusť s výtokovým otvorem 45x33x5 cm</t>
  </si>
  <si>
    <t>59223854</t>
  </si>
  <si>
    <t>skruž betonová pro uliční vpusť s výtokovým otvorem PVC, 45x35x5 cm</t>
  </si>
  <si>
    <t>59223864</t>
  </si>
  <si>
    <t>prstenec betonový pro uliční vpusť vyrovnávací 39 x 6 x 13 cm</t>
  </si>
  <si>
    <t>56241494</t>
  </si>
  <si>
    <t>horní díl vpusti zátěž A15-D400 kN pro žlaby z PE š 300mm</t>
  </si>
  <si>
    <t>59223858</t>
  </si>
  <si>
    <t>skruž betonová pro uliční vpusť horní 45 x 57 x 5 cm</t>
  </si>
  <si>
    <t>28661816</t>
  </si>
  <si>
    <t>koš kalový pro silniční vpusť 315mm</t>
  </si>
  <si>
    <t>55242330</t>
  </si>
  <si>
    <t>mříž D 400 -  konkávní 600x600 4-stranný rám</t>
  </si>
  <si>
    <t>899620161</t>
  </si>
  <si>
    <t>Obetonování plastové šachty z polypropylenu betonem prostým tř. C 30/37 otevřený výkop</t>
  </si>
  <si>
    <t>2,75</t>
  </si>
  <si>
    <t>935113111</t>
  </si>
  <si>
    <t>Osazení odvodňovacího polymerbetonového žlabu s krycím roštem šířky do 200 mm</t>
  </si>
  <si>
    <t>120</t>
  </si>
  <si>
    <t>56241027</t>
  </si>
  <si>
    <t>žlab PE vyztužený skelnými vlákny zátěž A15-D400 kN světlá š 200mm</t>
  </si>
  <si>
    <t>56241034</t>
  </si>
  <si>
    <t>rošt mřížkový D400 Pz dl 1m oka 30/20 pro žlab PE š 200mm</t>
  </si>
  <si>
    <t>124</t>
  </si>
  <si>
    <t>998271201</t>
  </si>
  <si>
    <t>Přesun hmot pro kanalizace hloubené zděné otevřený výkop</t>
  </si>
  <si>
    <t>IO-06 - Optická síť</t>
  </si>
  <si>
    <t xml:space="preserve">    M - Práce a dodávky M</t>
  </si>
  <si>
    <t xml:space="preserve">      22-M - Montáže technologických zařízení pro dopravní stavby</t>
  </si>
  <si>
    <t xml:space="preserve">      46-M - Zemní práce při extr.mont.pracích</t>
  </si>
  <si>
    <t xml:space="preserve">      OST - Ostatní</t>
  </si>
  <si>
    <t>Práce a dodávky M</t>
  </si>
  <si>
    <t>22-M</t>
  </si>
  <si>
    <t>Montáže technologických zařízení pro dopravní stavby</t>
  </si>
  <si>
    <t>220182029</t>
  </si>
  <si>
    <t>Montáž plastové komory na spojkování optického kabelu</t>
  </si>
  <si>
    <t>IP-13.2.1</t>
  </si>
  <si>
    <t>kabelová komora SGLB 1230 s víkem; (a=845; b=425; v=610)</t>
  </si>
  <si>
    <t>256</t>
  </si>
  <si>
    <t>220182022</t>
  </si>
  <si>
    <t>Uložení HDPE trubky pro optický kabel do výkopu bez zřízení lože a bez krytí</t>
  </si>
  <si>
    <t>220182021</t>
  </si>
  <si>
    <t>Uložení HDPE trubky do výkopu včetně fixace</t>
  </si>
  <si>
    <t>220182001</t>
  </si>
  <si>
    <t>Zatažení 1 až 3 trubky HDPE do otvoru kabelovodu</t>
  </si>
  <si>
    <t>345713500</t>
  </si>
  <si>
    <t>trubka elektroinstalační ohebná Kopoflex, HDPE+LDPE KF 09040</t>
  </si>
  <si>
    <t>220182026</t>
  </si>
  <si>
    <t>Montáž spojky bez svařování na HDPE trubce rovné nebo redukční</t>
  </si>
  <si>
    <t>IP-13.2.2</t>
  </si>
  <si>
    <t>spojka HDPE 05040</t>
  </si>
  <si>
    <t>220182027</t>
  </si>
  <si>
    <t>Montáž koncovky nebo záslepky bez svařování na HDPE trubku</t>
  </si>
  <si>
    <t>IP-13.2.3</t>
  </si>
  <si>
    <t>koncovka HDPE 05041 bez ventilku</t>
  </si>
  <si>
    <t>IP-13.2.4</t>
  </si>
  <si>
    <t>koncovka HDPE 05042 s ventilkem</t>
  </si>
  <si>
    <t>220182002</t>
  </si>
  <si>
    <t>Zatažení ochranné trubky HDPE do chráničky 110 mm</t>
  </si>
  <si>
    <t>741110313</t>
  </si>
  <si>
    <t>Montáž trubka ochranná do krabic plastová tuhá D přes 90 do 133 mm uložená volně</t>
  </si>
  <si>
    <t>34571355</t>
  </si>
  <si>
    <t>trubka elektroinstalační ohebná dvouplášťová korugovaná D 94/110 mm, HDPE+LDPE</t>
  </si>
  <si>
    <t>741120201</t>
  </si>
  <si>
    <t>Montáž vodič Cu izolovaný plný a laněný s PVC pláštěm žíla 1,5-16 mm2 volně (CY, CHAH-R(V))</t>
  </si>
  <si>
    <t>34140840</t>
  </si>
  <si>
    <t>vodič izolovaný s Cu jádrem 1,50mm2</t>
  </si>
  <si>
    <t>460520173</t>
  </si>
  <si>
    <t>Montáž trubek ochranných plastových ohebných do 90 mm uložených do rýhy</t>
  </si>
  <si>
    <t>34571354</t>
  </si>
  <si>
    <t>trubka elektroinstalační ohebná dvouplášťová korugovaná D 75/90 mm, HDPE+LDPE</t>
  </si>
  <si>
    <t>46-M</t>
  </si>
  <si>
    <t>Zemní práce při extr.mont.pracích</t>
  </si>
  <si>
    <t>IP-013</t>
  </si>
  <si>
    <t>Vytýčení pozice nové kabelové skříně</t>
  </si>
  <si>
    <t>460070203</t>
  </si>
  <si>
    <t>Hloubení nezapažených jam pro základy telefonních objektů ručně v hornině tř 3</t>
  </si>
  <si>
    <t>460080013</t>
  </si>
  <si>
    <t>Základové konstrukce z monolitického betonu C 12/15 bez bednění</t>
  </si>
  <si>
    <t>IP-014</t>
  </si>
  <si>
    <t>Vytýčení trasy optického vedení</t>
  </si>
  <si>
    <t>460150263</t>
  </si>
  <si>
    <t>Hloubení kabelových zapažených i nezapažených rýh ručně š 50 cm, hl 80 cm, v hornině tř 3</t>
  </si>
  <si>
    <t>460150153</t>
  </si>
  <si>
    <t>Hloubení kabelových zapažených i nezapažených rýh ručně š 35 cm, hl 70 cm, v hornině tř 3</t>
  </si>
  <si>
    <t>460150123</t>
  </si>
  <si>
    <t>Hloubení kabelových zapažených i nezapažených rýh ručně š 35 cm, hl 40 cm, v hornině tř 3</t>
  </si>
  <si>
    <t>460080012</t>
  </si>
  <si>
    <t>Základové konstrukce z monolitického betonu C 8/10 bez bednění</t>
  </si>
  <si>
    <t>IP-010</t>
  </si>
  <si>
    <t>výstražná fólie do výkopu oranžová</t>
  </si>
  <si>
    <t>460421171</t>
  </si>
  <si>
    <t>Lože kabelů z písku nebo štěrkopísku tl 10 cm nad kabel, kryté plastovou deskou, š lože do 25 cm</t>
  </si>
  <si>
    <t>34575103</t>
  </si>
  <si>
    <t>deska kabelová krycí PVC červená, 200x7x2 mm</t>
  </si>
  <si>
    <t>460560253</t>
  </si>
  <si>
    <t>Zásyp rýh ručně šířky 50 cm, hloubky 70 cm, z horniny třídy 3</t>
  </si>
  <si>
    <t>460560133</t>
  </si>
  <si>
    <t>Zásyp rýh ručně šířky 35 cm, hloubky 50 cm, z horniny třídy 3</t>
  </si>
  <si>
    <t>460560103</t>
  </si>
  <si>
    <t>Zásyp rýh ručně šířky 35 cm, hloubky 20 cm, z horniny třídy 3</t>
  </si>
  <si>
    <t>460600061</t>
  </si>
  <si>
    <t>Odvoz suti a vybouraných hmot do 1 km</t>
  </si>
  <si>
    <t>460600071</t>
  </si>
  <si>
    <t>Příplatek k odvozu suti a vybouraných hmot za každý další 1 km</t>
  </si>
  <si>
    <t>1869971959</t>
  </si>
  <si>
    <t>OST</t>
  </si>
  <si>
    <t>Ostatní</t>
  </si>
  <si>
    <t>013254000</t>
  </si>
  <si>
    <t>Dokumentace skutečného provedení stavby</t>
  </si>
  <si>
    <t>262144</t>
  </si>
  <si>
    <t>065002000</t>
  </si>
  <si>
    <t>Mimostaveništní doprava materiálů</t>
  </si>
  <si>
    <t>IP-020.2</t>
  </si>
  <si>
    <t>Drobný materiál</t>
  </si>
  <si>
    <t>220182023</t>
  </si>
  <si>
    <t>Kontrola tlakutěsnosti HDPE trubky od 1m do 2000 m</t>
  </si>
  <si>
    <t>HZS2222</t>
  </si>
  <si>
    <t>Hodinová zúčtovací sazba elektrikář odborný</t>
  </si>
  <si>
    <t>hod</t>
  </si>
  <si>
    <t>SO-01-1 - Drobná architektura - pergola</t>
  </si>
  <si>
    <t>131213701</t>
  </si>
  <si>
    <t>Hloubení nezapažených jam v soudržných horninách třídy těžitelnosti I skupiny 3 ručně</t>
  </si>
  <si>
    <t>-63950670</t>
  </si>
  <si>
    <t>jámy pro patky</t>
  </si>
  <si>
    <t>(0,6*0,6*1,6*3)</t>
  </si>
  <si>
    <t>-142733876</t>
  </si>
  <si>
    <t>1,728</t>
  </si>
  <si>
    <t>-1032490345</t>
  </si>
  <si>
    <t>1,728*12</t>
  </si>
  <si>
    <t>275313711</t>
  </si>
  <si>
    <t>Základové patky z betonu tř. C 20/25</t>
  </si>
  <si>
    <t>638189447</t>
  </si>
  <si>
    <t>patky</t>
  </si>
  <si>
    <t>1926929608</t>
  </si>
  <si>
    <t>949101111</t>
  </si>
  <si>
    <t>Lešení pomocné pro objekty pozemních staveb s lešeňovou podlahou v do 1,9 m zatížení do 150 kg/m2</t>
  </si>
  <si>
    <t>1124612923</t>
  </si>
  <si>
    <t>15*3</t>
  </si>
  <si>
    <t>312551264</t>
  </si>
  <si>
    <t>1,728*1,9</t>
  </si>
  <si>
    <t>-599067979</t>
  </si>
  <si>
    <t>-514203600</t>
  </si>
  <si>
    <t>(15,36*3)+(15,36*2,52)+(3*2,52*2)</t>
  </si>
  <si>
    <t>-1486627726</t>
  </si>
  <si>
    <t>((25*3)+(20*2,52*2)+(25*2,52))*(0,06*0,04*1,1)</t>
  </si>
  <si>
    <t>1549145560</t>
  </si>
  <si>
    <t>-96621008</t>
  </si>
  <si>
    <t>767995113</t>
  </si>
  <si>
    <t>Montáž atypických zámečnických konstrukcí hm přes 10 do 20 kg</t>
  </si>
  <si>
    <t>-1184538998</t>
  </si>
  <si>
    <t>((15,36*4)+(3*5)+(3+15,36+3))*10,5</t>
  </si>
  <si>
    <t>2,85*10*11,38</t>
  </si>
  <si>
    <t>14550433</t>
  </si>
  <si>
    <t>profil ocelový svařovaný jakost S235 průřez obdelníkový 120x60x4mm</t>
  </si>
  <si>
    <t>-1499163485</t>
  </si>
  <si>
    <t>((15,36*4)+(3*5)+(3+15,36+3))*0,0105*1,1</t>
  </si>
  <si>
    <t>14550436</t>
  </si>
  <si>
    <t>profil ocelový svařovaný jakost S235 průřez obdelníkový 120x80x4mm</t>
  </si>
  <si>
    <t>-207568606</t>
  </si>
  <si>
    <t>2,85*10*0,01138*1,1</t>
  </si>
  <si>
    <t>54879089R</t>
  </si>
  <si>
    <t>Kotevní prvky a spojovací prostředky</t>
  </si>
  <si>
    <t>933029557</t>
  </si>
  <si>
    <t>-1950800455</t>
  </si>
  <si>
    <t>923749770</t>
  </si>
  <si>
    <t>((25*3)+(20*2,52*2)+(25*2,52))*((0,06+0,04)*2)</t>
  </si>
  <si>
    <t>-2057537851</t>
  </si>
  <si>
    <t>((15,36*4)+(3*5)+(3+15,36+3))*((0,12+0,06)*2)</t>
  </si>
  <si>
    <t>(2,85*10)*((0,12+0,08)*2)</t>
  </si>
  <si>
    <t>811005797</t>
  </si>
  <si>
    <t>348699370</t>
  </si>
  <si>
    <t>SO-01-2 - Drobná architektura - oplocení kontejnerů</t>
  </si>
  <si>
    <t>-672076082</t>
  </si>
  <si>
    <t>pro patky</t>
  </si>
  <si>
    <t>(0,4*0,4*0,85*8)</t>
  </si>
  <si>
    <t>-358479915</t>
  </si>
  <si>
    <t>2096805472</t>
  </si>
  <si>
    <t>1,088*12</t>
  </si>
  <si>
    <t>-1904577356</t>
  </si>
  <si>
    <t>338171111</t>
  </si>
  <si>
    <t>Osazování sloupků a vzpěr plotových ocelových v do 2,00 m se zalitím MC</t>
  </si>
  <si>
    <t>237971929</t>
  </si>
  <si>
    <t>28611143</t>
  </si>
  <si>
    <t>trubka kanalizační PVC DN 315x1000mm SN4</t>
  </si>
  <si>
    <t>-209781513</t>
  </si>
  <si>
    <t>8*0,7</t>
  </si>
  <si>
    <t>1798645719</t>
  </si>
  <si>
    <t>1178996152</t>
  </si>
  <si>
    <t>1,088*1,9</t>
  </si>
  <si>
    <t>2108799142</t>
  </si>
  <si>
    <t>-1813838744</t>
  </si>
  <si>
    <t>(3,36*1,616)+(4,16*1,777)+(10,012*1,752)</t>
  </si>
  <si>
    <t>-1799767873</t>
  </si>
  <si>
    <t>((22*1,616)+(27*1,777)+(59*1,752))*0,04*0,06*1,1</t>
  </si>
  <si>
    <t>514685151</t>
  </si>
  <si>
    <t>1760837981</t>
  </si>
  <si>
    <t>767995112</t>
  </si>
  <si>
    <t>Montáž atypických zámečnických konstrukcí hm přes 5 do 10 kg</t>
  </si>
  <si>
    <t>-1820001132</t>
  </si>
  <si>
    <t>úhelník 75/50/5</t>
  </si>
  <si>
    <t>(9,44+4,16+3,36)*5</t>
  </si>
  <si>
    <t>jackel 60*40*4</t>
  </si>
  <si>
    <t>(2,6*15*5,34)</t>
  </si>
  <si>
    <t>jackel 60/20/3</t>
  </si>
  <si>
    <t>(9,44*2*3,5)</t>
  </si>
  <si>
    <t>jackel 60/30/4</t>
  </si>
  <si>
    <t>(3,36+4,18)*4,95</t>
  </si>
  <si>
    <t>14550411</t>
  </si>
  <si>
    <t>profil ocelový svařovaný jakost S235 průřez obdelníkový 60x20x3mm</t>
  </si>
  <si>
    <t>-1338372915</t>
  </si>
  <si>
    <t>(9,44*2*3,5)/1000*1,1</t>
  </si>
  <si>
    <t>14550333</t>
  </si>
  <si>
    <t>profil ocelový svařovaný jakost S235 průřez obdelníkový 60x30x4mm</t>
  </si>
  <si>
    <t>185407135</t>
  </si>
  <si>
    <t>(3,36+4,18)*4,95/1000*1,1</t>
  </si>
  <si>
    <t>13010510</t>
  </si>
  <si>
    <t>úhelník ocelový nerovnostranný jakost S235JR (11 375) 75x50x5mm</t>
  </si>
  <si>
    <t>139236357</t>
  </si>
  <si>
    <t>(9,44+4,16+3,36)*5/1000*1,1</t>
  </si>
  <si>
    <t>14550334</t>
  </si>
  <si>
    <t>profil ocelový svařovaný jakost S235 průřez obdelníkový 60x40x4mm</t>
  </si>
  <si>
    <t>66046337</t>
  </si>
  <si>
    <t>(2,6*15*5,34)/1000*1,1</t>
  </si>
  <si>
    <t>466540596</t>
  </si>
  <si>
    <t>-52648738</t>
  </si>
  <si>
    <t>-1972474165</t>
  </si>
  <si>
    <t>((22*1,616)+(27*1,777)+(59*1,752))*((0,04+0,06)*2)</t>
  </si>
  <si>
    <t>-1689054301</t>
  </si>
  <si>
    <t>(9,44+4,16+3,36)*((0,075+0,05)*2)</t>
  </si>
  <si>
    <t>(2,6*15)*((0,06+0,04)*2)</t>
  </si>
  <si>
    <t>(9,44*2)*((0,06+0,02)*2)</t>
  </si>
  <si>
    <t>(3,36+4,18)*((0,06+0,03)*2)</t>
  </si>
  <si>
    <t>-778719379</t>
  </si>
  <si>
    <t>1322715971</t>
  </si>
  <si>
    <t>SO-01-3 - Drobná architektura - laťové oplocení treláž</t>
  </si>
  <si>
    <t>-1329528366</t>
  </si>
  <si>
    <t>-1713534002</t>
  </si>
  <si>
    <t>8*2</t>
  </si>
  <si>
    <t>141569074</t>
  </si>
  <si>
    <t>-2001005156</t>
  </si>
  <si>
    <t>((1,6*8)+1,28+1,44+0,64)*2,6</t>
  </si>
  <si>
    <t>1632919617</t>
  </si>
  <si>
    <t>115*2,6*0,04*0,06*1,1</t>
  </si>
  <si>
    <t>494862599</t>
  </si>
  <si>
    <t>-1721611838</t>
  </si>
  <si>
    <t>-144202150</t>
  </si>
  <si>
    <t>(1,7+1,9+1,7+2+2,2+2,4+2,7+2,9+3,2+3,3+3,5)*5,34</t>
  </si>
  <si>
    <t>((1,6*2*2)+(1,6*3*2)+(1,6*4*4)+(1,28*4)+(1,44*4)+(0,64*4))*5,34</t>
  </si>
  <si>
    <t>-981161018</t>
  </si>
  <si>
    <t>(1,7+1,9+1,7+2+2,2+2,4+2,7+2,9+3,2+3,3+3,5)*5,34/1000*1,1</t>
  </si>
  <si>
    <t>((1,6*2*2)+(1,6*3*2)+(1,6*4*4)+(1,28*4)+(1,44*4)+(0,64*4))*5,34/1000*1,1</t>
  </si>
  <si>
    <t>196767107</t>
  </si>
  <si>
    <t>-518549908</t>
  </si>
  <si>
    <t>-127145749</t>
  </si>
  <si>
    <t>(115*2,6)*((0,04+0,06)*2)</t>
  </si>
  <si>
    <t>-394907368</t>
  </si>
  <si>
    <t>(1,7+1,9+1,7+2+2,2+2,4+2,7+2,9+3,2+3,3+3,5)*((0,06+0,04)*2)</t>
  </si>
  <si>
    <t>((1,6*2*2)+(1,6*3*2)+(1,6*4*4)+(1,28*4)+(1,44*4)+(0,64*4))*((0,06+0,04)*2)</t>
  </si>
  <si>
    <t>-1102138358</t>
  </si>
  <si>
    <t>735952992</t>
  </si>
  <si>
    <t>SO-02 - Sadové úpravy</t>
  </si>
  <si>
    <t>1 - Zemní práce</t>
  </si>
  <si>
    <t>111212215</t>
  </si>
  <si>
    <t>Odstranění nevhodných dřevin průměru kmene do 100 mm výšky do 1 m s odstraněním pařezu přes 100 do 500 m2 v rovině nebo na svahu do 1:5</t>
  </si>
  <si>
    <t>709551388</t>
  </si>
  <si>
    <t>"5 ks" 5</t>
  </si>
  <si>
    <t>112151311</t>
  </si>
  <si>
    <t>Pokácení stromu postupné bez spouštění částí kmene a koruny o průměru na řezné ploše pařezu přes 100 do 200 mm</t>
  </si>
  <si>
    <t>-299112500</t>
  </si>
  <si>
    <t>112151315</t>
  </si>
  <si>
    <t>Pokácení stromu postupné bez spouštění částí kmene a koruny o průměru na řezné ploše pařezu přes 500 do 600 mm</t>
  </si>
  <si>
    <t>239522358</t>
  </si>
  <si>
    <t>112251221</t>
  </si>
  <si>
    <t>Odstranění pařezu odfrézováním nebo odvrtáním hloubky přes 200 do 500 mm v rovině nebo na svahu do 1:5</t>
  </si>
  <si>
    <t>-1829056897</t>
  </si>
  <si>
    <t>184851523</t>
  </si>
  <si>
    <t>Řez stromů tvarovací hlavový s opakovaným intervalem řezu přes 2 do 5 let výšky nasazení hlavy přes 6 m</t>
  </si>
  <si>
    <t>-1702289227</t>
  </si>
  <si>
    <t>183101322</t>
  </si>
  <si>
    <t>Hloubení jamek pro vysazování rostlin v zemině tř.1 až 4 s výměnou půdy z 100% v rovině nebo na svahu do 1:5, objemu přes 1,00 do 2,00 m3</t>
  </si>
  <si>
    <t>809534922</t>
  </si>
  <si>
    <t>10321100</t>
  </si>
  <si>
    <t>zahradní substrát pro výsadbu VL</t>
  </si>
  <si>
    <t>527840460</t>
  </si>
  <si>
    <t>16*1,8 "Přepočtené koeficientem množství</t>
  </si>
  <si>
    <t>184102119</t>
  </si>
  <si>
    <t>Výsadba dřeviny s balem do předem vyhloubené jamky se zalitím v rovině nebo na svahu do 1:5, při průměru balu přes 1200 do 1400 mm</t>
  </si>
  <si>
    <t>-423546381</t>
  </si>
  <si>
    <t>026533R1</t>
  </si>
  <si>
    <t>Carpinus betulus "Fraxinus excelsior" (jasan ztepilý) 16/18 ZB</t>
  </si>
  <si>
    <t>-667701808</t>
  </si>
  <si>
    <t>026534R1</t>
  </si>
  <si>
    <t>Platanus acerifoli" (Platan javorolistý) 16/18 ZB</t>
  </si>
  <si>
    <t>-1012203856</t>
  </si>
  <si>
    <t>026502R1</t>
  </si>
  <si>
    <t>Corylus colurna (Líska obecná) 16/18 ZB</t>
  </si>
  <si>
    <t>-705063631</t>
  </si>
  <si>
    <t>026507R1</t>
  </si>
  <si>
    <t>Sorbus intermedia (Jeřáb prostřední) 16/18 ZB</t>
  </si>
  <si>
    <t>1609141428</t>
  </si>
  <si>
    <t>183211211R</t>
  </si>
  <si>
    <t>Založení štěrkového záhonu pro výsadbu trvalek v zemině tř. 1 až 4 v rovině nebo na svahu do 1:5 včetně sazenic</t>
  </si>
  <si>
    <t>417328384</t>
  </si>
  <si>
    <t>183211312</t>
  </si>
  <si>
    <t>Výsadba květin do připravené půdy se zalitím do připravené půdy, se zalitím trvalek prostokořenných</t>
  </si>
  <si>
    <t>-1689706922</t>
  </si>
  <si>
    <t>005726R1</t>
  </si>
  <si>
    <t>Akebia quinata ´Variegata´ (Akébie pětičetná)</t>
  </si>
  <si>
    <t>818161227</t>
  </si>
  <si>
    <t>005726R2</t>
  </si>
  <si>
    <t>Celastrus orbiculatus (Zimokeř okrouhlolistý)</t>
  </si>
  <si>
    <t>652516874</t>
  </si>
  <si>
    <t>005726R3</t>
  </si>
  <si>
    <t>Parthenocissus tricuspidata 'Diamond Mountains' (Přísavník trojcípý)</t>
  </si>
  <si>
    <t>-116782590</t>
  </si>
  <si>
    <t>5647600R1</t>
  </si>
  <si>
    <t>Podklad a kryt mlatové komunikace pro pěší</t>
  </si>
  <si>
    <t>885734088</t>
  </si>
  <si>
    <t>"prostor pergoly" 16,00*3,50</t>
  </si>
  <si>
    <t>5647600R2</t>
  </si>
  <si>
    <t>D+M Vyvýšené záhony</t>
  </si>
  <si>
    <t>kpl</t>
  </si>
  <si>
    <t>-376719634</t>
  </si>
  <si>
    <t>- schéma "truhlíku" je na výkresu D.1.2.7 - rozměry truhlíku 3x1m, výška 500-600mm</t>
  </si>
  <si>
    <t>- celkem 6ks, dřevěné hranoly 100x60mm s přeplátováním, v rozích závitová tyč a úhelníky, nopová folie</t>
  </si>
  <si>
    <t>998231411</t>
  </si>
  <si>
    <t>Přesun hmot pro sadovnické a krajinářské úpravy - ručně bez užití mechanizace vodorovná dopravní vzdálenost do 100 m</t>
  </si>
  <si>
    <t>-1999575296</t>
  </si>
  <si>
    <t>SO-03 - Mobiliář</t>
  </si>
  <si>
    <t>SO 03 - 01</t>
  </si>
  <si>
    <t>Odpadkový koš - Nanuk NNK 160</t>
  </si>
  <si>
    <t>SO 03 - 02</t>
  </si>
  <si>
    <t>Lavička , Preva urbana LPU 151</t>
  </si>
  <si>
    <t>SO-04 - Demolice</t>
  </si>
  <si>
    <t>113106144</t>
  </si>
  <si>
    <t>Rozebrání dlažeb ze zámkových dlaždic komunikací pro pěší strojně pl přes 50 m2</t>
  </si>
  <si>
    <t>113106187</t>
  </si>
  <si>
    <t>Rozebrání dlažeb vozovek ze zámkové dlažby s ložem z kameniva strojně pl do 50 m2</t>
  </si>
  <si>
    <t>113107142</t>
  </si>
  <si>
    <t>Odstranění podkladu živičného tl 100 mm ručně</t>
  </si>
  <si>
    <t>113107164</t>
  </si>
  <si>
    <t>Odstranění podkladu z kameniva drceného tl 400 mm strojně - kamenná opěrka</t>
  </si>
  <si>
    <t>113107172</t>
  </si>
  <si>
    <t>Odstranění podkladu z betonu prostého tl 300 mm strojně pl přes 50 do 200 m2-panelová vozovka</t>
  </si>
  <si>
    <t>113107223</t>
  </si>
  <si>
    <t>Odstranění podkladu z kameniva drceného tl 200 mm</t>
  </si>
  <si>
    <t>113107224</t>
  </si>
  <si>
    <t>Odstranění podkladu z kameniva drceného tl 400 mm</t>
  </si>
  <si>
    <t>113107243</t>
  </si>
  <si>
    <t>Odstranění podkladu živičného tl přes 100 do 150 mm strojně pl přes 200 m2</t>
  </si>
  <si>
    <t>657238324</t>
  </si>
  <si>
    <t>makadam tl115</t>
  </si>
  <si>
    <t>980</t>
  </si>
  <si>
    <t>113201112</t>
  </si>
  <si>
    <t>Vytrhání obrub silničních ležatých</t>
  </si>
  <si>
    <t>113204111</t>
  </si>
  <si>
    <t>Vytrhání obrub záhonových</t>
  </si>
  <si>
    <t>121103111</t>
  </si>
  <si>
    <t>Skrývka zemin schopných zúrodnění v rovině a svahu do 1:5</t>
  </si>
  <si>
    <t>-417468656</t>
  </si>
  <si>
    <t>1400*0,1</t>
  </si>
  <si>
    <t>162306111</t>
  </si>
  <si>
    <t>Vodorovné přemístění do 500 m bez naložení výkopku ze zemin schopných zúrodnění</t>
  </si>
  <si>
    <t>1364478438</t>
  </si>
  <si>
    <t>167103101</t>
  </si>
  <si>
    <t>Nakládání výkopku ze zemin schopných zúrodnění</t>
  </si>
  <si>
    <t>1374971646</t>
  </si>
  <si>
    <t>358325114</t>
  </si>
  <si>
    <t>Bourání vpusti + kovové mříže</t>
  </si>
  <si>
    <t>3+6</t>
  </si>
  <si>
    <t>962042321</t>
  </si>
  <si>
    <t>Bourání zdiva nadzákladového z betonu prostého</t>
  </si>
  <si>
    <t>6+5</t>
  </si>
  <si>
    <t>962052210</t>
  </si>
  <si>
    <t>Bourání zdiva nadzákladového ze ŽB do 1 m3</t>
  </si>
  <si>
    <t>10+10</t>
  </si>
  <si>
    <t>966005111</t>
  </si>
  <si>
    <t>Rozebrání a odstranění silničního zábradlí se sloupky osazenými s betonovými patkami</t>
  </si>
  <si>
    <t>966005111-1</t>
  </si>
  <si>
    <t>Rozebrání a odstranění kovové brány se sloupky osazenými s betonovými patkami</t>
  </si>
  <si>
    <t>966006132</t>
  </si>
  <si>
    <t>Odstranění značek dopravních nebo orientačních se sloupky s betonovými patkami</t>
  </si>
  <si>
    <t>966008211</t>
  </si>
  <si>
    <t>Bourání odvodňovacího žlabu z betonových příkopových tvárnic š do 500 mm</t>
  </si>
  <si>
    <t>IP 102</t>
  </si>
  <si>
    <t>odstranění nástěnky</t>
  </si>
  <si>
    <t>IP 103</t>
  </si>
  <si>
    <t>odstranění lavičky</t>
  </si>
  <si>
    <t>2076,586*22</t>
  </si>
  <si>
    <t>997013861</t>
  </si>
  <si>
    <t>Poplatek za uložení stavebního odpadu na recyklační skládce (skládkovné) z prostého betonu kód odpadu 17 01 01</t>
  </si>
  <si>
    <t>-1886567820</t>
  </si>
  <si>
    <t>377,226</t>
  </si>
  <si>
    <t>997013873</t>
  </si>
  <si>
    <t>-818402661</t>
  </si>
  <si>
    <t>1187,28</t>
  </si>
  <si>
    <t>997013875</t>
  </si>
  <si>
    <t>1340221687</t>
  </si>
  <si>
    <t>309,68+202,4</t>
  </si>
  <si>
    <t>VON - Vedlejší a ostatní náklady Etapa IV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</si>
  <si>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</si>
  <si>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</si>
  <si>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</si>
  <si>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VRN1</t>
  </si>
  <si>
    <t>Průzkumné, geodetické a projektové práce</t>
  </si>
  <si>
    <t>012103000</t>
  </si>
  <si>
    <t>Geodetické práce před výstavbou</t>
  </si>
  <si>
    <t>-1344453881</t>
  </si>
  <si>
    <t>012203000</t>
  </si>
  <si>
    <t>Geodetické práce při provádění stavby</t>
  </si>
  <si>
    <t>-2018328149</t>
  </si>
  <si>
    <t>012303000</t>
  </si>
  <si>
    <t xml:space="preserve">Geodetické práce po výstavbě </t>
  </si>
  <si>
    <t>1383191035</t>
  </si>
  <si>
    <t>2090164768</t>
  </si>
  <si>
    <t>VRN3</t>
  </si>
  <si>
    <t>Zařízení staveniště</t>
  </si>
  <si>
    <t>032803000</t>
  </si>
  <si>
    <t>-714534125</t>
  </si>
  <si>
    <t>032903000</t>
  </si>
  <si>
    <t>Náklady na provoz a údržbu vybavení staveniště</t>
  </si>
  <si>
    <t>1936715227</t>
  </si>
  <si>
    <t>033103000</t>
  </si>
  <si>
    <t>Připojení energií</t>
  </si>
  <si>
    <t>1076412255</t>
  </si>
  <si>
    <t>034103000</t>
  </si>
  <si>
    <t>Oplocení staveniště</t>
  </si>
  <si>
    <t>-1963592299</t>
  </si>
  <si>
    <t>034203000</t>
  </si>
  <si>
    <t>Opatření na ochranu pozemků sousedních se staveništěm</t>
  </si>
  <si>
    <t>-404214430</t>
  </si>
  <si>
    <t>034303000</t>
  </si>
  <si>
    <t>Dopravní značení na staveništi</t>
  </si>
  <si>
    <t>-1792476771</t>
  </si>
  <si>
    <t>034403000</t>
  </si>
  <si>
    <t>Osvětlení staveniště</t>
  </si>
  <si>
    <t>-1931169180</t>
  </si>
  <si>
    <t>034503000</t>
  </si>
  <si>
    <t>Informační tabule na staveništi</t>
  </si>
  <si>
    <t>728001478</t>
  </si>
  <si>
    <t>039103000</t>
  </si>
  <si>
    <t>Rozebrání, bourání a odvoz zařízení staveniště</t>
  </si>
  <si>
    <t>-915214025</t>
  </si>
  <si>
    <t>039203000</t>
  </si>
  <si>
    <t>Úprava terénu po zrušení zařízení staveniště</t>
  </si>
  <si>
    <t>35518153</t>
  </si>
  <si>
    <t>042503000</t>
  </si>
  <si>
    <t>Plán BOZP na staveništi</t>
  </si>
  <si>
    <t>1785348243</t>
  </si>
  <si>
    <t>045303000</t>
  </si>
  <si>
    <t>Koordinační činnost</t>
  </si>
  <si>
    <t>1064393675</t>
  </si>
  <si>
    <t>IO-04 - Veřejné osvětlení</t>
  </si>
  <si>
    <t>21-M - Elektromontáže</t>
  </si>
  <si>
    <t>21-M</t>
  </si>
  <si>
    <t>Elektromontáže</t>
  </si>
  <si>
    <t>Pol1</t>
  </si>
  <si>
    <t>pojistková patrona 16A/500V/E27</t>
  </si>
  <si>
    <t>1582229645</t>
  </si>
  <si>
    <t>Pol10</t>
  </si>
  <si>
    <t>svítidlo BGP761 DM32-727/3400/24,5W</t>
  </si>
  <si>
    <t>1920809379</t>
  </si>
  <si>
    <t>Pol11</t>
  </si>
  <si>
    <t>svítidlo BGP761 DW50-727/3000/21,5W</t>
  </si>
  <si>
    <t>1722716370</t>
  </si>
  <si>
    <t>Pol12</t>
  </si>
  <si>
    <t>svítidlo svítidlo Mushroom Luminaire PL1.2s 830/1680/16,1W</t>
  </si>
  <si>
    <t>-72540738</t>
  </si>
  <si>
    <t>Pol13</t>
  </si>
  <si>
    <t>svítidlo zápustné 1609 Box 1 LED 4,5W/480lm/840</t>
  </si>
  <si>
    <t>-1973684459</t>
  </si>
  <si>
    <t>Pol14</t>
  </si>
  <si>
    <t>kabel CYKY-J 4x16</t>
  </si>
  <si>
    <t>350320154</t>
  </si>
  <si>
    <t>Pol15</t>
  </si>
  <si>
    <t>kabel CYKY 3Cx1,5</t>
  </si>
  <si>
    <t>818208987</t>
  </si>
  <si>
    <t>Pol16</t>
  </si>
  <si>
    <t>chránička KF 09063</t>
  </si>
  <si>
    <t>990441798</t>
  </si>
  <si>
    <t>Pol17</t>
  </si>
  <si>
    <t>chránička KF 09040</t>
  </si>
  <si>
    <t>-1697935963</t>
  </si>
  <si>
    <t>Pol18</t>
  </si>
  <si>
    <t>chránička Monoflex 1425</t>
  </si>
  <si>
    <t>880340983</t>
  </si>
  <si>
    <t>Pol19</t>
  </si>
  <si>
    <t>zemnící pásek FeZn 30x4 mm</t>
  </si>
  <si>
    <t>1977626075</t>
  </si>
  <si>
    <t>Pol2</t>
  </si>
  <si>
    <t>pojistková skříň SP100/NVP1P</t>
  </si>
  <si>
    <t>1066960549</t>
  </si>
  <si>
    <t>Pol20</t>
  </si>
  <si>
    <t>svorka pro zemnící pásek</t>
  </si>
  <si>
    <t>1281075839</t>
  </si>
  <si>
    <t>Pol21</t>
  </si>
  <si>
    <t>krycí deska KAD 20</t>
  </si>
  <si>
    <t>-12314059</t>
  </si>
  <si>
    <t>Pol22</t>
  </si>
  <si>
    <t>krycí deska KAD 15</t>
  </si>
  <si>
    <t>-1028540304</t>
  </si>
  <si>
    <t>Pol23</t>
  </si>
  <si>
    <t>výstražná folie s bleskem</t>
  </si>
  <si>
    <t>-1643998853</t>
  </si>
  <si>
    <t>Pol24</t>
  </si>
  <si>
    <t>trubka plastová prům. 250 mm/1,5m</t>
  </si>
  <si>
    <t>-1038919320</t>
  </si>
  <si>
    <t>Pol25</t>
  </si>
  <si>
    <t>trubka plastová prům. 200 mm/1m</t>
  </si>
  <si>
    <t>-1300343368</t>
  </si>
  <si>
    <t>Pol26</t>
  </si>
  <si>
    <t>beton pro základ ocelového stožáru 8 (0,64)</t>
  </si>
  <si>
    <t>593390938</t>
  </si>
  <si>
    <t>Pol27</t>
  </si>
  <si>
    <t>beton pro základ parkového ocelového stožáru 4,5 (0,3)</t>
  </si>
  <si>
    <t>-654958368</t>
  </si>
  <si>
    <t>Pol28</t>
  </si>
  <si>
    <t>beton pro obetonování chrániček (0,06)</t>
  </si>
  <si>
    <t>-154752925</t>
  </si>
  <si>
    <t>Pol29</t>
  </si>
  <si>
    <t>písek jemnozrnný</t>
  </si>
  <si>
    <t>-343778644</t>
  </si>
  <si>
    <t>Pol3</t>
  </si>
  <si>
    <t>nožová pojistka PHN00  gG 10A/500V</t>
  </si>
  <si>
    <t>161909023</t>
  </si>
  <si>
    <t>Pol30</t>
  </si>
  <si>
    <t>drobný a pomocný materiál</t>
  </si>
  <si>
    <t>637801778</t>
  </si>
  <si>
    <t>Pol31</t>
  </si>
  <si>
    <t>odpojení vodičů připoj. kabelu svítidla 1,5 (žíly)</t>
  </si>
  <si>
    <t>1294501333</t>
  </si>
  <si>
    <t>Pol32</t>
  </si>
  <si>
    <t>demontáž vývodu ke svítidlu, kabel pr. 1,5</t>
  </si>
  <si>
    <t>25676207</t>
  </si>
  <si>
    <t>Pol33</t>
  </si>
  <si>
    <t>odpojení vodičů napáj. kabelu ze svorkovnice do AY25 žíly</t>
  </si>
  <si>
    <t>1513267224</t>
  </si>
  <si>
    <t>Pol34</t>
  </si>
  <si>
    <t>demontáž svorkovnice z ocel. stožáru</t>
  </si>
  <si>
    <t>1706622415</t>
  </si>
  <si>
    <t>Pol35</t>
  </si>
  <si>
    <t>vytažení kabelu ze stožáru (1,5m)</t>
  </si>
  <si>
    <t>787746795</t>
  </si>
  <si>
    <t>Pol36</t>
  </si>
  <si>
    <t>demontáž svítidla z parkového světelného bodu (4,5)</t>
  </si>
  <si>
    <t>1671661517</t>
  </si>
  <si>
    <t>Pol37</t>
  </si>
  <si>
    <t>demontáž ocelového stožáru 4,5m</t>
  </si>
  <si>
    <t>1348373252</t>
  </si>
  <si>
    <t>Pol38</t>
  </si>
  <si>
    <t>vybourání patky parkového světelného bodu 4,5 (0,3)</t>
  </si>
  <si>
    <t>1278612349</t>
  </si>
  <si>
    <t>Pol39</t>
  </si>
  <si>
    <t>zahození a zhutnění vybourané patky stožáru 4,5 (0,3)</t>
  </si>
  <si>
    <t>1519228610</t>
  </si>
  <si>
    <t>Pol4</t>
  </si>
  <si>
    <t>stožár ocelový bezpaticový DOS 80, ŽZn, manžeta</t>
  </si>
  <si>
    <t>-245381408</t>
  </si>
  <si>
    <t>Pol40</t>
  </si>
  <si>
    <t>odkopání kabelu u stáv. svět. bodu</t>
  </si>
  <si>
    <t>35388050</t>
  </si>
  <si>
    <t>Pol41</t>
  </si>
  <si>
    <t>demontáž podzemního vedení bez výkopu</t>
  </si>
  <si>
    <t>-1461784167</t>
  </si>
  <si>
    <t>Pol42</t>
  </si>
  <si>
    <t>instalace nové pojistkové skříňky zápustné</t>
  </si>
  <si>
    <t>-150866217</t>
  </si>
  <si>
    <t>Pol43</t>
  </si>
  <si>
    <t>vysekání drážky do zdi</t>
  </si>
  <si>
    <t>950420585</t>
  </si>
  <si>
    <t>Pol44</t>
  </si>
  <si>
    <t>uložení kabelu v chráničce do zdi</t>
  </si>
  <si>
    <t>-357917044</t>
  </si>
  <si>
    <t>Pol45</t>
  </si>
  <si>
    <t>zahlazení drážky a uvedení do původ. barevného odstínu</t>
  </si>
  <si>
    <t>-1133562389</t>
  </si>
  <si>
    <t>Pol46</t>
  </si>
  <si>
    <t>připojení kabelu 16 do PS (žíly)</t>
  </si>
  <si>
    <t>-1505868307</t>
  </si>
  <si>
    <t>Pol47</t>
  </si>
  <si>
    <t>osazení nožové pojistky 1 pól</t>
  </si>
  <si>
    <t>-2036818362</t>
  </si>
  <si>
    <t>Pol48</t>
  </si>
  <si>
    <t>vytýčení nových světelných bodů</t>
  </si>
  <si>
    <t>1469584005</t>
  </si>
  <si>
    <t>Pol49</t>
  </si>
  <si>
    <t>výkop základu pro silniční ocelový stožár 8 (0,7)</t>
  </si>
  <si>
    <t>1099062264</t>
  </si>
  <si>
    <t>Pol5</t>
  </si>
  <si>
    <t>stožár ocelový bezpaticový JOS 45, ŽZn, manžeta</t>
  </si>
  <si>
    <t>988321734</t>
  </si>
  <si>
    <t>Pol50</t>
  </si>
  <si>
    <t>stavba patky pro stožár 8</t>
  </si>
  <si>
    <t>-373502049</t>
  </si>
  <si>
    <t>Pol51</t>
  </si>
  <si>
    <t>instalace sloupu silničního světelného bodu (8)</t>
  </si>
  <si>
    <t>1378630909</t>
  </si>
  <si>
    <t>Pol52</t>
  </si>
  <si>
    <t>instalace svítidla silničního světelného bodu (8)</t>
  </si>
  <si>
    <t>-1050316332</t>
  </si>
  <si>
    <t>Pol53</t>
  </si>
  <si>
    <t>výkop základu pro parkový ocelový stožár 4,5 (0,3)</t>
  </si>
  <si>
    <t>-1800170877</t>
  </si>
  <si>
    <t>Pol54</t>
  </si>
  <si>
    <t>stavba patky pro stožár 4,5</t>
  </si>
  <si>
    <t>1460101589</t>
  </si>
  <si>
    <t>Pol55</t>
  </si>
  <si>
    <t>instalace sloupu sadového světelného bodu 4,5</t>
  </si>
  <si>
    <t>-13135419</t>
  </si>
  <si>
    <t>Pol56</t>
  </si>
  <si>
    <t>instalace svítidla sadového světelného bodu 4,5</t>
  </si>
  <si>
    <t>-1461186720</t>
  </si>
  <si>
    <t>Pol57</t>
  </si>
  <si>
    <t>instalace svorkovnice</t>
  </si>
  <si>
    <t>567851932</t>
  </si>
  <si>
    <t>Pol58</t>
  </si>
  <si>
    <t>instalace nástěnného svítidla 4,5</t>
  </si>
  <si>
    <t>1357713854</t>
  </si>
  <si>
    <t>Pol59</t>
  </si>
  <si>
    <t>instalace zápustného svítidla 0,7</t>
  </si>
  <si>
    <t>-1515533166</t>
  </si>
  <si>
    <t>Pol6</t>
  </si>
  <si>
    <t>výložník 5NY 526 6-0XG18, ŽZn, RAL 7035 světle šedá</t>
  </si>
  <si>
    <t>-1993005100</t>
  </si>
  <si>
    <t>Pol60</t>
  </si>
  <si>
    <t>připojení kabelu do svorkovnice a svítidla 1,5 (žíly)</t>
  </si>
  <si>
    <t>239688113</t>
  </si>
  <si>
    <t>Pol61</t>
  </si>
  <si>
    <t>zavedení kabelu do pr. 16 do sloupu (2m)</t>
  </si>
  <si>
    <t>-1576509189</t>
  </si>
  <si>
    <t>Pol62</t>
  </si>
  <si>
    <t>připojení kabelu do pr. 16 do svorkovnice (žíly)</t>
  </si>
  <si>
    <t>-1804747331</t>
  </si>
  <si>
    <t>Pol63</t>
  </si>
  <si>
    <t>vytýčení trasy kabelového vedení</t>
  </si>
  <si>
    <t>1993909094</t>
  </si>
  <si>
    <t>Pol64</t>
  </si>
  <si>
    <t>výkop v komunikaci (0,5x0,8)</t>
  </si>
  <si>
    <t>-191981983</t>
  </si>
  <si>
    <t>Pol65</t>
  </si>
  <si>
    <t>výkop v zeleném pásu (0,3x0,7)</t>
  </si>
  <si>
    <t>1619276133</t>
  </si>
  <si>
    <t>Pol66</t>
  </si>
  <si>
    <t>výkop v chodníku (0,3x0,35)</t>
  </si>
  <si>
    <t>707689079</t>
  </si>
  <si>
    <t>Pol67</t>
  </si>
  <si>
    <t>pokládka zemnícího drátu</t>
  </si>
  <si>
    <t>2116982635</t>
  </si>
  <si>
    <t>Pol68</t>
  </si>
  <si>
    <t>pokládka kabelů do pr. 16</t>
  </si>
  <si>
    <t>1448495036</t>
  </si>
  <si>
    <t>Pol69</t>
  </si>
  <si>
    <t>pokládka chrániček</t>
  </si>
  <si>
    <t>-927048631</t>
  </si>
  <si>
    <t>Pol7</t>
  </si>
  <si>
    <t>stožárová výzbroj SV6.16.4, průběžná s pojistkou 4A</t>
  </si>
  <si>
    <t>-2029094248</t>
  </si>
  <si>
    <t>Pol70</t>
  </si>
  <si>
    <t>příplatek za zatažení kabelu do r. 16 do chráničky</t>
  </si>
  <si>
    <t>582640949</t>
  </si>
  <si>
    <t>Pol71</t>
  </si>
  <si>
    <t>obetonování chrániček</t>
  </si>
  <si>
    <t>-1359299788</t>
  </si>
  <si>
    <t>Pol72</t>
  </si>
  <si>
    <t>násyp pískového lože (0,3x0,2)</t>
  </si>
  <si>
    <t>1342493943</t>
  </si>
  <si>
    <t>71</t>
  </si>
  <si>
    <t>Pol73</t>
  </si>
  <si>
    <t>pokládka krycích desek CAD</t>
  </si>
  <si>
    <t>175573653</t>
  </si>
  <si>
    <t>Pol74</t>
  </si>
  <si>
    <t>zahození a zhutnění výkopů (0,5x0,65)</t>
  </si>
  <si>
    <t>-1325150737</t>
  </si>
  <si>
    <t>73</t>
  </si>
  <si>
    <t>Pol75</t>
  </si>
  <si>
    <t>zahození a zhutnění výkopů (0,3x0,5)</t>
  </si>
  <si>
    <t>-577005245</t>
  </si>
  <si>
    <t>Pol76</t>
  </si>
  <si>
    <t>zahození a zhutnění výkopů (0,3x0,15)</t>
  </si>
  <si>
    <t>-1017399743</t>
  </si>
  <si>
    <t>75</t>
  </si>
  <si>
    <t>Pol77</t>
  </si>
  <si>
    <t>odkop kabelu v komunikaci vč. záhozu (0,3x0,8)</t>
  </si>
  <si>
    <t>-1371301456</t>
  </si>
  <si>
    <t>Pol78</t>
  </si>
  <si>
    <t>odkop kabelu v zeleném pásu  vč. záhozu (0,3x0,7)</t>
  </si>
  <si>
    <t>94102904</t>
  </si>
  <si>
    <t>77</t>
  </si>
  <si>
    <t>Pol79</t>
  </si>
  <si>
    <t>odkop kabelu v chodníku  vč. záhozu (0,3x0,15)</t>
  </si>
  <si>
    <t>464350112</t>
  </si>
  <si>
    <t>Pol8</t>
  </si>
  <si>
    <t>stožárová výzbroj SV9.16.4, odbočná s pojistkou 4A</t>
  </si>
  <si>
    <t>-773610955</t>
  </si>
  <si>
    <t>79</t>
  </si>
  <si>
    <t>Pol80</t>
  </si>
  <si>
    <t>ostatní montážní a pomocné práce</t>
  </si>
  <si>
    <t>110128359</t>
  </si>
  <si>
    <t>Pol81</t>
  </si>
  <si>
    <t>odvoz výkopku do 5 km a uložení na skládku vč. poplatku</t>
  </si>
  <si>
    <t>1069277731</t>
  </si>
  <si>
    <t>81</t>
  </si>
  <si>
    <t>Pol82</t>
  </si>
  <si>
    <t>ekologická likvidace svítidel</t>
  </si>
  <si>
    <t>-2098409740</t>
  </si>
  <si>
    <t>Pol83</t>
  </si>
  <si>
    <t>revize</t>
  </si>
  <si>
    <t>-1668857302</t>
  </si>
  <si>
    <t>83</t>
  </si>
  <si>
    <t>Pol84</t>
  </si>
  <si>
    <t>doprava</t>
  </si>
  <si>
    <t>724394430</t>
  </si>
  <si>
    <t>Pol85</t>
  </si>
  <si>
    <t>zákres dle skutečného stavu</t>
  </si>
  <si>
    <t>1111626215</t>
  </si>
  <si>
    <t>85</t>
  </si>
  <si>
    <t>Pol9</t>
  </si>
  <si>
    <t>stožárová zemní svorka</t>
  </si>
  <si>
    <t>1580932318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</si>
</sst>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7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8" xfId="0" applyFont="1" applyFill="1" applyBorder="1" applyAlignment="1">
      <alignment horizontal="left"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8"/>
  <sheetViews>
    <sheetView showGridLines="0" tabSelected="1" workbookViewId="0">
      <selection activeCell="AO4" sqref="AO4"/>
    </sheetView>
  </sheetViews>
  <sheetFormatPr defaultRowHeight="15.05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hidden="1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7" customHeight="1">
      <c r="AR2" s="198"/>
      <c r="AS2" s="198"/>
      <c r="AT2" s="198"/>
      <c r="AU2" s="198"/>
      <c r="AV2" s="198"/>
      <c r="AW2" s="198"/>
      <c r="AX2" s="198"/>
      <c r="AY2" s="198"/>
      <c r="AZ2" s="198"/>
      <c r="BA2" s="198"/>
      <c r="BB2" s="198"/>
      <c r="BC2" s="198"/>
      <c r="BD2" s="198"/>
      <c r="BE2" s="198"/>
      <c r="BS2" s="16" t="s">
        <v>6</v>
      </c>
      <c r="BT2" s="16" t="s">
        <v>7</v>
      </c>
    </row>
    <row r="3" spans="1:74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1.95" customHeight="1">
      <c r="B5" s="19"/>
      <c r="D5" s="23" t="s">
        <v>13</v>
      </c>
      <c r="K5" s="197" t="s">
        <v>14</v>
      </c>
      <c r="L5" s="198"/>
      <c r="M5" s="198"/>
      <c r="N5" s="198"/>
      <c r="O5" s="198"/>
      <c r="P5" s="198"/>
      <c r="Q5" s="198"/>
      <c r="R5" s="198"/>
      <c r="S5" s="198"/>
      <c r="T5" s="198"/>
      <c r="U5" s="198"/>
      <c r="V5" s="198"/>
      <c r="W5" s="198"/>
      <c r="X5" s="198"/>
      <c r="Y5" s="198"/>
      <c r="Z5" s="198"/>
      <c r="AA5" s="198"/>
      <c r="AB5" s="198"/>
      <c r="AC5" s="198"/>
      <c r="AD5" s="198"/>
      <c r="AE5" s="198"/>
      <c r="AF5" s="198"/>
      <c r="AG5" s="198"/>
      <c r="AH5" s="198"/>
      <c r="AI5" s="198"/>
      <c r="AJ5" s="198"/>
      <c r="AK5" s="198"/>
      <c r="AL5" s="198"/>
      <c r="AM5" s="198"/>
      <c r="AN5" s="198"/>
      <c r="AO5" s="198"/>
      <c r="AR5" s="19"/>
      <c r="BE5" s="194" t="s">
        <v>15</v>
      </c>
      <c r="BS5" s="16" t="s">
        <v>6</v>
      </c>
    </row>
    <row r="6" spans="1:74" ht="37" customHeight="1">
      <c r="B6" s="19"/>
      <c r="D6" s="25" t="s">
        <v>16</v>
      </c>
      <c r="K6" s="199" t="s">
        <v>17</v>
      </c>
      <c r="L6" s="198"/>
      <c r="M6" s="198"/>
      <c r="N6" s="198"/>
      <c r="O6" s="198"/>
      <c r="P6" s="198"/>
      <c r="Q6" s="198"/>
      <c r="R6" s="198"/>
      <c r="S6" s="198"/>
      <c r="T6" s="198"/>
      <c r="U6" s="198"/>
      <c r="V6" s="198"/>
      <c r="W6" s="198"/>
      <c r="X6" s="198"/>
      <c r="Y6" s="198"/>
      <c r="Z6" s="198"/>
      <c r="AA6" s="198"/>
      <c r="AB6" s="198"/>
      <c r="AC6" s="198"/>
      <c r="AD6" s="198"/>
      <c r="AE6" s="198"/>
      <c r="AF6" s="198"/>
      <c r="AG6" s="198"/>
      <c r="AH6" s="198"/>
      <c r="AI6" s="198"/>
      <c r="AJ6" s="198"/>
      <c r="AK6" s="198"/>
      <c r="AL6" s="198"/>
      <c r="AM6" s="198"/>
      <c r="AN6" s="198"/>
      <c r="AO6" s="198"/>
      <c r="AR6" s="19"/>
      <c r="BE6" s="195"/>
      <c r="BS6" s="16" t="s">
        <v>6</v>
      </c>
    </row>
    <row r="7" spans="1:74" ht="11.95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95"/>
      <c r="BS7" s="16" t="s">
        <v>6</v>
      </c>
    </row>
    <row r="8" spans="1:74" ht="11.95" customHeight="1">
      <c r="B8" s="19"/>
      <c r="D8" s="26" t="s">
        <v>20</v>
      </c>
      <c r="K8" s="24" t="s">
        <v>21</v>
      </c>
      <c r="AK8" s="26" t="s">
        <v>22</v>
      </c>
      <c r="AN8" s="27" t="s">
        <v>29</v>
      </c>
      <c r="AR8" s="19"/>
      <c r="BE8" s="195"/>
      <c r="BS8" s="16" t="s">
        <v>6</v>
      </c>
    </row>
    <row r="9" spans="1:74" ht="14.4" customHeight="1">
      <c r="B9" s="19"/>
      <c r="AR9" s="19"/>
      <c r="BE9" s="195"/>
      <c r="BS9" s="16" t="s">
        <v>6</v>
      </c>
    </row>
    <row r="10" spans="1:74" ht="11.95" customHeight="1">
      <c r="B10" s="19"/>
      <c r="D10" s="26" t="s">
        <v>23</v>
      </c>
      <c r="AK10" s="26" t="s">
        <v>24</v>
      </c>
      <c r="AN10" s="24" t="s">
        <v>25</v>
      </c>
      <c r="AR10" s="19"/>
      <c r="BE10" s="195"/>
      <c r="BS10" s="16" t="s">
        <v>6</v>
      </c>
    </row>
    <row r="11" spans="1:74" ht="18.5" customHeight="1">
      <c r="B11" s="19"/>
      <c r="E11" s="24" t="s">
        <v>26</v>
      </c>
      <c r="AK11" s="26" t="s">
        <v>27</v>
      </c>
      <c r="AN11" s="24" t="s">
        <v>1</v>
      </c>
      <c r="AR11" s="19"/>
      <c r="BE11" s="195"/>
      <c r="BS11" s="16" t="s">
        <v>6</v>
      </c>
    </row>
    <row r="12" spans="1:74" ht="6.9" customHeight="1">
      <c r="B12" s="19"/>
      <c r="AR12" s="19"/>
      <c r="BE12" s="195"/>
      <c r="BS12" s="16" t="s">
        <v>6</v>
      </c>
    </row>
    <row r="13" spans="1:74" ht="11.95" customHeight="1">
      <c r="B13" s="19"/>
      <c r="D13" s="26" t="s">
        <v>28</v>
      </c>
      <c r="AK13" s="26" t="s">
        <v>24</v>
      </c>
      <c r="AN13" s="28" t="s">
        <v>29</v>
      </c>
      <c r="AR13" s="19"/>
      <c r="BE13" s="195"/>
      <c r="BS13" s="16" t="s">
        <v>6</v>
      </c>
    </row>
    <row r="14" spans="1:74" ht="12.45">
      <c r="B14" s="19"/>
      <c r="E14" s="200" t="s">
        <v>29</v>
      </c>
      <c r="F14" s="201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1"/>
      <c r="X14" s="201"/>
      <c r="Y14" s="201"/>
      <c r="Z14" s="201"/>
      <c r="AA14" s="201"/>
      <c r="AB14" s="201"/>
      <c r="AC14" s="201"/>
      <c r="AD14" s="201"/>
      <c r="AE14" s="201"/>
      <c r="AF14" s="201"/>
      <c r="AG14" s="201"/>
      <c r="AH14" s="201"/>
      <c r="AI14" s="201"/>
      <c r="AJ14" s="201"/>
      <c r="AK14" s="26" t="s">
        <v>27</v>
      </c>
      <c r="AN14" s="28" t="s">
        <v>29</v>
      </c>
      <c r="AR14" s="19"/>
      <c r="BE14" s="195"/>
      <c r="BS14" s="16" t="s">
        <v>6</v>
      </c>
    </row>
    <row r="15" spans="1:74" ht="6.9" customHeight="1">
      <c r="B15" s="19"/>
      <c r="AR15" s="19"/>
      <c r="BE15" s="195"/>
      <c r="BS15" s="16" t="s">
        <v>4</v>
      </c>
    </row>
    <row r="16" spans="1:74" ht="11.95" customHeight="1">
      <c r="B16" s="19"/>
      <c r="D16" s="26" t="s">
        <v>30</v>
      </c>
      <c r="AK16" s="26" t="s">
        <v>24</v>
      </c>
      <c r="AN16" s="24" t="s">
        <v>31</v>
      </c>
      <c r="AR16" s="19"/>
      <c r="BE16" s="195"/>
      <c r="BS16" s="16" t="s">
        <v>4</v>
      </c>
    </row>
    <row r="17" spans="2:71" ht="18.5" customHeight="1">
      <c r="B17" s="19"/>
      <c r="E17" s="24" t="s">
        <v>32</v>
      </c>
      <c r="AK17" s="26" t="s">
        <v>27</v>
      </c>
      <c r="AN17" s="24" t="s">
        <v>1</v>
      </c>
      <c r="AR17" s="19"/>
      <c r="BE17" s="195"/>
      <c r="BS17" s="16" t="s">
        <v>33</v>
      </c>
    </row>
    <row r="18" spans="2:71" ht="6.9" customHeight="1">
      <c r="B18" s="19"/>
      <c r="AR18" s="19"/>
      <c r="BE18" s="195"/>
      <c r="BS18" s="16" t="s">
        <v>6</v>
      </c>
    </row>
    <row r="19" spans="2:71" ht="11.95" customHeight="1">
      <c r="B19" s="19"/>
      <c r="D19" s="26" t="s">
        <v>34</v>
      </c>
      <c r="AK19" s="26" t="s">
        <v>24</v>
      </c>
      <c r="AN19" s="24" t="s">
        <v>35</v>
      </c>
      <c r="AR19" s="19"/>
      <c r="BE19" s="195"/>
      <c r="BS19" s="16" t="s">
        <v>6</v>
      </c>
    </row>
    <row r="20" spans="2:71" ht="18.5" customHeight="1">
      <c r="B20" s="19"/>
      <c r="E20" s="24" t="s">
        <v>36</v>
      </c>
      <c r="AK20" s="26" t="s">
        <v>27</v>
      </c>
      <c r="AN20" s="24" t="s">
        <v>1</v>
      </c>
      <c r="AR20" s="19"/>
      <c r="BE20" s="195"/>
      <c r="BS20" s="16" t="s">
        <v>33</v>
      </c>
    </row>
    <row r="21" spans="2:71" ht="6.9" customHeight="1">
      <c r="B21" s="19"/>
      <c r="AR21" s="19"/>
      <c r="BE21" s="195"/>
    </row>
    <row r="22" spans="2:71" ht="11.95" customHeight="1">
      <c r="B22" s="19"/>
      <c r="D22" s="26" t="s">
        <v>37</v>
      </c>
      <c r="AR22" s="19"/>
      <c r="BE22" s="195"/>
    </row>
    <row r="23" spans="2:71" ht="16.55" customHeight="1">
      <c r="B23" s="19"/>
      <c r="E23" s="202" t="s">
        <v>1</v>
      </c>
      <c r="F23" s="202"/>
      <c r="G23" s="202"/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202"/>
      <c r="T23" s="202"/>
      <c r="U23" s="202"/>
      <c r="V23" s="202"/>
      <c r="W23" s="202"/>
      <c r="X23" s="202"/>
      <c r="Y23" s="202"/>
      <c r="Z23" s="202"/>
      <c r="AA23" s="202"/>
      <c r="AB23" s="202"/>
      <c r="AC23" s="202"/>
      <c r="AD23" s="202"/>
      <c r="AE23" s="202"/>
      <c r="AF23" s="202"/>
      <c r="AG23" s="202"/>
      <c r="AH23" s="202"/>
      <c r="AI23" s="202"/>
      <c r="AJ23" s="202"/>
      <c r="AK23" s="202"/>
      <c r="AL23" s="202"/>
      <c r="AM23" s="202"/>
      <c r="AN23" s="202"/>
      <c r="AR23" s="19"/>
      <c r="BE23" s="195"/>
    </row>
    <row r="24" spans="2:71" ht="6.9" customHeight="1">
      <c r="B24" s="19"/>
      <c r="AR24" s="19"/>
      <c r="BE24" s="195"/>
    </row>
    <row r="25" spans="2:71" ht="6.9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5"/>
    </row>
    <row r="26" spans="2:71" s="1" customFormat="1" ht="25.85" customHeight="1">
      <c r="B26" s="31"/>
      <c r="D26" s="32" t="s">
        <v>38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3">
        <f>ROUND(AG94,2)</f>
        <v>0</v>
      </c>
      <c r="AL26" s="204"/>
      <c r="AM26" s="204"/>
      <c r="AN26" s="204"/>
      <c r="AO26" s="204"/>
      <c r="AR26" s="31"/>
      <c r="BE26" s="195"/>
    </row>
    <row r="27" spans="2:71" s="1" customFormat="1" ht="6.9" customHeight="1">
      <c r="B27" s="31"/>
      <c r="AR27" s="31"/>
      <c r="BE27" s="195"/>
    </row>
    <row r="28" spans="2:71" s="1" customFormat="1" ht="12.45">
      <c r="B28" s="31"/>
      <c r="L28" s="205" t="s">
        <v>39</v>
      </c>
      <c r="M28" s="205"/>
      <c r="N28" s="205"/>
      <c r="O28" s="205"/>
      <c r="P28" s="205"/>
      <c r="W28" s="205" t="s">
        <v>40</v>
      </c>
      <c r="X28" s="205"/>
      <c r="Y28" s="205"/>
      <c r="Z28" s="205"/>
      <c r="AA28" s="205"/>
      <c r="AB28" s="205"/>
      <c r="AC28" s="205"/>
      <c r="AD28" s="205"/>
      <c r="AE28" s="205"/>
      <c r="AK28" s="205" t="s">
        <v>41</v>
      </c>
      <c r="AL28" s="205"/>
      <c r="AM28" s="205"/>
      <c r="AN28" s="205"/>
      <c r="AO28" s="205"/>
      <c r="AR28" s="31"/>
      <c r="BE28" s="195"/>
    </row>
    <row r="29" spans="2:71" s="2" customFormat="1" ht="14.4" customHeight="1">
      <c r="B29" s="35"/>
      <c r="D29" s="26" t="s">
        <v>42</v>
      </c>
      <c r="F29" s="26" t="s">
        <v>43</v>
      </c>
      <c r="L29" s="208">
        <v>0.21</v>
      </c>
      <c r="M29" s="207"/>
      <c r="N29" s="207"/>
      <c r="O29" s="207"/>
      <c r="P29" s="207"/>
      <c r="W29" s="206">
        <f>ROUND(AZ94, 2)</f>
        <v>0</v>
      </c>
      <c r="X29" s="207"/>
      <c r="Y29" s="207"/>
      <c r="Z29" s="207"/>
      <c r="AA29" s="207"/>
      <c r="AB29" s="207"/>
      <c r="AC29" s="207"/>
      <c r="AD29" s="207"/>
      <c r="AE29" s="207"/>
      <c r="AK29" s="206">
        <f>ROUND(AV94, 2)</f>
        <v>0</v>
      </c>
      <c r="AL29" s="207"/>
      <c r="AM29" s="207"/>
      <c r="AN29" s="207"/>
      <c r="AO29" s="207"/>
      <c r="AR29" s="35"/>
      <c r="BE29" s="196"/>
    </row>
    <row r="30" spans="2:71" s="2" customFormat="1" ht="14.4" customHeight="1">
      <c r="B30" s="35"/>
      <c r="F30" s="26" t="s">
        <v>44</v>
      </c>
      <c r="L30" s="208">
        <v>0.15</v>
      </c>
      <c r="M30" s="207"/>
      <c r="N30" s="207"/>
      <c r="O30" s="207"/>
      <c r="P30" s="207"/>
      <c r="W30" s="206">
        <f>ROUND(BA94, 2)</f>
        <v>0</v>
      </c>
      <c r="X30" s="207"/>
      <c r="Y30" s="207"/>
      <c r="Z30" s="207"/>
      <c r="AA30" s="207"/>
      <c r="AB30" s="207"/>
      <c r="AC30" s="207"/>
      <c r="AD30" s="207"/>
      <c r="AE30" s="207"/>
      <c r="AK30" s="206">
        <f>ROUND(AW94, 2)</f>
        <v>0</v>
      </c>
      <c r="AL30" s="207"/>
      <c r="AM30" s="207"/>
      <c r="AN30" s="207"/>
      <c r="AO30" s="207"/>
      <c r="AR30" s="35"/>
      <c r="BE30" s="196"/>
    </row>
    <row r="31" spans="2:71" s="2" customFormat="1" ht="14.4" hidden="1" customHeight="1">
      <c r="B31" s="35"/>
      <c r="F31" s="26" t="s">
        <v>45</v>
      </c>
      <c r="L31" s="208">
        <v>0.21</v>
      </c>
      <c r="M31" s="207"/>
      <c r="N31" s="207"/>
      <c r="O31" s="207"/>
      <c r="P31" s="207"/>
      <c r="W31" s="206">
        <f>ROUND(BB94, 2)</f>
        <v>0</v>
      </c>
      <c r="X31" s="207"/>
      <c r="Y31" s="207"/>
      <c r="Z31" s="207"/>
      <c r="AA31" s="207"/>
      <c r="AB31" s="207"/>
      <c r="AC31" s="207"/>
      <c r="AD31" s="207"/>
      <c r="AE31" s="207"/>
      <c r="AK31" s="206">
        <v>0</v>
      </c>
      <c r="AL31" s="207"/>
      <c r="AM31" s="207"/>
      <c r="AN31" s="207"/>
      <c r="AO31" s="207"/>
      <c r="AR31" s="35"/>
      <c r="BE31" s="196"/>
    </row>
    <row r="32" spans="2:71" s="2" customFormat="1" ht="14.4" hidden="1" customHeight="1">
      <c r="B32" s="35"/>
      <c r="F32" s="26" t="s">
        <v>46</v>
      </c>
      <c r="L32" s="208">
        <v>0.15</v>
      </c>
      <c r="M32" s="207"/>
      <c r="N32" s="207"/>
      <c r="O32" s="207"/>
      <c r="P32" s="207"/>
      <c r="W32" s="206">
        <f>ROUND(BC94, 2)</f>
        <v>0</v>
      </c>
      <c r="X32" s="207"/>
      <c r="Y32" s="207"/>
      <c r="Z32" s="207"/>
      <c r="AA32" s="207"/>
      <c r="AB32" s="207"/>
      <c r="AC32" s="207"/>
      <c r="AD32" s="207"/>
      <c r="AE32" s="207"/>
      <c r="AK32" s="206">
        <v>0</v>
      </c>
      <c r="AL32" s="207"/>
      <c r="AM32" s="207"/>
      <c r="AN32" s="207"/>
      <c r="AO32" s="207"/>
      <c r="AR32" s="35"/>
      <c r="BE32" s="196"/>
    </row>
    <row r="33" spans="2:57" s="2" customFormat="1" ht="14.4" hidden="1" customHeight="1">
      <c r="B33" s="35"/>
      <c r="F33" s="26" t="s">
        <v>47</v>
      </c>
      <c r="L33" s="208">
        <v>0</v>
      </c>
      <c r="M33" s="207"/>
      <c r="N33" s="207"/>
      <c r="O33" s="207"/>
      <c r="P33" s="207"/>
      <c r="W33" s="206">
        <f>ROUND(BD94, 2)</f>
        <v>0</v>
      </c>
      <c r="X33" s="207"/>
      <c r="Y33" s="207"/>
      <c r="Z33" s="207"/>
      <c r="AA33" s="207"/>
      <c r="AB33" s="207"/>
      <c r="AC33" s="207"/>
      <c r="AD33" s="207"/>
      <c r="AE33" s="207"/>
      <c r="AK33" s="206">
        <v>0</v>
      </c>
      <c r="AL33" s="207"/>
      <c r="AM33" s="207"/>
      <c r="AN33" s="207"/>
      <c r="AO33" s="207"/>
      <c r="AR33" s="35"/>
      <c r="BE33" s="196"/>
    </row>
    <row r="34" spans="2:57" s="1" customFormat="1" ht="6.9" customHeight="1">
      <c r="B34" s="31"/>
      <c r="AR34" s="31"/>
      <c r="BE34" s="195"/>
    </row>
    <row r="35" spans="2:57" s="1" customFormat="1" ht="25.85" customHeight="1">
      <c r="B35" s="31"/>
      <c r="C35" s="36"/>
      <c r="D35" s="37" t="s">
        <v>48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49</v>
      </c>
      <c r="U35" s="38"/>
      <c r="V35" s="38"/>
      <c r="W35" s="38"/>
      <c r="X35" s="212" t="s">
        <v>50</v>
      </c>
      <c r="Y35" s="210"/>
      <c r="Z35" s="210"/>
      <c r="AA35" s="210"/>
      <c r="AB35" s="210"/>
      <c r="AC35" s="38"/>
      <c r="AD35" s="38"/>
      <c r="AE35" s="38"/>
      <c r="AF35" s="38"/>
      <c r="AG35" s="38"/>
      <c r="AH35" s="38"/>
      <c r="AI35" s="38"/>
      <c r="AJ35" s="38"/>
      <c r="AK35" s="209">
        <f>SUM(AK26:AK33)</f>
        <v>0</v>
      </c>
      <c r="AL35" s="210"/>
      <c r="AM35" s="210"/>
      <c r="AN35" s="210"/>
      <c r="AO35" s="211"/>
      <c r="AP35" s="36"/>
      <c r="AQ35" s="36"/>
      <c r="AR35" s="31"/>
    </row>
    <row r="36" spans="2:57" s="1" customFormat="1" ht="6.9" customHeight="1">
      <c r="B36" s="31"/>
      <c r="AR36" s="31"/>
    </row>
    <row r="37" spans="2:57" s="1" customFormat="1" ht="14.4" customHeight="1">
      <c r="B37" s="31"/>
      <c r="AR37" s="31"/>
    </row>
    <row r="38" spans="2:57" ht="14.4" customHeight="1">
      <c r="B38" s="19"/>
      <c r="AR38" s="19"/>
    </row>
    <row r="39" spans="2:57" ht="14.4" customHeight="1">
      <c r="B39" s="19"/>
      <c r="AR39" s="19"/>
    </row>
    <row r="40" spans="2:57" ht="14.4" customHeight="1">
      <c r="B40" s="19"/>
      <c r="AR40" s="19"/>
    </row>
    <row r="41" spans="2:57" ht="14.4" customHeight="1">
      <c r="B41" s="19"/>
      <c r="AR41" s="19"/>
    </row>
    <row r="42" spans="2:57" ht="14.4" customHeight="1">
      <c r="B42" s="19"/>
      <c r="AR42" s="19"/>
    </row>
    <row r="43" spans="2:57" ht="14.4" customHeight="1">
      <c r="B43" s="19"/>
      <c r="AR43" s="19"/>
    </row>
    <row r="44" spans="2:57" ht="14.4" customHeight="1">
      <c r="B44" s="19"/>
      <c r="AR44" s="19"/>
    </row>
    <row r="45" spans="2:57" ht="14.4" customHeight="1">
      <c r="B45" s="19"/>
      <c r="AR45" s="19"/>
    </row>
    <row r="46" spans="2:57" ht="14.4" customHeight="1">
      <c r="B46" s="19"/>
      <c r="AR46" s="19"/>
    </row>
    <row r="47" spans="2:57" ht="14.4" customHeight="1">
      <c r="B47" s="19"/>
      <c r="AR47" s="19"/>
    </row>
    <row r="48" spans="2:57" ht="14.4" customHeight="1">
      <c r="B48" s="19"/>
      <c r="AR48" s="19"/>
    </row>
    <row r="49" spans="2:44" s="1" customFormat="1" ht="14.4" customHeight="1">
      <c r="B49" s="31"/>
      <c r="D49" s="40" t="s">
        <v>51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52</v>
      </c>
      <c r="AI49" s="41"/>
      <c r="AJ49" s="41"/>
      <c r="AK49" s="41"/>
      <c r="AL49" s="41"/>
      <c r="AM49" s="41"/>
      <c r="AN49" s="41"/>
      <c r="AO49" s="41"/>
      <c r="AR49" s="31"/>
    </row>
    <row r="50" spans="2:44" ht="10.5">
      <c r="B50" s="19"/>
      <c r="AR50" s="19"/>
    </row>
    <row r="51" spans="2:44" ht="10.5">
      <c r="B51" s="19"/>
      <c r="AR51" s="19"/>
    </row>
    <row r="52" spans="2:44" ht="10.5">
      <c r="B52" s="19"/>
      <c r="AR52" s="19"/>
    </row>
    <row r="53" spans="2:44" ht="10.5">
      <c r="B53" s="19"/>
      <c r="AR53" s="19"/>
    </row>
    <row r="54" spans="2:44" ht="10.5">
      <c r="B54" s="19"/>
      <c r="AR54" s="19"/>
    </row>
    <row r="55" spans="2:44" ht="10.5">
      <c r="B55" s="19"/>
      <c r="AR55" s="19"/>
    </row>
    <row r="56" spans="2:44" ht="10.5">
      <c r="B56" s="19"/>
      <c r="AR56" s="19"/>
    </row>
    <row r="57" spans="2:44" ht="10.5">
      <c r="B57" s="19"/>
      <c r="AR57" s="19"/>
    </row>
    <row r="58" spans="2:44" ht="10.5">
      <c r="B58" s="19"/>
      <c r="AR58" s="19"/>
    </row>
    <row r="59" spans="2:44" ht="10.5">
      <c r="B59" s="19"/>
      <c r="AR59" s="19"/>
    </row>
    <row r="60" spans="2:44" s="1" customFormat="1" ht="12.45">
      <c r="B60" s="31"/>
      <c r="D60" s="42" t="s">
        <v>53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54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53</v>
      </c>
      <c r="AI60" s="33"/>
      <c r="AJ60" s="33"/>
      <c r="AK60" s="33"/>
      <c r="AL60" s="33"/>
      <c r="AM60" s="42" t="s">
        <v>54</v>
      </c>
      <c r="AN60" s="33"/>
      <c r="AO60" s="33"/>
      <c r="AR60" s="31"/>
    </row>
    <row r="61" spans="2:44" ht="10.5">
      <c r="B61" s="19"/>
      <c r="AR61" s="19"/>
    </row>
    <row r="62" spans="2:44" ht="10.5">
      <c r="B62" s="19"/>
      <c r="AR62" s="19"/>
    </row>
    <row r="63" spans="2:44" ht="10.5">
      <c r="B63" s="19"/>
      <c r="AR63" s="19"/>
    </row>
    <row r="64" spans="2:44" s="1" customFormat="1" ht="13.1">
      <c r="B64" s="31"/>
      <c r="D64" s="40" t="s">
        <v>55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56</v>
      </c>
      <c r="AI64" s="41"/>
      <c r="AJ64" s="41"/>
      <c r="AK64" s="41"/>
      <c r="AL64" s="41"/>
      <c r="AM64" s="41"/>
      <c r="AN64" s="41"/>
      <c r="AO64" s="41"/>
      <c r="AR64" s="31"/>
    </row>
    <row r="65" spans="2:44" ht="10.5">
      <c r="B65" s="19"/>
      <c r="AR65" s="19"/>
    </row>
    <row r="66" spans="2:44" ht="10.5">
      <c r="B66" s="19"/>
      <c r="AR66" s="19"/>
    </row>
    <row r="67" spans="2:44" ht="10.5">
      <c r="B67" s="19"/>
      <c r="AR67" s="19"/>
    </row>
    <row r="68" spans="2:44" ht="10.5">
      <c r="B68" s="19"/>
      <c r="AR68" s="19"/>
    </row>
    <row r="69" spans="2:44" ht="10.5">
      <c r="B69" s="19"/>
      <c r="AR69" s="19"/>
    </row>
    <row r="70" spans="2:44" ht="10.5">
      <c r="B70" s="19"/>
      <c r="AR70" s="19"/>
    </row>
    <row r="71" spans="2:44" ht="10.5">
      <c r="B71" s="19"/>
      <c r="AR71" s="19"/>
    </row>
    <row r="72" spans="2:44" ht="10.5">
      <c r="B72" s="19"/>
      <c r="AR72" s="19"/>
    </row>
    <row r="73" spans="2:44" ht="10.5">
      <c r="B73" s="19"/>
      <c r="AR73" s="19"/>
    </row>
    <row r="74" spans="2:44" ht="10.5">
      <c r="B74" s="19"/>
      <c r="AR74" s="19"/>
    </row>
    <row r="75" spans="2:44" s="1" customFormat="1" ht="12.45">
      <c r="B75" s="31"/>
      <c r="D75" s="42" t="s">
        <v>53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54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53</v>
      </c>
      <c r="AI75" s="33"/>
      <c r="AJ75" s="33"/>
      <c r="AK75" s="33"/>
      <c r="AL75" s="33"/>
      <c r="AM75" s="42" t="s">
        <v>54</v>
      </c>
      <c r="AN75" s="33"/>
      <c r="AO75" s="33"/>
      <c r="AR75" s="31"/>
    </row>
    <row r="76" spans="2:44" s="1" customFormat="1" ht="10.5">
      <c r="B76" s="31"/>
      <c r="AR76" s="31"/>
    </row>
    <row r="77" spans="2:44" s="1" customFormat="1" ht="6.9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" customHeight="1">
      <c r="B82" s="31"/>
      <c r="C82" s="20" t="s">
        <v>57</v>
      </c>
      <c r="AR82" s="31"/>
    </row>
    <row r="83" spans="1:91" s="1" customFormat="1" ht="6.9" customHeight="1">
      <c r="B83" s="31"/>
      <c r="AR83" s="31"/>
    </row>
    <row r="84" spans="1:91" s="3" customFormat="1" ht="11.95" customHeight="1">
      <c r="B84" s="47"/>
      <c r="C84" s="26" t="s">
        <v>13</v>
      </c>
      <c r="L84" s="3" t="str">
        <f>K5</f>
        <v>28092020-041</v>
      </c>
      <c r="AR84" s="47"/>
    </row>
    <row r="85" spans="1:91" s="4" customFormat="1" ht="37" customHeight="1">
      <c r="B85" s="48"/>
      <c r="C85" s="49" t="s">
        <v>16</v>
      </c>
      <c r="L85" s="191" t="str">
        <f>K6</f>
        <v>ROZ 180037 - Revitalizace veřejných ploch města Luby - Lokalita B, U Pily - IV.etapa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8"/>
    </row>
    <row r="86" spans="1:91" s="1" customFormat="1" ht="6.9" customHeight="1">
      <c r="B86" s="31"/>
      <c r="AR86" s="31"/>
    </row>
    <row r="87" spans="1:91" s="1" customFormat="1" ht="11.95" customHeight="1">
      <c r="B87" s="31"/>
      <c r="C87" s="26" t="s">
        <v>20</v>
      </c>
      <c r="L87" s="50" t="str">
        <f>IF(K8="","",K8)</f>
        <v>Luby</v>
      </c>
      <c r="AI87" s="26" t="s">
        <v>22</v>
      </c>
      <c r="AM87" s="216" t="str">
        <f>IF(AN8= "","",AN8)</f>
        <v>Vyplň údaj</v>
      </c>
      <c r="AN87" s="216"/>
      <c r="AR87" s="31"/>
    </row>
    <row r="88" spans="1:91" s="1" customFormat="1" ht="6.9" customHeight="1">
      <c r="B88" s="31"/>
      <c r="AR88" s="31"/>
    </row>
    <row r="89" spans="1:91" s="1" customFormat="1" ht="15.25" customHeight="1">
      <c r="B89" s="31"/>
      <c r="C89" s="26" t="s">
        <v>23</v>
      </c>
      <c r="L89" s="3" t="str">
        <f>IF(E11= "","",E11)</f>
        <v>Město Luby</v>
      </c>
      <c r="AI89" s="26" t="s">
        <v>30</v>
      </c>
      <c r="AM89" s="217" t="str">
        <f>IF(E17="","",E17)</f>
        <v>A69-architekti s.r.o.</v>
      </c>
      <c r="AN89" s="218"/>
      <c r="AO89" s="218"/>
      <c r="AP89" s="218"/>
      <c r="AR89" s="31"/>
      <c r="AS89" s="220" t="s">
        <v>58</v>
      </c>
      <c r="AT89" s="221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5" customHeight="1">
      <c r="B90" s="31"/>
      <c r="C90" s="26" t="s">
        <v>28</v>
      </c>
      <c r="L90" s="3" t="str">
        <f>IF(E14= "Vyplň údaj","",E14)</f>
        <v/>
      </c>
      <c r="AI90" s="26" t="s">
        <v>34</v>
      </c>
      <c r="AM90" s="217" t="str">
        <f>IF(E20="","",E20)</f>
        <v>Ing.Pavel Šturc</v>
      </c>
      <c r="AN90" s="218"/>
      <c r="AO90" s="218"/>
      <c r="AP90" s="218"/>
      <c r="AR90" s="31"/>
      <c r="AS90" s="222"/>
      <c r="AT90" s="223"/>
      <c r="BD90" s="55"/>
    </row>
    <row r="91" spans="1:91" s="1" customFormat="1" ht="10.8" customHeight="1">
      <c r="B91" s="31"/>
      <c r="AR91" s="31"/>
      <c r="AS91" s="222"/>
      <c r="AT91" s="223"/>
      <c r="BD91" s="55"/>
    </row>
    <row r="92" spans="1:91" s="1" customFormat="1" ht="29.3" customHeight="1">
      <c r="B92" s="31"/>
      <c r="C92" s="187" t="s">
        <v>59</v>
      </c>
      <c r="D92" s="188"/>
      <c r="E92" s="188"/>
      <c r="F92" s="188"/>
      <c r="G92" s="188"/>
      <c r="H92" s="56"/>
      <c r="I92" s="190" t="s">
        <v>60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215" t="s">
        <v>61</v>
      </c>
      <c r="AH92" s="188"/>
      <c r="AI92" s="188"/>
      <c r="AJ92" s="188"/>
      <c r="AK92" s="188"/>
      <c r="AL92" s="188"/>
      <c r="AM92" s="188"/>
      <c r="AN92" s="190" t="s">
        <v>62</v>
      </c>
      <c r="AO92" s="188"/>
      <c r="AP92" s="219"/>
      <c r="AQ92" s="57" t="s">
        <v>63</v>
      </c>
      <c r="AR92" s="31"/>
      <c r="AS92" s="58" t="s">
        <v>64</v>
      </c>
      <c r="AT92" s="59" t="s">
        <v>65</v>
      </c>
      <c r="AU92" s="59" t="s">
        <v>66</v>
      </c>
      <c r="AV92" s="59" t="s">
        <v>67</v>
      </c>
      <c r="AW92" s="59" t="s">
        <v>68</v>
      </c>
      <c r="AX92" s="59" t="s">
        <v>69</v>
      </c>
      <c r="AY92" s="59" t="s">
        <v>70</v>
      </c>
      <c r="AZ92" s="59" t="s">
        <v>71</v>
      </c>
      <c r="BA92" s="59" t="s">
        <v>72</v>
      </c>
      <c r="BB92" s="59" t="s">
        <v>73</v>
      </c>
      <c r="BC92" s="59" t="s">
        <v>74</v>
      </c>
      <c r="BD92" s="60" t="s">
        <v>75</v>
      </c>
    </row>
    <row r="93" spans="1:91" s="1" customFormat="1" ht="10.8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" customHeight="1">
      <c r="B94" s="62"/>
      <c r="C94" s="63" t="s">
        <v>76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ROUND(SUM(AG95:AG106),2)</f>
        <v>0</v>
      </c>
      <c r="AH94" s="193"/>
      <c r="AI94" s="193"/>
      <c r="AJ94" s="193"/>
      <c r="AK94" s="193"/>
      <c r="AL94" s="193"/>
      <c r="AM94" s="193"/>
      <c r="AN94" s="224">
        <f t="shared" ref="AN94:AN106" si="0">SUM(AG94,AT94)</f>
        <v>0</v>
      </c>
      <c r="AO94" s="224"/>
      <c r="AP94" s="224"/>
      <c r="AQ94" s="66" t="s">
        <v>1</v>
      </c>
      <c r="AR94" s="62"/>
      <c r="AS94" s="67">
        <f>ROUND(SUM(AS95:AS106),2)</f>
        <v>0</v>
      </c>
      <c r="AT94" s="68">
        <f t="shared" ref="AT94:AT106" si="1">ROUND(SUM(AV94:AW94),2)</f>
        <v>0</v>
      </c>
      <c r="AU94" s="69">
        <f>ROUND(SUM(AU95:AU106),5)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ROUND(SUM(AZ95:AZ106),2)</f>
        <v>0</v>
      </c>
      <c r="BA94" s="68">
        <f>ROUND(SUM(BA95:BA106),2)</f>
        <v>0</v>
      </c>
      <c r="BB94" s="68">
        <f>ROUND(SUM(BB95:BB106),2)</f>
        <v>0</v>
      </c>
      <c r="BC94" s="68">
        <f>ROUND(SUM(BC95:BC106),2)</f>
        <v>0</v>
      </c>
      <c r="BD94" s="70">
        <f>ROUND(SUM(BD95:BD106),2)</f>
        <v>0</v>
      </c>
      <c r="BS94" s="71" t="s">
        <v>77</v>
      </c>
      <c r="BT94" s="71" t="s">
        <v>78</v>
      </c>
      <c r="BU94" s="72" t="s">
        <v>79</v>
      </c>
      <c r="BV94" s="71" t="s">
        <v>80</v>
      </c>
      <c r="BW94" s="71" t="s">
        <v>5</v>
      </c>
      <c r="BX94" s="71" t="s">
        <v>81</v>
      </c>
      <c r="CL94" s="71" t="s">
        <v>1</v>
      </c>
    </row>
    <row r="95" spans="1:91" s="6" customFormat="1" ht="16.55" customHeight="1">
      <c r="A95" s="73" t="s">
        <v>82</v>
      </c>
      <c r="B95" s="74"/>
      <c r="C95" s="75"/>
      <c r="D95" s="189" t="s">
        <v>83</v>
      </c>
      <c r="E95" s="189"/>
      <c r="F95" s="189"/>
      <c r="G95" s="189"/>
      <c r="H95" s="189"/>
      <c r="I95" s="76"/>
      <c r="J95" s="189" t="s">
        <v>84</v>
      </c>
      <c r="K95" s="189"/>
      <c r="L95" s="189"/>
      <c r="M95" s="189"/>
      <c r="N95" s="189"/>
      <c r="O95" s="189"/>
      <c r="P95" s="189"/>
      <c r="Q95" s="189"/>
      <c r="R95" s="189"/>
      <c r="S95" s="189"/>
      <c r="T95" s="189"/>
      <c r="U95" s="189"/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213">
        <f>'IO-01 -  Dopravní řešení ...'!J30</f>
        <v>0</v>
      </c>
      <c r="AH95" s="214"/>
      <c r="AI95" s="214"/>
      <c r="AJ95" s="214"/>
      <c r="AK95" s="214"/>
      <c r="AL95" s="214"/>
      <c r="AM95" s="214"/>
      <c r="AN95" s="213">
        <f t="shared" si="0"/>
        <v>0</v>
      </c>
      <c r="AO95" s="214"/>
      <c r="AP95" s="214"/>
      <c r="AQ95" s="77" t="s">
        <v>85</v>
      </c>
      <c r="AR95" s="74"/>
      <c r="AS95" s="78">
        <v>0</v>
      </c>
      <c r="AT95" s="79">
        <f t="shared" si="1"/>
        <v>0</v>
      </c>
      <c r="AU95" s="80">
        <f>'IO-01 -  Dopravní řešení ...'!P128</f>
        <v>0</v>
      </c>
      <c r="AV95" s="79">
        <f>'IO-01 -  Dopravní řešení ...'!J33</f>
        <v>0</v>
      </c>
      <c r="AW95" s="79">
        <f>'IO-01 -  Dopravní řešení ...'!J34</f>
        <v>0</v>
      </c>
      <c r="AX95" s="79">
        <f>'IO-01 -  Dopravní řešení ...'!J35</f>
        <v>0</v>
      </c>
      <c r="AY95" s="79">
        <f>'IO-01 -  Dopravní řešení ...'!J36</f>
        <v>0</v>
      </c>
      <c r="AZ95" s="79">
        <f>'IO-01 -  Dopravní řešení ...'!F33</f>
        <v>0</v>
      </c>
      <c r="BA95" s="79">
        <f>'IO-01 -  Dopravní řešení ...'!F34</f>
        <v>0</v>
      </c>
      <c r="BB95" s="79">
        <f>'IO-01 -  Dopravní řešení ...'!F35</f>
        <v>0</v>
      </c>
      <c r="BC95" s="79">
        <f>'IO-01 -  Dopravní řešení ...'!F36</f>
        <v>0</v>
      </c>
      <c r="BD95" s="81">
        <f>'IO-01 -  Dopravní řešení ...'!F37</f>
        <v>0</v>
      </c>
      <c r="BT95" s="82" t="s">
        <v>86</v>
      </c>
      <c r="BV95" s="82" t="s">
        <v>80</v>
      </c>
      <c r="BW95" s="82" t="s">
        <v>87</v>
      </c>
      <c r="BX95" s="82" t="s">
        <v>5</v>
      </c>
      <c r="CL95" s="82" t="s">
        <v>1</v>
      </c>
      <c r="CM95" s="82" t="s">
        <v>88</v>
      </c>
    </row>
    <row r="96" spans="1:91" s="6" customFormat="1" ht="16.55" customHeight="1">
      <c r="A96" s="73" t="s">
        <v>82</v>
      </c>
      <c r="B96" s="74"/>
      <c r="C96" s="75"/>
      <c r="D96" s="189" t="s">
        <v>89</v>
      </c>
      <c r="E96" s="189"/>
      <c r="F96" s="189"/>
      <c r="G96" s="189"/>
      <c r="H96" s="189"/>
      <c r="I96" s="76"/>
      <c r="J96" s="189" t="s">
        <v>90</v>
      </c>
      <c r="K96" s="189"/>
      <c r="L96" s="189"/>
      <c r="M96" s="189"/>
      <c r="N96" s="189"/>
      <c r="O96" s="189"/>
      <c r="P96" s="189"/>
      <c r="Q96" s="189"/>
      <c r="R96" s="189"/>
      <c r="S96" s="189"/>
      <c r="T96" s="189"/>
      <c r="U96" s="189"/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213">
        <f>'IO-02 - Opěrné zdi a scho...'!J30</f>
        <v>0</v>
      </c>
      <c r="AH96" s="214"/>
      <c r="AI96" s="214"/>
      <c r="AJ96" s="214"/>
      <c r="AK96" s="214"/>
      <c r="AL96" s="214"/>
      <c r="AM96" s="214"/>
      <c r="AN96" s="213">
        <f t="shared" si="0"/>
        <v>0</v>
      </c>
      <c r="AO96" s="214"/>
      <c r="AP96" s="214"/>
      <c r="AQ96" s="77" t="s">
        <v>85</v>
      </c>
      <c r="AR96" s="74"/>
      <c r="AS96" s="78">
        <v>0</v>
      </c>
      <c r="AT96" s="79">
        <f t="shared" si="1"/>
        <v>0</v>
      </c>
      <c r="AU96" s="80">
        <f>'IO-02 - Opěrné zdi a scho...'!P129</f>
        <v>0</v>
      </c>
      <c r="AV96" s="79">
        <f>'IO-02 - Opěrné zdi a scho...'!J33</f>
        <v>0</v>
      </c>
      <c r="AW96" s="79">
        <f>'IO-02 - Opěrné zdi a scho...'!J34</f>
        <v>0</v>
      </c>
      <c r="AX96" s="79">
        <f>'IO-02 - Opěrné zdi a scho...'!J35</f>
        <v>0</v>
      </c>
      <c r="AY96" s="79">
        <f>'IO-02 - Opěrné zdi a scho...'!J36</f>
        <v>0</v>
      </c>
      <c r="AZ96" s="79">
        <f>'IO-02 - Opěrné zdi a scho...'!F33</f>
        <v>0</v>
      </c>
      <c r="BA96" s="79">
        <f>'IO-02 - Opěrné zdi a scho...'!F34</f>
        <v>0</v>
      </c>
      <c r="BB96" s="79">
        <f>'IO-02 - Opěrné zdi a scho...'!F35</f>
        <v>0</v>
      </c>
      <c r="BC96" s="79">
        <f>'IO-02 - Opěrné zdi a scho...'!F36</f>
        <v>0</v>
      </c>
      <c r="BD96" s="81">
        <f>'IO-02 - Opěrné zdi a scho...'!F37</f>
        <v>0</v>
      </c>
      <c r="BT96" s="82" t="s">
        <v>86</v>
      </c>
      <c r="BV96" s="82" t="s">
        <v>80</v>
      </c>
      <c r="BW96" s="82" t="s">
        <v>91</v>
      </c>
      <c r="BX96" s="82" t="s">
        <v>5</v>
      </c>
      <c r="CL96" s="82" t="s">
        <v>1</v>
      </c>
      <c r="CM96" s="82" t="s">
        <v>88</v>
      </c>
    </row>
    <row r="97" spans="1:91" s="6" customFormat="1" ht="16.55" customHeight="1">
      <c r="A97" s="73" t="s">
        <v>82</v>
      </c>
      <c r="B97" s="74"/>
      <c r="C97" s="75"/>
      <c r="D97" s="189" t="s">
        <v>92</v>
      </c>
      <c r="E97" s="189"/>
      <c r="F97" s="189"/>
      <c r="G97" s="189"/>
      <c r="H97" s="189"/>
      <c r="I97" s="76"/>
      <c r="J97" s="189" t="s">
        <v>93</v>
      </c>
      <c r="K97" s="189"/>
      <c r="L97" s="189"/>
      <c r="M97" s="189"/>
      <c r="N97" s="189"/>
      <c r="O97" s="189"/>
      <c r="P97" s="189"/>
      <c r="Q97" s="189"/>
      <c r="R97" s="189"/>
      <c r="S97" s="189"/>
      <c r="T97" s="189"/>
      <c r="U97" s="189"/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213">
        <f>'IO-03 - Dešťová kanalizace'!J30</f>
        <v>0</v>
      </c>
      <c r="AH97" s="214"/>
      <c r="AI97" s="214"/>
      <c r="AJ97" s="214"/>
      <c r="AK97" s="214"/>
      <c r="AL97" s="214"/>
      <c r="AM97" s="214"/>
      <c r="AN97" s="213">
        <f t="shared" si="0"/>
        <v>0</v>
      </c>
      <c r="AO97" s="214"/>
      <c r="AP97" s="214"/>
      <c r="AQ97" s="77" t="s">
        <v>85</v>
      </c>
      <c r="AR97" s="74"/>
      <c r="AS97" s="78">
        <v>0</v>
      </c>
      <c r="AT97" s="79">
        <f t="shared" si="1"/>
        <v>0</v>
      </c>
      <c r="AU97" s="80">
        <f>'IO-03 - Dešťová kanalizace'!P123</f>
        <v>0</v>
      </c>
      <c r="AV97" s="79">
        <f>'IO-03 - Dešťová kanalizace'!J33</f>
        <v>0</v>
      </c>
      <c r="AW97" s="79">
        <f>'IO-03 - Dešťová kanalizace'!J34</f>
        <v>0</v>
      </c>
      <c r="AX97" s="79">
        <f>'IO-03 - Dešťová kanalizace'!J35</f>
        <v>0</v>
      </c>
      <c r="AY97" s="79">
        <f>'IO-03 - Dešťová kanalizace'!J36</f>
        <v>0</v>
      </c>
      <c r="AZ97" s="79">
        <f>'IO-03 - Dešťová kanalizace'!F33</f>
        <v>0</v>
      </c>
      <c r="BA97" s="79">
        <f>'IO-03 - Dešťová kanalizace'!F34</f>
        <v>0</v>
      </c>
      <c r="BB97" s="79">
        <f>'IO-03 - Dešťová kanalizace'!F35</f>
        <v>0</v>
      </c>
      <c r="BC97" s="79">
        <f>'IO-03 - Dešťová kanalizace'!F36</f>
        <v>0</v>
      </c>
      <c r="BD97" s="81">
        <f>'IO-03 - Dešťová kanalizace'!F37</f>
        <v>0</v>
      </c>
      <c r="BT97" s="82" t="s">
        <v>86</v>
      </c>
      <c r="BV97" s="82" t="s">
        <v>80</v>
      </c>
      <c r="BW97" s="82" t="s">
        <v>94</v>
      </c>
      <c r="BX97" s="82" t="s">
        <v>5</v>
      </c>
      <c r="CL97" s="82" t="s">
        <v>1</v>
      </c>
      <c r="CM97" s="82" t="s">
        <v>88</v>
      </c>
    </row>
    <row r="98" spans="1:91" s="6" customFormat="1" ht="16.55" customHeight="1">
      <c r="A98" s="73" t="s">
        <v>82</v>
      </c>
      <c r="B98" s="74"/>
      <c r="C98" s="75"/>
      <c r="D98" s="189" t="s">
        <v>95</v>
      </c>
      <c r="E98" s="189"/>
      <c r="F98" s="189"/>
      <c r="G98" s="189"/>
      <c r="H98" s="189"/>
      <c r="I98" s="76"/>
      <c r="J98" s="189" t="s">
        <v>96</v>
      </c>
      <c r="K98" s="189"/>
      <c r="L98" s="189"/>
      <c r="M98" s="189"/>
      <c r="N98" s="189"/>
      <c r="O98" s="189"/>
      <c r="P98" s="189"/>
      <c r="Q98" s="189"/>
      <c r="R98" s="189"/>
      <c r="S98" s="189"/>
      <c r="T98" s="189"/>
      <c r="U98" s="189"/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213">
        <f>'IO-06 - Optická síť'!J30</f>
        <v>0</v>
      </c>
      <c r="AH98" s="214"/>
      <c r="AI98" s="214"/>
      <c r="AJ98" s="214"/>
      <c r="AK98" s="214"/>
      <c r="AL98" s="214"/>
      <c r="AM98" s="214"/>
      <c r="AN98" s="213">
        <f t="shared" si="0"/>
        <v>0</v>
      </c>
      <c r="AO98" s="214"/>
      <c r="AP98" s="214"/>
      <c r="AQ98" s="77" t="s">
        <v>85</v>
      </c>
      <c r="AR98" s="74"/>
      <c r="AS98" s="78">
        <v>0</v>
      </c>
      <c r="AT98" s="79">
        <f t="shared" si="1"/>
        <v>0</v>
      </c>
      <c r="AU98" s="80">
        <f>'IO-06 - Optická síť'!P121</f>
        <v>0</v>
      </c>
      <c r="AV98" s="79">
        <f>'IO-06 - Optická síť'!J33</f>
        <v>0</v>
      </c>
      <c r="AW98" s="79">
        <f>'IO-06 - Optická síť'!J34</f>
        <v>0</v>
      </c>
      <c r="AX98" s="79">
        <f>'IO-06 - Optická síť'!J35</f>
        <v>0</v>
      </c>
      <c r="AY98" s="79">
        <f>'IO-06 - Optická síť'!J36</f>
        <v>0</v>
      </c>
      <c r="AZ98" s="79">
        <f>'IO-06 - Optická síť'!F33</f>
        <v>0</v>
      </c>
      <c r="BA98" s="79">
        <f>'IO-06 - Optická síť'!F34</f>
        <v>0</v>
      </c>
      <c r="BB98" s="79">
        <f>'IO-06 - Optická síť'!F35</f>
        <v>0</v>
      </c>
      <c r="BC98" s="79">
        <f>'IO-06 - Optická síť'!F36</f>
        <v>0</v>
      </c>
      <c r="BD98" s="81">
        <f>'IO-06 - Optická síť'!F37</f>
        <v>0</v>
      </c>
      <c r="BT98" s="82" t="s">
        <v>86</v>
      </c>
      <c r="BV98" s="82" t="s">
        <v>80</v>
      </c>
      <c r="BW98" s="82" t="s">
        <v>97</v>
      </c>
      <c r="BX98" s="82" t="s">
        <v>5</v>
      </c>
      <c r="CL98" s="82" t="s">
        <v>1</v>
      </c>
      <c r="CM98" s="82" t="s">
        <v>88</v>
      </c>
    </row>
    <row r="99" spans="1:91" s="6" customFormat="1" ht="16.55" customHeight="1">
      <c r="A99" s="73" t="s">
        <v>82</v>
      </c>
      <c r="B99" s="74"/>
      <c r="C99" s="75"/>
      <c r="D99" s="189" t="s">
        <v>98</v>
      </c>
      <c r="E99" s="189"/>
      <c r="F99" s="189"/>
      <c r="G99" s="189"/>
      <c r="H99" s="189"/>
      <c r="I99" s="76"/>
      <c r="J99" s="189" t="s">
        <v>99</v>
      </c>
      <c r="K99" s="189"/>
      <c r="L99" s="189"/>
      <c r="M99" s="189"/>
      <c r="N99" s="189"/>
      <c r="O99" s="189"/>
      <c r="P99" s="189"/>
      <c r="Q99" s="189"/>
      <c r="R99" s="189"/>
      <c r="S99" s="189"/>
      <c r="T99" s="189"/>
      <c r="U99" s="189"/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213">
        <f>'SO-01-1 - Drobná architek...'!J30</f>
        <v>0</v>
      </c>
      <c r="AH99" s="214"/>
      <c r="AI99" s="214"/>
      <c r="AJ99" s="214"/>
      <c r="AK99" s="214"/>
      <c r="AL99" s="214"/>
      <c r="AM99" s="214"/>
      <c r="AN99" s="213">
        <f t="shared" si="0"/>
        <v>0</v>
      </c>
      <c r="AO99" s="214"/>
      <c r="AP99" s="214"/>
      <c r="AQ99" s="77" t="s">
        <v>85</v>
      </c>
      <c r="AR99" s="74"/>
      <c r="AS99" s="78">
        <v>0</v>
      </c>
      <c r="AT99" s="79">
        <f t="shared" si="1"/>
        <v>0</v>
      </c>
      <c r="AU99" s="80">
        <f>'SO-01-1 - Drobná architek...'!P126</f>
        <v>0</v>
      </c>
      <c r="AV99" s="79">
        <f>'SO-01-1 - Drobná architek...'!J33</f>
        <v>0</v>
      </c>
      <c r="AW99" s="79">
        <f>'SO-01-1 - Drobná architek...'!J34</f>
        <v>0</v>
      </c>
      <c r="AX99" s="79">
        <f>'SO-01-1 - Drobná architek...'!J35</f>
        <v>0</v>
      </c>
      <c r="AY99" s="79">
        <f>'SO-01-1 - Drobná architek...'!J36</f>
        <v>0</v>
      </c>
      <c r="AZ99" s="79">
        <f>'SO-01-1 - Drobná architek...'!F33</f>
        <v>0</v>
      </c>
      <c r="BA99" s="79">
        <f>'SO-01-1 - Drobná architek...'!F34</f>
        <v>0</v>
      </c>
      <c r="BB99" s="79">
        <f>'SO-01-1 - Drobná architek...'!F35</f>
        <v>0</v>
      </c>
      <c r="BC99" s="79">
        <f>'SO-01-1 - Drobná architek...'!F36</f>
        <v>0</v>
      </c>
      <c r="BD99" s="81">
        <f>'SO-01-1 - Drobná architek...'!F37</f>
        <v>0</v>
      </c>
      <c r="BT99" s="82" t="s">
        <v>86</v>
      </c>
      <c r="BV99" s="82" t="s">
        <v>80</v>
      </c>
      <c r="BW99" s="82" t="s">
        <v>100</v>
      </c>
      <c r="BX99" s="82" t="s">
        <v>5</v>
      </c>
      <c r="CL99" s="82" t="s">
        <v>1</v>
      </c>
      <c r="CM99" s="82" t="s">
        <v>88</v>
      </c>
    </row>
    <row r="100" spans="1:91" s="6" customFormat="1" ht="16.55" customHeight="1">
      <c r="A100" s="73" t="s">
        <v>82</v>
      </c>
      <c r="B100" s="74"/>
      <c r="C100" s="75"/>
      <c r="D100" s="189" t="s">
        <v>101</v>
      </c>
      <c r="E100" s="189"/>
      <c r="F100" s="189"/>
      <c r="G100" s="189"/>
      <c r="H100" s="189"/>
      <c r="I100" s="76"/>
      <c r="J100" s="189" t="s">
        <v>102</v>
      </c>
      <c r="K100" s="189"/>
      <c r="L100" s="189"/>
      <c r="M100" s="189"/>
      <c r="N100" s="189"/>
      <c r="O100" s="189"/>
      <c r="P100" s="189"/>
      <c r="Q100" s="189"/>
      <c r="R100" s="189"/>
      <c r="S100" s="189"/>
      <c r="T100" s="189"/>
      <c r="U100" s="189"/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213">
        <f>'SO-01-2 - Drobná architek...'!J30</f>
        <v>0</v>
      </c>
      <c r="AH100" s="214"/>
      <c r="AI100" s="214"/>
      <c r="AJ100" s="214"/>
      <c r="AK100" s="214"/>
      <c r="AL100" s="214"/>
      <c r="AM100" s="214"/>
      <c r="AN100" s="213">
        <f t="shared" si="0"/>
        <v>0</v>
      </c>
      <c r="AO100" s="214"/>
      <c r="AP100" s="214"/>
      <c r="AQ100" s="77" t="s">
        <v>85</v>
      </c>
      <c r="AR100" s="74"/>
      <c r="AS100" s="78">
        <v>0</v>
      </c>
      <c r="AT100" s="79">
        <f t="shared" si="1"/>
        <v>0</v>
      </c>
      <c r="AU100" s="80">
        <f>'SO-01-2 - Drobná architek...'!P126</f>
        <v>0</v>
      </c>
      <c r="AV100" s="79">
        <f>'SO-01-2 - Drobná architek...'!J33</f>
        <v>0</v>
      </c>
      <c r="AW100" s="79">
        <f>'SO-01-2 - Drobná architek...'!J34</f>
        <v>0</v>
      </c>
      <c r="AX100" s="79">
        <f>'SO-01-2 - Drobná architek...'!J35</f>
        <v>0</v>
      </c>
      <c r="AY100" s="79">
        <f>'SO-01-2 - Drobná architek...'!J36</f>
        <v>0</v>
      </c>
      <c r="AZ100" s="79">
        <f>'SO-01-2 - Drobná architek...'!F33</f>
        <v>0</v>
      </c>
      <c r="BA100" s="79">
        <f>'SO-01-2 - Drobná architek...'!F34</f>
        <v>0</v>
      </c>
      <c r="BB100" s="79">
        <f>'SO-01-2 - Drobná architek...'!F35</f>
        <v>0</v>
      </c>
      <c r="BC100" s="79">
        <f>'SO-01-2 - Drobná architek...'!F36</f>
        <v>0</v>
      </c>
      <c r="BD100" s="81">
        <f>'SO-01-2 - Drobná architek...'!F37</f>
        <v>0</v>
      </c>
      <c r="BT100" s="82" t="s">
        <v>86</v>
      </c>
      <c r="BV100" s="82" t="s">
        <v>80</v>
      </c>
      <c r="BW100" s="82" t="s">
        <v>103</v>
      </c>
      <c r="BX100" s="82" t="s">
        <v>5</v>
      </c>
      <c r="CL100" s="82" t="s">
        <v>1</v>
      </c>
      <c r="CM100" s="82" t="s">
        <v>88</v>
      </c>
    </row>
    <row r="101" spans="1:91" s="6" customFormat="1" ht="24.75" customHeight="1">
      <c r="A101" s="73" t="s">
        <v>82</v>
      </c>
      <c r="B101" s="74"/>
      <c r="C101" s="75"/>
      <c r="D101" s="189" t="s">
        <v>104</v>
      </c>
      <c r="E101" s="189"/>
      <c r="F101" s="189"/>
      <c r="G101" s="189"/>
      <c r="H101" s="189"/>
      <c r="I101" s="76"/>
      <c r="J101" s="189" t="s">
        <v>105</v>
      </c>
      <c r="K101" s="189"/>
      <c r="L101" s="189"/>
      <c r="M101" s="189"/>
      <c r="N101" s="189"/>
      <c r="O101" s="189"/>
      <c r="P101" s="189"/>
      <c r="Q101" s="189"/>
      <c r="R101" s="189"/>
      <c r="S101" s="189"/>
      <c r="T101" s="189"/>
      <c r="U101" s="189"/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213">
        <f>'SO-01-3 - Drobná architek...'!J30</f>
        <v>0</v>
      </c>
      <c r="AH101" s="214"/>
      <c r="AI101" s="214"/>
      <c r="AJ101" s="214"/>
      <c r="AK101" s="214"/>
      <c r="AL101" s="214"/>
      <c r="AM101" s="214"/>
      <c r="AN101" s="213">
        <f t="shared" si="0"/>
        <v>0</v>
      </c>
      <c r="AO101" s="214"/>
      <c r="AP101" s="214"/>
      <c r="AQ101" s="77" t="s">
        <v>85</v>
      </c>
      <c r="AR101" s="74"/>
      <c r="AS101" s="78">
        <v>0</v>
      </c>
      <c r="AT101" s="79">
        <f t="shared" si="1"/>
        <v>0</v>
      </c>
      <c r="AU101" s="80">
        <f>'SO-01-3 - Drobná architek...'!P123</f>
        <v>0</v>
      </c>
      <c r="AV101" s="79">
        <f>'SO-01-3 - Drobná architek...'!J33</f>
        <v>0</v>
      </c>
      <c r="AW101" s="79">
        <f>'SO-01-3 - Drobná architek...'!J34</f>
        <v>0</v>
      </c>
      <c r="AX101" s="79">
        <f>'SO-01-3 - Drobná architek...'!J35</f>
        <v>0</v>
      </c>
      <c r="AY101" s="79">
        <f>'SO-01-3 - Drobná architek...'!J36</f>
        <v>0</v>
      </c>
      <c r="AZ101" s="79">
        <f>'SO-01-3 - Drobná architek...'!F33</f>
        <v>0</v>
      </c>
      <c r="BA101" s="79">
        <f>'SO-01-3 - Drobná architek...'!F34</f>
        <v>0</v>
      </c>
      <c r="BB101" s="79">
        <f>'SO-01-3 - Drobná architek...'!F35</f>
        <v>0</v>
      </c>
      <c r="BC101" s="79">
        <f>'SO-01-3 - Drobná architek...'!F36</f>
        <v>0</v>
      </c>
      <c r="BD101" s="81">
        <f>'SO-01-3 - Drobná architek...'!F37</f>
        <v>0</v>
      </c>
      <c r="BT101" s="82" t="s">
        <v>86</v>
      </c>
      <c r="BV101" s="82" t="s">
        <v>80</v>
      </c>
      <c r="BW101" s="82" t="s">
        <v>106</v>
      </c>
      <c r="BX101" s="82" t="s">
        <v>5</v>
      </c>
      <c r="CL101" s="82" t="s">
        <v>1</v>
      </c>
      <c r="CM101" s="82" t="s">
        <v>88</v>
      </c>
    </row>
    <row r="102" spans="1:91" s="6" customFormat="1" ht="16.55" customHeight="1">
      <c r="A102" s="73" t="s">
        <v>82</v>
      </c>
      <c r="B102" s="74"/>
      <c r="C102" s="75"/>
      <c r="D102" s="189" t="s">
        <v>107</v>
      </c>
      <c r="E102" s="189"/>
      <c r="F102" s="189"/>
      <c r="G102" s="189"/>
      <c r="H102" s="189"/>
      <c r="I102" s="76"/>
      <c r="J102" s="189" t="s">
        <v>108</v>
      </c>
      <c r="K102" s="189"/>
      <c r="L102" s="189"/>
      <c r="M102" s="189"/>
      <c r="N102" s="189"/>
      <c r="O102" s="189"/>
      <c r="P102" s="189"/>
      <c r="Q102" s="189"/>
      <c r="R102" s="189"/>
      <c r="S102" s="189"/>
      <c r="T102" s="189"/>
      <c r="U102" s="189"/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213">
        <f>'SO-02 - Sadové úpravy'!J30</f>
        <v>0</v>
      </c>
      <c r="AH102" s="214"/>
      <c r="AI102" s="214"/>
      <c r="AJ102" s="214"/>
      <c r="AK102" s="214"/>
      <c r="AL102" s="214"/>
      <c r="AM102" s="214"/>
      <c r="AN102" s="213">
        <f t="shared" si="0"/>
        <v>0</v>
      </c>
      <c r="AO102" s="214"/>
      <c r="AP102" s="214"/>
      <c r="AQ102" s="77" t="s">
        <v>85</v>
      </c>
      <c r="AR102" s="74"/>
      <c r="AS102" s="78">
        <v>0</v>
      </c>
      <c r="AT102" s="79">
        <f t="shared" si="1"/>
        <v>0</v>
      </c>
      <c r="AU102" s="80">
        <f>'SO-02 - Sadové úpravy'!P119</f>
        <v>0</v>
      </c>
      <c r="AV102" s="79">
        <f>'SO-02 - Sadové úpravy'!J33</f>
        <v>0</v>
      </c>
      <c r="AW102" s="79">
        <f>'SO-02 - Sadové úpravy'!J34</f>
        <v>0</v>
      </c>
      <c r="AX102" s="79">
        <f>'SO-02 - Sadové úpravy'!J35</f>
        <v>0</v>
      </c>
      <c r="AY102" s="79">
        <f>'SO-02 - Sadové úpravy'!J36</f>
        <v>0</v>
      </c>
      <c r="AZ102" s="79">
        <f>'SO-02 - Sadové úpravy'!F33</f>
        <v>0</v>
      </c>
      <c r="BA102" s="79">
        <f>'SO-02 - Sadové úpravy'!F34</f>
        <v>0</v>
      </c>
      <c r="BB102" s="79">
        <f>'SO-02 - Sadové úpravy'!F35</f>
        <v>0</v>
      </c>
      <c r="BC102" s="79">
        <f>'SO-02 - Sadové úpravy'!F36</f>
        <v>0</v>
      </c>
      <c r="BD102" s="81">
        <f>'SO-02 - Sadové úpravy'!F37</f>
        <v>0</v>
      </c>
      <c r="BT102" s="82" t="s">
        <v>86</v>
      </c>
      <c r="BV102" s="82" t="s">
        <v>80</v>
      </c>
      <c r="BW102" s="82" t="s">
        <v>109</v>
      </c>
      <c r="BX102" s="82" t="s">
        <v>5</v>
      </c>
      <c r="CL102" s="82" t="s">
        <v>1</v>
      </c>
      <c r="CM102" s="82" t="s">
        <v>88</v>
      </c>
    </row>
    <row r="103" spans="1:91" s="6" customFormat="1" ht="16.55" customHeight="1">
      <c r="A103" s="73" t="s">
        <v>82</v>
      </c>
      <c r="B103" s="74"/>
      <c r="C103" s="75"/>
      <c r="D103" s="189" t="s">
        <v>110</v>
      </c>
      <c r="E103" s="189"/>
      <c r="F103" s="189"/>
      <c r="G103" s="189"/>
      <c r="H103" s="189"/>
      <c r="I103" s="76"/>
      <c r="J103" s="189" t="s">
        <v>111</v>
      </c>
      <c r="K103" s="189"/>
      <c r="L103" s="189"/>
      <c r="M103" s="189"/>
      <c r="N103" s="189"/>
      <c r="O103" s="189"/>
      <c r="P103" s="189"/>
      <c r="Q103" s="189"/>
      <c r="R103" s="189"/>
      <c r="S103" s="189"/>
      <c r="T103" s="189"/>
      <c r="U103" s="189"/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213">
        <f>'SO-03 - Mobiliář'!J30</f>
        <v>0</v>
      </c>
      <c r="AH103" s="214"/>
      <c r="AI103" s="214"/>
      <c r="AJ103" s="214"/>
      <c r="AK103" s="214"/>
      <c r="AL103" s="214"/>
      <c r="AM103" s="214"/>
      <c r="AN103" s="213">
        <f t="shared" si="0"/>
        <v>0</v>
      </c>
      <c r="AO103" s="214"/>
      <c r="AP103" s="214"/>
      <c r="AQ103" s="77" t="s">
        <v>85</v>
      </c>
      <c r="AR103" s="74"/>
      <c r="AS103" s="78">
        <v>0</v>
      </c>
      <c r="AT103" s="79">
        <f t="shared" si="1"/>
        <v>0</v>
      </c>
      <c r="AU103" s="80">
        <f>'SO-03 - Mobiliář'!P118</f>
        <v>0</v>
      </c>
      <c r="AV103" s="79">
        <f>'SO-03 - Mobiliář'!J33</f>
        <v>0</v>
      </c>
      <c r="AW103" s="79">
        <f>'SO-03 - Mobiliář'!J34</f>
        <v>0</v>
      </c>
      <c r="AX103" s="79">
        <f>'SO-03 - Mobiliář'!J35</f>
        <v>0</v>
      </c>
      <c r="AY103" s="79">
        <f>'SO-03 - Mobiliář'!J36</f>
        <v>0</v>
      </c>
      <c r="AZ103" s="79">
        <f>'SO-03 - Mobiliář'!F33</f>
        <v>0</v>
      </c>
      <c r="BA103" s="79">
        <f>'SO-03 - Mobiliář'!F34</f>
        <v>0</v>
      </c>
      <c r="BB103" s="79">
        <f>'SO-03 - Mobiliář'!F35</f>
        <v>0</v>
      </c>
      <c r="BC103" s="79">
        <f>'SO-03 - Mobiliář'!F36</f>
        <v>0</v>
      </c>
      <c r="BD103" s="81">
        <f>'SO-03 - Mobiliář'!F37</f>
        <v>0</v>
      </c>
      <c r="BT103" s="82" t="s">
        <v>86</v>
      </c>
      <c r="BV103" s="82" t="s">
        <v>80</v>
      </c>
      <c r="BW103" s="82" t="s">
        <v>112</v>
      </c>
      <c r="BX103" s="82" t="s">
        <v>5</v>
      </c>
      <c r="CL103" s="82" t="s">
        <v>1</v>
      </c>
      <c r="CM103" s="82" t="s">
        <v>88</v>
      </c>
    </row>
    <row r="104" spans="1:91" s="6" customFormat="1" ht="16.55" customHeight="1">
      <c r="A104" s="73" t="s">
        <v>82</v>
      </c>
      <c r="B104" s="74"/>
      <c r="C104" s="75"/>
      <c r="D104" s="189" t="s">
        <v>113</v>
      </c>
      <c r="E104" s="189"/>
      <c r="F104" s="189"/>
      <c r="G104" s="189"/>
      <c r="H104" s="189"/>
      <c r="I104" s="76"/>
      <c r="J104" s="189" t="s">
        <v>114</v>
      </c>
      <c r="K104" s="189"/>
      <c r="L104" s="189"/>
      <c r="M104" s="189"/>
      <c r="N104" s="189"/>
      <c r="O104" s="189"/>
      <c r="P104" s="189"/>
      <c r="Q104" s="189"/>
      <c r="R104" s="189"/>
      <c r="S104" s="189"/>
      <c r="T104" s="189"/>
      <c r="U104" s="189"/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213">
        <f>'SO-04 - Demolice'!J30</f>
        <v>0</v>
      </c>
      <c r="AH104" s="214"/>
      <c r="AI104" s="214"/>
      <c r="AJ104" s="214"/>
      <c r="AK104" s="214"/>
      <c r="AL104" s="214"/>
      <c r="AM104" s="214"/>
      <c r="AN104" s="213">
        <f t="shared" si="0"/>
        <v>0</v>
      </c>
      <c r="AO104" s="214"/>
      <c r="AP104" s="214"/>
      <c r="AQ104" s="77" t="s">
        <v>85</v>
      </c>
      <c r="AR104" s="74"/>
      <c r="AS104" s="78">
        <v>0</v>
      </c>
      <c r="AT104" s="79">
        <f t="shared" si="1"/>
        <v>0</v>
      </c>
      <c r="AU104" s="80">
        <f>'SO-04 - Demolice'!P121</f>
        <v>0</v>
      </c>
      <c r="AV104" s="79">
        <f>'SO-04 - Demolice'!J33</f>
        <v>0</v>
      </c>
      <c r="AW104" s="79">
        <f>'SO-04 - Demolice'!J34</f>
        <v>0</v>
      </c>
      <c r="AX104" s="79">
        <f>'SO-04 - Demolice'!J35</f>
        <v>0</v>
      </c>
      <c r="AY104" s="79">
        <f>'SO-04 - Demolice'!J36</f>
        <v>0</v>
      </c>
      <c r="AZ104" s="79">
        <f>'SO-04 - Demolice'!F33</f>
        <v>0</v>
      </c>
      <c r="BA104" s="79">
        <f>'SO-04 - Demolice'!F34</f>
        <v>0</v>
      </c>
      <c r="BB104" s="79">
        <f>'SO-04 - Demolice'!F35</f>
        <v>0</v>
      </c>
      <c r="BC104" s="79">
        <f>'SO-04 - Demolice'!F36</f>
        <v>0</v>
      </c>
      <c r="BD104" s="81">
        <f>'SO-04 - Demolice'!F37</f>
        <v>0</v>
      </c>
      <c r="BT104" s="82" t="s">
        <v>86</v>
      </c>
      <c r="BV104" s="82" t="s">
        <v>80</v>
      </c>
      <c r="BW104" s="82" t="s">
        <v>115</v>
      </c>
      <c r="BX104" s="82" t="s">
        <v>5</v>
      </c>
      <c r="CL104" s="82" t="s">
        <v>1</v>
      </c>
      <c r="CM104" s="82" t="s">
        <v>88</v>
      </c>
    </row>
    <row r="105" spans="1:91" s="6" customFormat="1" ht="16.55" customHeight="1">
      <c r="A105" s="73" t="s">
        <v>82</v>
      </c>
      <c r="B105" s="74"/>
      <c r="C105" s="75"/>
      <c r="D105" s="189" t="s">
        <v>116</v>
      </c>
      <c r="E105" s="189"/>
      <c r="F105" s="189"/>
      <c r="G105" s="189"/>
      <c r="H105" s="189"/>
      <c r="I105" s="76"/>
      <c r="J105" s="189" t="s">
        <v>117</v>
      </c>
      <c r="K105" s="189"/>
      <c r="L105" s="189"/>
      <c r="M105" s="189"/>
      <c r="N105" s="189"/>
      <c r="O105" s="189"/>
      <c r="P105" s="189"/>
      <c r="Q105" s="189"/>
      <c r="R105" s="189"/>
      <c r="S105" s="189"/>
      <c r="T105" s="189"/>
      <c r="U105" s="189"/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213">
        <f>'VON - Vedlejší a ostatní ...'!J30</f>
        <v>0</v>
      </c>
      <c r="AH105" s="214"/>
      <c r="AI105" s="214"/>
      <c r="AJ105" s="214"/>
      <c r="AK105" s="214"/>
      <c r="AL105" s="214"/>
      <c r="AM105" s="214"/>
      <c r="AN105" s="213">
        <f t="shared" si="0"/>
        <v>0</v>
      </c>
      <c r="AO105" s="214"/>
      <c r="AP105" s="214"/>
      <c r="AQ105" s="77" t="s">
        <v>85</v>
      </c>
      <c r="AR105" s="74"/>
      <c r="AS105" s="78">
        <v>0</v>
      </c>
      <c r="AT105" s="79">
        <f t="shared" si="1"/>
        <v>0</v>
      </c>
      <c r="AU105" s="80">
        <f>'VON - Vedlejší a ostatní ...'!P120</f>
        <v>0</v>
      </c>
      <c r="AV105" s="79">
        <f>'VON - Vedlejší a ostatní ...'!J33</f>
        <v>0</v>
      </c>
      <c r="AW105" s="79">
        <f>'VON - Vedlejší a ostatní ...'!J34</f>
        <v>0</v>
      </c>
      <c r="AX105" s="79">
        <f>'VON - Vedlejší a ostatní ...'!J35</f>
        <v>0</v>
      </c>
      <c r="AY105" s="79">
        <f>'VON - Vedlejší a ostatní ...'!J36</f>
        <v>0</v>
      </c>
      <c r="AZ105" s="79">
        <f>'VON - Vedlejší a ostatní ...'!F33</f>
        <v>0</v>
      </c>
      <c r="BA105" s="79">
        <f>'VON - Vedlejší a ostatní ...'!F34</f>
        <v>0</v>
      </c>
      <c r="BB105" s="79">
        <f>'VON - Vedlejší a ostatní ...'!F35</f>
        <v>0</v>
      </c>
      <c r="BC105" s="79">
        <f>'VON - Vedlejší a ostatní ...'!F36</f>
        <v>0</v>
      </c>
      <c r="BD105" s="81">
        <f>'VON - Vedlejší a ostatní ...'!F37</f>
        <v>0</v>
      </c>
      <c r="BT105" s="82" t="s">
        <v>86</v>
      </c>
      <c r="BV105" s="82" t="s">
        <v>80</v>
      </c>
      <c r="BW105" s="82" t="s">
        <v>118</v>
      </c>
      <c r="BX105" s="82" t="s">
        <v>5</v>
      </c>
      <c r="CL105" s="82" t="s">
        <v>1</v>
      </c>
      <c r="CM105" s="82" t="s">
        <v>88</v>
      </c>
    </row>
    <row r="106" spans="1:91" s="6" customFormat="1" ht="16.55" customHeight="1">
      <c r="A106" s="73" t="s">
        <v>82</v>
      </c>
      <c r="B106" s="74"/>
      <c r="C106" s="75"/>
      <c r="D106" s="189" t="s">
        <v>119</v>
      </c>
      <c r="E106" s="189"/>
      <c r="F106" s="189"/>
      <c r="G106" s="189"/>
      <c r="H106" s="189"/>
      <c r="I106" s="76"/>
      <c r="J106" s="189" t="s">
        <v>120</v>
      </c>
      <c r="K106" s="189"/>
      <c r="L106" s="189"/>
      <c r="M106" s="189"/>
      <c r="N106" s="189"/>
      <c r="O106" s="189"/>
      <c r="P106" s="189"/>
      <c r="Q106" s="189"/>
      <c r="R106" s="189"/>
      <c r="S106" s="189"/>
      <c r="T106" s="189"/>
      <c r="U106" s="189"/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213">
        <f>'IO-04 - Veřejné osvětlení'!J30</f>
        <v>0</v>
      </c>
      <c r="AH106" s="214"/>
      <c r="AI106" s="214"/>
      <c r="AJ106" s="214"/>
      <c r="AK106" s="214"/>
      <c r="AL106" s="214"/>
      <c r="AM106" s="214"/>
      <c r="AN106" s="213">
        <f t="shared" si="0"/>
        <v>0</v>
      </c>
      <c r="AO106" s="214"/>
      <c r="AP106" s="214"/>
      <c r="AQ106" s="77" t="s">
        <v>85</v>
      </c>
      <c r="AR106" s="74"/>
      <c r="AS106" s="83">
        <v>0</v>
      </c>
      <c r="AT106" s="84">
        <f t="shared" si="1"/>
        <v>0</v>
      </c>
      <c r="AU106" s="85">
        <f>'IO-04 - Veřejné osvětlení'!P117</f>
        <v>0</v>
      </c>
      <c r="AV106" s="84">
        <f>'IO-04 - Veřejné osvětlení'!J33</f>
        <v>0</v>
      </c>
      <c r="AW106" s="84">
        <f>'IO-04 - Veřejné osvětlení'!J34</f>
        <v>0</v>
      </c>
      <c r="AX106" s="84">
        <f>'IO-04 - Veřejné osvětlení'!J35</f>
        <v>0</v>
      </c>
      <c r="AY106" s="84">
        <f>'IO-04 - Veřejné osvětlení'!J36</f>
        <v>0</v>
      </c>
      <c r="AZ106" s="84">
        <f>'IO-04 - Veřejné osvětlení'!F33</f>
        <v>0</v>
      </c>
      <c r="BA106" s="84">
        <f>'IO-04 - Veřejné osvětlení'!F34</f>
        <v>0</v>
      </c>
      <c r="BB106" s="84">
        <f>'IO-04 - Veřejné osvětlení'!F35</f>
        <v>0</v>
      </c>
      <c r="BC106" s="84">
        <f>'IO-04 - Veřejné osvětlení'!F36</f>
        <v>0</v>
      </c>
      <c r="BD106" s="86">
        <f>'IO-04 - Veřejné osvětlení'!F37</f>
        <v>0</v>
      </c>
      <c r="BT106" s="82" t="s">
        <v>86</v>
      </c>
      <c r="BV106" s="82" t="s">
        <v>80</v>
      </c>
      <c r="BW106" s="82" t="s">
        <v>121</v>
      </c>
      <c r="BX106" s="82" t="s">
        <v>5</v>
      </c>
      <c r="CL106" s="82" t="s">
        <v>1</v>
      </c>
      <c r="CM106" s="82" t="s">
        <v>88</v>
      </c>
    </row>
    <row r="107" spans="1:91" s="1" customFormat="1" ht="29.95" customHeight="1">
      <c r="B107" s="31"/>
      <c r="AR107" s="31"/>
    </row>
    <row r="108" spans="1:91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31"/>
    </row>
  </sheetData>
  <sheetProtection algorithmName="SHA-512" hashValue="U+qdsVlaj/oQSzAggtyWwlWBfoTFU5YUImQ7OeVNakMLpO2Z317APFqPYoiSA6hMvTTVL/VtZJb6Sd6QejxxGw==" saltValue="gsfDO4Bc/irv14b4bAR3AVRMDPQNEI1QCp+zjc3sB/f7BH3qX6e3i3K3r7juiRX+XxQv0SyhKUTpt6eDpvAuUw==" spinCount="100000" sheet="1" objects="1" scenarios="1" formatColumns="0" formatRows="0"/>
  <mergeCells count="86">
    <mergeCell ref="AS89:AT91"/>
    <mergeCell ref="AN105:AP105"/>
    <mergeCell ref="AG105:AM105"/>
    <mergeCell ref="AN106:AP106"/>
    <mergeCell ref="AG106:AM106"/>
    <mergeCell ref="AN94:AP94"/>
    <mergeCell ref="AR2:BE2"/>
    <mergeCell ref="AG103:AM103"/>
    <mergeCell ref="AG102:AM102"/>
    <mergeCell ref="AG92:AM92"/>
    <mergeCell ref="AG100:AM100"/>
    <mergeCell ref="AG95:AM95"/>
    <mergeCell ref="AG99:AM99"/>
    <mergeCell ref="AG101:AM101"/>
    <mergeCell ref="AG97:AM97"/>
    <mergeCell ref="AG96:AM96"/>
    <mergeCell ref="AG98:AM98"/>
    <mergeCell ref="AM87:AN87"/>
    <mergeCell ref="AM89:AP89"/>
    <mergeCell ref="AM90:AP90"/>
    <mergeCell ref="AN103:AP103"/>
    <mergeCell ref="AN97:AP97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85:AO85"/>
    <mergeCell ref="D105:H105"/>
    <mergeCell ref="J105:AF105"/>
    <mergeCell ref="D106:H106"/>
    <mergeCell ref="J106:AF106"/>
    <mergeCell ref="AG94:AM94"/>
    <mergeCell ref="AG104:AM104"/>
    <mergeCell ref="AN104:AP104"/>
    <mergeCell ref="AN92:AP92"/>
    <mergeCell ref="AN102:AP102"/>
    <mergeCell ref="AN101:AP101"/>
    <mergeCell ref="AN96:AP96"/>
    <mergeCell ref="AN100:AP100"/>
    <mergeCell ref="AN98:AP98"/>
    <mergeCell ref="AN99:AP99"/>
    <mergeCell ref="AN95:AP95"/>
    <mergeCell ref="D102:H102"/>
    <mergeCell ref="D103:H103"/>
    <mergeCell ref="D104:H104"/>
    <mergeCell ref="I92:AF92"/>
    <mergeCell ref="J101:AF101"/>
    <mergeCell ref="J100:AF100"/>
    <mergeCell ref="J102:AF102"/>
    <mergeCell ref="J103:AF103"/>
    <mergeCell ref="J99:AF99"/>
    <mergeCell ref="J97:AF97"/>
    <mergeCell ref="J98:AF98"/>
    <mergeCell ref="J104:AF104"/>
    <mergeCell ref="J96:AF96"/>
    <mergeCell ref="J95:AF95"/>
    <mergeCell ref="C92:G92"/>
    <mergeCell ref="D101:H101"/>
    <mergeCell ref="D98:H98"/>
    <mergeCell ref="D95:H95"/>
    <mergeCell ref="D99:H99"/>
    <mergeCell ref="D100:H100"/>
    <mergeCell ref="D96:H96"/>
    <mergeCell ref="D97:H97"/>
  </mergeCells>
  <hyperlinks>
    <hyperlink ref="A95" location="'IO-01 -  Dopravní řešení ...'!C2" display="/" xr:uid="{00000000-0004-0000-0000-000000000000}"/>
    <hyperlink ref="A96" location="'IO-02 - Opěrné zdi a scho...'!C2" display="/" xr:uid="{00000000-0004-0000-0000-000001000000}"/>
    <hyperlink ref="A97" location="'IO-03 - Dešťová kanalizace'!C2" display="/" xr:uid="{00000000-0004-0000-0000-000002000000}"/>
    <hyperlink ref="A98" location="'IO-06 - Optická síť'!C2" display="/" xr:uid="{00000000-0004-0000-0000-000003000000}"/>
    <hyperlink ref="A99" location="'SO-01-1 - Drobná architek...'!C2" display="/" xr:uid="{00000000-0004-0000-0000-000004000000}"/>
    <hyperlink ref="A100" location="'SO-01-2 - Drobná architek...'!C2" display="/" xr:uid="{00000000-0004-0000-0000-000005000000}"/>
    <hyperlink ref="A101" location="'SO-01-3 - Drobná architek...'!C2" display="/" xr:uid="{00000000-0004-0000-0000-000006000000}"/>
    <hyperlink ref="A102" location="'SO-02 - Sadové úpravy'!C2" display="/" xr:uid="{00000000-0004-0000-0000-000007000000}"/>
    <hyperlink ref="A103" location="'SO-03 - Mobiliář'!C2" display="/" xr:uid="{00000000-0004-0000-0000-000008000000}"/>
    <hyperlink ref="A104" location="'SO-04 - Demolice'!C2" display="/" xr:uid="{00000000-0004-0000-0000-000009000000}"/>
    <hyperlink ref="A105" location="'VON - Vedlejší a ostatní ...'!C2" display="/" xr:uid="{00000000-0004-0000-0000-00000A000000}"/>
    <hyperlink ref="A106" location="'IO-04 - Veřejné osvětlení'!C2" display="/" xr:uid="{00000000-0004-0000-0000-00000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3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112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1216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ROUND((SUM(BE118:BE122)),  2)</f>
        <v>0</v>
      </c>
      <c r="I33" s="91">
        <v>0.21</v>
      </c>
      <c r="J33" s="90">
        <f>ROUND(((SUM(BE118:BE122))*I33),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ROUND((SUM(BF118:BF122)),  2)</f>
        <v>0</v>
      </c>
      <c r="I34" s="91">
        <v>0.15</v>
      </c>
      <c r="J34" s="90">
        <f>ROUND(((SUM(BF118:BF122))*I34),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ROUND((SUM(BG118:BG122)),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ROUND((SUM(BH118:BH122)),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ROUND((SUM(BI118:BI122)),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SO-03 - Mobiliář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J118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J119</f>
        <v>0</v>
      </c>
      <c r="L97" s="103"/>
    </row>
    <row r="98" spans="2:12" s="9" customFormat="1" ht="20" customHeight="1">
      <c r="B98" s="107"/>
      <c r="D98" s="108" t="s">
        <v>136</v>
      </c>
      <c r="E98" s="109"/>
      <c r="F98" s="109"/>
      <c r="G98" s="109"/>
      <c r="H98" s="109"/>
      <c r="I98" s="109"/>
      <c r="J98" s="110">
        <f>J120</f>
        <v>0</v>
      </c>
      <c r="L98" s="107"/>
    </row>
    <row r="99" spans="2:12" s="1" customFormat="1" ht="21.8" customHeight="1">
      <c r="B99" s="31"/>
      <c r="L99" s="31"/>
    </row>
    <row r="100" spans="2:12" s="1" customFormat="1" ht="6.9" customHeight="1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31"/>
    </row>
    <row r="104" spans="2:12" s="1" customFormat="1" ht="6.9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1"/>
    </row>
    <row r="105" spans="2:12" s="1" customFormat="1" ht="24.9" customHeight="1">
      <c r="B105" s="31"/>
      <c r="C105" s="20" t="s">
        <v>143</v>
      </c>
      <c r="L105" s="31"/>
    </row>
    <row r="106" spans="2:12" s="1" customFormat="1" ht="6.9" customHeight="1">
      <c r="B106" s="31"/>
      <c r="L106" s="31"/>
    </row>
    <row r="107" spans="2:12" s="1" customFormat="1" ht="11.95" customHeight="1">
      <c r="B107" s="31"/>
      <c r="C107" s="26" t="s">
        <v>16</v>
      </c>
      <c r="L107" s="31"/>
    </row>
    <row r="108" spans="2:12" s="1" customFormat="1" ht="26.2" customHeight="1">
      <c r="B108" s="31"/>
      <c r="E108" s="225" t="str">
        <f>E7</f>
        <v>ROZ 180037 - Revitalizace veřejných ploch města Luby - Lokalita B, U Pily - IV.etapa</v>
      </c>
      <c r="F108" s="226"/>
      <c r="G108" s="226"/>
      <c r="H108" s="226"/>
      <c r="L108" s="31"/>
    </row>
    <row r="109" spans="2:12" s="1" customFormat="1" ht="11.95" customHeight="1">
      <c r="B109" s="31"/>
      <c r="C109" s="26" t="s">
        <v>123</v>
      </c>
      <c r="L109" s="31"/>
    </row>
    <row r="110" spans="2:12" s="1" customFormat="1" ht="16.55" customHeight="1">
      <c r="B110" s="31"/>
      <c r="E110" s="191" t="str">
        <f>E9</f>
        <v>SO-03 - Mobiliář</v>
      </c>
      <c r="F110" s="227"/>
      <c r="G110" s="227"/>
      <c r="H110" s="227"/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20</v>
      </c>
      <c r="F112" s="24" t="str">
        <f>F12</f>
        <v xml:space="preserve"> </v>
      </c>
      <c r="I112" s="26" t="s">
        <v>22</v>
      </c>
      <c r="J112" s="51" t="str">
        <f>IF(J12="","",J12)</f>
        <v>Vyplň údaj</v>
      </c>
      <c r="L112" s="31"/>
    </row>
    <row r="113" spans="2:65" s="1" customFormat="1" ht="6.9" customHeight="1">
      <c r="B113" s="31"/>
      <c r="L113" s="31"/>
    </row>
    <row r="114" spans="2:65" s="1" customFormat="1" ht="15.25" customHeight="1">
      <c r="B114" s="31"/>
      <c r="C114" s="26" t="s">
        <v>23</v>
      </c>
      <c r="F114" s="24" t="str">
        <f>E15</f>
        <v>Město Luby</v>
      </c>
      <c r="I114" s="26" t="s">
        <v>30</v>
      </c>
      <c r="J114" s="29" t="str">
        <f>E21</f>
        <v>A69-architekti s.r.o.</v>
      </c>
      <c r="L114" s="31"/>
    </row>
    <row r="115" spans="2:65" s="1" customFormat="1" ht="15.25" customHeight="1">
      <c r="B115" s="31"/>
      <c r="C115" s="26" t="s">
        <v>28</v>
      </c>
      <c r="F115" s="24" t="str">
        <f>IF(E18="","",E18)</f>
        <v>Vyplň údaj</v>
      </c>
      <c r="I115" s="26" t="s">
        <v>34</v>
      </c>
      <c r="J115" s="29" t="str">
        <f>E24</f>
        <v>Ing.Pavel Šturc</v>
      </c>
      <c r="L115" s="31"/>
    </row>
    <row r="116" spans="2:65" s="1" customFormat="1" ht="10.35" customHeight="1">
      <c r="B116" s="31"/>
      <c r="L116" s="31"/>
    </row>
    <row r="117" spans="2:65" s="10" customFormat="1" ht="29.3" customHeight="1">
      <c r="B117" s="111"/>
      <c r="C117" s="112" t="s">
        <v>144</v>
      </c>
      <c r="D117" s="113" t="s">
        <v>63</v>
      </c>
      <c r="E117" s="113" t="s">
        <v>59</v>
      </c>
      <c r="F117" s="113" t="s">
        <v>60</v>
      </c>
      <c r="G117" s="113" t="s">
        <v>145</v>
      </c>
      <c r="H117" s="113" t="s">
        <v>146</v>
      </c>
      <c r="I117" s="113" t="s">
        <v>147</v>
      </c>
      <c r="J117" s="114" t="s">
        <v>128</v>
      </c>
      <c r="K117" s="115" t="s">
        <v>148</v>
      </c>
      <c r="L117" s="111"/>
      <c r="M117" s="58" t="s">
        <v>1</v>
      </c>
      <c r="N117" s="59" t="s">
        <v>42</v>
      </c>
      <c r="O117" s="59" t="s">
        <v>149</v>
      </c>
      <c r="P117" s="59" t="s">
        <v>150</v>
      </c>
      <c r="Q117" s="59" t="s">
        <v>151</v>
      </c>
      <c r="R117" s="59" t="s">
        <v>152</v>
      </c>
      <c r="S117" s="59" t="s">
        <v>153</v>
      </c>
      <c r="T117" s="60" t="s">
        <v>154</v>
      </c>
    </row>
    <row r="118" spans="2:65" s="1" customFormat="1" ht="22.75" customHeight="1">
      <c r="B118" s="31"/>
      <c r="C118" s="63" t="s">
        <v>155</v>
      </c>
      <c r="J118" s="116">
        <f>BK118</f>
        <v>0</v>
      </c>
      <c r="L118" s="31"/>
      <c r="M118" s="61"/>
      <c r="N118" s="52"/>
      <c r="O118" s="52"/>
      <c r="P118" s="117">
        <f>P119</f>
        <v>0</v>
      </c>
      <c r="Q118" s="52"/>
      <c r="R118" s="117">
        <f>R119</f>
        <v>0</v>
      </c>
      <c r="S118" s="52"/>
      <c r="T118" s="118">
        <f>T119</f>
        <v>0</v>
      </c>
      <c r="AT118" s="16" t="s">
        <v>77</v>
      </c>
      <c r="AU118" s="16" t="s">
        <v>130</v>
      </c>
      <c r="BK118" s="119">
        <f>BK119</f>
        <v>0</v>
      </c>
    </row>
    <row r="119" spans="2:65" s="11" customFormat="1" ht="25.85" customHeight="1">
      <c r="B119" s="120"/>
      <c r="D119" s="121" t="s">
        <v>77</v>
      </c>
      <c r="E119" s="122" t="s">
        <v>156</v>
      </c>
      <c r="F119" s="122" t="s">
        <v>157</v>
      </c>
      <c r="I119" s="123"/>
      <c r="J119" s="124">
        <f>BK119</f>
        <v>0</v>
      </c>
      <c r="L119" s="120"/>
      <c r="M119" s="125"/>
      <c r="P119" s="126">
        <f>P120</f>
        <v>0</v>
      </c>
      <c r="R119" s="126">
        <f>R120</f>
        <v>0</v>
      </c>
      <c r="T119" s="127">
        <f>T120</f>
        <v>0</v>
      </c>
      <c r="AR119" s="121" t="s">
        <v>86</v>
      </c>
      <c r="AT119" s="128" t="s">
        <v>77</v>
      </c>
      <c r="AU119" s="128" t="s">
        <v>78</v>
      </c>
      <c r="AY119" s="121" t="s">
        <v>158</v>
      </c>
      <c r="BK119" s="129">
        <f>BK120</f>
        <v>0</v>
      </c>
    </row>
    <row r="120" spans="2:65" s="11" customFormat="1" ht="22.75" customHeight="1">
      <c r="B120" s="120"/>
      <c r="D120" s="121" t="s">
        <v>77</v>
      </c>
      <c r="E120" s="130" t="s">
        <v>207</v>
      </c>
      <c r="F120" s="130" t="s">
        <v>378</v>
      </c>
      <c r="I120" s="123"/>
      <c r="J120" s="131">
        <f>BK120</f>
        <v>0</v>
      </c>
      <c r="L120" s="120"/>
      <c r="M120" s="125"/>
      <c r="P120" s="126">
        <f>SUM(P121:P122)</f>
        <v>0</v>
      </c>
      <c r="R120" s="126">
        <f>SUM(R121:R122)</f>
        <v>0</v>
      </c>
      <c r="T120" s="127">
        <f>SUM(T121:T122)</f>
        <v>0</v>
      </c>
      <c r="AR120" s="121" t="s">
        <v>86</v>
      </c>
      <c r="AT120" s="128" t="s">
        <v>77</v>
      </c>
      <c r="AU120" s="128" t="s">
        <v>86</v>
      </c>
      <c r="AY120" s="121" t="s">
        <v>158</v>
      </c>
      <c r="BK120" s="129">
        <f>SUM(BK121:BK122)</f>
        <v>0</v>
      </c>
    </row>
    <row r="121" spans="2:65" s="1" customFormat="1" ht="16.55" customHeight="1">
      <c r="B121" s="31"/>
      <c r="C121" s="132" t="s">
        <v>86</v>
      </c>
      <c r="D121" s="132" t="s">
        <v>160</v>
      </c>
      <c r="E121" s="133" t="s">
        <v>1217</v>
      </c>
      <c r="F121" s="134" t="s">
        <v>1218</v>
      </c>
      <c r="G121" s="135" t="s">
        <v>1209</v>
      </c>
      <c r="H121" s="136">
        <v>10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43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164</v>
      </c>
      <c r="AT121" s="144" t="s">
        <v>160</v>
      </c>
      <c r="AU121" s="144" t="s">
        <v>88</v>
      </c>
      <c r="AY121" s="16" t="s">
        <v>158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86</v>
      </c>
      <c r="BK121" s="145">
        <f>ROUND(I121*H121,2)</f>
        <v>0</v>
      </c>
      <c r="BL121" s="16" t="s">
        <v>164</v>
      </c>
      <c r="BM121" s="144" t="s">
        <v>88</v>
      </c>
    </row>
    <row r="122" spans="2:65" s="1" customFormat="1" ht="16.55" customHeight="1">
      <c r="B122" s="31"/>
      <c r="C122" s="132" t="s">
        <v>88</v>
      </c>
      <c r="D122" s="132" t="s">
        <v>160</v>
      </c>
      <c r="E122" s="133" t="s">
        <v>1219</v>
      </c>
      <c r="F122" s="134" t="s">
        <v>1220</v>
      </c>
      <c r="G122" s="135" t="s">
        <v>1209</v>
      </c>
      <c r="H122" s="136">
        <v>13</v>
      </c>
      <c r="I122" s="137"/>
      <c r="J122" s="138">
        <f>ROUND(I122*H122,2)</f>
        <v>0</v>
      </c>
      <c r="K122" s="139"/>
      <c r="L122" s="31"/>
      <c r="M122" s="172" t="s">
        <v>1</v>
      </c>
      <c r="N122" s="173" t="s">
        <v>43</v>
      </c>
      <c r="O122" s="174"/>
      <c r="P122" s="175">
        <f>O122*H122</f>
        <v>0</v>
      </c>
      <c r="Q122" s="175">
        <v>0</v>
      </c>
      <c r="R122" s="175">
        <f>Q122*H122</f>
        <v>0</v>
      </c>
      <c r="S122" s="175">
        <v>0</v>
      </c>
      <c r="T122" s="176">
        <f>S122*H122</f>
        <v>0</v>
      </c>
      <c r="AR122" s="144" t="s">
        <v>164</v>
      </c>
      <c r="AT122" s="144" t="s">
        <v>160</v>
      </c>
      <c r="AU122" s="144" t="s">
        <v>88</v>
      </c>
      <c r="AY122" s="16" t="s">
        <v>158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6" t="s">
        <v>86</v>
      </c>
      <c r="BK122" s="145">
        <f>ROUND(I122*H122,2)</f>
        <v>0</v>
      </c>
      <c r="BL122" s="16" t="s">
        <v>164</v>
      </c>
      <c r="BM122" s="144" t="s">
        <v>164</v>
      </c>
    </row>
    <row r="123" spans="2:65" s="1" customFormat="1" ht="6.9" customHeight="1">
      <c r="B123" s="43"/>
      <c r="C123" s="44"/>
      <c r="D123" s="44"/>
      <c r="E123" s="44"/>
      <c r="F123" s="44"/>
      <c r="G123" s="44"/>
      <c r="H123" s="44"/>
      <c r="I123" s="44"/>
      <c r="J123" s="44"/>
      <c r="K123" s="44"/>
      <c r="L123" s="31"/>
    </row>
  </sheetData>
  <sheetProtection algorithmName="SHA-512" hashValue="+7iUFozctWs4hTgGhsaeJt/+Fxj49ufdgt0CSuyR/p9xWECBZ3KgOoNlD9UlAoyWmgBtDKpDJCiW2z2YGdGGGg==" saltValue="GvZup12Al9cHDk+sepiX6uWe71y9P3TfdAqttuDgjPbtEh5qyLms9PNkQtThZARkRQFWk/P6BRvAAqNToJinpA==" spinCount="100000" sheet="1" objects="1" scenarios="1" formatColumns="0" formatRows="0" autoFilter="0"/>
  <autoFilter ref="C117:K122" xr:uid="{00000000-0009-0000-0000-000009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7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115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1221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ROUND((SUM(BE121:BE170)),  2)</f>
        <v>0</v>
      </c>
      <c r="I33" s="91">
        <v>0.21</v>
      </c>
      <c r="J33" s="90">
        <f>ROUND(((SUM(BE121:BE170))*I33),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ROUND((SUM(BF121:BF170)),  2)</f>
        <v>0</v>
      </c>
      <c r="I34" s="91">
        <v>0.15</v>
      </c>
      <c r="J34" s="90">
        <f>ROUND(((SUM(BF121:BF170))*I34),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ROUND((SUM(BG121:BG170)),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ROUND((SUM(BH121:BH170)),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ROUND((SUM(BI121:BI170)),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SO-04 - Demolice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J121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20" customHeight="1">
      <c r="B99" s="107"/>
      <c r="D99" s="108" t="s">
        <v>505</v>
      </c>
      <c r="E99" s="109"/>
      <c r="F99" s="109"/>
      <c r="G99" s="109"/>
      <c r="H99" s="109"/>
      <c r="I99" s="109"/>
      <c r="J99" s="110">
        <f>J141</f>
        <v>0</v>
      </c>
      <c r="L99" s="107"/>
    </row>
    <row r="100" spans="2:12" s="9" customFormat="1" ht="20" customHeight="1">
      <c r="B100" s="107"/>
      <c r="D100" s="108" t="s">
        <v>136</v>
      </c>
      <c r="E100" s="109"/>
      <c r="F100" s="109"/>
      <c r="G100" s="109"/>
      <c r="H100" s="109"/>
      <c r="I100" s="109"/>
      <c r="J100" s="110">
        <f>J145</f>
        <v>0</v>
      </c>
      <c r="L100" s="107"/>
    </row>
    <row r="101" spans="2:12" s="9" customFormat="1" ht="20" customHeight="1">
      <c r="B101" s="107"/>
      <c r="D101" s="108" t="s">
        <v>137</v>
      </c>
      <c r="E101" s="109"/>
      <c r="F101" s="109"/>
      <c r="G101" s="109"/>
      <c r="H101" s="109"/>
      <c r="I101" s="109"/>
      <c r="J101" s="110">
        <f>J160</f>
        <v>0</v>
      </c>
      <c r="L101" s="107"/>
    </row>
    <row r="102" spans="2:12" s="1" customFormat="1" ht="21.8" customHeight="1">
      <c r="B102" s="31"/>
      <c r="L102" s="31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" customHeight="1">
      <c r="B108" s="31"/>
      <c r="C108" s="20" t="s">
        <v>143</v>
      </c>
      <c r="L108" s="31"/>
    </row>
    <row r="109" spans="2:12" s="1" customFormat="1" ht="6.9" customHeight="1">
      <c r="B109" s="31"/>
      <c r="L109" s="31"/>
    </row>
    <row r="110" spans="2:12" s="1" customFormat="1" ht="11.95" customHeight="1">
      <c r="B110" s="31"/>
      <c r="C110" s="26" t="s">
        <v>16</v>
      </c>
      <c r="L110" s="31"/>
    </row>
    <row r="111" spans="2:12" s="1" customFormat="1" ht="26.2" customHeight="1">
      <c r="B111" s="31"/>
      <c r="E111" s="225" t="str">
        <f>E7</f>
        <v>ROZ 180037 - Revitalizace veřejných ploch města Luby - Lokalita B, U Pily - IV.etapa</v>
      </c>
      <c r="F111" s="226"/>
      <c r="G111" s="226"/>
      <c r="H111" s="226"/>
      <c r="L111" s="31"/>
    </row>
    <row r="112" spans="2:12" s="1" customFormat="1" ht="11.95" customHeight="1">
      <c r="B112" s="31"/>
      <c r="C112" s="26" t="s">
        <v>123</v>
      </c>
      <c r="L112" s="31"/>
    </row>
    <row r="113" spans="2:65" s="1" customFormat="1" ht="16.55" customHeight="1">
      <c r="B113" s="31"/>
      <c r="E113" s="191" t="str">
        <f>E9</f>
        <v>SO-04 - Demolice</v>
      </c>
      <c r="F113" s="227"/>
      <c r="G113" s="227"/>
      <c r="H113" s="227"/>
      <c r="L113" s="31"/>
    </row>
    <row r="114" spans="2:65" s="1" customFormat="1" ht="6.9" customHeight="1">
      <c r="B114" s="31"/>
      <c r="L114" s="31"/>
    </row>
    <row r="115" spans="2:65" s="1" customFormat="1" ht="11.95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Vyplň údaj</v>
      </c>
      <c r="L115" s="31"/>
    </row>
    <row r="116" spans="2:65" s="1" customFormat="1" ht="6.9" customHeight="1">
      <c r="B116" s="31"/>
      <c r="L116" s="31"/>
    </row>
    <row r="117" spans="2:65" s="1" customFormat="1" ht="15.25" customHeight="1">
      <c r="B117" s="31"/>
      <c r="C117" s="26" t="s">
        <v>23</v>
      </c>
      <c r="F117" s="24" t="str">
        <f>E15</f>
        <v>Město Luby</v>
      </c>
      <c r="I117" s="26" t="s">
        <v>30</v>
      </c>
      <c r="J117" s="29" t="str">
        <f>E21</f>
        <v>A69-architekti s.r.o.</v>
      </c>
      <c r="L117" s="31"/>
    </row>
    <row r="118" spans="2:65" s="1" customFormat="1" ht="15.25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>Ing.Pavel Šturc</v>
      </c>
      <c r="L118" s="31"/>
    </row>
    <row r="119" spans="2:65" s="1" customFormat="1" ht="10.35" customHeight="1">
      <c r="B119" s="31"/>
      <c r="L119" s="31"/>
    </row>
    <row r="120" spans="2:65" s="10" customFormat="1" ht="29.3" customHeight="1">
      <c r="B120" s="111"/>
      <c r="C120" s="112" t="s">
        <v>144</v>
      </c>
      <c r="D120" s="113" t="s">
        <v>63</v>
      </c>
      <c r="E120" s="113" t="s">
        <v>59</v>
      </c>
      <c r="F120" s="113" t="s">
        <v>60</v>
      </c>
      <c r="G120" s="113" t="s">
        <v>145</v>
      </c>
      <c r="H120" s="113" t="s">
        <v>146</v>
      </c>
      <c r="I120" s="113" t="s">
        <v>147</v>
      </c>
      <c r="J120" s="114" t="s">
        <v>128</v>
      </c>
      <c r="K120" s="115" t="s">
        <v>148</v>
      </c>
      <c r="L120" s="111"/>
      <c r="M120" s="58" t="s">
        <v>1</v>
      </c>
      <c r="N120" s="59" t="s">
        <v>42</v>
      </c>
      <c r="O120" s="59" t="s">
        <v>149</v>
      </c>
      <c r="P120" s="59" t="s">
        <v>150</v>
      </c>
      <c r="Q120" s="59" t="s">
        <v>151</v>
      </c>
      <c r="R120" s="59" t="s">
        <v>152</v>
      </c>
      <c r="S120" s="59" t="s">
        <v>153</v>
      </c>
      <c r="T120" s="60" t="s">
        <v>154</v>
      </c>
    </row>
    <row r="121" spans="2:65" s="1" customFormat="1" ht="22.75" customHeight="1">
      <c r="B121" s="31"/>
      <c r="C121" s="63" t="s">
        <v>155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0</v>
      </c>
      <c r="S121" s="52"/>
      <c r="T121" s="118">
        <f>T122</f>
        <v>2076.5859999999998</v>
      </c>
      <c r="AT121" s="16" t="s">
        <v>77</v>
      </c>
      <c r="AU121" s="16" t="s">
        <v>130</v>
      </c>
      <c r="BK121" s="119">
        <f>BK122</f>
        <v>0</v>
      </c>
    </row>
    <row r="122" spans="2:65" s="11" customFormat="1" ht="25.85" customHeight="1">
      <c r="B122" s="120"/>
      <c r="D122" s="121" t="s">
        <v>77</v>
      </c>
      <c r="E122" s="122" t="s">
        <v>156</v>
      </c>
      <c r="F122" s="122" t="s">
        <v>157</v>
      </c>
      <c r="I122" s="123"/>
      <c r="J122" s="124">
        <f>BK122</f>
        <v>0</v>
      </c>
      <c r="L122" s="120"/>
      <c r="M122" s="125"/>
      <c r="P122" s="126">
        <f>P123+P141+P145+P160</f>
        <v>0</v>
      </c>
      <c r="R122" s="126">
        <f>R123+R141+R145+R160</f>
        <v>0</v>
      </c>
      <c r="T122" s="127">
        <f>T123+T141+T145+T160</f>
        <v>2076.5859999999998</v>
      </c>
      <c r="AR122" s="121" t="s">
        <v>86</v>
      </c>
      <c r="AT122" s="128" t="s">
        <v>77</v>
      </c>
      <c r="AU122" s="128" t="s">
        <v>78</v>
      </c>
      <c r="AY122" s="121" t="s">
        <v>158</v>
      </c>
      <c r="BK122" s="129">
        <f>BK123+BK141+BK145+BK160</f>
        <v>0</v>
      </c>
    </row>
    <row r="123" spans="2:65" s="11" customFormat="1" ht="22.75" customHeight="1">
      <c r="B123" s="120"/>
      <c r="D123" s="121" t="s">
        <v>77</v>
      </c>
      <c r="E123" s="130" t="s">
        <v>86</v>
      </c>
      <c r="F123" s="130" t="s">
        <v>159</v>
      </c>
      <c r="I123" s="123"/>
      <c r="J123" s="131">
        <f>BK123</f>
        <v>0</v>
      </c>
      <c r="L123" s="120"/>
      <c r="M123" s="125"/>
      <c r="P123" s="126">
        <f>SUM(P124:P140)</f>
        <v>0</v>
      </c>
      <c r="R123" s="126">
        <f>SUM(R124:R140)</f>
        <v>0</v>
      </c>
      <c r="T123" s="127">
        <f>SUM(T124:T140)</f>
        <v>1974.5149999999999</v>
      </c>
      <c r="AR123" s="121" t="s">
        <v>86</v>
      </c>
      <c r="AT123" s="128" t="s">
        <v>77</v>
      </c>
      <c r="AU123" s="128" t="s">
        <v>86</v>
      </c>
      <c r="AY123" s="121" t="s">
        <v>158</v>
      </c>
      <c r="BK123" s="129">
        <f>SUM(BK124:BK140)</f>
        <v>0</v>
      </c>
    </row>
    <row r="124" spans="2:65" s="1" customFormat="1" ht="24.25" customHeight="1">
      <c r="B124" s="31"/>
      <c r="C124" s="132" t="s">
        <v>86</v>
      </c>
      <c r="D124" s="132" t="s">
        <v>160</v>
      </c>
      <c r="E124" s="133" t="s">
        <v>1222</v>
      </c>
      <c r="F124" s="134" t="s">
        <v>1223</v>
      </c>
      <c r="G124" s="135" t="s">
        <v>163</v>
      </c>
      <c r="H124" s="136">
        <v>463</v>
      </c>
      <c r="I124" s="137"/>
      <c r="J124" s="138">
        <f t="shared" ref="J124:J131" si="0">ROUND(I124*H124,2)</f>
        <v>0</v>
      </c>
      <c r="K124" s="139"/>
      <c r="L124" s="31"/>
      <c r="M124" s="140" t="s">
        <v>1</v>
      </c>
      <c r="N124" s="141" t="s">
        <v>43</v>
      </c>
      <c r="P124" s="142">
        <f t="shared" ref="P124:P131" si="1">O124*H124</f>
        <v>0</v>
      </c>
      <c r="Q124" s="142">
        <v>0</v>
      </c>
      <c r="R124" s="142">
        <f t="shared" ref="R124:R131" si="2">Q124*H124</f>
        <v>0</v>
      </c>
      <c r="S124" s="142">
        <v>0.26</v>
      </c>
      <c r="T124" s="143">
        <f t="shared" ref="T124:T131" si="3">S124*H124</f>
        <v>120.38000000000001</v>
      </c>
      <c r="AR124" s="144" t="s">
        <v>164</v>
      </c>
      <c r="AT124" s="144" t="s">
        <v>160</v>
      </c>
      <c r="AU124" s="144" t="s">
        <v>88</v>
      </c>
      <c r="AY124" s="16" t="s">
        <v>158</v>
      </c>
      <c r="BE124" s="145">
        <f t="shared" ref="BE124:BE131" si="4">IF(N124="základní",J124,0)</f>
        <v>0</v>
      </c>
      <c r="BF124" s="145">
        <f t="shared" ref="BF124:BF131" si="5">IF(N124="snížená",J124,0)</f>
        <v>0</v>
      </c>
      <c r="BG124" s="145">
        <f t="shared" ref="BG124:BG131" si="6">IF(N124="zákl. přenesená",J124,0)</f>
        <v>0</v>
      </c>
      <c r="BH124" s="145">
        <f t="shared" ref="BH124:BH131" si="7">IF(N124="sníž. přenesená",J124,0)</f>
        <v>0</v>
      </c>
      <c r="BI124" s="145">
        <f t="shared" ref="BI124:BI131" si="8">IF(N124="nulová",J124,0)</f>
        <v>0</v>
      </c>
      <c r="BJ124" s="16" t="s">
        <v>86</v>
      </c>
      <c r="BK124" s="145">
        <f t="shared" ref="BK124:BK131" si="9">ROUND(I124*H124,2)</f>
        <v>0</v>
      </c>
      <c r="BL124" s="16" t="s">
        <v>164</v>
      </c>
      <c r="BM124" s="144" t="s">
        <v>88</v>
      </c>
    </row>
    <row r="125" spans="2:65" s="1" customFormat="1" ht="24.25" customHeight="1">
      <c r="B125" s="31"/>
      <c r="C125" s="132" t="s">
        <v>88</v>
      </c>
      <c r="D125" s="132" t="s">
        <v>160</v>
      </c>
      <c r="E125" s="133" t="s">
        <v>1224</v>
      </c>
      <c r="F125" s="134" t="s">
        <v>1225</v>
      </c>
      <c r="G125" s="135" t="s">
        <v>163</v>
      </c>
      <c r="H125" s="136">
        <v>113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0.29499999999999998</v>
      </c>
      <c r="T125" s="143">
        <f t="shared" si="3"/>
        <v>33.335000000000001</v>
      </c>
      <c r="AR125" s="144" t="s">
        <v>164</v>
      </c>
      <c r="AT125" s="144" t="s">
        <v>160</v>
      </c>
      <c r="AU125" s="144" t="s">
        <v>88</v>
      </c>
      <c r="AY125" s="16" t="s">
        <v>158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164</v>
      </c>
      <c r="BM125" s="144" t="s">
        <v>164</v>
      </c>
    </row>
    <row r="126" spans="2:65" s="1" customFormat="1" ht="16.55" customHeight="1">
      <c r="B126" s="31"/>
      <c r="C126" s="132" t="s">
        <v>177</v>
      </c>
      <c r="D126" s="132" t="s">
        <v>160</v>
      </c>
      <c r="E126" s="133" t="s">
        <v>1226</v>
      </c>
      <c r="F126" s="134" t="s">
        <v>1227</v>
      </c>
      <c r="G126" s="135" t="s">
        <v>163</v>
      </c>
      <c r="H126" s="136">
        <v>920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0.22</v>
      </c>
      <c r="T126" s="143">
        <f t="shared" si="3"/>
        <v>202.4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164</v>
      </c>
      <c r="BM126" s="144" t="s">
        <v>191</v>
      </c>
    </row>
    <row r="127" spans="2:65" s="1" customFormat="1" ht="24.25" customHeight="1">
      <c r="B127" s="31"/>
      <c r="C127" s="132" t="s">
        <v>164</v>
      </c>
      <c r="D127" s="132" t="s">
        <v>160</v>
      </c>
      <c r="E127" s="133" t="s">
        <v>1228</v>
      </c>
      <c r="F127" s="134" t="s">
        <v>1229</v>
      </c>
      <c r="G127" s="135" t="s">
        <v>163</v>
      </c>
      <c r="H127" s="136">
        <v>6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0.57999999999999996</v>
      </c>
      <c r="T127" s="143">
        <f t="shared" si="3"/>
        <v>3.4799999999999995</v>
      </c>
      <c r="AR127" s="144" t="s">
        <v>164</v>
      </c>
      <c r="AT127" s="144" t="s">
        <v>160</v>
      </c>
      <c r="AU127" s="144" t="s">
        <v>88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164</v>
      </c>
      <c r="BM127" s="144" t="s">
        <v>201</v>
      </c>
    </row>
    <row r="128" spans="2:65" s="1" customFormat="1" ht="33.049999999999997" customHeight="1">
      <c r="B128" s="31"/>
      <c r="C128" s="132" t="s">
        <v>186</v>
      </c>
      <c r="D128" s="132" t="s">
        <v>160</v>
      </c>
      <c r="E128" s="133" t="s">
        <v>1230</v>
      </c>
      <c r="F128" s="134" t="s">
        <v>1231</v>
      </c>
      <c r="G128" s="135" t="s">
        <v>163</v>
      </c>
      <c r="H128" s="136">
        <v>320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0.625</v>
      </c>
      <c r="T128" s="143">
        <f t="shared" si="3"/>
        <v>200</v>
      </c>
      <c r="AR128" s="144" t="s">
        <v>164</v>
      </c>
      <c r="AT128" s="144" t="s">
        <v>160</v>
      </c>
      <c r="AU128" s="144" t="s">
        <v>88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164</v>
      </c>
      <c r="BM128" s="144" t="s">
        <v>214</v>
      </c>
    </row>
    <row r="129" spans="2:65" s="1" customFormat="1" ht="21.8" customHeight="1">
      <c r="B129" s="31"/>
      <c r="C129" s="132" t="s">
        <v>191</v>
      </c>
      <c r="D129" s="132" t="s">
        <v>160</v>
      </c>
      <c r="E129" s="133" t="s">
        <v>1232</v>
      </c>
      <c r="F129" s="134" t="s">
        <v>1233</v>
      </c>
      <c r="G129" s="135" t="s">
        <v>163</v>
      </c>
      <c r="H129" s="136">
        <v>530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0.44</v>
      </c>
      <c r="T129" s="143">
        <f t="shared" si="3"/>
        <v>233.2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223</v>
      </c>
    </row>
    <row r="130" spans="2:65" s="1" customFormat="1" ht="21.8" customHeight="1">
      <c r="B130" s="31"/>
      <c r="C130" s="132" t="s">
        <v>196</v>
      </c>
      <c r="D130" s="132" t="s">
        <v>160</v>
      </c>
      <c r="E130" s="133" t="s">
        <v>1234</v>
      </c>
      <c r="F130" s="134" t="s">
        <v>1235</v>
      </c>
      <c r="G130" s="135" t="s">
        <v>163</v>
      </c>
      <c r="H130" s="136">
        <v>1290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0.57999999999999996</v>
      </c>
      <c r="T130" s="143">
        <f t="shared" si="3"/>
        <v>748.19999999999993</v>
      </c>
      <c r="AR130" s="144" t="s">
        <v>164</v>
      </c>
      <c r="AT130" s="144" t="s">
        <v>160</v>
      </c>
      <c r="AU130" s="144" t="s">
        <v>88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164</v>
      </c>
      <c r="BM130" s="144" t="s">
        <v>234</v>
      </c>
    </row>
    <row r="131" spans="2:65" s="1" customFormat="1" ht="24.25" customHeight="1">
      <c r="B131" s="31"/>
      <c r="C131" s="132" t="s">
        <v>201</v>
      </c>
      <c r="D131" s="132" t="s">
        <v>160</v>
      </c>
      <c r="E131" s="133" t="s">
        <v>1236</v>
      </c>
      <c r="F131" s="134" t="s">
        <v>1237</v>
      </c>
      <c r="G131" s="135" t="s">
        <v>163</v>
      </c>
      <c r="H131" s="136">
        <v>980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0.316</v>
      </c>
      <c r="T131" s="143">
        <f t="shared" si="3"/>
        <v>309.68</v>
      </c>
      <c r="AR131" s="144" t="s">
        <v>164</v>
      </c>
      <c r="AT131" s="144" t="s">
        <v>160</v>
      </c>
      <c r="AU131" s="144" t="s">
        <v>88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164</v>
      </c>
      <c r="BM131" s="144" t="s">
        <v>1238</v>
      </c>
    </row>
    <row r="132" spans="2:65" s="14" customFormat="1" ht="10.5">
      <c r="B132" s="178"/>
      <c r="D132" s="147" t="s">
        <v>169</v>
      </c>
      <c r="E132" s="179" t="s">
        <v>1</v>
      </c>
      <c r="F132" s="180" t="s">
        <v>1239</v>
      </c>
      <c r="H132" s="179" t="s">
        <v>1</v>
      </c>
      <c r="I132" s="181"/>
      <c r="L132" s="178"/>
      <c r="M132" s="182"/>
      <c r="T132" s="183"/>
      <c r="AT132" s="179" t="s">
        <v>169</v>
      </c>
      <c r="AU132" s="179" t="s">
        <v>88</v>
      </c>
      <c r="AV132" s="14" t="s">
        <v>86</v>
      </c>
      <c r="AW132" s="14" t="s">
        <v>33</v>
      </c>
      <c r="AX132" s="14" t="s">
        <v>78</v>
      </c>
      <c r="AY132" s="179" t="s">
        <v>158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1240</v>
      </c>
      <c r="H133" s="150">
        <v>980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86</v>
      </c>
      <c r="AY133" s="148" t="s">
        <v>158</v>
      </c>
    </row>
    <row r="134" spans="2:65" s="1" customFormat="1" ht="16.55" customHeight="1">
      <c r="B134" s="31"/>
      <c r="C134" s="132" t="s">
        <v>207</v>
      </c>
      <c r="D134" s="132" t="s">
        <v>160</v>
      </c>
      <c r="E134" s="133" t="s">
        <v>1241</v>
      </c>
      <c r="F134" s="134" t="s">
        <v>1242</v>
      </c>
      <c r="G134" s="135" t="s">
        <v>250</v>
      </c>
      <c r="H134" s="136">
        <v>368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0</v>
      </c>
      <c r="R134" s="142">
        <f>Q134*H134</f>
        <v>0</v>
      </c>
      <c r="S134" s="142">
        <v>0.28999999999999998</v>
      </c>
      <c r="T134" s="143">
        <f>S134*H134</f>
        <v>106.72</v>
      </c>
      <c r="AR134" s="144" t="s">
        <v>164</v>
      </c>
      <c r="AT134" s="144" t="s">
        <v>160</v>
      </c>
      <c r="AU134" s="144" t="s">
        <v>88</v>
      </c>
      <c r="AY134" s="16" t="s">
        <v>158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164</v>
      </c>
      <c r="BM134" s="144" t="s">
        <v>212</v>
      </c>
    </row>
    <row r="135" spans="2:65" s="1" customFormat="1" ht="16.55" customHeight="1">
      <c r="B135" s="31"/>
      <c r="C135" s="132" t="s">
        <v>214</v>
      </c>
      <c r="D135" s="132" t="s">
        <v>160</v>
      </c>
      <c r="E135" s="133" t="s">
        <v>1243</v>
      </c>
      <c r="F135" s="134" t="s">
        <v>1244</v>
      </c>
      <c r="G135" s="135" t="s">
        <v>250</v>
      </c>
      <c r="H135" s="136">
        <v>428</v>
      </c>
      <c r="I135" s="137"/>
      <c r="J135" s="138">
        <f>ROUND(I135*H135,2)</f>
        <v>0</v>
      </c>
      <c r="K135" s="139"/>
      <c r="L135" s="31"/>
      <c r="M135" s="140" t="s">
        <v>1</v>
      </c>
      <c r="N135" s="141" t="s">
        <v>43</v>
      </c>
      <c r="P135" s="142">
        <f>O135*H135</f>
        <v>0</v>
      </c>
      <c r="Q135" s="142">
        <v>0</v>
      </c>
      <c r="R135" s="142">
        <f>Q135*H135</f>
        <v>0</v>
      </c>
      <c r="S135" s="142">
        <v>0.04</v>
      </c>
      <c r="T135" s="143">
        <f>S135*H135</f>
        <v>17.12</v>
      </c>
      <c r="AR135" s="144" t="s">
        <v>164</v>
      </c>
      <c r="AT135" s="144" t="s">
        <v>160</v>
      </c>
      <c r="AU135" s="144" t="s">
        <v>88</v>
      </c>
      <c r="AY135" s="16" t="s">
        <v>158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164</v>
      </c>
      <c r="BM135" s="144" t="s">
        <v>262</v>
      </c>
    </row>
    <row r="136" spans="2:65" s="1" customFormat="1" ht="24.25" customHeight="1">
      <c r="B136" s="31"/>
      <c r="C136" s="132" t="s">
        <v>219</v>
      </c>
      <c r="D136" s="132" t="s">
        <v>160</v>
      </c>
      <c r="E136" s="133" t="s">
        <v>1245</v>
      </c>
      <c r="F136" s="134" t="s">
        <v>1246</v>
      </c>
      <c r="G136" s="135" t="s">
        <v>167</v>
      </c>
      <c r="H136" s="136">
        <v>140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164</v>
      </c>
      <c r="BM136" s="144" t="s">
        <v>1247</v>
      </c>
    </row>
    <row r="137" spans="2:65" s="12" customFormat="1" ht="10.5">
      <c r="B137" s="146"/>
      <c r="D137" s="147" t="s">
        <v>169</v>
      </c>
      <c r="E137" s="148" t="s">
        <v>1</v>
      </c>
      <c r="F137" s="149" t="s">
        <v>1248</v>
      </c>
      <c r="H137" s="150">
        <v>140</v>
      </c>
      <c r="I137" s="151"/>
      <c r="L137" s="146"/>
      <c r="M137" s="152"/>
      <c r="T137" s="153"/>
      <c r="AT137" s="148" t="s">
        <v>169</v>
      </c>
      <c r="AU137" s="148" t="s">
        <v>88</v>
      </c>
      <c r="AV137" s="12" t="s">
        <v>88</v>
      </c>
      <c r="AW137" s="12" t="s">
        <v>33</v>
      </c>
      <c r="AX137" s="12" t="s">
        <v>78</v>
      </c>
      <c r="AY137" s="148" t="s">
        <v>158</v>
      </c>
    </row>
    <row r="138" spans="2:65" s="13" customFormat="1" ht="10.5">
      <c r="B138" s="154"/>
      <c r="D138" s="147" t="s">
        <v>169</v>
      </c>
      <c r="E138" s="155" t="s">
        <v>1</v>
      </c>
      <c r="F138" s="156" t="s">
        <v>176</v>
      </c>
      <c r="H138" s="157">
        <v>140</v>
      </c>
      <c r="I138" s="158"/>
      <c r="L138" s="154"/>
      <c r="M138" s="159"/>
      <c r="T138" s="160"/>
      <c r="AT138" s="155" t="s">
        <v>169</v>
      </c>
      <c r="AU138" s="155" t="s">
        <v>88</v>
      </c>
      <c r="AV138" s="13" t="s">
        <v>164</v>
      </c>
      <c r="AW138" s="13" t="s">
        <v>33</v>
      </c>
      <c r="AX138" s="13" t="s">
        <v>86</v>
      </c>
      <c r="AY138" s="155" t="s">
        <v>158</v>
      </c>
    </row>
    <row r="139" spans="2:65" s="1" customFormat="1" ht="24.25" customHeight="1">
      <c r="B139" s="31"/>
      <c r="C139" s="132" t="s">
        <v>223</v>
      </c>
      <c r="D139" s="132" t="s">
        <v>160</v>
      </c>
      <c r="E139" s="133" t="s">
        <v>1249</v>
      </c>
      <c r="F139" s="134" t="s">
        <v>1250</v>
      </c>
      <c r="G139" s="135" t="s">
        <v>167</v>
      </c>
      <c r="H139" s="136">
        <v>140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164</v>
      </c>
      <c r="AT139" s="144" t="s">
        <v>160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164</v>
      </c>
      <c r="BM139" s="144" t="s">
        <v>1251</v>
      </c>
    </row>
    <row r="140" spans="2:65" s="1" customFormat="1" ht="21.8" customHeight="1">
      <c r="B140" s="31"/>
      <c r="C140" s="132" t="s">
        <v>229</v>
      </c>
      <c r="D140" s="132" t="s">
        <v>160</v>
      </c>
      <c r="E140" s="133" t="s">
        <v>1252</v>
      </c>
      <c r="F140" s="134" t="s">
        <v>1253</v>
      </c>
      <c r="G140" s="135" t="s">
        <v>167</v>
      </c>
      <c r="H140" s="136">
        <v>140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164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164</v>
      </c>
      <c r="BM140" s="144" t="s">
        <v>1254</v>
      </c>
    </row>
    <row r="141" spans="2:65" s="11" customFormat="1" ht="22.75" customHeight="1">
      <c r="B141" s="120"/>
      <c r="D141" s="121" t="s">
        <v>77</v>
      </c>
      <c r="E141" s="130" t="s">
        <v>177</v>
      </c>
      <c r="F141" s="130" t="s">
        <v>540</v>
      </c>
      <c r="I141" s="123"/>
      <c r="J141" s="131">
        <f>BK141</f>
        <v>0</v>
      </c>
      <c r="L141" s="120"/>
      <c r="M141" s="125"/>
      <c r="P141" s="126">
        <f>SUM(P142:P144)</f>
        <v>0</v>
      </c>
      <c r="R141" s="126">
        <f>SUM(R142:R144)</f>
        <v>0</v>
      </c>
      <c r="T141" s="127">
        <f>SUM(T142:T144)</f>
        <v>21.599999999999998</v>
      </c>
      <c r="AR141" s="121" t="s">
        <v>86</v>
      </c>
      <c r="AT141" s="128" t="s">
        <v>77</v>
      </c>
      <c r="AU141" s="128" t="s">
        <v>86</v>
      </c>
      <c r="AY141" s="121" t="s">
        <v>158</v>
      </c>
      <c r="BK141" s="129">
        <f>SUM(BK142:BK144)</f>
        <v>0</v>
      </c>
    </row>
    <row r="142" spans="2:65" s="1" customFormat="1" ht="16.55" customHeight="1">
      <c r="B142" s="31"/>
      <c r="C142" s="132" t="s">
        <v>234</v>
      </c>
      <c r="D142" s="132" t="s">
        <v>160</v>
      </c>
      <c r="E142" s="133" t="s">
        <v>1255</v>
      </c>
      <c r="F142" s="134" t="s">
        <v>1256</v>
      </c>
      <c r="G142" s="135" t="s">
        <v>414</v>
      </c>
      <c r="H142" s="136">
        <v>9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2.4</v>
      </c>
      <c r="T142" s="143">
        <f>S142*H142</f>
        <v>21.599999999999998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283</v>
      </c>
    </row>
    <row r="143" spans="2:65" s="12" customFormat="1" ht="10.5">
      <c r="B143" s="146"/>
      <c r="D143" s="147" t="s">
        <v>169</v>
      </c>
      <c r="E143" s="148" t="s">
        <v>1</v>
      </c>
      <c r="F143" s="149" t="s">
        <v>1257</v>
      </c>
      <c r="H143" s="150">
        <v>9</v>
      </c>
      <c r="I143" s="151"/>
      <c r="L143" s="146"/>
      <c r="M143" s="152"/>
      <c r="T143" s="153"/>
      <c r="AT143" s="148" t="s">
        <v>169</v>
      </c>
      <c r="AU143" s="148" t="s">
        <v>88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9</v>
      </c>
      <c r="I144" s="158"/>
      <c r="L144" s="154"/>
      <c r="M144" s="159"/>
      <c r="T144" s="160"/>
      <c r="AT144" s="155" t="s">
        <v>169</v>
      </c>
      <c r="AU144" s="155" t="s">
        <v>88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1" customFormat="1" ht="22.75" customHeight="1">
      <c r="B145" s="120"/>
      <c r="D145" s="121" t="s">
        <v>77</v>
      </c>
      <c r="E145" s="130" t="s">
        <v>207</v>
      </c>
      <c r="F145" s="130" t="s">
        <v>378</v>
      </c>
      <c r="I145" s="123"/>
      <c r="J145" s="131">
        <f>BK145</f>
        <v>0</v>
      </c>
      <c r="L145" s="120"/>
      <c r="M145" s="125"/>
      <c r="P145" s="126">
        <f>SUM(P146:P159)</f>
        <v>0</v>
      </c>
      <c r="R145" s="126">
        <f>SUM(R146:R159)</f>
        <v>0</v>
      </c>
      <c r="T145" s="127">
        <f>SUM(T146:T159)</f>
        <v>80.471000000000004</v>
      </c>
      <c r="AR145" s="121" t="s">
        <v>86</v>
      </c>
      <c r="AT145" s="128" t="s">
        <v>77</v>
      </c>
      <c r="AU145" s="128" t="s">
        <v>86</v>
      </c>
      <c r="AY145" s="121" t="s">
        <v>158</v>
      </c>
      <c r="BK145" s="129">
        <f>SUM(BK146:BK159)</f>
        <v>0</v>
      </c>
    </row>
    <row r="146" spans="2:65" s="1" customFormat="1" ht="16.55" customHeight="1">
      <c r="B146" s="31"/>
      <c r="C146" s="132" t="s">
        <v>8</v>
      </c>
      <c r="D146" s="132" t="s">
        <v>160</v>
      </c>
      <c r="E146" s="133" t="s">
        <v>1258</v>
      </c>
      <c r="F146" s="134" t="s">
        <v>1259</v>
      </c>
      <c r="G146" s="135" t="s">
        <v>167</v>
      </c>
      <c r="H146" s="136">
        <v>11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2.2000000000000002</v>
      </c>
      <c r="T146" s="143">
        <f>S146*H146</f>
        <v>24.200000000000003</v>
      </c>
      <c r="AR146" s="144" t="s">
        <v>164</v>
      </c>
      <c r="AT146" s="144" t="s">
        <v>160</v>
      </c>
      <c r="AU146" s="144" t="s">
        <v>88</v>
      </c>
      <c r="AY146" s="16" t="s">
        <v>158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164</v>
      </c>
      <c r="BM146" s="144" t="s">
        <v>237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1260</v>
      </c>
      <c r="H147" s="150">
        <v>11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78</v>
      </c>
      <c r="AY147" s="148" t="s">
        <v>158</v>
      </c>
    </row>
    <row r="148" spans="2:65" s="13" customFormat="1" ht="10.5">
      <c r="B148" s="154"/>
      <c r="D148" s="147" t="s">
        <v>169</v>
      </c>
      <c r="E148" s="155" t="s">
        <v>1</v>
      </c>
      <c r="F148" s="156" t="s">
        <v>176</v>
      </c>
      <c r="H148" s="157">
        <v>11</v>
      </c>
      <c r="I148" s="158"/>
      <c r="L148" s="154"/>
      <c r="M148" s="159"/>
      <c r="T148" s="160"/>
      <c r="AT148" s="155" t="s">
        <v>169</v>
      </c>
      <c r="AU148" s="155" t="s">
        <v>88</v>
      </c>
      <c r="AV148" s="13" t="s">
        <v>164</v>
      </c>
      <c r="AW148" s="13" t="s">
        <v>33</v>
      </c>
      <c r="AX148" s="13" t="s">
        <v>86</v>
      </c>
      <c r="AY148" s="155" t="s">
        <v>158</v>
      </c>
    </row>
    <row r="149" spans="2:65" s="1" customFormat="1" ht="16.55" customHeight="1">
      <c r="B149" s="31"/>
      <c r="C149" s="132" t="s">
        <v>242</v>
      </c>
      <c r="D149" s="132" t="s">
        <v>160</v>
      </c>
      <c r="E149" s="133" t="s">
        <v>1261</v>
      </c>
      <c r="F149" s="134" t="s">
        <v>1262</v>
      </c>
      <c r="G149" s="135" t="s">
        <v>167</v>
      </c>
      <c r="H149" s="136">
        <v>20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2.4</v>
      </c>
      <c r="T149" s="143">
        <f>S149*H149</f>
        <v>48</v>
      </c>
      <c r="AR149" s="144" t="s">
        <v>164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164</v>
      </c>
      <c r="BM149" s="144" t="s">
        <v>241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1263</v>
      </c>
      <c r="H150" s="150">
        <v>20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78</v>
      </c>
      <c r="AY150" s="148" t="s">
        <v>158</v>
      </c>
    </row>
    <row r="151" spans="2:65" s="13" customFormat="1" ht="10.5">
      <c r="B151" s="154"/>
      <c r="D151" s="147" t="s">
        <v>169</v>
      </c>
      <c r="E151" s="155" t="s">
        <v>1</v>
      </c>
      <c r="F151" s="156" t="s">
        <v>176</v>
      </c>
      <c r="H151" s="157">
        <v>20</v>
      </c>
      <c r="I151" s="158"/>
      <c r="L151" s="154"/>
      <c r="M151" s="159"/>
      <c r="T151" s="160"/>
      <c r="AT151" s="155" t="s">
        <v>169</v>
      </c>
      <c r="AU151" s="155" t="s">
        <v>88</v>
      </c>
      <c r="AV151" s="13" t="s">
        <v>164</v>
      </c>
      <c r="AW151" s="13" t="s">
        <v>33</v>
      </c>
      <c r="AX151" s="13" t="s">
        <v>86</v>
      </c>
      <c r="AY151" s="155" t="s">
        <v>158</v>
      </c>
    </row>
    <row r="152" spans="2:65" s="1" customFormat="1" ht="24.25" customHeight="1">
      <c r="B152" s="31"/>
      <c r="C152" s="132" t="s">
        <v>247</v>
      </c>
      <c r="D152" s="132" t="s">
        <v>160</v>
      </c>
      <c r="E152" s="133" t="s">
        <v>1264</v>
      </c>
      <c r="F152" s="134" t="s">
        <v>1265</v>
      </c>
      <c r="G152" s="135" t="s">
        <v>250</v>
      </c>
      <c r="H152" s="136">
        <v>15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0</v>
      </c>
      <c r="R152" s="142">
        <f>Q152*H152</f>
        <v>0</v>
      </c>
      <c r="S152" s="142">
        <v>3.5000000000000003E-2</v>
      </c>
      <c r="T152" s="143">
        <f>S152*H152</f>
        <v>0.52500000000000002</v>
      </c>
      <c r="AR152" s="144" t="s">
        <v>164</v>
      </c>
      <c r="AT152" s="144" t="s">
        <v>160</v>
      </c>
      <c r="AU152" s="144" t="s">
        <v>88</v>
      </c>
      <c r="AY152" s="16" t="s">
        <v>158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164</v>
      </c>
      <c r="BM152" s="144" t="s">
        <v>245</v>
      </c>
    </row>
    <row r="153" spans="2:65" s="1" customFormat="1" ht="24.25" customHeight="1">
      <c r="B153" s="31"/>
      <c r="C153" s="132" t="s">
        <v>212</v>
      </c>
      <c r="D153" s="132" t="s">
        <v>160</v>
      </c>
      <c r="E153" s="133" t="s">
        <v>1266</v>
      </c>
      <c r="F153" s="134" t="s">
        <v>1267</v>
      </c>
      <c r="G153" s="135" t="s">
        <v>250</v>
      </c>
      <c r="H153" s="136">
        <v>5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164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164</v>
      </c>
      <c r="BM153" s="144" t="s">
        <v>251</v>
      </c>
    </row>
    <row r="154" spans="2:65" s="12" customFormat="1" ht="10.5">
      <c r="B154" s="146"/>
      <c r="D154" s="147" t="s">
        <v>169</v>
      </c>
      <c r="E154" s="148" t="s">
        <v>1</v>
      </c>
      <c r="F154" s="149" t="s">
        <v>186</v>
      </c>
      <c r="H154" s="150">
        <v>5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78</v>
      </c>
      <c r="AY154" s="148" t="s">
        <v>158</v>
      </c>
    </row>
    <row r="155" spans="2:65" s="13" customFormat="1" ht="10.5">
      <c r="B155" s="154"/>
      <c r="D155" s="147" t="s">
        <v>169</v>
      </c>
      <c r="E155" s="155" t="s">
        <v>1</v>
      </c>
      <c r="F155" s="156" t="s">
        <v>176</v>
      </c>
      <c r="H155" s="157">
        <v>5</v>
      </c>
      <c r="I155" s="158"/>
      <c r="L155" s="154"/>
      <c r="M155" s="159"/>
      <c r="T155" s="160"/>
      <c r="AT155" s="155" t="s">
        <v>169</v>
      </c>
      <c r="AU155" s="155" t="s">
        <v>88</v>
      </c>
      <c r="AV155" s="13" t="s">
        <v>164</v>
      </c>
      <c r="AW155" s="13" t="s">
        <v>33</v>
      </c>
      <c r="AX155" s="13" t="s">
        <v>86</v>
      </c>
      <c r="AY155" s="155" t="s">
        <v>158</v>
      </c>
    </row>
    <row r="156" spans="2:65" s="1" customFormat="1" ht="24.25" customHeight="1">
      <c r="B156" s="31"/>
      <c r="C156" s="132" t="s">
        <v>257</v>
      </c>
      <c r="D156" s="132" t="s">
        <v>160</v>
      </c>
      <c r="E156" s="133" t="s">
        <v>1268</v>
      </c>
      <c r="F156" s="134" t="s">
        <v>1269</v>
      </c>
      <c r="G156" s="135" t="s">
        <v>349</v>
      </c>
      <c r="H156" s="136">
        <v>3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8.2000000000000003E-2</v>
      </c>
      <c r="T156" s="143">
        <f>S156*H156</f>
        <v>0.246</v>
      </c>
      <c r="AR156" s="144" t="s">
        <v>164</v>
      </c>
      <c r="AT156" s="144" t="s">
        <v>160</v>
      </c>
      <c r="AU156" s="144" t="s">
        <v>88</v>
      </c>
      <c r="AY156" s="16" t="s">
        <v>158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164</v>
      </c>
      <c r="BM156" s="144" t="s">
        <v>254</v>
      </c>
    </row>
    <row r="157" spans="2:65" s="1" customFormat="1" ht="24.25" customHeight="1">
      <c r="B157" s="31"/>
      <c r="C157" s="132" t="s">
        <v>262</v>
      </c>
      <c r="D157" s="132" t="s">
        <v>160</v>
      </c>
      <c r="E157" s="133" t="s">
        <v>1270</v>
      </c>
      <c r="F157" s="134" t="s">
        <v>1271</v>
      </c>
      <c r="G157" s="135" t="s">
        <v>250</v>
      </c>
      <c r="H157" s="136">
        <v>30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43</v>
      </c>
      <c r="P157" s="142">
        <f>O157*H157</f>
        <v>0</v>
      </c>
      <c r="Q157" s="142">
        <v>0</v>
      </c>
      <c r="R157" s="142">
        <f>Q157*H157</f>
        <v>0</v>
      </c>
      <c r="S157" s="142">
        <v>0.25</v>
      </c>
      <c r="T157" s="143">
        <f>S157*H157</f>
        <v>7.5</v>
      </c>
      <c r="AR157" s="144" t="s">
        <v>164</v>
      </c>
      <c r="AT157" s="144" t="s">
        <v>160</v>
      </c>
      <c r="AU157" s="144" t="s">
        <v>88</v>
      </c>
      <c r="AY157" s="16" t="s">
        <v>158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86</v>
      </c>
      <c r="BK157" s="145">
        <f>ROUND(I157*H157,2)</f>
        <v>0</v>
      </c>
      <c r="BL157" s="16" t="s">
        <v>164</v>
      </c>
      <c r="BM157" s="144" t="s">
        <v>346</v>
      </c>
    </row>
    <row r="158" spans="2:65" s="1" customFormat="1" ht="16.55" customHeight="1">
      <c r="B158" s="31"/>
      <c r="C158" s="132" t="s">
        <v>7</v>
      </c>
      <c r="D158" s="132" t="s">
        <v>160</v>
      </c>
      <c r="E158" s="133" t="s">
        <v>1272</v>
      </c>
      <c r="F158" s="134" t="s">
        <v>1273</v>
      </c>
      <c r="G158" s="135" t="s">
        <v>414</v>
      </c>
      <c r="H158" s="136">
        <v>1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164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260</v>
      </c>
    </row>
    <row r="159" spans="2:65" s="1" customFormat="1" ht="16.55" customHeight="1">
      <c r="B159" s="31"/>
      <c r="C159" s="132" t="s">
        <v>275</v>
      </c>
      <c r="D159" s="132" t="s">
        <v>160</v>
      </c>
      <c r="E159" s="133" t="s">
        <v>1274</v>
      </c>
      <c r="F159" s="134" t="s">
        <v>1275</v>
      </c>
      <c r="G159" s="135" t="s">
        <v>414</v>
      </c>
      <c r="H159" s="136">
        <v>2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43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164</v>
      </c>
      <c r="AT159" s="144" t="s">
        <v>160</v>
      </c>
      <c r="AU159" s="144" t="s">
        <v>88</v>
      </c>
      <c r="AY159" s="16" t="s">
        <v>158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86</v>
      </c>
      <c r="BK159" s="145">
        <f>ROUND(I159*H159,2)</f>
        <v>0</v>
      </c>
      <c r="BL159" s="16" t="s">
        <v>164</v>
      </c>
      <c r="BM159" s="144" t="s">
        <v>370</v>
      </c>
    </row>
    <row r="160" spans="2:65" s="11" customFormat="1" ht="22.75" customHeight="1">
      <c r="B160" s="120"/>
      <c r="D160" s="121" t="s">
        <v>77</v>
      </c>
      <c r="E160" s="130" t="s">
        <v>454</v>
      </c>
      <c r="F160" s="130" t="s">
        <v>455</v>
      </c>
      <c r="I160" s="123"/>
      <c r="J160" s="131">
        <f>BK160</f>
        <v>0</v>
      </c>
      <c r="L160" s="120"/>
      <c r="M160" s="125"/>
      <c r="P160" s="126">
        <f>SUM(P161:P170)</f>
        <v>0</v>
      </c>
      <c r="R160" s="126">
        <f>SUM(R161:R170)</f>
        <v>0</v>
      </c>
      <c r="T160" s="127">
        <f>SUM(T161:T170)</f>
        <v>0</v>
      </c>
      <c r="AR160" s="121" t="s">
        <v>86</v>
      </c>
      <c r="AT160" s="128" t="s">
        <v>77</v>
      </c>
      <c r="AU160" s="128" t="s">
        <v>86</v>
      </c>
      <c r="AY160" s="121" t="s">
        <v>158</v>
      </c>
      <c r="BK160" s="129">
        <f>SUM(BK161:BK170)</f>
        <v>0</v>
      </c>
    </row>
    <row r="161" spans="2:65" s="1" customFormat="1" ht="24.25" customHeight="1">
      <c r="B161" s="31"/>
      <c r="C161" s="132" t="s">
        <v>279</v>
      </c>
      <c r="D161" s="132" t="s">
        <v>160</v>
      </c>
      <c r="E161" s="133" t="s">
        <v>457</v>
      </c>
      <c r="F161" s="134" t="s">
        <v>458</v>
      </c>
      <c r="G161" s="135" t="s">
        <v>211</v>
      </c>
      <c r="H161" s="136">
        <v>2076.5859999999998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0</v>
      </c>
      <c r="R161" s="142">
        <f>Q161*H161</f>
        <v>0</v>
      </c>
      <c r="S161" s="142">
        <v>0</v>
      </c>
      <c r="T161" s="143">
        <f>S161*H161</f>
        <v>0</v>
      </c>
      <c r="AR161" s="144" t="s">
        <v>164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164</v>
      </c>
      <c r="BM161" s="144" t="s">
        <v>265</v>
      </c>
    </row>
    <row r="162" spans="2:65" s="1" customFormat="1" ht="24.25" customHeight="1">
      <c r="B162" s="31"/>
      <c r="C162" s="132" t="s">
        <v>283</v>
      </c>
      <c r="D162" s="132" t="s">
        <v>160</v>
      </c>
      <c r="E162" s="133" t="s">
        <v>462</v>
      </c>
      <c r="F162" s="134" t="s">
        <v>463</v>
      </c>
      <c r="G162" s="135" t="s">
        <v>211</v>
      </c>
      <c r="H162" s="136">
        <v>45684.892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164</v>
      </c>
      <c r="AT162" s="144" t="s">
        <v>160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164</v>
      </c>
      <c r="BM162" s="144" t="s">
        <v>274</v>
      </c>
    </row>
    <row r="163" spans="2:65" s="12" customFormat="1" ht="10.5">
      <c r="B163" s="146"/>
      <c r="D163" s="147" t="s">
        <v>169</v>
      </c>
      <c r="E163" s="148" t="s">
        <v>1</v>
      </c>
      <c r="F163" s="149" t="s">
        <v>1276</v>
      </c>
      <c r="H163" s="150">
        <v>45684.892</v>
      </c>
      <c r="I163" s="151"/>
      <c r="L163" s="146"/>
      <c r="M163" s="152"/>
      <c r="T163" s="153"/>
      <c r="AT163" s="148" t="s">
        <v>169</v>
      </c>
      <c r="AU163" s="148" t="s">
        <v>88</v>
      </c>
      <c r="AV163" s="12" t="s">
        <v>88</v>
      </c>
      <c r="AW163" s="12" t="s">
        <v>33</v>
      </c>
      <c r="AX163" s="12" t="s">
        <v>78</v>
      </c>
      <c r="AY163" s="148" t="s">
        <v>158</v>
      </c>
    </row>
    <row r="164" spans="2:65" s="13" customFormat="1" ht="10.5">
      <c r="B164" s="154"/>
      <c r="D164" s="147" t="s">
        <v>169</v>
      </c>
      <c r="E164" s="155" t="s">
        <v>1</v>
      </c>
      <c r="F164" s="156" t="s">
        <v>176</v>
      </c>
      <c r="H164" s="157">
        <v>45684.892</v>
      </c>
      <c r="I164" s="158"/>
      <c r="L164" s="154"/>
      <c r="M164" s="159"/>
      <c r="T164" s="160"/>
      <c r="AT164" s="155" t="s">
        <v>169</v>
      </c>
      <c r="AU164" s="155" t="s">
        <v>88</v>
      </c>
      <c r="AV164" s="13" t="s">
        <v>164</v>
      </c>
      <c r="AW164" s="13" t="s">
        <v>33</v>
      </c>
      <c r="AX164" s="13" t="s">
        <v>86</v>
      </c>
      <c r="AY164" s="155" t="s">
        <v>158</v>
      </c>
    </row>
    <row r="165" spans="2:65" s="1" customFormat="1" ht="37.799999999999997" customHeight="1">
      <c r="B165" s="31"/>
      <c r="C165" s="132" t="s">
        <v>287</v>
      </c>
      <c r="D165" s="132" t="s">
        <v>160</v>
      </c>
      <c r="E165" s="133" t="s">
        <v>1277</v>
      </c>
      <c r="F165" s="134" t="s">
        <v>1278</v>
      </c>
      <c r="G165" s="135" t="s">
        <v>211</v>
      </c>
      <c r="H165" s="136">
        <v>377.226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164</v>
      </c>
      <c r="AT165" s="144" t="s">
        <v>160</v>
      </c>
      <c r="AU165" s="144" t="s">
        <v>88</v>
      </c>
      <c r="AY165" s="16" t="s">
        <v>158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164</v>
      </c>
      <c r="BM165" s="144" t="s">
        <v>1279</v>
      </c>
    </row>
    <row r="166" spans="2:65" s="12" customFormat="1" ht="10.5">
      <c r="B166" s="146"/>
      <c r="D166" s="147" t="s">
        <v>169</v>
      </c>
      <c r="E166" s="148" t="s">
        <v>1</v>
      </c>
      <c r="F166" s="149" t="s">
        <v>1280</v>
      </c>
      <c r="H166" s="150">
        <v>377.226</v>
      </c>
      <c r="I166" s="151"/>
      <c r="L166" s="146"/>
      <c r="M166" s="152"/>
      <c r="T166" s="153"/>
      <c r="AT166" s="148" t="s">
        <v>169</v>
      </c>
      <c r="AU166" s="148" t="s">
        <v>88</v>
      </c>
      <c r="AV166" s="12" t="s">
        <v>88</v>
      </c>
      <c r="AW166" s="12" t="s">
        <v>33</v>
      </c>
      <c r="AX166" s="12" t="s">
        <v>86</v>
      </c>
      <c r="AY166" s="148" t="s">
        <v>158</v>
      </c>
    </row>
    <row r="167" spans="2:65" s="1" customFormat="1" ht="44.2" customHeight="1">
      <c r="B167" s="31"/>
      <c r="C167" s="132" t="s">
        <v>237</v>
      </c>
      <c r="D167" s="132" t="s">
        <v>160</v>
      </c>
      <c r="E167" s="133" t="s">
        <v>1281</v>
      </c>
      <c r="F167" s="134" t="s">
        <v>467</v>
      </c>
      <c r="G167" s="135" t="s">
        <v>211</v>
      </c>
      <c r="H167" s="136">
        <v>1187.28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164</v>
      </c>
      <c r="AT167" s="144" t="s">
        <v>160</v>
      </c>
      <c r="AU167" s="144" t="s">
        <v>88</v>
      </c>
      <c r="AY167" s="16" t="s">
        <v>158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164</v>
      </c>
      <c r="BM167" s="144" t="s">
        <v>1282</v>
      </c>
    </row>
    <row r="168" spans="2:65" s="12" customFormat="1" ht="10.5">
      <c r="B168" s="146"/>
      <c r="D168" s="147" t="s">
        <v>169</v>
      </c>
      <c r="E168" s="148" t="s">
        <v>1</v>
      </c>
      <c r="F168" s="149" t="s">
        <v>1283</v>
      </c>
      <c r="H168" s="150">
        <v>1187.28</v>
      </c>
      <c r="I168" s="151"/>
      <c r="L168" s="146"/>
      <c r="M168" s="152"/>
      <c r="T168" s="153"/>
      <c r="AT168" s="148" t="s">
        <v>169</v>
      </c>
      <c r="AU168" s="148" t="s">
        <v>88</v>
      </c>
      <c r="AV168" s="12" t="s">
        <v>88</v>
      </c>
      <c r="AW168" s="12" t="s">
        <v>33</v>
      </c>
      <c r="AX168" s="12" t="s">
        <v>86</v>
      </c>
      <c r="AY168" s="148" t="s">
        <v>158</v>
      </c>
    </row>
    <row r="169" spans="2:65" s="1" customFormat="1" ht="44.2" customHeight="1">
      <c r="B169" s="31"/>
      <c r="C169" s="132" t="s">
        <v>304</v>
      </c>
      <c r="D169" s="132" t="s">
        <v>160</v>
      </c>
      <c r="E169" s="133" t="s">
        <v>1284</v>
      </c>
      <c r="F169" s="134" t="s">
        <v>472</v>
      </c>
      <c r="G169" s="135" t="s">
        <v>211</v>
      </c>
      <c r="H169" s="136">
        <v>512.08000000000004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164</v>
      </c>
      <c r="AT169" s="144" t="s">
        <v>160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164</v>
      </c>
      <c r="BM169" s="144" t="s">
        <v>1285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1286</v>
      </c>
      <c r="H170" s="150">
        <v>512.08000000000004</v>
      </c>
      <c r="I170" s="151"/>
      <c r="L170" s="146"/>
      <c r="M170" s="184"/>
      <c r="N170" s="185"/>
      <c r="O170" s="185"/>
      <c r="P170" s="185"/>
      <c r="Q170" s="185"/>
      <c r="R170" s="185"/>
      <c r="S170" s="185"/>
      <c r="T170" s="186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86</v>
      </c>
      <c r="AY170" s="148" t="s">
        <v>158</v>
      </c>
    </row>
    <row r="171" spans="2:65" s="1" customFormat="1" ht="6.9" customHeight="1">
      <c r="B171" s="43"/>
      <c r="C171" s="44"/>
      <c r="D171" s="44"/>
      <c r="E171" s="44"/>
      <c r="F171" s="44"/>
      <c r="G171" s="44"/>
      <c r="H171" s="44"/>
      <c r="I171" s="44"/>
      <c r="J171" s="44"/>
      <c r="K171" s="44"/>
      <c r="L171" s="31"/>
    </row>
  </sheetData>
  <sheetProtection algorithmName="SHA-512" hashValue="nFLKTQYI/RVsNb4/ZqHke3Zts7xlU7sidn7Hi/Tu8T726BLw7Enoqalb/6of8pXpHXtUQ7lso4uoVN5QHuwHrw==" saltValue="jsfNz+/uLpHYtArwpUe+SgXrK7NEacBMy6OItXqIYbAY/rUZf89Dytm/RW72Io04Ki+QK1S8vWpTDlucIuURGQ==" spinCount="100000" sheet="1" objects="1" scenarios="1" formatColumns="0" formatRows="0" autoFilter="0"/>
  <autoFilter ref="C120:K170" xr:uid="{00000000-0009-0000-0000-00000A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4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118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1287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ROUND(J120,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ROUND((SUM(BE120:BE140)),  2)</f>
        <v>0</v>
      </c>
      <c r="I33" s="91">
        <v>0.21</v>
      </c>
      <c r="J33" s="90">
        <f>ROUND(((SUM(BE120:BE140))*I33),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ROUND((SUM(BF120:BF140)),  2)</f>
        <v>0</v>
      </c>
      <c r="I34" s="91">
        <v>0.15</v>
      </c>
      <c r="J34" s="90">
        <f>ROUND(((SUM(BF120:BF140))*I34),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ROUND((SUM(BG120:BG140)),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ROUND((SUM(BH120:BH140)),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ROUND((SUM(BI120:BI140)),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VON - Vedlejší a ostatní náklady Etapa IV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J120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141</v>
      </c>
      <c r="E97" s="105"/>
      <c r="F97" s="105"/>
      <c r="G97" s="105"/>
      <c r="H97" s="105"/>
      <c r="I97" s="105"/>
      <c r="J97" s="106">
        <f>J121</f>
        <v>0</v>
      </c>
      <c r="L97" s="103"/>
    </row>
    <row r="98" spans="2:12" s="9" customFormat="1" ht="20" customHeight="1">
      <c r="B98" s="107"/>
      <c r="D98" s="108" t="s">
        <v>1288</v>
      </c>
      <c r="E98" s="109"/>
      <c r="F98" s="109"/>
      <c r="G98" s="109"/>
      <c r="H98" s="109"/>
      <c r="I98" s="109"/>
      <c r="J98" s="110">
        <f>J122</f>
        <v>0</v>
      </c>
      <c r="L98" s="107"/>
    </row>
    <row r="99" spans="2:12" s="9" customFormat="1" ht="20" customHeight="1">
      <c r="B99" s="107"/>
      <c r="D99" s="108" t="s">
        <v>1289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9" customFormat="1" ht="20" customHeight="1">
      <c r="B100" s="107"/>
      <c r="D100" s="108" t="s">
        <v>1290</v>
      </c>
      <c r="E100" s="109"/>
      <c r="F100" s="109"/>
      <c r="G100" s="109"/>
      <c r="H100" s="109"/>
      <c r="I100" s="109"/>
      <c r="J100" s="110">
        <f>J138</f>
        <v>0</v>
      </c>
      <c r="L100" s="107"/>
    </row>
    <row r="101" spans="2:12" s="1" customFormat="1" ht="21.8" customHeight="1">
      <c r="B101" s="31"/>
      <c r="L101" s="31"/>
    </row>
    <row r="102" spans="2:12" s="1" customFormat="1" ht="6.9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1"/>
    </row>
    <row r="106" spans="2:12" s="1" customFormat="1" ht="6.9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1"/>
    </row>
    <row r="107" spans="2:12" s="1" customFormat="1" ht="24.9" customHeight="1">
      <c r="B107" s="31"/>
      <c r="C107" s="20" t="s">
        <v>143</v>
      </c>
      <c r="L107" s="31"/>
    </row>
    <row r="108" spans="2:12" s="1" customFormat="1" ht="6.9" customHeight="1">
      <c r="B108" s="31"/>
      <c r="L108" s="31"/>
    </row>
    <row r="109" spans="2:12" s="1" customFormat="1" ht="11.95" customHeight="1">
      <c r="B109" s="31"/>
      <c r="C109" s="26" t="s">
        <v>16</v>
      </c>
      <c r="L109" s="31"/>
    </row>
    <row r="110" spans="2:12" s="1" customFormat="1" ht="26.2" customHeight="1">
      <c r="B110" s="31"/>
      <c r="E110" s="225" t="str">
        <f>E7</f>
        <v>ROZ 180037 - Revitalizace veřejných ploch města Luby - Lokalita B, U Pily - IV.etapa</v>
      </c>
      <c r="F110" s="226"/>
      <c r="G110" s="226"/>
      <c r="H110" s="226"/>
      <c r="L110" s="31"/>
    </row>
    <row r="111" spans="2:12" s="1" customFormat="1" ht="11.95" customHeight="1">
      <c r="B111" s="31"/>
      <c r="C111" s="26" t="s">
        <v>123</v>
      </c>
      <c r="L111" s="31"/>
    </row>
    <row r="112" spans="2:12" s="1" customFormat="1" ht="16.55" customHeight="1">
      <c r="B112" s="31"/>
      <c r="E112" s="191" t="str">
        <f>E9</f>
        <v>VON - Vedlejší a ostatní náklady Etapa IV</v>
      </c>
      <c r="F112" s="227"/>
      <c r="G112" s="227"/>
      <c r="H112" s="227"/>
      <c r="L112" s="31"/>
    </row>
    <row r="113" spans="2:65" s="1" customFormat="1" ht="6.9" customHeight="1">
      <c r="B113" s="31"/>
      <c r="L113" s="31"/>
    </row>
    <row r="114" spans="2:65" s="1" customFormat="1" ht="11.95" customHeight="1">
      <c r="B114" s="31"/>
      <c r="C114" s="26" t="s">
        <v>20</v>
      </c>
      <c r="F114" s="24" t="str">
        <f>F12</f>
        <v xml:space="preserve"> </v>
      </c>
      <c r="I114" s="26" t="s">
        <v>22</v>
      </c>
      <c r="J114" s="51" t="str">
        <f>IF(J12="","",J12)</f>
        <v>Vyplň údaj</v>
      </c>
      <c r="L114" s="31"/>
    </row>
    <row r="115" spans="2:65" s="1" customFormat="1" ht="6.9" customHeight="1">
      <c r="B115" s="31"/>
      <c r="L115" s="31"/>
    </row>
    <row r="116" spans="2:65" s="1" customFormat="1" ht="15.25" customHeight="1">
      <c r="B116" s="31"/>
      <c r="C116" s="26" t="s">
        <v>23</v>
      </c>
      <c r="F116" s="24" t="str">
        <f>E15</f>
        <v>Město Luby</v>
      </c>
      <c r="I116" s="26" t="s">
        <v>30</v>
      </c>
      <c r="J116" s="29" t="str">
        <f>E21</f>
        <v>A69-architekti s.r.o.</v>
      </c>
      <c r="L116" s="31"/>
    </row>
    <row r="117" spans="2:65" s="1" customFormat="1" ht="15.25" customHeight="1">
      <c r="B117" s="31"/>
      <c r="C117" s="26" t="s">
        <v>28</v>
      </c>
      <c r="F117" s="24" t="str">
        <f>IF(E18="","",E18)</f>
        <v>Vyplň údaj</v>
      </c>
      <c r="I117" s="26" t="s">
        <v>34</v>
      </c>
      <c r="J117" s="29" t="str">
        <f>E24</f>
        <v>Ing.Pavel Šturc</v>
      </c>
      <c r="L117" s="31"/>
    </row>
    <row r="118" spans="2:65" s="1" customFormat="1" ht="10.35" customHeight="1">
      <c r="B118" s="31"/>
      <c r="L118" s="31"/>
    </row>
    <row r="119" spans="2:65" s="10" customFormat="1" ht="29.3" customHeight="1">
      <c r="B119" s="111"/>
      <c r="C119" s="112" t="s">
        <v>144</v>
      </c>
      <c r="D119" s="113" t="s">
        <v>63</v>
      </c>
      <c r="E119" s="113" t="s">
        <v>59</v>
      </c>
      <c r="F119" s="113" t="s">
        <v>60</v>
      </c>
      <c r="G119" s="113" t="s">
        <v>145</v>
      </c>
      <c r="H119" s="113" t="s">
        <v>146</v>
      </c>
      <c r="I119" s="113" t="s">
        <v>147</v>
      </c>
      <c r="J119" s="114" t="s">
        <v>128</v>
      </c>
      <c r="K119" s="115" t="s">
        <v>148</v>
      </c>
      <c r="L119" s="111"/>
      <c r="M119" s="58" t="s">
        <v>1</v>
      </c>
      <c r="N119" s="59" t="s">
        <v>42</v>
      </c>
      <c r="O119" s="59" t="s">
        <v>149</v>
      </c>
      <c r="P119" s="59" t="s">
        <v>150</v>
      </c>
      <c r="Q119" s="59" t="s">
        <v>151</v>
      </c>
      <c r="R119" s="59" t="s">
        <v>152</v>
      </c>
      <c r="S119" s="59" t="s">
        <v>153</v>
      </c>
      <c r="T119" s="60" t="s">
        <v>154</v>
      </c>
    </row>
    <row r="120" spans="2:65" s="1" customFormat="1" ht="22.75" customHeight="1">
      <c r="B120" s="31"/>
      <c r="C120" s="63" t="s">
        <v>155</v>
      </c>
      <c r="J120" s="116">
        <f>BK120</f>
        <v>0</v>
      </c>
      <c r="L120" s="31"/>
      <c r="M120" s="61"/>
      <c r="N120" s="52"/>
      <c r="O120" s="52"/>
      <c r="P120" s="117">
        <f>P121</f>
        <v>0</v>
      </c>
      <c r="Q120" s="52"/>
      <c r="R120" s="117">
        <f>R121</f>
        <v>0</v>
      </c>
      <c r="S120" s="52"/>
      <c r="T120" s="118">
        <f>T121</f>
        <v>0</v>
      </c>
      <c r="AT120" s="16" t="s">
        <v>77</v>
      </c>
      <c r="AU120" s="16" t="s">
        <v>130</v>
      </c>
      <c r="BK120" s="119">
        <f>BK121</f>
        <v>0</v>
      </c>
    </row>
    <row r="121" spans="2:65" s="11" customFormat="1" ht="25.85" customHeight="1">
      <c r="B121" s="120"/>
      <c r="D121" s="121" t="s">
        <v>77</v>
      </c>
      <c r="E121" s="122" t="s">
        <v>494</v>
      </c>
      <c r="F121" s="122" t="s">
        <v>495</v>
      </c>
      <c r="I121" s="123"/>
      <c r="J121" s="124">
        <f>BK121</f>
        <v>0</v>
      </c>
      <c r="L121" s="120"/>
      <c r="M121" s="125"/>
      <c r="P121" s="126">
        <f>P122+P127+P138</f>
        <v>0</v>
      </c>
      <c r="R121" s="126">
        <f>R122+R127+R138</f>
        <v>0</v>
      </c>
      <c r="T121" s="127">
        <f>T122+T127+T138</f>
        <v>0</v>
      </c>
      <c r="AR121" s="121" t="s">
        <v>186</v>
      </c>
      <c r="AT121" s="128" t="s">
        <v>77</v>
      </c>
      <c r="AU121" s="128" t="s">
        <v>78</v>
      </c>
      <c r="AY121" s="121" t="s">
        <v>158</v>
      </c>
      <c r="BK121" s="129">
        <f>BK122+BK127+BK138</f>
        <v>0</v>
      </c>
    </row>
    <row r="122" spans="2:65" s="11" customFormat="1" ht="22.75" customHeight="1">
      <c r="B122" s="120"/>
      <c r="D122" s="121" t="s">
        <v>77</v>
      </c>
      <c r="E122" s="130" t="s">
        <v>1291</v>
      </c>
      <c r="F122" s="130" t="s">
        <v>1292</v>
      </c>
      <c r="I122" s="123"/>
      <c r="J122" s="131">
        <f>BK122</f>
        <v>0</v>
      </c>
      <c r="L122" s="120"/>
      <c r="M122" s="125"/>
      <c r="P122" s="126">
        <f>SUM(P123:P126)</f>
        <v>0</v>
      </c>
      <c r="R122" s="126">
        <f>SUM(R123:R126)</f>
        <v>0</v>
      </c>
      <c r="T122" s="127">
        <f>SUM(T123:T126)</f>
        <v>0</v>
      </c>
      <c r="AR122" s="121" t="s">
        <v>186</v>
      </c>
      <c r="AT122" s="128" t="s">
        <v>77</v>
      </c>
      <c r="AU122" s="128" t="s">
        <v>86</v>
      </c>
      <c r="AY122" s="121" t="s">
        <v>158</v>
      </c>
      <c r="BK122" s="129">
        <f>SUM(BK123:BK126)</f>
        <v>0</v>
      </c>
    </row>
    <row r="123" spans="2:65" s="1" customFormat="1" ht="16.55" customHeight="1">
      <c r="B123" s="31"/>
      <c r="C123" s="132" t="s">
        <v>86</v>
      </c>
      <c r="D123" s="132" t="s">
        <v>160</v>
      </c>
      <c r="E123" s="133" t="s">
        <v>1293</v>
      </c>
      <c r="F123" s="134" t="s">
        <v>1294</v>
      </c>
      <c r="G123" s="135" t="s">
        <v>1209</v>
      </c>
      <c r="H123" s="136">
        <v>1</v>
      </c>
      <c r="I123" s="137"/>
      <c r="J123" s="138">
        <f>ROUND(I123*H123,2)</f>
        <v>0</v>
      </c>
      <c r="K123" s="139"/>
      <c r="L123" s="31"/>
      <c r="M123" s="140" t="s">
        <v>1</v>
      </c>
      <c r="N123" s="141" t="s">
        <v>43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502</v>
      </c>
      <c r="AT123" s="144" t="s">
        <v>160</v>
      </c>
      <c r="AU123" s="144" t="s">
        <v>88</v>
      </c>
      <c r="AY123" s="16" t="s">
        <v>158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6" t="s">
        <v>86</v>
      </c>
      <c r="BK123" s="145">
        <f>ROUND(I123*H123,2)</f>
        <v>0</v>
      </c>
      <c r="BL123" s="16" t="s">
        <v>502</v>
      </c>
      <c r="BM123" s="144" t="s">
        <v>1295</v>
      </c>
    </row>
    <row r="124" spans="2:65" s="1" customFormat="1" ht="16.55" customHeight="1">
      <c r="B124" s="31"/>
      <c r="C124" s="132" t="s">
        <v>88</v>
      </c>
      <c r="D124" s="132" t="s">
        <v>160</v>
      </c>
      <c r="E124" s="133" t="s">
        <v>1296</v>
      </c>
      <c r="F124" s="134" t="s">
        <v>1297</v>
      </c>
      <c r="G124" s="135" t="s">
        <v>1209</v>
      </c>
      <c r="H124" s="136">
        <v>1</v>
      </c>
      <c r="I124" s="137"/>
      <c r="J124" s="138">
        <f>ROUND(I124*H124,2)</f>
        <v>0</v>
      </c>
      <c r="K124" s="139"/>
      <c r="L124" s="31"/>
      <c r="M124" s="140" t="s">
        <v>1</v>
      </c>
      <c r="N124" s="141" t="s">
        <v>43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502</v>
      </c>
      <c r="AT124" s="144" t="s">
        <v>160</v>
      </c>
      <c r="AU124" s="144" t="s">
        <v>88</v>
      </c>
      <c r="AY124" s="16" t="s">
        <v>158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6" t="s">
        <v>86</v>
      </c>
      <c r="BK124" s="145">
        <f>ROUND(I124*H124,2)</f>
        <v>0</v>
      </c>
      <c r="BL124" s="16" t="s">
        <v>502</v>
      </c>
      <c r="BM124" s="144" t="s">
        <v>1298</v>
      </c>
    </row>
    <row r="125" spans="2:65" s="1" customFormat="1" ht="16.55" customHeight="1">
      <c r="B125" s="31"/>
      <c r="C125" s="132" t="s">
        <v>177</v>
      </c>
      <c r="D125" s="132" t="s">
        <v>160</v>
      </c>
      <c r="E125" s="133" t="s">
        <v>1299</v>
      </c>
      <c r="F125" s="134" t="s">
        <v>1300</v>
      </c>
      <c r="G125" s="135" t="s">
        <v>501</v>
      </c>
      <c r="H125" s="136">
        <v>1</v>
      </c>
      <c r="I125" s="137"/>
      <c r="J125" s="138">
        <f>ROUND(I125*H125,2)</f>
        <v>0</v>
      </c>
      <c r="K125" s="139"/>
      <c r="L125" s="31"/>
      <c r="M125" s="140" t="s">
        <v>1</v>
      </c>
      <c r="N125" s="141" t="s">
        <v>43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502</v>
      </c>
      <c r="AT125" s="144" t="s">
        <v>160</v>
      </c>
      <c r="AU125" s="144" t="s">
        <v>88</v>
      </c>
      <c r="AY125" s="16" t="s">
        <v>158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6" t="s">
        <v>86</v>
      </c>
      <c r="BK125" s="145">
        <f>ROUND(I125*H125,2)</f>
        <v>0</v>
      </c>
      <c r="BL125" s="16" t="s">
        <v>502</v>
      </c>
      <c r="BM125" s="144" t="s">
        <v>1301</v>
      </c>
    </row>
    <row r="126" spans="2:65" s="1" customFormat="1" ht="16.55" customHeight="1">
      <c r="B126" s="31"/>
      <c r="C126" s="132" t="s">
        <v>164</v>
      </c>
      <c r="D126" s="132" t="s">
        <v>160</v>
      </c>
      <c r="E126" s="133" t="s">
        <v>995</v>
      </c>
      <c r="F126" s="134" t="s">
        <v>996</v>
      </c>
      <c r="G126" s="135" t="s">
        <v>1209</v>
      </c>
      <c r="H126" s="136">
        <v>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164</v>
      </c>
      <c r="BM126" s="144" t="s">
        <v>1302</v>
      </c>
    </row>
    <row r="127" spans="2:65" s="11" customFormat="1" ht="22.75" customHeight="1">
      <c r="B127" s="120"/>
      <c r="D127" s="121" t="s">
        <v>77</v>
      </c>
      <c r="E127" s="130" t="s">
        <v>1303</v>
      </c>
      <c r="F127" s="130" t="s">
        <v>1304</v>
      </c>
      <c r="I127" s="123"/>
      <c r="J127" s="131">
        <f>BK127</f>
        <v>0</v>
      </c>
      <c r="L127" s="120"/>
      <c r="M127" s="125"/>
      <c r="P127" s="126">
        <f>SUM(P128:P137)</f>
        <v>0</v>
      </c>
      <c r="R127" s="126">
        <f>SUM(R128:R137)</f>
        <v>0</v>
      </c>
      <c r="T127" s="127">
        <f>SUM(T128:T137)</f>
        <v>0</v>
      </c>
      <c r="AR127" s="121" t="s">
        <v>186</v>
      </c>
      <c r="AT127" s="128" t="s">
        <v>77</v>
      </c>
      <c r="AU127" s="128" t="s">
        <v>86</v>
      </c>
      <c r="AY127" s="121" t="s">
        <v>158</v>
      </c>
      <c r="BK127" s="129">
        <f>SUM(BK128:BK137)</f>
        <v>0</v>
      </c>
    </row>
    <row r="128" spans="2:65" s="1" customFormat="1" ht="16.55" customHeight="1">
      <c r="B128" s="31"/>
      <c r="C128" s="132" t="s">
        <v>186</v>
      </c>
      <c r="D128" s="132" t="s">
        <v>160</v>
      </c>
      <c r="E128" s="133" t="s">
        <v>1305</v>
      </c>
      <c r="F128" s="134" t="s">
        <v>1304</v>
      </c>
      <c r="G128" s="135" t="s">
        <v>501</v>
      </c>
      <c r="H128" s="136">
        <v>1</v>
      </c>
      <c r="I128" s="137"/>
      <c r="J128" s="138">
        <f t="shared" ref="J128:J137" si="0">ROUND(I128*H128,2)</f>
        <v>0</v>
      </c>
      <c r="K128" s="139"/>
      <c r="L128" s="31"/>
      <c r="M128" s="140" t="s">
        <v>1</v>
      </c>
      <c r="N128" s="141" t="s">
        <v>43</v>
      </c>
      <c r="P128" s="142">
        <f t="shared" ref="P128:P137" si="1">O128*H128</f>
        <v>0</v>
      </c>
      <c r="Q128" s="142">
        <v>0</v>
      </c>
      <c r="R128" s="142">
        <f t="shared" ref="R128:R137" si="2">Q128*H128</f>
        <v>0</v>
      </c>
      <c r="S128" s="142">
        <v>0</v>
      </c>
      <c r="T128" s="143">
        <f t="shared" ref="T128:T137" si="3">S128*H128</f>
        <v>0</v>
      </c>
      <c r="AR128" s="144" t="s">
        <v>164</v>
      </c>
      <c r="AT128" s="144" t="s">
        <v>160</v>
      </c>
      <c r="AU128" s="144" t="s">
        <v>88</v>
      </c>
      <c r="AY128" s="16" t="s">
        <v>158</v>
      </c>
      <c r="BE128" s="145">
        <f t="shared" ref="BE128:BE137" si="4">IF(N128="základní",J128,0)</f>
        <v>0</v>
      </c>
      <c r="BF128" s="145">
        <f t="shared" ref="BF128:BF137" si="5">IF(N128="snížená",J128,0)</f>
        <v>0</v>
      </c>
      <c r="BG128" s="145">
        <f t="shared" ref="BG128:BG137" si="6">IF(N128="zákl. přenesená",J128,0)</f>
        <v>0</v>
      </c>
      <c r="BH128" s="145">
        <f t="shared" ref="BH128:BH137" si="7">IF(N128="sníž. přenesená",J128,0)</f>
        <v>0</v>
      </c>
      <c r="BI128" s="145">
        <f t="shared" ref="BI128:BI137" si="8">IF(N128="nulová",J128,0)</f>
        <v>0</v>
      </c>
      <c r="BJ128" s="16" t="s">
        <v>86</v>
      </c>
      <c r="BK128" s="145">
        <f t="shared" ref="BK128:BK137" si="9">ROUND(I128*H128,2)</f>
        <v>0</v>
      </c>
      <c r="BL128" s="16" t="s">
        <v>164</v>
      </c>
      <c r="BM128" s="144" t="s">
        <v>1306</v>
      </c>
    </row>
    <row r="129" spans="2:65" s="1" customFormat="1" ht="16.55" customHeight="1">
      <c r="B129" s="31"/>
      <c r="C129" s="132" t="s">
        <v>191</v>
      </c>
      <c r="D129" s="132" t="s">
        <v>160</v>
      </c>
      <c r="E129" s="133" t="s">
        <v>1307</v>
      </c>
      <c r="F129" s="134" t="s">
        <v>1308</v>
      </c>
      <c r="G129" s="135" t="s">
        <v>501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1309</v>
      </c>
    </row>
    <row r="130" spans="2:65" s="1" customFormat="1" ht="16.55" customHeight="1">
      <c r="B130" s="31"/>
      <c r="C130" s="132" t="s">
        <v>196</v>
      </c>
      <c r="D130" s="132" t="s">
        <v>160</v>
      </c>
      <c r="E130" s="133" t="s">
        <v>1310</v>
      </c>
      <c r="F130" s="134" t="s">
        <v>1311</v>
      </c>
      <c r="G130" s="135" t="s">
        <v>501</v>
      </c>
      <c r="H130" s="136">
        <v>1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164</v>
      </c>
      <c r="AT130" s="144" t="s">
        <v>160</v>
      </c>
      <c r="AU130" s="144" t="s">
        <v>88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164</v>
      </c>
      <c r="BM130" s="144" t="s">
        <v>1312</v>
      </c>
    </row>
    <row r="131" spans="2:65" s="1" customFormat="1" ht="16.55" customHeight="1">
      <c r="B131" s="31"/>
      <c r="C131" s="132" t="s">
        <v>201</v>
      </c>
      <c r="D131" s="132" t="s">
        <v>160</v>
      </c>
      <c r="E131" s="133" t="s">
        <v>1313</v>
      </c>
      <c r="F131" s="134" t="s">
        <v>1314</v>
      </c>
      <c r="G131" s="135" t="s">
        <v>501</v>
      </c>
      <c r="H131" s="136">
        <v>1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502</v>
      </c>
      <c r="AT131" s="144" t="s">
        <v>160</v>
      </c>
      <c r="AU131" s="144" t="s">
        <v>88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502</v>
      </c>
      <c r="BM131" s="144" t="s">
        <v>1315</v>
      </c>
    </row>
    <row r="132" spans="2:65" s="1" customFormat="1" ht="24.25" customHeight="1">
      <c r="B132" s="31"/>
      <c r="C132" s="132" t="s">
        <v>207</v>
      </c>
      <c r="D132" s="132" t="s">
        <v>160</v>
      </c>
      <c r="E132" s="133" t="s">
        <v>1316</v>
      </c>
      <c r="F132" s="134" t="s">
        <v>1317</v>
      </c>
      <c r="G132" s="135" t="s">
        <v>501</v>
      </c>
      <c r="H132" s="136">
        <v>1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502</v>
      </c>
      <c r="AT132" s="144" t="s">
        <v>160</v>
      </c>
      <c r="AU132" s="144" t="s">
        <v>88</v>
      </c>
      <c r="AY132" s="16" t="s">
        <v>158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502</v>
      </c>
      <c r="BM132" s="144" t="s">
        <v>1318</v>
      </c>
    </row>
    <row r="133" spans="2:65" s="1" customFormat="1" ht="16.55" customHeight="1">
      <c r="B133" s="31"/>
      <c r="C133" s="132" t="s">
        <v>214</v>
      </c>
      <c r="D133" s="132" t="s">
        <v>160</v>
      </c>
      <c r="E133" s="133" t="s">
        <v>1319</v>
      </c>
      <c r="F133" s="134" t="s">
        <v>1320</v>
      </c>
      <c r="G133" s="135" t="s">
        <v>501</v>
      </c>
      <c r="H133" s="136">
        <v>1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502</v>
      </c>
      <c r="AT133" s="144" t="s">
        <v>160</v>
      </c>
      <c r="AU133" s="144" t="s">
        <v>88</v>
      </c>
      <c r="AY133" s="16" t="s">
        <v>158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502</v>
      </c>
      <c r="BM133" s="144" t="s">
        <v>1321</v>
      </c>
    </row>
    <row r="134" spans="2:65" s="1" customFormat="1" ht="16.55" customHeight="1">
      <c r="B134" s="31"/>
      <c r="C134" s="132" t="s">
        <v>219</v>
      </c>
      <c r="D134" s="132" t="s">
        <v>160</v>
      </c>
      <c r="E134" s="133" t="s">
        <v>1322</v>
      </c>
      <c r="F134" s="134" t="s">
        <v>1323</v>
      </c>
      <c r="G134" s="135" t="s">
        <v>501</v>
      </c>
      <c r="H134" s="136">
        <v>1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502</v>
      </c>
      <c r="AT134" s="144" t="s">
        <v>160</v>
      </c>
      <c r="AU134" s="144" t="s">
        <v>88</v>
      </c>
      <c r="AY134" s="16" t="s">
        <v>158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502</v>
      </c>
      <c r="BM134" s="144" t="s">
        <v>1324</v>
      </c>
    </row>
    <row r="135" spans="2:65" s="1" customFormat="1" ht="16.55" customHeight="1">
      <c r="B135" s="31"/>
      <c r="C135" s="132" t="s">
        <v>223</v>
      </c>
      <c r="D135" s="132" t="s">
        <v>160</v>
      </c>
      <c r="E135" s="133" t="s">
        <v>1325</v>
      </c>
      <c r="F135" s="134" t="s">
        <v>1326</v>
      </c>
      <c r="G135" s="135" t="s">
        <v>501</v>
      </c>
      <c r="H135" s="136">
        <v>1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502</v>
      </c>
      <c r="AT135" s="144" t="s">
        <v>160</v>
      </c>
      <c r="AU135" s="144" t="s">
        <v>88</v>
      </c>
      <c r="AY135" s="16" t="s">
        <v>158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502</v>
      </c>
      <c r="BM135" s="144" t="s">
        <v>1327</v>
      </c>
    </row>
    <row r="136" spans="2:65" s="1" customFormat="1" ht="16.55" customHeight="1">
      <c r="B136" s="31"/>
      <c r="C136" s="132" t="s">
        <v>229</v>
      </c>
      <c r="D136" s="132" t="s">
        <v>160</v>
      </c>
      <c r="E136" s="133" t="s">
        <v>1328</v>
      </c>
      <c r="F136" s="134" t="s">
        <v>1329</v>
      </c>
      <c r="G136" s="135" t="s">
        <v>501</v>
      </c>
      <c r="H136" s="136">
        <v>1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164</v>
      </c>
      <c r="BM136" s="144" t="s">
        <v>1330</v>
      </c>
    </row>
    <row r="137" spans="2:65" s="1" customFormat="1" ht="16.55" customHeight="1">
      <c r="B137" s="31"/>
      <c r="C137" s="132" t="s">
        <v>234</v>
      </c>
      <c r="D137" s="132" t="s">
        <v>160</v>
      </c>
      <c r="E137" s="133" t="s">
        <v>1331</v>
      </c>
      <c r="F137" s="134" t="s">
        <v>1332</v>
      </c>
      <c r="G137" s="135" t="s">
        <v>501</v>
      </c>
      <c r="H137" s="136">
        <v>1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502</v>
      </c>
      <c r="AT137" s="144" t="s">
        <v>160</v>
      </c>
      <c r="AU137" s="144" t="s">
        <v>88</v>
      </c>
      <c r="AY137" s="16" t="s">
        <v>158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502</v>
      </c>
      <c r="BM137" s="144" t="s">
        <v>1333</v>
      </c>
    </row>
    <row r="138" spans="2:65" s="11" customFormat="1" ht="22.75" customHeight="1">
      <c r="B138" s="120"/>
      <c r="D138" s="121" t="s">
        <v>77</v>
      </c>
      <c r="E138" s="130" t="s">
        <v>496</v>
      </c>
      <c r="F138" s="130" t="s">
        <v>497</v>
      </c>
      <c r="I138" s="123"/>
      <c r="J138" s="131">
        <f>BK138</f>
        <v>0</v>
      </c>
      <c r="L138" s="120"/>
      <c r="M138" s="125"/>
      <c r="P138" s="126">
        <f>SUM(P139:P140)</f>
        <v>0</v>
      </c>
      <c r="R138" s="126">
        <f>SUM(R139:R140)</f>
        <v>0</v>
      </c>
      <c r="T138" s="127">
        <f>SUM(T139:T140)</f>
        <v>0</v>
      </c>
      <c r="AR138" s="121" t="s">
        <v>186</v>
      </c>
      <c r="AT138" s="128" t="s">
        <v>77</v>
      </c>
      <c r="AU138" s="128" t="s">
        <v>86</v>
      </c>
      <c r="AY138" s="121" t="s">
        <v>158</v>
      </c>
      <c r="BK138" s="129">
        <f>SUM(BK139:BK140)</f>
        <v>0</v>
      </c>
    </row>
    <row r="139" spans="2:65" s="1" customFormat="1" ht="16.55" customHeight="1">
      <c r="B139" s="31"/>
      <c r="C139" s="132" t="s">
        <v>8</v>
      </c>
      <c r="D139" s="132" t="s">
        <v>160</v>
      </c>
      <c r="E139" s="133" t="s">
        <v>1334</v>
      </c>
      <c r="F139" s="134" t="s">
        <v>1335</v>
      </c>
      <c r="G139" s="135" t="s">
        <v>501</v>
      </c>
      <c r="H139" s="136">
        <v>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502</v>
      </c>
      <c r="AT139" s="144" t="s">
        <v>160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502</v>
      </c>
      <c r="BM139" s="144" t="s">
        <v>1336</v>
      </c>
    </row>
    <row r="140" spans="2:65" s="1" customFormat="1" ht="16.55" customHeight="1">
      <c r="B140" s="31"/>
      <c r="C140" s="132" t="s">
        <v>242</v>
      </c>
      <c r="D140" s="132" t="s">
        <v>160</v>
      </c>
      <c r="E140" s="133" t="s">
        <v>1337</v>
      </c>
      <c r="F140" s="134" t="s">
        <v>1338</v>
      </c>
      <c r="G140" s="135" t="s">
        <v>501</v>
      </c>
      <c r="H140" s="136">
        <v>1</v>
      </c>
      <c r="I140" s="137"/>
      <c r="J140" s="138">
        <f>ROUND(I140*H140,2)</f>
        <v>0</v>
      </c>
      <c r="K140" s="139"/>
      <c r="L140" s="31"/>
      <c r="M140" s="172" t="s">
        <v>1</v>
      </c>
      <c r="N140" s="173" t="s">
        <v>43</v>
      </c>
      <c r="O140" s="174"/>
      <c r="P140" s="175">
        <f>O140*H140</f>
        <v>0</v>
      </c>
      <c r="Q140" s="175">
        <v>0</v>
      </c>
      <c r="R140" s="175">
        <f>Q140*H140</f>
        <v>0</v>
      </c>
      <c r="S140" s="175">
        <v>0</v>
      </c>
      <c r="T140" s="176">
        <f>S140*H140</f>
        <v>0</v>
      </c>
      <c r="AR140" s="144" t="s">
        <v>502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502</v>
      </c>
      <c r="BM140" s="144" t="s">
        <v>1339</v>
      </c>
    </row>
    <row r="141" spans="2:65" s="1" customFormat="1" ht="6.9" customHeight="1">
      <c r="B141" s="43"/>
      <c r="C141" s="44"/>
      <c r="D141" s="44"/>
      <c r="E141" s="44"/>
      <c r="F141" s="44"/>
      <c r="G141" s="44"/>
      <c r="H141" s="44"/>
      <c r="I141" s="44"/>
      <c r="J141" s="44"/>
      <c r="K141" s="44"/>
      <c r="L141" s="31"/>
    </row>
  </sheetData>
  <sheetProtection algorithmName="SHA-512" hashValue="/1+XGp5/j/A+ql5IceN+nf4y4+yQdnl8zALenYnjhz3FMMIv9vDvVeuTU1gSbPyhlHzH//RmyjBqbRfQJ1DDzg==" saltValue="s4JviHFQAqX3o/n8OYg//45D7OmtovqypD5YJ6PDQVcI6/qAGWuRrjs5k4xaP6vzsRpOn+EQUXV9U12a7mlTug==" spinCount="100000" sheet="1" objects="1" scenarios="1" formatColumns="0" formatRows="0" autoFilter="0"/>
  <autoFilter ref="C119:K140" xr:uid="{00000000-0009-0000-0000-00000B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204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121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1340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21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">
        <v>25</v>
      </c>
      <c r="L14" s="31"/>
    </row>
    <row r="15" spans="2:46" s="1" customFormat="1" ht="18" customHeight="1">
      <c r="B15" s="31"/>
      <c r="E15" s="24" t="s">
        <v>26</v>
      </c>
      <c r="I15" s="26" t="s">
        <v>27</v>
      </c>
      <c r="J15" s="24" t="s">
        <v>1</v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">
        <v>31</v>
      </c>
      <c r="L20" s="31"/>
    </row>
    <row r="21" spans="2:12" s="1" customFormat="1" ht="18" customHeight="1">
      <c r="B21" s="31"/>
      <c r="E21" s="24" t="s">
        <v>32</v>
      </c>
      <c r="I21" s="26" t="s">
        <v>27</v>
      </c>
      <c r="J21" s="24" t="s">
        <v>1</v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">
        <v>35</v>
      </c>
      <c r="L23" s="31"/>
    </row>
    <row r="24" spans="2:12" s="1" customFormat="1" ht="18" customHeight="1">
      <c r="B24" s="31"/>
      <c r="E24" s="24" t="s">
        <v>36</v>
      </c>
      <c r="I24" s="26" t="s">
        <v>27</v>
      </c>
      <c r="J24" s="24" t="s">
        <v>1</v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ROUND(J117,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ROUND((SUM(BE117:BE203)),  2)</f>
        <v>0</v>
      </c>
      <c r="I33" s="91">
        <v>0.21</v>
      </c>
      <c r="J33" s="90">
        <f>ROUND(((SUM(BE117:BE203))*I33),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ROUND((SUM(BF117:BF203)),  2)</f>
        <v>0</v>
      </c>
      <c r="I34" s="91">
        <v>0.15</v>
      </c>
      <c r="J34" s="90">
        <f>ROUND(((SUM(BF117:BF203))*I34),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ROUND((SUM(BG117:BG203)),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ROUND((SUM(BH117:BH203)),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ROUND((SUM(BI117:BI203)),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IO-04 - Veřejné osvětlení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>Luby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J117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1341</v>
      </c>
      <c r="E97" s="105"/>
      <c r="F97" s="105"/>
      <c r="G97" s="105"/>
      <c r="H97" s="105"/>
      <c r="I97" s="105"/>
      <c r="J97" s="106">
        <f>J118</f>
        <v>0</v>
      </c>
      <c r="L97" s="103"/>
    </row>
    <row r="98" spans="2:12" s="1" customFormat="1" ht="21.8" customHeight="1">
      <c r="B98" s="31"/>
      <c r="L98" s="31"/>
    </row>
    <row r="99" spans="2:12" s="1" customFormat="1" ht="6.9" customHeight="1">
      <c r="B99" s="43"/>
      <c r="C99" s="44"/>
      <c r="D99" s="44"/>
      <c r="E99" s="44"/>
      <c r="F99" s="44"/>
      <c r="G99" s="44"/>
      <c r="H99" s="44"/>
      <c r="I99" s="44"/>
      <c r="J99" s="44"/>
      <c r="K99" s="44"/>
      <c r="L99" s="31"/>
    </row>
    <row r="103" spans="2:12" s="1" customFormat="1" ht="6.9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1"/>
    </row>
    <row r="104" spans="2:12" s="1" customFormat="1" ht="24.9" customHeight="1">
      <c r="B104" s="31"/>
      <c r="C104" s="20" t="s">
        <v>143</v>
      </c>
      <c r="L104" s="31"/>
    </row>
    <row r="105" spans="2:12" s="1" customFormat="1" ht="6.9" customHeight="1">
      <c r="B105" s="31"/>
      <c r="L105" s="31"/>
    </row>
    <row r="106" spans="2:12" s="1" customFormat="1" ht="11.95" customHeight="1">
      <c r="B106" s="31"/>
      <c r="C106" s="26" t="s">
        <v>16</v>
      </c>
      <c r="L106" s="31"/>
    </row>
    <row r="107" spans="2:12" s="1" customFormat="1" ht="26.2" customHeight="1">
      <c r="B107" s="31"/>
      <c r="E107" s="225" t="str">
        <f>E7</f>
        <v>ROZ 180037 - Revitalizace veřejných ploch města Luby - Lokalita B, U Pily - IV.etapa</v>
      </c>
      <c r="F107" s="226"/>
      <c r="G107" s="226"/>
      <c r="H107" s="226"/>
      <c r="L107" s="31"/>
    </row>
    <row r="108" spans="2:12" s="1" customFormat="1" ht="11.95" customHeight="1">
      <c r="B108" s="31"/>
      <c r="C108" s="26" t="s">
        <v>123</v>
      </c>
      <c r="L108" s="31"/>
    </row>
    <row r="109" spans="2:12" s="1" customFormat="1" ht="16.55" customHeight="1">
      <c r="B109" s="31"/>
      <c r="E109" s="191" t="str">
        <f>E9</f>
        <v>IO-04 - Veřejné osvětlení</v>
      </c>
      <c r="F109" s="227"/>
      <c r="G109" s="227"/>
      <c r="H109" s="227"/>
      <c r="L109" s="31"/>
    </row>
    <row r="110" spans="2:12" s="1" customFormat="1" ht="6.9" customHeight="1">
      <c r="B110" s="31"/>
      <c r="L110" s="31"/>
    </row>
    <row r="111" spans="2:12" s="1" customFormat="1" ht="11.95" customHeight="1">
      <c r="B111" s="31"/>
      <c r="C111" s="26" t="s">
        <v>20</v>
      </c>
      <c r="F111" s="24" t="str">
        <f>F12</f>
        <v>Luby</v>
      </c>
      <c r="I111" s="26" t="s">
        <v>22</v>
      </c>
      <c r="J111" s="51" t="str">
        <f>IF(J12="","",J12)</f>
        <v>Vyplň údaj</v>
      </c>
      <c r="L111" s="31"/>
    </row>
    <row r="112" spans="2:12" s="1" customFormat="1" ht="6.9" customHeight="1">
      <c r="B112" s="31"/>
      <c r="L112" s="31"/>
    </row>
    <row r="113" spans="2:65" s="1" customFormat="1" ht="15.25" customHeight="1">
      <c r="B113" s="31"/>
      <c r="C113" s="26" t="s">
        <v>23</v>
      </c>
      <c r="F113" s="24" t="str">
        <f>E15</f>
        <v>Město Luby</v>
      </c>
      <c r="I113" s="26" t="s">
        <v>30</v>
      </c>
      <c r="J113" s="29" t="str">
        <f>E21</f>
        <v>A69-architekti s.r.o.</v>
      </c>
      <c r="L113" s="31"/>
    </row>
    <row r="114" spans="2:65" s="1" customFormat="1" ht="15.25" customHeight="1">
      <c r="B114" s="31"/>
      <c r="C114" s="26" t="s">
        <v>28</v>
      </c>
      <c r="F114" s="24" t="str">
        <f>IF(E18="","",E18)</f>
        <v>Vyplň údaj</v>
      </c>
      <c r="I114" s="26" t="s">
        <v>34</v>
      </c>
      <c r="J114" s="29" t="str">
        <f>E24</f>
        <v>Ing.Pavel Šturc</v>
      </c>
      <c r="L114" s="31"/>
    </row>
    <row r="115" spans="2:65" s="1" customFormat="1" ht="10.35" customHeight="1">
      <c r="B115" s="31"/>
      <c r="L115" s="31"/>
    </row>
    <row r="116" spans="2:65" s="10" customFormat="1" ht="29.3" customHeight="1">
      <c r="B116" s="111"/>
      <c r="C116" s="112" t="s">
        <v>144</v>
      </c>
      <c r="D116" s="113" t="s">
        <v>63</v>
      </c>
      <c r="E116" s="113" t="s">
        <v>59</v>
      </c>
      <c r="F116" s="113" t="s">
        <v>60</v>
      </c>
      <c r="G116" s="113" t="s">
        <v>145</v>
      </c>
      <c r="H116" s="113" t="s">
        <v>146</v>
      </c>
      <c r="I116" s="113" t="s">
        <v>147</v>
      </c>
      <c r="J116" s="114" t="s">
        <v>128</v>
      </c>
      <c r="K116" s="115" t="s">
        <v>148</v>
      </c>
      <c r="L116" s="111"/>
      <c r="M116" s="58" t="s">
        <v>1</v>
      </c>
      <c r="N116" s="59" t="s">
        <v>42</v>
      </c>
      <c r="O116" s="59" t="s">
        <v>149</v>
      </c>
      <c r="P116" s="59" t="s">
        <v>150</v>
      </c>
      <c r="Q116" s="59" t="s">
        <v>151</v>
      </c>
      <c r="R116" s="59" t="s">
        <v>152</v>
      </c>
      <c r="S116" s="59" t="s">
        <v>153</v>
      </c>
      <c r="T116" s="60" t="s">
        <v>154</v>
      </c>
    </row>
    <row r="117" spans="2:65" s="1" customFormat="1" ht="22.75" customHeight="1">
      <c r="B117" s="31"/>
      <c r="C117" s="63" t="s">
        <v>155</v>
      </c>
      <c r="J117" s="116">
        <f>BK117</f>
        <v>0</v>
      </c>
      <c r="L117" s="31"/>
      <c r="M117" s="61"/>
      <c r="N117" s="52"/>
      <c r="O117" s="52"/>
      <c r="P117" s="117">
        <f>P118</f>
        <v>0</v>
      </c>
      <c r="Q117" s="52"/>
      <c r="R117" s="117">
        <f>R118</f>
        <v>0</v>
      </c>
      <c r="S117" s="52"/>
      <c r="T117" s="118">
        <f>T118</f>
        <v>0</v>
      </c>
      <c r="AT117" s="16" t="s">
        <v>77</v>
      </c>
      <c r="AU117" s="16" t="s">
        <v>130</v>
      </c>
      <c r="BK117" s="119">
        <f>BK118</f>
        <v>0</v>
      </c>
    </row>
    <row r="118" spans="2:65" s="11" customFormat="1" ht="25.85" customHeight="1">
      <c r="B118" s="120"/>
      <c r="D118" s="121" t="s">
        <v>77</v>
      </c>
      <c r="E118" s="122" t="s">
        <v>1342</v>
      </c>
      <c r="F118" s="122" t="s">
        <v>1343</v>
      </c>
      <c r="I118" s="123"/>
      <c r="J118" s="124">
        <f>BK118</f>
        <v>0</v>
      </c>
      <c r="L118" s="120"/>
      <c r="M118" s="125"/>
      <c r="P118" s="126">
        <f>SUM(P119:P203)</f>
        <v>0</v>
      </c>
      <c r="R118" s="126">
        <f>SUM(R119:R203)</f>
        <v>0</v>
      </c>
      <c r="T118" s="127">
        <f>SUM(T119:T203)</f>
        <v>0</v>
      </c>
      <c r="AR118" s="121" t="s">
        <v>177</v>
      </c>
      <c r="AT118" s="128" t="s">
        <v>77</v>
      </c>
      <c r="AU118" s="128" t="s">
        <v>78</v>
      </c>
      <c r="AY118" s="121" t="s">
        <v>158</v>
      </c>
      <c r="BK118" s="129">
        <f>SUM(BK119:BK203)</f>
        <v>0</v>
      </c>
    </row>
    <row r="119" spans="2:65" s="1" customFormat="1" ht="16.55" customHeight="1">
      <c r="B119" s="31"/>
      <c r="C119" s="132" t="s">
        <v>86</v>
      </c>
      <c r="D119" s="132" t="s">
        <v>160</v>
      </c>
      <c r="E119" s="133" t="s">
        <v>1344</v>
      </c>
      <c r="F119" s="134" t="s">
        <v>1345</v>
      </c>
      <c r="G119" s="135" t="s">
        <v>414</v>
      </c>
      <c r="H119" s="136">
        <v>3</v>
      </c>
      <c r="I119" s="137"/>
      <c r="J119" s="138">
        <f t="shared" ref="J119:J150" si="0">ROUND(I119*H119,2)</f>
        <v>0</v>
      </c>
      <c r="K119" s="139"/>
      <c r="L119" s="31"/>
      <c r="M119" s="140" t="s">
        <v>1</v>
      </c>
      <c r="N119" s="141" t="s">
        <v>43</v>
      </c>
      <c r="P119" s="142">
        <f t="shared" ref="P119:P150" si="1">O119*H119</f>
        <v>0</v>
      </c>
      <c r="Q119" s="142">
        <v>0</v>
      </c>
      <c r="R119" s="142">
        <f t="shared" ref="R119:R150" si="2">Q119*H119</f>
        <v>0</v>
      </c>
      <c r="S119" s="142">
        <v>0</v>
      </c>
      <c r="T119" s="143">
        <f t="shared" ref="T119:T150" si="3">S119*H119</f>
        <v>0</v>
      </c>
      <c r="AR119" s="144" t="s">
        <v>164</v>
      </c>
      <c r="AT119" s="144" t="s">
        <v>160</v>
      </c>
      <c r="AU119" s="144" t="s">
        <v>86</v>
      </c>
      <c r="AY119" s="16" t="s">
        <v>158</v>
      </c>
      <c r="BE119" s="145">
        <f t="shared" ref="BE119:BE150" si="4">IF(N119="základní",J119,0)</f>
        <v>0</v>
      </c>
      <c r="BF119" s="145">
        <f t="shared" ref="BF119:BF150" si="5">IF(N119="snížená",J119,0)</f>
        <v>0</v>
      </c>
      <c r="BG119" s="145">
        <f t="shared" ref="BG119:BG150" si="6">IF(N119="zákl. přenesená",J119,0)</f>
        <v>0</v>
      </c>
      <c r="BH119" s="145">
        <f t="shared" ref="BH119:BH150" si="7">IF(N119="sníž. přenesená",J119,0)</f>
        <v>0</v>
      </c>
      <c r="BI119" s="145">
        <f t="shared" ref="BI119:BI150" si="8">IF(N119="nulová",J119,0)</f>
        <v>0</v>
      </c>
      <c r="BJ119" s="16" t="s">
        <v>86</v>
      </c>
      <c r="BK119" s="145">
        <f t="shared" ref="BK119:BK150" si="9">ROUND(I119*H119,2)</f>
        <v>0</v>
      </c>
      <c r="BL119" s="16" t="s">
        <v>164</v>
      </c>
      <c r="BM119" s="144" t="s">
        <v>1346</v>
      </c>
    </row>
    <row r="120" spans="2:65" s="1" customFormat="1" ht="16.55" customHeight="1">
      <c r="B120" s="31"/>
      <c r="C120" s="132" t="s">
        <v>88</v>
      </c>
      <c r="D120" s="132" t="s">
        <v>160</v>
      </c>
      <c r="E120" s="133" t="s">
        <v>1347</v>
      </c>
      <c r="F120" s="134" t="s">
        <v>1348</v>
      </c>
      <c r="G120" s="135" t="s">
        <v>414</v>
      </c>
      <c r="H120" s="136">
        <v>1</v>
      </c>
      <c r="I120" s="137"/>
      <c r="J120" s="138">
        <f t="shared" si="0"/>
        <v>0</v>
      </c>
      <c r="K120" s="139"/>
      <c r="L120" s="31"/>
      <c r="M120" s="140" t="s">
        <v>1</v>
      </c>
      <c r="N120" s="141" t="s">
        <v>43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164</v>
      </c>
      <c r="AT120" s="144" t="s">
        <v>160</v>
      </c>
      <c r="AU120" s="144" t="s">
        <v>86</v>
      </c>
      <c r="AY120" s="16" t="s">
        <v>158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6" t="s">
        <v>86</v>
      </c>
      <c r="BK120" s="145">
        <f t="shared" si="9"/>
        <v>0</v>
      </c>
      <c r="BL120" s="16" t="s">
        <v>164</v>
      </c>
      <c r="BM120" s="144" t="s">
        <v>1349</v>
      </c>
    </row>
    <row r="121" spans="2:65" s="1" customFormat="1" ht="16.55" customHeight="1">
      <c r="B121" s="31"/>
      <c r="C121" s="132" t="s">
        <v>177</v>
      </c>
      <c r="D121" s="132" t="s">
        <v>160</v>
      </c>
      <c r="E121" s="133" t="s">
        <v>1350</v>
      </c>
      <c r="F121" s="134" t="s">
        <v>1351</v>
      </c>
      <c r="G121" s="135" t="s">
        <v>414</v>
      </c>
      <c r="H121" s="136">
        <v>5</v>
      </c>
      <c r="I121" s="137"/>
      <c r="J121" s="138">
        <f t="shared" si="0"/>
        <v>0</v>
      </c>
      <c r="K121" s="139"/>
      <c r="L121" s="31"/>
      <c r="M121" s="140" t="s">
        <v>1</v>
      </c>
      <c r="N121" s="141" t="s">
        <v>43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164</v>
      </c>
      <c r="AT121" s="144" t="s">
        <v>160</v>
      </c>
      <c r="AU121" s="144" t="s">
        <v>86</v>
      </c>
      <c r="AY121" s="16" t="s">
        <v>158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6" t="s">
        <v>86</v>
      </c>
      <c r="BK121" s="145">
        <f t="shared" si="9"/>
        <v>0</v>
      </c>
      <c r="BL121" s="16" t="s">
        <v>164</v>
      </c>
      <c r="BM121" s="144" t="s">
        <v>1352</v>
      </c>
    </row>
    <row r="122" spans="2:65" s="1" customFormat="1" ht="24.25" customHeight="1">
      <c r="B122" s="31"/>
      <c r="C122" s="132" t="s">
        <v>164</v>
      </c>
      <c r="D122" s="132" t="s">
        <v>160</v>
      </c>
      <c r="E122" s="133" t="s">
        <v>1353</v>
      </c>
      <c r="F122" s="134" t="s">
        <v>1354</v>
      </c>
      <c r="G122" s="135" t="s">
        <v>414</v>
      </c>
      <c r="H122" s="136">
        <v>14</v>
      </c>
      <c r="I122" s="137"/>
      <c r="J122" s="138">
        <f t="shared" si="0"/>
        <v>0</v>
      </c>
      <c r="K122" s="139"/>
      <c r="L122" s="31"/>
      <c r="M122" s="140" t="s">
        <v>1</v>
      </c>
      <c r="N122" s="141" t="s">
        <v>43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164</v>
      </c>
      <c r="AT122" s="144" t="s">
        <v>160</v>
      </c>
      <c r="AU122" s="144" t="s">
        <v>86</v>
      </c>
      <c r="AY122" s="16" t="s">
        <v>158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6" t="s">
        <v>86</v>
      </c>
      <c r="BK122" s="145">
        <f t="shared" si="9"/>
        <v>0</v>
      </c>
      <c r="BL122" s="16" t="s">
        <v>164</v>
      </c>
      <c r="BM122" s="144" t="s">
        <v>1355</v>
      </c>
    </row>
    <row r="123" spans="2:65" s="1" customFormat="1" ht="21.8" customHeight="1">
      <c r="B123" s="31"/>
      <c r="C123" s="132" t="s">
        <v>186</v>
      </c>
      <c r="D123" s="132" t="s">
        <v>160</v>
      </c>
      <c r="E123" s="133" t="s">
        <v>1356</v>
      </c>
      <c r="F123" s="134" t="s">
        <v>1357</v>
      </c>
      <c r="G123" s="135" t="s">
        <v>414</v>
      </c>
      <c r="H123" s="136">
        <v>4</v>
      </c>
      <c r="I123" s="137"/>
      <c r="J123" s="138">
        <f t="shared" si="0"/>
        <v>0</v>
      </c>
      <c r="K123" s="139"/>
      <c r="L123" s="31"/>
      <c r="M123" s="140" t="s">
        <v>1</v>
      </c>
      <c r="N123" s="141" t="s">
        <v>43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164</v>
      </c>
      <c r="AT123" s="144" t="s">
        <v>160</v>
      </c>
      <c r="AU123" s="144" t="s">
        <v>86</v>
      </c>
      <c r="AY123" s="16" t="s">
        <v>158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6" t="s">
        <v>86</v>
      </c>
      <c r="BK123" s="145">
        <f t="shared" si="9"/>
        <v>0</v>
      </c>
      <c r="BL123" s="16" t="s">
        <v>164</v>
      </c>
      <c r="BM123" s="144" t="s">
        <v>1358</v>
      </c>
    </row>
    <row r="124" spans="2:65" s="1" customFormat="1" ht="16.55" customHeight="1">
      <c r="B124" s="31"/>
      <c r="C124" s="132" t="s">
        <v>191</v>
      </c>
      <c r="D124" s="132" t="s">
        <v>160</v>
      </c>
      <c r="E124" s="133" t="s">
        <v>1359</v>
      </c>
      <c r="F124" s="134" t="s">
        <v>1360</v>
      </c>
      <c r="G124" s="135" t="s">
        <v>250</v>
      </c>
      <c r="H124" s="136">
        <v>464</v>
      </c>
      <c r="I124" s="137"/>
      <c r="J124" s="138">
        <f t="shared" si="0"/>
        <v>0</v>
      </c>
      <c r="K124" s="139"/>
      <c r="L124" s="31"/>
      <c r="M124" s="140" t="s">
        <v>1</v>
      </c>
      <c r="N124" s="141" t="s">
        <v>43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164</v>
      </c>
      <c r="AT124" s="144" t="s">
        <v>160</v>
      </c>
      <c r="AU124" s="144" t="s">
        <v>86</v>
      </c>
      <c r="AY124" s="16" t="s">
        <v>158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6" t="s">
        <v>86</v>
      </c>
      <c r="BK124" s="145">
        <f t="shared" si="9"/>
        <v>0</v>
      </c>
      <c r="BL124" s="16" t="s">
        <v>164</v>
      </c>
      <c r="BM124" s="144" t="s">
        <v>1361</v>
      </c>
    </row>
    <row r="125" spans="2:65" s="1" customFormat="1" ht="16.55" customHeight="1">
      <c r="B125" s="31"/>
      <c r="C125" s="132" t="s">
        <v>196</v>
      </c>
      <c r="D125" s="132" t="s">
        <v>160</v>
      </c>
      <c r="E125" s="133" t="s">
        <v>1362</v>
      </c>
      <c r="F125" s="134" t="s">
        <v>1363</v>
      </c>
      <c r="G125" s="135" t="s">
        <v>250</v>
      </c>
      <c r="H125" s="136">
        <v>229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164</v>
      </c>
      <c r="AT125" s="144" t="s">
        <v>160</v>
      </c>
      <c r="AU125" s="144" t="s">
        <v>86</v>
      </c>
      <c r="AY125" s="16" t="s">
        <v>158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164</v>
      </c>
      <c r="BM125" s="144" t="s">
        <v>1364</v>
      </c>
    </row>
    <row r="126" spans="2:65" s="1" customFormat="1" ht="16.55" customHeight="1">
      <c r="B126" s="31"/>
      <c r="C126" s="132" t="s">
        <v>201</v>
      </c>
      <c r="D126" s="132" t="s">
        <v>160</v>
      </c>
      <c r="E126" s="133" t="s">
        <v>1365</v>
      </c>
      <c r="F126" s="134" t="s">
        <v>1366</v>
      </c>
      <c r="G126" s="135" t="s">
        <v>250</v>
      </c>
      <c r="H126" s="136">
        <v>94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164</v>
      </c>
      <c r="AT126" s="144" t="s">
        <v>160</v>
      </c>
      <c r="AU126" s="144" t="s">
        <v>86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164</v>
      </c>
      <c r="BM126" s="144" t="s">
        <v>1367</v>
      </c>
    </row>
    <row r="127" spans="2:65" s="1" customFormat="1" ht="16.55" customHeight="1">
      <c r="B127" s="31"/>
      <c r="C127" s="132" t="s">
        <v>207</v>
      </c>
      <c r="D127" s="132" t="s">
        <v>160</v>
      </c>
      <c r="E127" s="133" t="s">
        <v>1368</v>
      </c>
      <c r="F127" s="134" t="s">
        <v>1369</v>
      </c>
      <c r="G127" s="135" t="s">
        <v>250</v>
      </c>
      <c r="H127" s="136">
        <v>42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164</v>
      </c>
      <c r="AT127" s="144" t="s">
        <v>160</v>
      </c>
      <c r="AU127" s="144" t="s">
        <v>86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164</v>
      </c>
      <c r="BM127" s="144" t="s">
        <v>1370</v>
      </c>
    </row>
    <row r="128" spans="2:65" s="1" customFormat="1" ht="16.55" customHeight="1">
      <c r="B128" s="31"/>
      <c r="C128" s="132" t="s">
        <v>214</v>
      </c>
      <c r="D128" s="132" t="s">
        <v>160</v>
      </c>
      <c r="E128" s="133" t="s">
        <v>1371</v>
      </c>
      <c r="F128" s="134" t="s">
        <v>1372</v>
      </c>
      <c r="G128" s="135" t="s">
        <v>250</v>
      </c>
      <c r="H128" s="136">
        <v>45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164</v>
      </c>
      <c r="AT128" s="144" t="s">
        <v>160</v>
      </c>
      <c r="AU128" s="144" t="s">
        <v>86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164</v>
      </c>
      <c r="BM128" s="144" t="s">
        <v>1373</v>
      </c>
    </row>
    <row r="129" spans="2:65" s="1" customFormat="1" ht="16.55" customHeight="1">
      <c r="B129" s="31"/>
      <c r="C129" s="132" t="s">
        <v>219</v>
      </c>
      <c r="D129" s="132" t="s">
        <v>160</v>
      </c>
      <c r="E129" s="133" t="s">
        <v>1374</v>
      </c>
      <c r="F129" s="134" t="s">
        <v>1375</v>
      </c>
      <c r="G129" s="135" t="s">
        <v>250</v>
      </c>
      <c r="H129" s="136">
        <v>395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164</v>
      </c>
      <c r="AT129" s="144" t="s">
        <v>160</v>
      </c>
      <c r="AU129" s="144" t="s">
        <v>86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1376</v>
      </c>
    </row>
    <row r="130" spans="2:65" s="1" customFormat="1" ht="16.55" customHeight="1">
      <c r="B130" s="31"/>
      <c r="C130" s="132" t="s">
        <v>223</v>
      </c>
      <c r="D130" s="132" t="s">
        <v>160</v>
      </c>
      <c r="E130" s="133" t="s">
        <v>1377</v>
      </c>
      <c r="F130" s="134" t="s">
        <v>1378</v>
      </c>
      <c r="G130" s="135" t="s">
        <v>414</v>
      </c>
      <c r="H130" s="136">
        <v>2</v>
      </c>
      <c r="I130" s="137"/>
      <c r="J130" s="138">
        <f t="shared" si="0"/>
        <v>0</v>
      </c>
      <c r="K130" s="139"/>
      <c r="L130" s="31"/>
      <c r="M130" s="140" t="s">
        <v>1</v>
      </c>
      <c r="N130" s="14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164</v>
      </c>
      <c r="AT130" s="144" t="s">
        <v>160</v>
      </c>
      <c r="AU130" s="144" t="s">
        <v>86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164</v>
      </c>
      <c r="BM130" s="144" t="s">
        <v>1379</v>
      </c>
    </row>
    <row r="131" spans="2:65" s="1" customFormat="1" ht="16.55" customHeight="1">
      <c r="B131" s="31"/>
      <c r="C131" s="132" t="s">
        <v>229</v>
      </c>
      <c r="D131" s="132" t="s">
        <v>160</v>
      </c>
      <c r="E131" s="133" t="s">
        <v>1380</v>
      </c>
      <c r="F131" s="134" t="s">
        <v>1381</v>
      </c>
      <c r="G131" s="135" t="s">
        <v>414</v>
      </c>
      <c r="H131" s="136">
        <v>34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164</v>
      </c>
      <c r="AT131" s="144" t="s">
        <v>160</v>
      </c>
      <c r="AU131" s="144" t="s">
        <v>86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164</v>
      </c>
      <c r="BM131" s="144" t="s">
        <v>1382</v>
      </c>
    </row>
    <row r="132" spans="2:65" s="1" customFormat="1" ht="16.55" customHeight="1">
      <c r="B132" s="31"/>
      <c r="C132" s="132" t="s">
        <v>234</v>
      </c>
      <c r="D132" s="132" t="s">
        <v>160</v>
      </c>
      <c r="E132" s="133" t="s">
        <v>1383</v>
      </c>
      <c r="F132" s="134" t="s">
        <v>1384</v>
      </c>
      <c r="G132" s="135" t="s">
        <v>414</v>
      </c>
      <c r="H132" s="136">
        <v>3</v>
      </c>
      <c r="I132" s="137"/>
      <c r="J132" s="138">
        <f t="shared" si="0"/>
        <v>0</v>
      </c>
      <c r="K132" s="139"/>
      <c r="L132" s="31"/>
      <c r="M132" s="140" t="s">
        <v>1</v>
      </c>
      <c r="N132" s="14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164</v>
      </c>
      <c r="AT132" s="144" t="s">
        <v>160</v>
      </c>
      <c r="AU132" s="144" t="s">
        <v>86</v>
      </c>
      <c r="AY132" s="16" t="s">
        <v>158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164</v>
      </c>
      <c r="BM132" s="144" t="s">
        <v>1385</v>
      </c>
    </row>
    <row r="133" spans="2:65" s="1" customFormat="1" ht="16.55" customHeight="1">
      <c r="B133" s="31"/>
      <c r="C133" s="132" t="s">
        <v>8</v>
      </c>
      <c r="D133" s="132" t="s">
        <v>160</v>
      </c>
      <c r="E133" s="133" t="s">
        <v>1386</v>
      </c>
      <c r="F133" s="134" t="s">
        <v>1387</v>
      </c>
      <c r="G133" s="135" t="s">
        <v>250</v>
      </c>
      <c r="H133" s="136">
        <v>90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164</v>
      </c>
      <c r="AT133" s="144" t="s">
        <v>160</v>
      </c>
      <c r="AU133" s="144" t="s">
        <v>86</v>
      </c>
      <c r="AY133" s="16" t="s">
        <v>158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164</v>
      </c>
      <c r="BM133" s="144" t="s">
        <v>1388</v>
      </c>
    </row>
    <row r="134" spans="2:65" s="1" customFormat="1" ht="16.55" customHeight="1">
      <c r="B134" s="31"/>
      <c r="C134" s="132" t="s">
        <v>242</v>
      </c>
      <c r="D134" s="132" t="s">
        <v>160</v>
      </c>
      <c r="E134" s="133" t="s">
        <v>1389</v>
      </c>
      <c r="F134" s="134" t="s">
        <v>1390</v>
      </c>
      <c r="G134" s="135" t="s">
        <v>250</v>
      </c>
      <c r="H134" s="136">
        <v>271</v>
      </c>
      <c r="I134" s="137"/>
      <c r="J134" s="138">
        <f t="shared" si="0"/>
        <v>0</v>
      </c>
      <c r="K134" s="139"/>
      <c r="L134" s="31"/>
      <c r="M134" s="140" t="s">
        <v>1</v>
      </c>
      <c r="N134" s="14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164</v>
      </c>
      <c r="AT134" s="144" t="s">
        <v>160</v>
      </c>
      <c r="AU134" s="144" t="s">
        <v>86</v>
      </c>
      <c r="AY134" s="16" t="s">
        <v>158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164</v>
      </c>
      <c r="BM134" s="144" t="s">
        <v>1391</v>
      </c>
    </row>
    <row r="135" spans="2:65" s="1" customFormat="1" ht="16.55" customHeight="1">
      <c r="B135" s="31"/>
      <c r="C135" s="132" t="s">
        <v>247</v>
      </c>
      <c r="D135" s="132" t="s">
        <v>160</v>
      </c>
      <c r="E135" s="133" t="s">
        <v>1392</v>
      </c>
      <c r="F135" s="134" t="s">
        <v>1393</v>
      </c>
      <c r="G135" s="135" t="s">
        <v>414</v>
      </c>
      <c r="H135" s="136">
        <v>6</v>
      </c>
      <c r="I135" s="137"/>
      <c r="J135" s="138">
        <f t="shared" si="0"/>
        <v>0</v>
      </c>
      <c r="K135" s="139"/>
      <c r="L135" s="31"/>
      <c r="M135" s="140" t="s">
        <v>1</v>
      </c>
      <c r="N135" s="14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164</v>
      </c>
      <c r="AT135" s="144" t="s">
        <v>160</v>
      </c>
      <c r="AU135" s="144" t="s">
        <v>86</v>
      </c>
      <c r="AY135" s="16" t="s">
        <v>158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164</v>
      </c>
      <c r="BM135" s="144" t="s">
        <v>1394</v>
      </c>
    </row>
    <row r="136" spans="2:65" s="1" customFormat="1" ht="16.55" customHeight="1">
      <c r="B136" s="31"/>
      <c r="C136" s="132" t="s">
        <v>212</v>
      </c>
      <c r="D136" s="132" t="s">
        <v>160</v>
      </c>
      <c r="E136" s="133" t="s">
        <v>1395</v>
      </c>
      <c r="F136" s="134" t="s">
        <v>1396</v>
      </c>
      <c r="G136" s="135" t="s">
        <v>414</v>
      </c>
      <c r="H136" s="136">
        <v>13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164</v>
      </c>
      <c r="AT136" s="144" t="s">
        <v>160</v>
      </c>
      <c r="AU136" s="144" t="s">
        <v>86</v>
      </c>
      <c r="AY136" s="16" t="s">
        <v>158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164</v>
      </c>
      <c r="BM136" s="144" t="s">
        <v>1397</v>
      </c>
    </row>
    <row r="137" spans="2:65" s="1" customFormat="1" ht="16.55" customHeight="1">
      <c r="B137" s="31"/>
      <c r="C137" s="132" t="s">
        <v>257</v>
      </c>
      <c r="D137" s="132" t="s">
        <v>160</v>
      </c>
      <c r="E137" s="133" t="s">
        <v>1398</v>
      </c>
      <c r="F137" s="134" t="s">
        <v>1399</v>
      </c>
      <c r="G137" s="135" t="s">
        <v>167</v>
      </c>
      <c r="H137" s="136">
        <v>3.84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164</v>
      </c>
      <c r="AT137" s="144" t="s">
        <v>160</v>
      </c>
      <c r="AU137" s="144" t="s">
        <v>86</v>
      </c>
      <c r="AY137" s="16" t="s">
        <v>158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164</v>
      </c>
      <c r="BM137" s="144" t="s">
        <v>1400</v>
      </c>
    </row>
    <row r="138" spans="2:65" s="1" customFormat="1" ht="21.8" customHeight="1">
      <c r="B138" s="31"/>
      <c r="C138" s="132" t="s">
        <v>262</v>
      </c>
      <c r="D138" s="132" t="s">
        <v>160</v>
      </c>
      <c r="E138" s="133" t="s">
        <v>1401</v>
      </c>
      <c r="F138" s="134" t="s">
        <v>1402</v>
      </c>
      <c r="G138" s="135" t="s">
        <v>167</v>
      </c>
      <c r="H138" s="136">
        <v>3.9</v>
      </c>
      <c r="I138" s="137"/>
      <c r="J138" s="138">
        <f t="shared" si="0"/>
        <v>0</v>
      </c>
      <c r="K138" s="139"/>
      <c r="L138" s="31"/>
      <c r="M138" s="140" t="s">
        <v>1</v>
      </c>
      <c r="N138" s="141" t="s">
        <v>43</v>
      </c>
      <c r="P138" s="142">
        <f t="shared" si="1"/>
        <v>0</v>
      </c>
      <c r="Q138" s="142">
        <v>0</v>
      </c>
      <c r="R138" s="142">
        <f t="shared" si="2"/>
        <v>0</v>
      </c>
      <c r="S138" s="142">
        <v>0</v>
      </c>
      <c r="T138" s="143">
        <f t="shared" si="3"/>
        <v>0</v>
      </c>
      <c r="AR138" s="144" t="s">
        <v>164</v>
      </c>
      <c r="AT138" s="144" t="s">
        <v>160</v>
      </c>
      <c r="AU138" s="144" t="s">
        <v>86</v>
      </c>
      <c r="AY138" s="16" t="s">
        <v>158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86</v>
      </c>
      <c r="BK138" s="145">
        <f t="shared" si="9"/>
        <v>0</v>
      </c>
      <c r="BL138" s="16" t="s">
        <v>164</v>
      </c>
      <c r="BM138" s="144" t="s">
        <v>1403</v>
      </c>
    </row>
    <row r="139" spans="2:65" s="1" customFormat="1" ht="16.55" customHeight="1">
      <c r="B139" s="31"/>
      <c r="C139" s="132" t="s">
        <v>7</v>
      </c>
      <c r="D139" s="132" t="s">
        <v>160</v>
      </c>
      <c r="E139" s="133" t="s">
        <v>1404</v>
      </c>
      <c r="F139" s="134" t="s">
        <v>1405</v>
      </c>
      <c r="G139" s="135" t="s">
        <v>167</v>
      </c>
      <c r="H139" s="136">
        <v>2.82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43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164</v>
      </c>
      <c r="AT139" s="144" t="s">
        <v>160</v>
      </c>
      <c r="AU139" s="144" t="s">
        <v>86</v>
      </c>
      <c r="AY139" s="16" t="s">
        <v>158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86</v>
      </c>
      <c r="BK139" s="145">
        <f t="shared" si="9"/>
        <v>0</v>
      </c>
      <c r="BL139" s="16" t="s">
        <v>164</v>
      </c>
      <c r="BM139" s="144" t="s">
        <v>1406</v>
      </c>
    </row>
    <row r="140" spans="2:65" s="1" customFormat="1" ht="16.55" customHeight="1">
      <c r="B140" s="31"/>
      <c r="C140" s="132" t="s">
        <v>275</v>
      </c>
      <c r="D140" s="132" t="s">
        <v>160</v>
      </c>
      <c r="E140" s="133" t="s">
        <v>1407</v>
      </c>
      <c r="F140" s="134" t="s">
        <v>1408</v>
      </c>
      <c r="G140" s="135" t="s">
        <v>211</v>
      </c>
      <c r="H140" s="136">
        <v>26.4</v>
      </c>
      <c r="I140" s="137"/>
      <c r="J140" s="138">
        <f t="shared" si="0"/>
        <v>0</v>
      </c>
      <c r="K140" s="139"/>
      <c r="L140" s="31"/>
      <c r="M140" s="140" t="s">
        <v>1</v>
      </c>
      <c r="N140" s="141" t="s">
        <v>43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164</v>
      </c>
      <c r="AT140" s="144" t="s">
        <v>160</v>
      </c>
      <c r="AU140" s="144" t="s">
        <v>86</v>
      </c>
      <c r="AY140" s="16" t="s">
        <v>158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86</v>
      </c>
      <c r="BK140" s="145">
        <f t="shared" si="9"/>
        <v>0</v>
      </c>
      <c r="BL140" s="16" t="s">
        <v>164</v>
      </c>
      <c r="BM140" s="144" t="s">
        <v>1409</v>
      </c>
    </row>
    <row r="141" spans="2:65" s="1" customFormat="1" ht="16.55" customHeight="1">
      <c r="B141" s="31"/>
      <c r="C141" s="132" t="s">
        <v>279</v>
      </c>
      <c r="D141" s="132" t="s">
        <v>160</v>
      </c>
      <c r="E141" s="133" t="s">
        <v>1410</v>
      </c>
      <c r="F141" s="134" t="s">
        <v>1411</v>
      </c>
      <c r="G141" s="135" t="s">
        <v>414</v>
      </c>
      <c r="H141" s="136">
        <v>2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43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164</v>
      </c>
      <c r="AT141" s="144" t="s">
        <v>160</v>
      </c>
      <c r="AU141" s="144" t="s">
        <v>86</v>
      </c>
      <c r="AY141" s="16" t="s">
        <v>158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86</v>
      </c>
      <c r="BK141" s="145">
        <f t="shared" si="9"/>
        <v>0</v>
      </c>
      <c r="BL141" s="16" t="s">
        <v>164</v>
      </c>
      <c r="BM141" s="144" t="s">
        <v>1412</v>
      </c>
    </row>
    <row r="142" spans="2:65" s="1" customFormat="1" ht="16.55" customHeight="1">
      <c r="B142" s="31"/>
      <c r="C142" s="132" t="s">
        <v>283</v>
      </c>
      <c r="D142" s="132" t="s">
        <v>160</v>
      </c>
      <c r="E142" s="133" t="s">
        <v>1413</v>
      </c>
      <c r="F142" s="134" t="s">
        <v>1414</v>
      </c>
      <c r="G142" s="135" t="s">
        <v>414</v>
      </c>
      <c r="H142" s="136">
        <v>1</v>
      </c>
      <c r="I142" s="137"/>
      <c r="J142" s="138">
        <f t="shared" si="0"/>
        <v>0</v>
      </c>
      <c r="K142" s="139"/>
      <c r="L142" s="31"/>
      <c r="M142" s="140" t="s">
        <v>1</v>
      </c>
      <c r="N142" s="141" t="s">
        <v>43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164</v>
      </c>
      <c r="AT142" s="144" t="s">
        <v>160</v>
      </c>
      <c r="AU142" s="144" t="s">
        <v>86</v>
      </c>
      <c r="AY142" s="16" t="s">
        <v>158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86</v>
      </c>
      <c r="BK142" s="145">
        <f t="shared" si="9"/>
        <v>0</v>
      </c>
      <c r="BL142" s="16" t="s">
        <v>164</v>
      </c>
      <c r="BM142" s="144" t="s">
        <v>1415</v>
      </c>
    </row>
    <row r="143" spans="2:65" s="1" customFormat="1" ht="16.55" customHeight="1">
      <c r="B143" s="31"/>
      <c r="C143" s="132" t="s">
        <v>287</v>
      </c>
      <c r="D143" s="132" t="s">
        <v>160</v>
      </c>
      <c r="E143" s="133" t="s">
        <v>1416</v>
      </c>
      <c r="F143" s="134" t="s">
        <v>1417</v>
      </c>
      <c r="G143" s="135" t="s">
        <v>414</v>
      </c>
      <c r="H143" s="136">
        <v>48</v>
      </c>
      <c r="I143" s="137"/>
      <c r="J143" s="138">
        <f t="shared" si="0"/>
        <v>0</v>
      </c>
      <c r="K143" s="139"/>
      <c r="L143" s="31"/>
      <c r="M143" s="140" t="s">
        <v>1</v>
      </c>
      <c r="N143" s="141" t="s">
        <v>43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164</v>
      </c>
      <c r="AT143" s="144" t="s">
        <v>160</v>
      </c>
      <c r="AU143" s="144" t="s">
        <v>86</v>
      </c>
      <c r="AY143" s="16" t="s">
        <v>158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6" t="s">
        <v>86</v>
      </c>
      <c r="BK143" s="145">
        <f t="shared" si="9"/>
        <v>0</v>
      </c>
      <c r="BL143" s="16" t="s">
        <v>164</v>
      </c>
      <c r="BM143" s="144" t="s">
        <v>1418</v>
      </c>
    </row>
    <row r="144" spans="2:65" s="1" customFormat="1" ht="16.55" customHeight="1">
      <c r="B144" s="31"/>
      <c r="C144" s="132" t="s">
        <v>237</v>
      </c>
      <c r="D144" s="132" t="s">
        <v>160</v>
      </c>
      <c r="E144" s="133" t="s">
        <v>1419</v>
      </c>
      <c r="F144" s="134" t="s">
        <v>1420</v>
      </c>
      <c r="G144" s="135" t="s">
        <v>250</v>
      </c>
      <c r="H144" s="136">
        <v>48</v>
      </c>
      <c r="I144" s="137"/>
      <c r="J144" s="138">
        <f t="shared" si="0"/>
        <v>0</v>
      </c>
      <c r="K144" s="139"/>
      <c r="L144" s="31"/>
      <c r="M144" s="140" t="s">
        <v>1</v>
      </c>
      <c r="N144" s="141" t="s">
        <v>43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164</v>
      </c>
      <c r="AT144" s="144" t="s">
        <v>160</v>
      </c>
      <c r="AU144" s="144" t="s">
        <v>86</v>
      </c>
      <c r="AY144" s="16" t="s">
        <v>158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6" t="s">
        <v>86</v>
      </c>
      <c r="BK144" s="145">
        <f t="shared" si="9"/>
        <v>0</v>
      </c>
      <c r="BL144" s="16" t="s">
        <v>164</v>
      </c>
      <c r="BM144" s="144" t="s">
        <v>1421</v>
      </c>
    </row>
    <row r="145" spans="2:65" s="1" customFormat="1" ht="24.25" customHeight="1">
      <c r="B145" s="31"/>
      <c r="C145" s="132" t="s">
        <v>304</v>
      </c>
      <c r="D145" s="132" t="s">
        <v>160</v>
      </c>
      <c r="E145" s="133" t="s">
        <v>1422</v>
      </c>
      <c r="F145" s="134" t="s">
        <v>1423</v>
      </c>
      <c r="G145" s="135" t="s">
        <v>414</v>
      </c>
      <c r="H145" s="136">
        <v>64</v>
      </c>
      <c r="I145" s="137"/>
      <c r="J145" s="138">
        <f t="shared" si="0"/>
        <v>0</v>
      </c>
      <c r="K145" s="139"/>
      <c r="L145" s="31"/>
      <c r="M145" s="140" t="s">
        <v>1</v>
      </c>
      <c r="N145" s="141" t="s">
        <v>43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164</v>
      </c>
      <c r="AT145" s="144" t="s">
        <v>160</v>
      </c>
      <c r="AU145" s="144" t="s">
        <v>86</v>
      </c>
      <c r="AY145" s="16" t="s">
        <v>158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6" t="s">
        <v>86</v>
      </c>
      <c r="BK145" s="145">
        <f t="shared" si="9"/>
        <v>0</v>
      </c>
      <c r="BL145" s="16" t="s">
        <v>164</v>
      </c>
      <c r="BM145" s="144" t="s">
        <v>1424</v>
      </c>
    </row>
    <row r="146" spans="2:65" s="1" customFormat="1" ht="16.55" customHeight="1">
      <c r="B146" s="31"/>
      <c r="C146" s="132" t="s">
        <v>241</v>
      </c>
      <c r="D146" s="132" t="s">
        <v>160</v>
      </c>
      <c r="E146" s="133" t="s">
        <v>1425</v>
      </c>
      <c r="F146" s="134" t="s">
        <v>1426</v>
      </c>
      <c r="G146" s="135" t="s">
        <v>414</v>
      </c>
      <c r="H146" s="136">
        <v>8</v>
      </c>
      <c r="I146" s="137"/>
      <c r="J146" s="138">
        <f t="shared" si="0"/>
        <v>0</v>
      </c>
      <c r="K146" s="139"/>
      <c r="L146" s="31"/>
      <c r="M146" s="140" t="s">
        <v>1</v>
      </c>
      <c r="N146" s="141" t="s">
        <v>43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164</v>
      </c>
      <c r="AT146" s="144" t="s">
        <v>160</v>
      </c>
      <c r="AU146" s="144" t="s">
        <v>86</v>
      </c>
      <c r="AY146" s="16" t="s">
        <v>158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6" t="s">
        <v>86</v>
      </c>
      <c r="BK146" s="145">
        <f t="shared" si="9"/>
        <v>0</v>
      </c>
      <c r="BL146" s="16" t="s">
        <v>164</v>
      </c>
      <c r="BM146" s="144" t="s">
        <v>1427</v>
      </c>
    </row>
    <row r="147" spans="2:65" s="1" customFormat="1" ht="16.55" customHeight="1">
      <c r="B147" s="31"/>
      <c r="C147" s="132" t="s">
        <v>314</v>
      </c>
      <c r="D147" s="132" t="s">
        <v>160</v>
      </c>
      <c r="E147" s="133" t="s">
        <v>1428</v>
      </c>
      <c r="F147" s="134" t="s">
        <v>1429</v>
      </c>
      <c r="G147" s="135" t="s">
        <v>250</v>
      </c>
      <c r="H147" s="136">
        <v>24</v>
      </c>
      <c r="I147" s="137"/>
      <c r="J147" s="138">
        <f t="shared" si="0"/>
        <v>0</v>
      </c>
      <c r="K147" s="139"/>
      <c r="L147" s="31"/>
      <c r="M147" s="140" t="s">
        <v>1</v>
      </c>
      <c r="N147" s="141" t="s">
        <v>43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164</v>
      </c>
      <c r="AT147" s="144" t="s">
        <v>160</v>
      </c>
      <c r="AU147" s="144" t="s">
        <v>86</v>
      </c>
      <c r="AY147" s="16" t="s">
        <v>158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6" t="s">
        <v>86</v>
      </c>
      <c r="BK147" s="145">
        <f t="shared" si="9"/>
        <v>0</v>
      </c>
      <c r="BL147" s="16" t="s">
        <v>164</v>
      </c>
      <c r="BM147" s="144" t="s">
        <v>1430</v>
      </c>
    </row>
    <row r="148" spans="2:65" s="1" customFormat="1" ht="21.8" customHeight="1">
      <c r="B148" s="31"/>
      <c r="C148" s="132" t="s">
        <v>245</v>
      </c>
      <c r="D148" s="132" t="s">
        <v>160</v>
      </c>
      <c r="E148" s="133" t="s">
        <v>1431</v>
      </c>
      <c r="F148" s="134" t="s">
        <v>1432</v>
      </c>
      <c r="G148" s="135" t="s">
        <v>414</v>
      </c>
      <c r="H148" s="136">
        <v>8</v>
      </c>
      <c r="I148" s="137"/>
      <c r="J148" s="138">
        <f t="shared" si="0"/>
        <v>0</v>
      </c>
      <c r="K148" s="139"/>
      <c r="L148" s="31"/>
      <c r="M148" s="140" t="s">
        <v>1</v>
      </c>
      <c r="N148" s="141" t="s">
        <v>43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164</v>
      </c>
      <c r="AT148" s="144" t="s">
        <v>160</v>
      </c>
      <c r="AU148" s="144" t="s">
        <v>86</v>
      </c>
      <c r="AY148" s="16" t="s">
        <v>158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6" t="s">
        <v>86</v>
      </c>
      <c r="BK148" s="145">
        <f t="shared" si="9"/>
        <v>0</v>
      </c>
      <c r="BL148" s="16" t="s">
        <v>164</v>
      </c>
      <c r="BM148" s="144" t="s">
        <v>1433</v>
      </c>
    </row>
    <row r="149" spans="2:65" s="1" customFormat="1" ht="16.55" customHeight="1">
      <c r="B149" s="31"/>
      <c r="C149" s="132" t="s">
        <v>325</v>
      </c>
      <c r="D149" s="132" t="s">
        <v>160</v>
      </c>
      <c r="E149" s="133" t="s">
        <v>1434</v>
      </c>
      <c r="F149" s="134" t="s">
        <v>1435</v>
      </c>
      <c r="G149" s="135" t="s">
        <v>414</v>
      </c>
      <c r="H149" s="136">
        <v>8</v>
      </c>
      <c r="I149" s="137"/>
      <c r="J149" s="138">
        <f t="shared" si="0"/>
        <v>0</v>
      </c>
      <c r="K149" s="139"/>
      <c r="L149" s="31"/>
      <c r="M149" s="140" t="s">
        <v>1</v>
      </c>
      <c r="N149" s="141" t="s">
        <v>43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164</v>
      </c>
      <c r="AT149" s="144" t="s">
        <v>160</v>
      </c>
      <c r="AU149" s="144" t="s">
        <v>86</v>
      </c>
      <c r="AY149" s="16" t="s">
        <v>158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6" t="s">
        <v>86</v>
      </c>
      <c r="BK149" s="145">
        <f t="shared" si="9"/>
        <v>0</v>
      </c>
      <c r="BL149" s="16" t="s">
        <v>164</v>
      </c>
      <c r="BM149" s="144" t="s">
        <v>1436</v>
      </c>
    </row>
    <row r="150" spans="2:65" s="1" customFormat="1" ht="21.8" customHeight="1">
      <c r="B150" s="31"/>
      <c r="C150" s="132" t="s">
        <v>251</v>
      </c>
      <c r="D150" s="132" t="s">
        <v>160</v>
      </c>
      <c r="E150" s="133" t="s">
        <v>1437</v>
      </c>
      <c r="F150" s="134" t="s">
        <v>1438</v>
      </c>
      <c r="G150" s="135" t="s">
        <v>414</v>
      </c>
      <c r="H150" s="136">
        <v>8</v>
      </c>
      <c r="I150" s="137"/>
      <c r="J150" s="138">
        <f t="shared" si="0"/>
        <v>0</v>
      </c>
      <c r="K150" s="139"/>
      <c r="L150" s="31"/>
      <c r="M150" s="140" t="s">
        <v>1</v>
      </c>
      <c r="N150" s="141" t="s">
        <v>43</v>
      </c>
      <c r="P150" s="142">
        <f t="shared" si="1"/>
        <v>0</v>
      </c>
      <c r="Q150" s="142">
        <v>0</v>
      </c>
      <c r="R150" s="142">
        <f t="shared" si="2"/>
        <v>0</v>
      </c>
      <c r="S150" s="142">
        <v>0</v>
      </c>
      <c r="T150" s="143">
        <f t="shared" si="3"/>
        <v>0</v>
      </c>
      <c r="AR150" s="144" t="s">
        <v>164</v>
      </c>
      <c r="AT150" s="144" t="s">
        <v>160</v>
      </c>
      <c r="AU150" s="144" t="s">
        <v>86</v>
      </c>
      <c r="AY150" s="16" t="s">
        <v>158</v>
      </c>
      <c r="BE150" s="145">
        <f t="shared" si="4"/>
        <v>0</v>
      </c>
      <c r="BF150" s="145">
        <f t="shared" si="5"/>
        <v>0</v>
      </c>
      <c r="BG150" s="145">
        <f t="shared" si="6"/>
        <v>0</v>
      </c>
      <c r="BH150" s="145">
        <f t="shared" si="7"/>
        <v>0</v>
      </c>
      <c r="BI150" s="145">
        <f t="shared" si="8"/>
        <v>0</v>
      </c>
      <c r="BJ150" s="16" t="s">
        <v>86</v>
      </c>
      <c r="BK150" s="145">
        <f t="shared" si="9"/>
        <v>0</v>
      </c>
      <c r="BL150" s="16" t="s">
        <v>164</v>
      </c>
      <c r="BM150" s="144" t="s">
        <v>1439</v>
      </c>
    </row>
    <row r="151" spans="2:65" s="1" customFormat="1" ht="21.8" customHeight="1">
      <c r="B151" s="31"/>
      <c r="C151" s="132" t="s">
        <v>334</v>
      </c>
      <c r="D151" s="132" t="s">
        <v>160</v>
      </c>
      <c r="E151" s="133" t="s">
        <v>1440</v>
      </c>
      <c r="F151" s="134" t="s">
        <v>1441</v>
      </c>
      <c r="G151" s="135" t="s">
        <v>414</v>
      </c>
      <c r="H151" s="136">
        <v>8</v>
      </c>
      <c r="I151" s="137"/>
      <c r="J151" s="138">
        <f t="shared" ref="J151:J182" si="10">ROUND(I151*H151,2)</f>
        <v>0</v>
      </c>
      <c r="K151" s="139"/>
      <c r="L151" s="31"/>
      <c r="M151" s="140" t="s">
        <v>1</v>
      </c>
      <c r="N151" s="141" t="s">
        <v>43</v>
      </c>
      <c r="P151" s="142">
        <f t="shared" ref="P151:P182" si="11">O151*H151</f>
        <v>0</v>
      </c>
      <c r="Q151" s="142">
        <v>0</v>
      </c>
      <c r="R151" s="142">
        <f t="shared" ref="R151:R182" si="12">Q151*H151</f>
        <v>0</v>
      </c>
      <c r="S151" s="142">
        <v>0</v>
      </c>
      <c r="T151" s="143">
        <f t="shared" ref="T151:T182" si="13">S151*H151</f>
        <v>0</v>
      </c>
      <c r="AR151" s="144" t="s">
        <v>164</v>
      </c>
      <c r="AT151" s="144" t="s">
        <v>160</v>
      </c>
      <c r="AU151" s="144" t="s">
        <v>86</v>
      </c>
      <c r="AY151" s="16" t="s">
        <v>158</v>
      </c>
      <c r="BE151" s="145">
        <f t="shared" ref="BE151:BE182" si="14">IF(N151="základní",J151,0)</f>
        <v>0</v>
      </c>
      <c r="BF151" s="145">
        <f t="shared" ref="BF151:BF182" si="15">IF(N151="snížená",J151,0)</f>
        <v>0</v>
      </c>
      <c r="BG151" s="145">
        <f t="shared" ref="BG151:BG182" si="16">IF(N151="zákl. přenesená",J151,0)</f>
        <v>0</v>
      </c>
      <c r="BH151" s="145">
        <f t="shared" ref="BH151:BH182" si="17">IF(N151="sníž. přenesená",J151,0)</f>
        <v>0</v>
      </c>
      <c r="BI151" s="145">
        <f t="shared" ref="BI151:BI182" si="18">IF(N151="nulová",J151,0)</f>
        <v>0</v>
      </c>
      <c r="BJ151" s="16" t="s">
        <v>86</v>
      </c>
      <c r="BK151" s="145">
        <f t="shared" ref="BK151:BK182" si="19">ROUND(I151*H151,2)</f>
        <v>0</v>
      </c>
      <c r="BL151" s="16" t="s">
        <v>164</v>
      </c>
      <c r="BM151" s="144" t="s">
        <v>1442</v>
      </c>
    </row>
    <row r="152" spans="2:65" s="1" customFormat="1" ht="21.8" customHeight="1">
      <c r="B152" s="31"/>
      <c r="C152" s="132" t="s">
        <v>254</v>
      </c>
      <c r="D152" s="132" t="s">
        <v>160</v>
      </c>
      <c r="E152" s="133" t="s">
        <v>1443</v>
      </c>
      <c r="F152" s="134" t="s">
        <v>1444</v>
      </c>
      <c r="G152" s="135" t="s">
        <v>414</v>
      </c>
      <c r="H152" s="136">
        <v>6</v>
      </c>
      <c r="I152" s="137"/>
      <c r="J152" s="138">
        <f t="shared" si="10"/>
        <v>0</v>
      </c>
      <c r="K152" s="139"/>
      <c r="L152" s="31"/>
      <c r="M152" s="140" t="s">
        <v>1</v>
      </c>
      <c r="N152" s="141" t="s">
        <v>43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164</v>
      </c>
      <c r="AT152" s="144" t="s">
        <v>160</v>
      </c>
      <c r="AU152" s="144" t="s">
        <v>86</v>
      </c>
      <c r="AY152" s="16" t="s">
        <v>158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86</v>
      </c>
      <c r="BK152" s="145">
        <f t="shared" si="19"/>
        <v>0</v>
      </c>
      <c r="BL152" s="16" t="s">
        <v>164</v>
      </c>
      <c r="BM152" s="144" t="s">
        <v>1445</v>
      </c>
    </row>
    <row r="153" spans="2:65" s="1" customFormat="1" ht="16.55" customHeight="1">
      <c r="B153" s="31"/>
      <c r="C153" s="132" t="s">
        <v>341</v>
      </c>
      <c r="D153" s="132" t="s">
        <v>160</v>
      </c>
      <c r="E153" s="133" t="s">
        <v>1446</v>
      </c>
      <c r="F153" s="134" t="s">
        <v>1447</v>
      </c>
      <c r="G153" s="135" t="s">
        <v>414</v>
      </c>
      <c r="H153" s="136">
        <v>2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43</v>
      </c>
      <c r="P153" s="142">
        <f t="shared" si="11"/>
        <v>0</v>
      </c>
      <c r="Q153" s="142">
        <v>0</v>
      </c>
      <c r="R153" s="142">
        <f t="shared" si="12"/>
        <v>0</v>
      </c>
      <c r="S153" s="142">
        <v>0</v>
      </c>
      <c r="T153" s="143">
        <f t="shared" si="13"/>
        <v>0</v>
      </c>
      <c r="AR153" s="144" t="s">
        <v>164</v>
      </c>
      <c r="AT153" s="144" t="s">
        <v>160</v>
      </c>
      <c r="AU153" s="144" t="s">
        <v>86</v>
      </c>
      <c r="AY153" s="16" t="s">
        <v>158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86</v>
      </c>
      <c r="BK153" s="145">
        <f t="shared" si="19"/>
        <v>0</v>
      </c>
      <c r="BL153" s="16" t="s">
        <v>164</v>
      </c>
      <c r="BM153" s="144" t="s">
        <v>1448</v>
      </c>
    </row>
    <row r="154" spans="2:65" s="1" customFormat="1" ht="16.55" customHeight="1">
      <c r="B154" s="31"/>
      <c r="C154" s="132" t="s">
        <v>346</v>
      </c>
      <c r="D154" s="132" t="s">
        <v>160</v>
      </c>
      <c r="E154" s="133" t="s">
        <v>1449</v>
      </c>
      <c r="F154" s="134" t="s">
        <v>1450</v>
      </c>
      <c r="G154" s="135" t="s">
        <v>414</v>
      </c>
      <c r="H154" s="136">
        <v>44</v>
      </c>
      <c r="I154" s="137"/>
      <c r="J154" s="138">
        <f t="shared" si="10"/>
        <v>0</v>
      </c>
      <c r="K154" s="139"/>
      <c r="L154" s="31"/>
      <c r="M154" s="140" t="s">
        <v>1</v>
      </c>
      <c r="N154" s="141" t="s">
        <v>43</v>
      </c>
      <c r="P154" s="142">
        <f t="shared" si="11"/>
        <v>0</v>
      </c>
      <c r="Q154" s="142">
        <v>0</v>
      </c>
      <c r="R154" s="142">
        <f t="shared" si="12"/>
        <v>0</v>
      </c>
      <c r="S154" s="142">
        <v>0</v>
      </c>
      <c r="T154" s="143">
        <f t="shared" si="13"/>
        <v>0</v>
      </c>
      <c r="AR154" s="144" t="s">
        <v>164</v>
      </c>
      <c r="AT154" s="144" t="s">
        <v>160</v>
      </c>
      <c r="AU154" s="144" t="s">
        <v>86</v>
      </c>
      <c r="AY154" s="16" t="s">
        <v>158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86</v>
      </c>
      <c r="BK154" s="145">
        <f t="shared" si="19"/>
        <v>0</v>
      </c>
      <c r="BL154" s="16" t="s">
        <v>164</v>
      </c>
      <c r="BM154" s="144" t="s">
        <v>1451</v>
      </c>
    </row>
    <row r="155" spans="2:65" s="1" customFormat="1" ht="16.55" customHeight="1">
      <c r="B155" s="31"/>
      <c r="C155" s="132" t="s">
        <v>351</v>
      </c>
      <c r="D155" s="132" t="s">
        <v>160</v>
      </c>
      <c r="E155" s="133" t="s">
        <v>1452</v>
      </c>
      <c r="F155" s="134" t="s">
        <v>1453</v>
      </c>
      <c r="G155" s="135" t="s">
        <v>414</v>
      </c>
      <c r="H155" s="136">
        <v>2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43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164</v>
      </c>
      <c r="AT155" s="144" t="s">
        <v>160</v>
      </c>
      <c r="AU155" s="144" t="s">
        <v>86</v>
      </c>
      <c r="AY155" s="16" t="s">
        <v>158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86</v>
      </c>
      <c r="BK155" s="145">
        <f t="shared" si="19"/>
        <v>0</v>
      </c>
      <c r="BL155" s="16" t="s">
        <v>164</v>
      </c>
      <c r="BM155" s="144" t="s">
        <v>1454</v>
      </c>
    </row>
    <row r="156" spans="2:65" s="1" customFormat="1" ht="16.55" customHeight="1">
      <c r="B156" s="31"/>
      <c r="C156" s="132" t="s">
        <v>355</v>
      </c>
      <c r="D156" s="132" t="s">
        <v>160</v>
      </c>
      <c r="E156" s="133" t="s">
        <v>1455</v>
      </c>
      <c r="F156" s="134" t="s">
        <v>1456</v>
      </c>
      <c r="G156" s="135" t="s">
        <v>250</v>
      </c>
      <c r="H156" s="136">
        <v>45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43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164</v>
      </c>
      <c r="AT156" s="144" t="s">
        <v>160</v>
      </c>
      <c r="AU156" s="144" t="s">
        <v>86</v>
      </c>
      <c r="AY156" s="16" t="s">
        <v>158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86</v>
      </c>
      <c r="BK156" s="145">
        <f t="shared" si="19"/>
        <v>0</v>
      </c>
      <c r="BL156" s="16" t="s">
        <v>164</v>
      </c>
      <c r="BM156" s="144" t="s">
        <v>1457</v>
      </c>
    </row>
    <row r="157" spans="2:65" s="1" customFormat="1" ht="16.55" customHeight="1">
      <c r="B157" s="31"/>
      <c r="C157" s="132" t="s">
        <v>359</v>
      </c>
      <c r="D157" s="132" t="s">
        <v>160</v>
      </c>
      <c r="E157" s="133" t="s">
        <v>1458</v>
      </c>
      <c r="F157" s="134" t="s">
        <v>1459</v>
      </c>
      <c r="G157" s="135" t="s">
        <v>250</v>
      </c>
      <c r="H157" s="136">
        <v>45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43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164</v>
      </c>
      <c r="AT157" s="144" t="s">
        <v>160</v>
      </c>
      <c r="AU157" s="144" t="s">
        <v>86</v>
      </c>
      <c r="AY157" s="16" t="s">
        <v>158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86</v>
      </c>
      <c r="BK157" s="145">
        <f t="shared" si="19"/>
        <v>0</v>
      </c>
      <c r="BL157" s="16" t="s">
        <v>164</v>
      </c>
      <c r="BM157" s="144" t="s">
        <v>1460</v>
      </c>
    </row>
    <row r="158" spans="2:65" s="1" customFormat="1" ht="24.25" customHeight="1">
      <c r="B158" s="31"/>
      <c r="C158" s="132" t="s">
        <v>260</v>
      </c>
      <c r="D158" s="132" t="s">
        <v>160</v>
      </c>
      <c r="E158" s="133" t="s">
        <v>1461</v>
      </c>
      <c r="F158" s="134" t="s">
        <v>1462</v>
      </c>
      <c r="G158" s="135" t="s">
        <v>163</v>
      </c>
      <c r="H158" s="136">
        <v>3.76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43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164</v>
      </c>
      <c r="AT158" s="144" t="s">
        <v>160</v>
      </c>
      <c r="AU158" s="144" t="s">
        <v>86</v>
      </c>
      <c r="AY158" s="16" t="s">
        <v>158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86</v>
      </c>
      <c r="BK158" s="145">
        <f t="shared" si="19"/>
        <v>0</v>
      </c>
      <c r="BL158" s="16" t="s">
        <v>164</v>
      </c>
      <c r="BM158" s="144" t="s">
        <v>1463</v>
      </c>
    </row>
    <row r="159" spans="2:65" s="1" customFormat="1" ht="16.55" customHeight="1">
      <c r="B159" s="31"/>
      <c r="C159" s="132" t="s">
        <v>366</v>
      </c>
      <c r="D159" s="132" t="s">
        <v>160</v>
      </c>
      <c r="E159" s="133" t="s">
        <v>1464</v>
      </c>
      <c r="F159" s="134" t="s">
        <v>1465</v>
      </c>
      <c r="G159" s="135" t="s">
        <v>414</v>
      </c>
      <c r="H159" s="136">
        <v>12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43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164</v>
      </c>
      <c r="AT159" s="144" t="s">
        <v>160</v>
      </c>
      <c r="AU159" s="144" t="s">
        <v>86</v>
      </c>
      <c r="AY159" s="16" t="s">
        <v>158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86</v>
      </c>
      <c r="BK159" s="145">
        <f t="shared" si="19"/>
        <v>0</v>
      </c>
      <c r="BL159" s="16" t="s">
        <v>164</v>
      </c>
      <c r="BM159" s="144" t="s">
        <v>1466</v>
      </c>
    </row>
    <row r="160" spans="2:65" s="1" customFormat="1" ht="16.55" customHeight="1">
      <c r="B160" s="31"/>
      <c r="C160" s="132" t="s">
        <v>370</v>
      </c>
      <c r="D160" s="132" t="s">
        <v>160</v>
      </c>
      <c r="E160" s="133" t="s">
        <v>1467</v>
      </c>
      <c r="F160" s="134" t="s">
        <v>1468</v>
      </c>
      <c r="G160" s="135" t="s">
        <v>414</v>
      </c>
      <c r="H160" s="136">
        <v>2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43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164</v>
      </c>
      <c r="AT160" s="144" t="s">
        <v>160</v>
      </c>
      <c r="AU160" s="144" t="s">
        <v>86</v>
      </c>
      <c r="AY160" s="16" t="s">
        <v>158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86</v>
      </c>
      <c r="BK160" s="145">
        <f t="shared" si="19"/>
        <v>0</v>
      </c>
      <c r="BL160" s="16" t="s">
        <v>164</v>
      </c>
      <c r="BM160" s="144" t="s">
        <v>1469</v>
      </c>
    </row>
    <row r="161" spans="2:65" s="1" customFormat="1" ht="16.55" customHeight="1">
      <c r="B161" s="31"/>
      <c r="C161" s="132" t="s">
        <v>374</v>
      </c>
      <c r="D161" s="132" t="s">
        <v>160</v>
      </c>
      <c r="E161" s="133" t="s">
        <v>1470</v>
      </c>
      <c r="F161" s="134" t="s">
        <v>1471</v>
      </c>
      <c r="G161" s="135" t="s">
        <v>414</v>
      </c>
      <c r="H161" s="136">
        <v>24</v>
      </c>
      <c r="I161" s="137"/>
      <c r="J161" s="138">
        <f t="shared" si="10"/>
        <v>0</v>
      </c>
      <c r="K161" s="139"/>
      <c r="L161" s="31"/>
      <c r="M161" s="140" t="s">
        <v>1</v>
      </c>
      <c r="N161" s="141" t="s">
        <v>43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164</v>
      </c>
      <c r="AT161" s="144" t="s">
        <v>160</v>
      </c>
      <c r="AU161" s="144" t="s">
        <v>86</v>
      </c>
      <c r="AY161" s="16" t="s">
        <v>158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6" t="s">
        <v>86</v>
      </c>
      <c r="BK161" s="145">
        <f t="shared" si="19"/>
        <v>0</v>
      </c>
      <c r="BL161" s="16" t="s">
        <v>164</v>
      </c>
      <c r="BM161" s="144" t="s">
        <v>1472</v>
      </c>
    </row>
    <row r="162" spans="2:65" s="1" customFormat="1" ht="16.55" customHeight="1">
      <c r="B162" s="31"/>
      <c r="C162" s="132" t="s">
        <v>265</v>
      </c>
      <c r="D162" s="132" t="s">
        <v>160</v>
      </c>
      <c r="E162" s="133" t="s">
        <v>1473</v>
      </c>
      <c r="F162" s="134" t="s">
        <v>1474</v>
      </c>
      <c r="G162" s="135" t="s">
        <v>414</v>
      </c>
      <c r="H162" s="136">
        <v>6</v>
      </c>
      <c r="I162" s="137"/>
      <c r="J162" s="138">
        <f t="shared" si="10"/>
        <v>0</v>
      </c>
      <c r="K162" s="139"/>
      <c r="L162" s="31"/>
      <c r="M162" s="140" t="s">
        <v>1</v>
      </c>
      <c r="N162" s="141" t="s">
        <v>43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164</v>
      </c>
      <c r="AT162" s="144" t="s">
        <v>160</v>
      </c>
      <c r="AU162" s="144" t="s">
        <v>86</v>
      </c>
      <c r="AY162" s="16" t="s">
        <v>158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6" t="s">
        <v>86</v>
      </c>
      <c r="BK162" s="145">
        <f t="shared" si="19"/>
        <v>0</v>
      </c>
      <c r="BL162" s="16" t="s">
        <v>164</v>
      </c>
      <c r="BM162" s="144" t="s">
        <v>1475</v>
      </c>
    </row>
    <row r="163" spans="2:65" s="1" customFormat="1" ht="16.55" customHeight="1">
      <c r="B163" s="31"/>
      <c r="C163" s="132" t="s">
        <v>382</v>
      </c>
      <c r="D163" s="132" t="s">
        <v>160</v>
      </c>
      <c r="E163" s="133" t="s">
        <v>1476</v>
      </c>
      <c r="F163" s="134" t="s">
        <v>1477</v>
      </c>
      <c r="G163" s="135" t="s">
        <v>414</v>
      </c>
      <c r="H163" s="136">
        <v>13</v>
      </c>
      <c r="I163" s="137"/>
      <c r="J163" s="138">
        <f t="shared" si="10"/>
        <v>0</v>
      </c>
      <c r="K163" s="139"/>
      <c r="L163" s="31"/>
      <c r="M163" s="140" t="s">
        <v>1</v>
      </c>
      <c r="N163" s="141" t="s">
        <v>43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164</v>
      </c>
      <c r="AT163" s="144" t="s">
        <v>160</v>
      </c>
      <c r="AU163" s="144" t="s">
        <v>86</v>
      </c>
      <c r="AY163" s="16" t="s">
        <v>158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6" t="s">
        <v>86</v>
      </c>
      <c r="BK163" s="145">
        <f t="shared" si="19"/>
        <v>0</v>
      </c>
      <c r="BL163" s="16" t="s">
        <v>164</v>
      </c>
      <c r="BM163" s="144" t="s">
        <v>1478</v>
      </c>
    </row>
    <row r="164" spans="2:65" s="1" customFormat="1" ht="16.55" customHeight="1">
      <c r="B164" s="31"/>
      <c r="C164" s="132" t="s">
        <v>274</v>
      </c>
      <c r="D164" s="132" t="s">
        <v>160</v>
      </c>
      <c r="E164" s="133" t="s">
        <v>1479</v>
      </c>
      <c r="F164" s="134" t="s">
        <v>1480</v>
      </c>
      <c r="G164" s="135" t="s">
        <v>414</v>
      </c>
      <c r="H164" s="136">
        <v>6</v>
      </c>
      <c r="I164" s="137"/>
      <c r="J164" s="138">
        <f t="shared" si="10"/>
        <v>0</v>
      </c>
      <c r="K164" s="139"/>
      <c r="L164" s="31"/>
      <c r="M164" s="140" t="s">
        <v>1</v>
      </c>
      <c r="N164" s="141" t="s">
        <v>43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164</v>
      </c>
      <c r="AT164" s="144" t="s">
        <v>160</v>
      </c>
      <c r="AU164" s="144" t="s">
        <v>86</v>
      </c>
      <c r="AY164" s="16" t="s">
        <v>158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6" t="s">
        <v>86</v>
      </c>
      <c r="BK164" s="145">
        <f t="shared" si="19"/>
        <v>0</v>
      </c>
      <c r="BL164" s="16" t="s">
        <v>164</v>
      </c>
      <c r="BM164" s="144" t="s">
        <v>1481</v>
      </c>
    </row>
    <row r="165" spans="2:65" s="1" customFormat="1" ht="16.55" customHeight="1">
      <c r="B165" s="31"/>
      <c r="C165" s="132" t="s">
        <v>389</v>
      </c>
      <c r="D165" s="132" t="s">
        <v>160</v>
      </c>
      <c r="E165" s="133" t="s">
        <v>1482</v>
      </c>
      <c r="F165" s="134" t="s">
        <v>1483</v>
      </c>
      <c r="G165" s="135" t="s">
        <v>414</v>
      </c>
      <c r="H165" s="136">
        <v>6</v>
      </c>
      <c r="I165" s="137"/>
      <c r="J165" s="138">
        <f t="shared" si="10"/>
        <v>0</v>
      </c>
      <c r="K165" s="139"/>
      <c r="L165" s="31"/>
      <c r="M165" s="140" t="s">
        <v>1</v>
      </c>
      <c r="N165" s="141" t="s">
        <v>43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164</v>
      </c>
      <c r="AT165" s="144" t="s">
        <v>160</v>
      </c>
      <c r="AU165" s="144" t="s">
        <v>86</v>
      </c>
      <c r="AY165" s="16" t="s">
        <v>158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6" t="s">
        <v>86</v>
      </c>
      <c r="BK165" s="145">
        <f t="shared" si="19"/>
        <v>0</v>
      </c>
      <c r="BL165" s="16" t="s">
        <v>164</v>
      </c>
      <c r="BM165" s="144" t="s">
        <v>1484</v>
      </c>
    </row>
    <row r="166" spans="2:65" s="1" customFormat="1" ht="16.55" customHeight="1">
      <c r="B166" s="31"/>
      <c r="C166" s="132" t="s">
        <v>278</v>
      </c>
      <c r="D166" s="132" t="s">
        <v>160</v>
      </c>
      <c r="E166" s="133" t="s">
        <v>1485</v>
      </c>
      <c r="F166" s="134" t="s">
        <v>1486</v>
      </c>
      <c r="G166" s="135" t="s">
        <v>414</v>
      </c>
      <c r="H166" s="136">
        <v>6</v>
      </c>
      <c r="I166" s="137"/>
      <c r="J166" s="138">
        <f t="shared" si="10"/>
        <v>0</v>
      </c>
      <c r="K166" s="139"/>
      <c r="L166" s="31"/>
      <c r="M166" s="140" t="s">
        <v>1</v>
      </c>
      <c r="N166" s="141" t="s">
        <v>43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164</v>
      </c>
      <c r="AT166" s="144" t="s">
        <v>160</v>
      </c>
      <c r="AU166" s="144" t="s">
        <v>86</v>
      </c>
      <c r="AY166" s="16" t="s">
        <v>158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6" t="s">
        <v>86</v>
      </c>
      <c r="BK166" s="145">
        <f t="shared" si="19"/>
        <v>0</v>
      </c>
      <c r="BL166" s="16" t="s">
        <v>164</v>
      </c>
      <c r="BM166" s="144" t="s">
        <v>1487</v>
      </c>
    </row>
    <row r="167" spans="2:65" s="1" customFormat="1" ht="21.8" customHeight="1">
      <c r="B167" s="31"/>
      <c r="C167" s="132" t="s">
        <v>396</v>
      </c>
      <c r="D167" s="132" t="s">
        <v>160</v>
      </c>
      <c r="E167" s="133" t="s">
        <v>1488</v>
      </c>
      <c r="F167" s="134" t="s">
        <v>1489</v>
      </c>
      <c r="G167" s="135" t="s">
        <v>414</v>
      </c>
      <c r="H167" s="136">
        <v>13</v>
      </c>
      <c r="I167" s="137"/>
      <c r="J167" s="138">
        <f t="shared" si="10"/>
        <v>0</v>
      </c>
      <c r="K167" s="139"/>
      <c r="L167" s="31"/>
      <c r="M167" s="140" t="s">
        <v>1</v>
      </c>
      <c r="N167" s="141" t="s">
        <v>43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164</v>
      </c>
      <c r="AT167" s="144" t="s">
        <v>160</v>
      </c>
      <c r="AU167" s="144" t="s">
        <v>86</v>
      </c>
      <c r="AY167" s="16" t="s">
        <v>158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6" t="s">
        <v>86</v>
      </c>
      <c r="BK167" s="145">
        <f t="shared" si="19"/>
        <v>0</v>
      </c>
      <c r="BL167" s="16" t="s">
        <v>164</v>
      </c>
      <c r="BM167" s="144" t="s">
        <v>1490</v>
      </c>
    </row>
    <row r="168" spans="2:65" s="1" customFormat="1" ht="16.55" customHeight="1">
      <c r="B168" s="31"/>
      <c r="C168" s="132" t="s">
        <v>282</v>
      </c>
      <c r="D168" s="132" t="s">
        <v>160</v>
      </c>
      <c r="E168" s="133" t="s">
        <v>1491</v>
      </c>
      <c r="F168" s="134" t="s">
        <v>1492</v>
      </c>
      <c r="G168" s="135" t="s">
        <v>414</v>
      </c>
      <c r="H168" s="136">
        <v>13</v>
      </c>
      <c r="I168" s="137"/>
      <c r="J168" s="138">
        <f t="shared" si="10"/>
        <v>0</v>
      </c>
      <c r="K168" s="139"/>
      <c r="L168" s="31"/>
      <c r="M168" s="140" t="s">
        <v>1</v>
      </c>
      <c r="N168" s="141" t="s">
        <v>43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164</v>
      </c>
      <c r="AT168" s="144" t="s">
        <v>160</v>
      </c>
      <c r="AU168" s="144" t="s">
        <v>86</v>
      </c>
      <c r="AY168" s="16" t="s">
        <v>158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6" t="s">
        <v>86</v>
      </c>
      <c r="BK168" s="145">
        <f t="shared" si="19"/>
        <v>0</v>
      </c>
      <c r="BL168" s="16" t="s">
        <v>164</v>
      </c>
      <c r="BM168" s="144" t="s">
        <v>1493</v>
      </c>
    </row>
    <row r="169" spans="2:65" s="1" customFormat="1" ht="16.55" customHeight="1">
      <c r="B169" s="31"/>
      <c r="C169" s="132" t="s">
        <v>403</v>
      </c>
      <c r="D169" s="132" t="s">
        <v>160</v>
      </c>
      <c r="E169" s="133" t="s">
        <v>1494</v>
      </c>
      <c r="F169" s="134" t="s">
        <v>1495</v>
      </c>
      <c r="G169" s="135" t="s">
        <v>414</v>
      </c>
      <c r="H169" s="136">
        <v>13</v>
      </c>
      <c r="I169" s="137"/>
      <c r="J169" s="138">
        <f t="shared" si="10"/>
        <v>0</v>
      </c>
      <c r="K169" s="139"/>
      <c r="L169" s="31"/>
      <c r="M169" s="140" t="s">
        <v>1</v>
      </c>
      <c r="N169" s="141" t="s">
        <v>43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164</v>
      </c>
      <c r="AT169" s="144" t="s">
        <v>160</v>
      </c>
      <c r="AU169" s="144" t="s">
        <v>86</v>
      </c>
      <c r="AY169" s="16" t="s">
        <v>158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6" t="s">
        <v>86</v>
      </c>
      <c r="BK169" s="145">
        <f t="shared" si="19"/>
        <v>0</v>
      </c>
      <c r="BL169" s="16" t="s">
        <v>164</v>
      </c>
      <c r="BM169" s="144" t="s">
        <v>1496</v>
      </c>
    </row>
    <row r="170" spans="2:65" s="1" customFormat="1" ht="16.55" customHeight="1">
      <c r="B170" s="31"/>
      <c r="C170" s="132" t="s">
        <v>286</v>
      </c>
      <c r="D170" s="132" t="s">
        <v>160</v>
      </c>
      <c r="E170" s="133" t="s">
        <v>1497</v>
      </c>
      <c r="F170" s="134" t="s">
        <v>1498</v>
      </c>
      <c r="G170" s="135" t="s">
        <v>414</v>
      </c>
      <c r="H170" s="136">
        <v>13</v>
      </c>
      <c r="I170" s="137"/>
      <c r="J170" s="138">
        <f t="shared" si="10"/>
        <v>0</v>
      </c>
      <c r="K170" s="139"/>
      <c r="L170" s="31"/>
      <c r="M170" s="140" t="s">
        <v>1</v>
      </c>
      <c r="N170" s="141" t="s">
        <v>43</v>
      </c>
      <c r="P170" s="142">
        <f t="shared" si="11"/>
        <v>0</v>
      </c>
      <c r="Q170" s="142">
        <v>0</v>
      </c>
      <c r="R170" s="142">
        <f t="shared" si="12"/>
        <v>0</v>
      </c>
      <c r="S170" s="142">
        <v>0</v>
      </c>
      <c r="T170" s="143">
        <f t="shared" si="13"/>
        <v>0</v>
      </c>
      <c r="AR170" s="144" t="s">
        <v>164</v>
      </c>
      <c r="AT170" s="144" t="s">
        <v>160</v>
      </c>
      <c r="AU170" s="144" t="s">
        <v>86</v>
      </c>
      <c r="AY170" s="16" t="s">
        <v>158</v>
      </c>
      <c r="BE170" s="145">
        <f t="shared" si="14"/>
        <v>0</v>
      </c>
      <c r="BF170" s="145">
        <f t="shared" si="15"/>
        <v>0</v>
      </c>
      <c r="BG170" s="145">
        <f t="shared" si="16"/>
        <v>0</v>
      </c>
      <c r="BH170" s="145">
        <f t="shared" si="17"/>
        <v>0</v>
      </c>
      <c r="BI170" s="145">
        <f t="shared" si="18"/>
        <v>0</v>
      </c>
      <c r="BJ170" s="16" t="s">
        <v>86</v>
      </c>
      <c r="BK170" s="145">
        <f t="shared" si="19"/>
        <v>0</v>
      </c>
      <c r="BL170" s="16" t="s">
        <v>164</v>
      </c>
      <c r="BM170" s="144" t="s">
        <v>1499</v>
      </c>
    </row>
    <row r="171" spans="2:65" s="1" customFormat="1" ht="16.55" customHeight="1">
      <c r="B171" s="31"/>
      <c r="C171" s="132" t="s">
        <v>411</v>
      </c>
      <c r="D171" s="132" t="s">
        <v>160</v>
      </c>
      <c r="E171" s="133" t="s">
        <v>1500</v>
      </c>
      <c r="F171" s="134" t="s">
        <v>1501</v>
      </c>
      <c r="G171" s="135" t="s">
        <v>414</v>
      </c>
      <c r="H171" s="136">
        <v>19</v>
      </c>
      <c r="I171" s="137"/>
      <c r="J171" s="138">
        <f t="shared" si="10"/>
        <v>0</v>
      </c>
      <c r="K171" s="139"/>
      <c r="L171" s="31"/>
      <c r="M171" s="140" t="s">
        <v>1</v>
      </c>
      <c r="N171" s="141" t="s">
        <v>43</v>
      </c>
      <c r="P171" s="142">
        <f t="shared" si="11"/>
        <v>0</v>
      </c>
      <c r="Q171" s="142">
        <v>0</v>
      </c>
      <c r="R171" s="142">
        <f t="shared" si="12"/>
        <v>0</v>
      </c>
      <c r="S171" s="142">
        <v>0</v>
      </c>
      <c r="T171" s="143">
        <f t="shared" si="13"/>
        <v>0</v>
      </c>
      <c r="AR171" s="144" t="s">
        <v>164</v>
      </c>
      <c r="AT171" s="144" t="s">
        <v>160</v>
      </c>
      <c r="AU171" s="144" t="s">
        <v>86</v>
      </c>
      <c r="AY171" s="16" t="s">
        <v>158</v>
      </c>
      <c r="BE171" s="145">
        <f t="shared" si="14"/>
        <v>0</v>
      </c>
      <c r="BF171" s="145">
        <f t="shared" si="15"/>
        <v>0</v>
      </c>
      <c r="BG171" s="145">
        <f t="shared" si="16"/>
        <v>0</v>
      </c>
      <c r="BH171" s="145">
        <f t="shared" si="17"/>
        <v>0</v>
      </c>
      <c r="BI171" s="145">
        <f t="shared" si="18"/>
        <v>0</v>
      </c>
      <c r="BJ171" s="16" t="s">
        <v>86</v>
      </c>
      <c r="BK171" s="145">
        <f t="shared" si="19"/>
        <v>0</v>
      </c>
      <c r="BL171" s="16" t="s">
        <v>164</v>
      </c>
      <c r="BM171" s="144" t="s">
        <v>1502</v>
      </c>
    </row>
    <row r="172" spans="2:65" s="1" customFormat="1" ht="16.55" customHeight="1">
      <c r="B172" s="31"/>
      <c r="C172" s="132" t="s">
        <v>290</v>
      </c>
      <c r="D172" s="132" t="s">
        <v>160</v>
      </c>
      <c r="E172" s="133" t="s">
        <v>1503</v>
      </c>
      <c r="F172" s="134" t="s">
        <v>1504</v>
      </c>
      <c r="G172" s="135" t="s">
        <v>414</v>
      </c>
      <c r="H172" s="136">
        <v>1</v>
      </c>
      <c r="I172" s="137"/>
      <c r="J172" s="138">
        <f t="shared" si="10"/>
        <v>0</v>
      </c>
      <c r="K172" s="139"/>
      <c r="L172" s="31"/>
      <c r="M172" s="140" t="s">
        <v>1</v>
      </c>
      <c r="N172" s="141" t="s">
        <v>43</v>
      </c>
      <c r="P172" s="142">
        <f t="shared" si="11"/>
        <v>0</v>
      </c>
      <c r="Q172" s="142">
        <v>0</v>
      </c>
      <c r="R172" s="142">
        <f t="shared" si="12"/>
        <v>0</v>
      </c>
      <c r="S172" s="142">
        <v>0</v>
      </c>
      <c r="T172" s="143">
        <f t="shared" si="13"/>
        <v>0</v>
      </c>
      <c r="AR172" s="144" t="s">
        <v>164</v>
      </c>
      <c r="AT172" s="144" t="s">
        <v>160</v>
      </c>
      <c r="AU172" s="144" t="s">
        <v>86</v>
      </c>
      <c r="AY172" s="16" t="s">
        <v>158</v>
      </c>
      <c r="BE172" s="145">
        <f t="shared" si="14"/>
        <v>0</v>
      </c>
      <c r="BF172" s="145">
        <f t="shared" si="15"/>
        <v>0</v>
      </c>
      <c r="BG172" s="145">
        <f t="shared" si="16"/>
        <v>0</v>
      </c>
      <c r="BH172" s="145">
        <f t="shared" si="17"/>
        <v>0</v>
      </c>
      <c r="BI172" s="145">
        <f t="shared" si="18"/>
        <v>0</v>
      </c>
      <c r="BJ172" s="16" t="s">
        <v>86</v>
      </c>
      <c r="BK172" s="145">
        <f t="shared" si="19"/>
        <v>0</v>
      </c>
      <c r="BL172" s="16" t="s">
        <v>164</v>
      </c>
      <c r="BM172" s="144" t="s">
        <v>1505</v>
      </c>
    </row>
    <row r="173" spans="2:65" s="1" customFormat="1" ht="16.55" customHeight="1">
      <c r="B173" s="31"/>
      <c r="C173" s="132" t="s">
        <v>420</v>
      </c>
      <c r="D173" s="132" t="s">
        <v>160</v>
      </c>
      <c r="E173" s="133" t="s">
        <v>1506</v>
      </c>
      <c r="F173" s="134" t="s">
        <v>1507</v>
      </c>
      <c r="G173" s="135" t="s">
        <v>414</v>
      </c>
      <c r="H173" s="136">
        <v>4</v>
      </c>
      <c r="I173" s="137"/>
      <c r="J173" s="138">
        <f t="shared" si="10"/>
        <v>0</v>
      </c>
      <c r="K173" s="139"/>
      <c r="L173" s="31"/>
      <c r="M173" s="140" t="s">
        <v>1</v>
      </c>
      <c r="N173" s="141" t="s">
        <v>43</v>
      </c>
      <c r="P173" s="142">
        <f t="shared" si="11"/>
        <v>0</v>
      </c>
      <c r="Q173" s="142">
        <v>0</v>
      </c>
      <c r="R173" s="142">
        <f t="shared" si="12"/>
        <v>0</v>
      </c>
      <c r="S173" s="142">
        <v>0</v>
      </c>
      <c r="T173" s="143">
        <f t="shared" si="13"/>
        <v>0</v>
      </c>
      <c r="AR173" s="144" t="s">
        <v>164</v>
      </c>
      <c r="AT173" s="144" t="s">
        <v>160</v>
      </c>
      <c r="AU173" s="144" t="s">
        <v>86</v>
      </c>
      <c r="AY173" s="16" t="s">
        <v>158</v>
      </c>
      <c r="BE173" s="145">
        <f t="shared" si="14"/>
        <v>0</v>
      </c>
      <c r="BF173" s="145">
        <f t="shared" si="15"/>
        <v>0</v>
      </c>
      <c r="BG173" s="145">
        <f t="shared" si="16"/>
        <v>0</v>
      </c>
      <c r="BH173" s="145">
        <f t="shared" si="17"/>
        <v>0</v>
      </c>
      <c r="BI173" s="145">
        <f t="shared" si="18"/>
        <v>0</v>
      </c>
      <c r="BJ173" s="16" t="s">
        <v>86</v>
      </c>
      <c r="BK173" s="145">
        <f t="shared" si="19"/>
        <v>0</v>
      </c>
      <c r="BL173" s="16" t="s">
        <v>164</v>
      </c>
      <c r="BM173" s="144" t="s">
        <v>1508</v>
      </c>
    </row>
    <row r="174" spans="2:65" s="1" customFormat="1" ht="21.8" customHeight="1">
      <c r="B174" s="31"/>
      <c r="C174" s="132" t="s">
        <v>299</v>
      </c>
      <c r="D174" s="132" t="s">
        <v>160</v>
      </c>
      <c r="E174" s="133" t="s">
        <v>1509</v>
      </c>
      <c r="F174" s="134" t="s">
        <v>1510</v>
      </c>
      <c r="G174" s="135" t="s">
        <v>414</v>
      </c>
      <c r="H174" s="136">
        <v>1</v>
      </c>
      <c r="I174" s="137"/>
      <c r="J174" s="138">
        <f t="shared" si="10"/>
        <v>0</v>
      </c>
      <c r="K174" s="139"/>
      <c r="L174" s="31"/>
      <c r="M174" s="140" t="s">
        <v>1</v>
      </c>
      <c r="N174" s="141" t="s">
        <v>43</v>
      </c>
      <c r="P174" s="142">
        <f t="shared" si="11"/>
        <v>0</v>
      </c>
      <c r="Q174" s="142">
        <v>0</v>
      </c>
      <c r="R174" s="142">
        <f t="shared" si="12"/>
        <v>0</v>
      </c>
      <c r="S174" s="142">
        <v>0</v>
      </c>
      <c r="T174" s="143">
        <f t="shared" si="13"/>
        <v>0</v>
      </c>
      <c r="AR174" s="144" t="s">
        <v>164</v>
      </c>
      <c r="AT174" s="144" t="s">
        <v>160</v>
      </c>
      <c r="AU174" s="144" t="s">
        <v>86</v>
      </c>
      <c r="AY174" s="16" t="s">
        <v>158</v>
      </c>
      <c r="BE174" s="145">
        <f t="shared" si="14"/>
        <v>0</v>
      </c>
      <c r="BF174" s="145">
        <f t="shared" si="15"/>
        <v>0</v>
      </c>
      <c r="BG174" s="145">
        <f t="shared" si="16"/>
        <v>0</v>
      </c>
      <c r="BH174" s="145">
        <f t="shared" si="17"/>
        <v>0</v>
      </c>
      <c r="BI174" s="145">
        <f t="shared" si="18"/>
        <v>0</v>
      </c>
      <c r="BJ174" s="16" t="s">
        <v>86</v>
      </c>
      <c r="BK174" s="145">
        <f t="shared" si="19"/>
        <v>0</v>
      </c>
      <c r="BL174" s="16" t="s">
        <v>164</v>
      </c>
      <c r="BM174" s="144" t="s">
        <v>1511</v>
      </c>
    </row>
    <row r="175" spans="2:65" s="1" customFormat="1" ht="21.8" customHeight="1">
      <c r="B175" s="31"/>
      <c r="C175" s="132" t="s">
        <v>428</v>
      </c>
      <c r="D175" s="132" t="s">
        <v>160</v>
      </c>
      <c r="E175" s="133" t="s">
        <v>1512</v>
      </c>
      <c r="F175" s="134" t="s">
        <v>1513</v>
      </c>
      <c r="G175" s="135" t="s">
        <v>414</v>
      </c>
      <c r="H175" s="136">
        <v>144</v>
      </c>
      <c r="I175" s="137"/>
      <c r="J175" s="138">
        <f t="shared" si="10"/>
        <v>0</v>
      </c>
      <c r="K175" s="139"/>
      <c r="L175" s="31"/>
      <c r="M175" s="140" t="s">
        <v>1</v>
      </c>
      <c r="N175" s="141" t="s">
        <v>43</v>
      </c>
      <c r="P175" s="142">
        <f t="shared" si="11"/>
        <v>0</v>
      </c>
      <c r="Q175" s="142">
        <v>0</v>
      </c>
      <c r="R175" s="142">
        <f t="shared" si="12"/>
        <v>0</v>
      </c>
      <c r="S175" s="142">
        <v>0</v>
      </c>
      <c r="T175" s="143">
        <f t="shared" si="13"/>
        <v>0</v>
      </c>
      <c r="AR175" s="144" t="s">
        <v>164</v>
      </c>
      <c r="AT175" s="144" t="s">
        <v>160</v>
      </c>
      <c r="AU175" s="144" t="s">
        <v>86</v>
      </c>
      <c r="AY175" s="16" t="s">
        <v>158</v>
      </c>
      <c r="BE175" s="145">
        <f t="shared" si="14"/>
        <v>0</v>
      </c>
      <c r="BF175" s="145">
        <f t="shared" si="15"/>
        <v>0</v>
      </c>
      <c r="BG175" s="145">
        <f t="shared" si="16"/>
        <v>0</v>
      </c>
      <c r="BH175" s="145">
        <f t="shared" si="17"/>
        <v>0</v>
      </c>
      <c r="BI175" s="145">
        <f t="shared" si="18"/>
        <v>0</v>
      </c>
      <c r="BJ175" s="16" t="s">
        <v>86</v>
      </c>
      <c r="BK175" s="145">
        <f t="shared" si="19"/>
        <v>0</v>
      </c>
      <c r="BL175" s="16" t="s">
        <v>164</v>
      </c>
      <c r="BM175" s="144" t="s">
        <v>1514</v>
      </c>
    </row>
    <row r="176" spans="2:65" s="1" customFormat="1" ht="16.55" customHeight="1">
      <c r="B176" s="31"/>
      <c r="C176" s="132" t="s">
        <v>307</v>
      </c>
      <c r="D176" s="132" t="s">
        <v>160</v>
      </c>
      <c r="E176" s="133" t="s">
        <v>1515</v>
      </c>
      <c r="F176" s="134" t="s">
        <v>1516</v>
      </c>
      <c r="G176" s="135" t="s">
        <v>250</v>
      </c>
      <c r="H176" s="136">
        <v>72</v>
      </c>
      <c r="I176" s="137"/>
      <c r="J176" s="138">
        <f t="shared" si="10"/>
        <v>0</v>
      </c>
      <c r="K176" s="139"/>
      <c r="L176" s="31"/>
      <c r="M176" s="140" t="s">
        <v>1</v>
      </c>
      <c r="N176" s="141" t="s">
        <v>43</v>
      </c>
      <c r="P176" s="142">
        <f t="shared" si="11"/>
        <v>0</v>
      </c>
      <c r="Q176" s="142">
        <v>0</v>
      </c>
      <c r="R176" s="142">
        <f t="shared" si="12"/>
        <v>0</v>
      </c>
      <c r="S176" s="142">
        <v>0</v>
      </c>
      <c r="T176" s="143">
        <f t="shared" si="13"/>
        <v>0</v>
      </c>
      <c r="AR176" s="144" t="s">
        <v>164</v>
      </c>
      <c r="AT176" s="144" t="s">
        <v>160</v>
      </c>
      <c r="AU176" s="144" t="s">
        <v>86</v>
      </c>
      <c r="AY176" s="16" t="s">
        <v>158</v>
      </c>
      <c r="BE176" s="145">
        <f t="shared" si="14"/>
        <v>0</v>
      </c>
      <c r="BF176" s="145">
        <f t="shared" si="15"/>
        <v>0</v>
      </c>
      <c r="BG176" s="145">
        <f t="shared" si="16"/>
        <v>0</v>
      </c>
      <c r="BH176" s="145">
        <f t="shared" si="17"/>
        <v>0</v>
      </c>
      <c r="BI176" s="145">
        <f t="shared" si="18"/>
        <v>0</v>
      </c>
      <c r="BJ176" s="16" t="s">
        <v>86</v>
      </c>
      <c r="BK176" s="145">
        <f t="shared" si="19"/>
        <v>0</v>
      </c>
      <c r="BL176" s="16" t="s">
        <v>164</v>
      </c>
      <c r="BM176" s="144" t="s">
        <v>1517</v>
      </c>
    </row>
    <row r="177" spans="2:65" s="1" customFormat="1" ht="16.55" customHeight="1">
      <c r="B177" s="31"/>
      <c r="C177" s="132" t="s">
        <v>443</v>
      </c>
      <c r="D177" s="132" t="s">
        <v>160</v>
      </c>
      <c r="E177" s="133" t="s">
        <v>1518</v>
      </c>
      <c r="F177" s="134" t="s">
        <v>1519</v>
      </c>
      <c r="G177" s="135" t="s">
        <v>414</v>
      </c>
      <c r="H177" s="136">
        <v>144</v>
      </c>
      <c r="I177" s="137"/>
      <c r="J177" s="138">
        <f t="shared" si="10"/>
        <v>0</v>
      </c>
      <c r="K177" s="139"/>
      <c r="L177" s="31"/>
      <c r="M177" s="140" t="s">
        <v>1</v>
      </c>
      <c r="N177" s="141" t="s">
        <v>43</v>
      </c>
      <c r="P177" s="142">
        <f t="shared" si="11"/>
        <v>0</v>
      </c>
      <c r="Q177" s="142">
        <v>0</v>
      </c>
      <c r="R177" s="142">
        <f t="shared" si="12"/>
        <v>0</v>
      </c>
      <c r="S177" s="142">
        <v>0</v>
      </c>
      <c r="T177" s="143">
        <f t="shared" si="13"/>
        <v>0</v>
      </c>
      <c r="AR177" s="144" t="s">
        <v>164</v>
      </c>
      <c r="AT177" s="144" t="s">
        <v>160</v>
      </c>
      <c r="AU177" s="144" t="s">
        <v>86</v>
      </c>
      <c r="AY177" s="16" t="s">
        <v>158</v>
      </c>
      <c r="BE177" s="145">
        <f t="shared" si="14"/>
        <v>0</v>
      </c>
      <c r="BF177" s="145">
        <f t="shared" si="15"/>
        <v>0</v>
      </c>
      <c r="BG177" s="145">
        <f t="shared" si="16"/>
        <v>0</v>
      </c>
      <c r="BH177" s="145">
        <f t="shared" si="17"/>
        <v>0</v>
      </c>
      <c r="BI177" s="145">
        <f t="shared" si="18"/>
        <v>0</v>
      </c>
      <c r="BJ177" s="16" t="s">
        <v>86</v>
      </c>
      <c r="BK177" s="145">
        <f t="shared" si="19"/>
        <v>0</v>
      </c>
      <c r="BL177" s="16" t="s">
        <v>164</v>
      </c>
      <c r="BM177" s="144" t="s">
        <v>1520</v>
      </c>
    </row>
    <row r="178" spans="2:65" s="1" customFormat="1" ht="16.55" customHeight="1">
      <c r="B178" s="31"/>
      <c r="C178" s="132" t="s">
        <v>310</v>
      </c>
      <c r="D178" s="132" t="s">
        <v>160</v>
      </c>
      <c r="E178" s="133" t="s">
        <v>1521</v>
      </c>
      <c r="F178" s="134" t="s">
        <v>1522</v>
      </c>
      <c r="G178" s="135" t="s">
        <v>250</v>
      </c>
      <c r="H178" s="136">
        <v>353</v>
      </c>
      <c r="I178" s="137"/>
      <c r="J178" s="138">
        <f t="shared" si="10"/>
        <v>0</v>
      </c>
      <c r="K178" s="139"/>
      <c r="L178" s="31"/>
      <c r="M178" s="140" t="s">
        <v>1</v>
      </c>
      <c r="N178" s="141" t="s">
        <v>43</v>
      </c>
      <c r="P178" s="142">
        <f t="shared" si="11"/>
        <v>0</v>
      </c>
      <c r="Q178" s="142">
        <v>0</v>
      </c>
      <c r="R178" s="142">
        <f t="shared" si="12"/>
        <v>0</v>
      </c>
      <c r="S178" s="142">
        <v>0</v>
      </c>
      <c r="T178" s="143">
        <f t="shared" si="13"/>
        <v>0</v>
      </c>
      <c r="AR178" s="144" t="s">
        <v>164</v>
      </c>
      <c r="AT178" s="144" t="s">
        <v>160</v>
      </c>
      <c r="AU178" s="144" t="s">
        <v>86</v>
      </c>
      <c r="AY178" s="16" t="s">
        <v>158</v>
      </c>
      <c r="BE178" s="145">
        <f t="shared" si="14"/>
        <v>0</v>
      </c>
      <c r="BF178" s="145">
        <f t="shared" si="15"/>
        <v>0</v>
      </c>
      <c r="BG178" s="145">
        <f t="shared" si="16"/>
        <v>0</v>
      </c>
      <c r="BH178" s="145">
        <f t="shared" si="17"/>
        <v>0</v>
      </c>
      <c r="BI178" s="145">
        <f t="shared" si="18"/>
        <v>0</v>
      </c>
      <c r="BJ178" s="16" t="s">
        <v>86</v>
      </c>
      <c r="BK178" s="145">
        <f t="shared" si="19"/>
        <v>0</v>
      </c>
      <c r="BL178" s="16" t="s">
        <v>164</v>
      </c>
      <c r="BM178" s="144" t="s">
        <v>1523</v>
      </c>
    </row>
    <row r="179" spans="2:65" s="1" customFormat="1" ht="16.55" customHeight="1">
      <c r="B179" s="31"/>
      <c r="C179" s="132" t="s">
        <v>450</v>
      </c>
      <c r="D179" s="132" t="s">
        <v>160</v>
      </c>
      <c r="E179" s="133" t="s">
        <v>1524</v>
      </c>
      <c r="F179" s="134" t="s">
        <v>1525</v>
      </c>
      <c r="G179" s="135" t="s">
        <v>250</v>
      </c>
      <c r="H179" s="136">
        <v>47</v>
      </c>
      <c r="I179" s="137"/>
      <c r="J179" s="138">
        <f t="shared" si="10"/>
        <v>0</v>
      </c>
      <c r="K179" s="139"/>
      <c r="L179" s="31"/>
      <c r="M179" s="140" t="s">
        <v>1</v>
      </c>
      <c r="N179" s="141" t="s">
        <v>43</v>
      </c>
      <c r="P179" s="142">
        <f t="shared" si="11"/>
        <v>0</v>
      </c>
      <c r="Q179" s="142">
        <v>0</v>
      </c>
      <c r="R179" s="142">
        <f t="shared" si="12"/>
        <v>0</v>
      </c>
      <c r="S179" s="142">
        <v>0</v>
      </c>
      <c r="T179" s="143">
        <f t="shared" si="13"/>
        <v>0</v>
      </c>
      <c r="AR179" s="144" t="s">
        <v>164</v>
      </c>
      <c r="AT179" s="144" t="s">
        <v>160</v>
      </c>
      <c r="AU179" s="144" t="s">
        <v>86</v>
      </c>
      <c r="AY179" s="16" t="s">
        <v>158</v>
      </c>
      <c r="BE179" s="145">
        <f t="shared" si="14"/>
        <v>0</v>
      </c>
      <c r="BF179" s="145">
        <f t="shared" si="15"/>
        <v>0</v>
      </c>
      <c r="BG179" s="145">
        <f t="shared" si="16"/>
        <v>0</v>
      </c>
      <c r="BH179" s="145">
        <f t="shared" si="17"/>
        <v>0</v>
      </c>
      <c r="BI179" s="145">
        <f t="shared" si="18"/>
        <v>0</v>
      </c>
      <c r="BJ179" s="16" t="s">
        <v>86</v>
      </c>
      <c r="BK179" s="145">
        <f t="shared" si="19"/>
        <v>0</v>
      </c>
      <c r="BL179" s="16" t="s">
        <v>164</v>
      </c>
      <c r="BM179" s="144" t="s">
        <v>1526</v>
      </c>
    </row>
    <row r="180" spans="2:65" s="1" customFormat="1" ht="16.55" customHeight="1">
      <c r="B180" s="31"/>
      <c r="C180" s="132" t="s">
        <v>456</v>
      </c>
      <c r="D180" s="132" t="s">
        <v>160</v>
      </c>
      <c r="E180" s="133" t="s">
        <v>1527</v>
      </c>
      <c r="F180" s="134" t="s">
        <v>1528</v>
      </c>
      <c r="G180" s="135" t="s">
        <v>250</v>
      </c>
      <c r="H180" s="136">
        <v>216</v>
      </c>
      <c r="I180" s="137"/>
      <c r="J180" s="138">
        <f t="shared" si="10"/>
        <v>0</v>
      </c>
      <c r="K180" s="139"/>
      <c r="L180" s="31"/>
      <c r="M180" s="140" t="s">
        <v>1</v>
      </c>
      <c r="N180" s="141" t="s">
        <v>43</v>
      </c>
      <c r="P180" s="142">
        <f t="shared" si="11"/>
        <v>0</v>
      </c>
      <c r="Q180" s="142">
        <v>0</v>
      </c>
      <c r="R180" s="142">
        <f t="shared" si="12"/>
        <v>0</v>
      </c>
      <c r="S180" s="142">
        <v>0</v>
      </c>
      <c r="T180" s="143">
        <f t="shared" si="13"/>
        <v>0</v>
      </c>
      <c r="AR180" s="144" t="s">
        <v>164</v>
      </c>
      <c r="AT180" s="144" t="s">
        <v>160</v>
      </c>
      <c r="AU180" s="144" t="s">
        <v>86</v>
      </c>
      <c r="AY180" s="16" t="s">
        <v>158</v>
      </c>
      <c r="BE180" s="145">
        <f t="shared" si="14"/>
        <v>0</v>
      </c>
      <c r="BF180" s="145">
        <f t="shared" si="15"/>
        <v>0</v>
      </c>
      <c r="BG180" s="145">
        <f t="shared" si="16"/>
        <v>0</v>
      </c>
      <c r="BH180" s="145">
        <f t="shared" si="17"/>
        <v>0</v>
      </c>
      <c r="BI180" s="145">
        <f t="shared" si="18"/>
        <v>0</v>
      </c>
      <c r="BJ180" s="16" t="s">
        <v>86</v>
      </c>
      <c r="BK180" s="145">
        <f t="shared" si="19"/>
        <v>0</v>
      </c>
      <c r="BL180" s="16" t="s">
        <v>164</v>
      </c>
      <c r="BM180" s="144" t="s">
        <v>1529</v>
      </c>
    </row>
    <row r="181" spans="2:65" s="1" customFormat="1" ht="16.55" customHeight="1">
      <c r="B181" s="31"/>
      <c r="C181" s="132" t="s">
        <v>461</v>
      </c>
      <c r="D181" s="132" t="s">
        <v>160</v>
      </c>
      <c r="E181" s="133" t="s">
        <v>1530</v>
      </c>
      <c r="F181" s="134" t="s">
        <v>1531</v>
      </c>
      <c r="G181" s="135" t="s">
        <v>250</v>
      </c>
      <c r="H181" s="136">
        <v>90</v>
      </c>
      <c r="I181" s="137"/>
      <c r="J181" s="138">
        <f t="shared" si="10"/>
        <v>0</v>
      </c>
      <c r="K181" s="139"/>
      <c r="L181" s="31"/>
      <c r="M181" s="140" t="s">
        <v>1</v>
      </c>
      <c r="N181" s="141" t="s">
        <v>43</v>
      </c>
      <c r="P181" s="142">
        <f t="shared" si="11"/>
        <v>0</v>
      </c>
      <c r="Q181" s="142">
        <v>0</v>
      </c>
      <c r="R181" s="142">
        <f t="shared" si="12"/>
        <v>0</v>
      </c>
      <c r="S181" s="142">
        <v>0</v>
      </c>
      <c r="T181" s="143">
        <f t="shared" si="13"/>
        <v>0</v>
      </c>
      <c r="AR181" s="144" t="s">
        <v>164</v>
      </c>
      <c r="AT181" s="144" t="s">
        <v>160</v>
      </c>
      <c r="AU181" s="144" t="s">
        <v>86</v>
      </c>
      <c r="AY181" s="16" t="s">
        <v>158</v>
      </c>
      <c r="BE181" s="145">
        <f t="shared" si="14"/>
        <v>0</v>
      </c>
      <c r="BF181" s="145">
        <f t="shared" si="15"/>
        <v>0</v>
      </c>
      <c r="BG181" s="145">
        <f t="shared" si="16"/>
        <v>0</v>
      </c>
      <c r="BH181" s="145">
        <f t="shared" si="17"/>
        <v>0</v>
      </c>
      <c r="BI181" s="145">
        <f t="shared" si="18"/>
        <v>0</v>
      </c>
      <c r="BJ181" s="16" t="s">
        <v>86</v>
      </c>
      <c r="BK181" s="145">
        <f t="shared" si="19"/>
        <v>0</v>
      </c>
      <c r="BL181" s="16" t="s">
        <v>164</v>
      </c>
      <c r="BM181" s="144" t="s">
        <v>1532</v>
      </c>
    </row>
    <row r="182" spans="2:65" s="1" customFormat="1" ht="16.55" customHeight="1">
      <c r="B182" s="31"/>
      <c r="C182" s="132" t="s">
        <v>322</v>
      </c>
      <c r="D182" s="132" t="s">
        <v>160</v>
      </c>
      <c r="E182" s="133" t="s">
        <v>1533</v>
      </c>
      <c r="F182" s="134" t="s">
        <v>1534</v>
      </c>
      <c r="G182" s="135" t="s">
        <v>226</v>
      </c>
      <c r="H182" s="136">
        <v>395</v>
      </c>
      <c r="I182" s="137"/>
      <c r="J182" s="138">
        <f t="shared" si="10"/>
        <v>0</v>
      </c>
      <c r="K182" s="139"/>
      <c r="L182" s="31"/>
      <c r="M182" s="140" t="s">
        <v>1</v>
      </c>
      <c r="N182" s="141" t="s">
        <v>43</v>
      </c>
      <c r="P182" s="142">
        <f t="shared" si="11"/>
        <v>0</v>
      </c>
      <c r="Q182" s="142">
        <v>0</v>
      </c>
      <c r="R182" s="142">
        <f t="shared" si="12"/>
        <v>0</v>
      </c>
      <c r="S182" s="142">
        <v>0</v>
      </c>
      <c r="T182" s="143">
        <f t="shared" si="13"/>
        <v>0</v>
      </c>
      <c r="AR182" s="144" t="s">
        <v>164</v>
      </c>
      <c r="AT182" s="144" t="s">
        <v>160</v>
      </c>
      <c r="AU182" s="144" t="s">
        <v>86</v>
      </c>
      <c r="AY182" s="16" t="s">
        <v>158</v>
      </c>
      <c r="BE182" s="145">
        <f t="shared" si="14"/>
        <v>0</v>
      </c>
      <c r="BF182" s="145">
        <f t="shared" si="15"/>
        <v>0</v>
      </c>
      <c r="BG182" s="145">
        <f t="shared" si="16"/>
        <v>0</v>
      </c>
      <c r="BH182" s="145">
        <f t="shared" si="17"/>
        <v>0</v>
      </c>
      <c r="BI182" s="145">
        <f t="shared" si="18"/>
        <v>0</v>
      </c>
      <c r="BJ182" s="16" t="s">
        <v>86</v>
      </c>
      <c r="BK182" s="145">
        <f t="shared" si="19"/>
        <v>0</v>
      </c>
      <c r="BL182" s="16" t="s">
        <v>164</v>
      </c>
      <c r="BM182" s="144" t="s">
        <v>1535</v>
      </c>
    </row>
    <row r="183" spans="2:65" s="1" customFormat="1" ht="16.55" customHeight="1">
      <c r="B183" s="31"/>
      <c r="C183" s="132" t="s">
        <v>470</v>
      </c>
      <c r="D183" s="132" t="s">
        <v>160</v>
      </c>
      <c r="E183" s="133" t="s">
        <v>1536</v>
      </c>
      <c r="F183" s="134" t="s">
        <v>1537</v>
      </c>
      <c r="G183" s="135" t="s">
        <v>250</v>
      </c>
      <c r="H183" s="136">
        <v>464</v>
      </c>
      <c r="I183" s="137"/>
      <c r="J183" s="138">
        <f t="shared" ref="J183:J214" si="20">ROUND(I183*H183,2)</f>
        <v>0</v>
      </c>
      <c r="K183" s="139"/>
      <c r="L183" s="31"/>
      <c r="M183" s="140" t="s">
        <v>1</v>
      </c>
      <c r="N183" s="141" t="s">
        <v>43</v>
      </c>
      <c r="P183" s="142">
        <f t="shared" ref="P183:P214" si="21">O183*H183</f>
        <v>0</v>
      </c>
      <c r="Q183" s="142">
        <v>0</v>
      </c>
      <c r="R183" s="142">
        <f t="shared" ref="R183:R214" si="22">Q183*H183</f>
        <v>0</v>
      </c>
      <c r="S183" s="142">
        <v>0</v>
      </c>
      <c r="T183" s="143">
        <f t="shared" ref="T183:T214" si="23">S183*H183</f>
        <v>0</v>
      </c>
      <c r="AR183" s="144" t="s">
        <v>164</v>
      </c>
      <c r="AT183" s="144" t="s">
        <v>160</v>
      </c>
      <c r="AU183" s="144" t="s">
        <v>86</v>
      </c>
      <c r="AY183" s="16" t="s">
        <v>158</v>
      </c>
      <c r="BE183" s="145">
        <f t="shared" ref="BE183:BE203" si="24">IF(N183="základní",J183,0)</f>
        <v>0</v>
      </c>
      <c r="BF183" s="145">
        <f t="shared" ref="BF183:BF203" si="25">IF(N183="snížená",J183,0)</f>
        <v>0</v>
      </c>
      <c r="BG183" s="145">
        <f t="shared" ref="BG183:BG203" si="26">IF(N183="zákl. přenesená",J183,0)</f>
        <v>0</v>
      </c>
      <c r="BH183" s="145">
        <f t="shared" ref="BH183:BH203" si="27">IF(N183="sníž. přenesená",J183,0)</f>
        <v>0</v>
      </c>
      <c r="BI183" s="145">
        <f t="shared" ref="BI183:BI203" si="28">IF(N183="nulová",J183,0)</f>
        <v>0</v>
      </c>
      <c r="BJ183" s="16" t="s">
        <v>86</v>
      </c>
      <c r="BK183" s="145">
        <f t="shared" ref="BK183:BK203" si="29">ROUND(I183*H183,2)</f>
        <v>0</v>
      </c>
      <c r="BL183" s="16" t="s">
        <v>164</v>
      </c>
      <c r="BM183" s="144" t="s">
        <v>1538</v>
      </c>
    </row>
    <row r="184" spans="2:65" s="1" customFormat="1" ht="16.55" customHeight="1">
      <c r="B184" s="31"/>
      <c r="C184" s="132" t="s">
        <v>476</v>
      </c>
      <c r="D184" s="132" t="s">
        <v>160</v>
      </c>
      <c r="E184" s="133" t="s">
        <v>1539</v>
      </c>
      <c r="F184" s="134" t="s">
        <v>1540</v>
      </c>
      <c r="G184" s="135" t="s">
        <v>250</v>
      </c>
      <c r="H184" s="136">
        <v>136</v>
      </c>
      <c r="I184" s="137"/>
      <c r="J184" s="138">
        <f t="shared" si="20"/>
        <v>0</v>
      </c>
      <c r="K184" s="139"/>
      <c r="L184" s="31"/>
      <c r="M184" s="140" t="s">
        <v>1</v>
      </c>
      <c r="N184" s="141" t="s">
        <v>43</v>
      </c>
      <c r="P184" s="142">
        <f t="shared" si="21"/>
        <v>0</v>
      </c>
      <c r="Q184" s="142">
        <v>0</v>
      </c>
      <c r="R184" s="142">
        <f t="shared" si="22"/>
        <v>0</v>
      </c>
      <c r="S184" s="142">
        <v>0</v>
      </c>
      <c r="T184" s="143">
        <f t="shared" si="23"/>
        <v>0</v>
      </c>
      <c r="AR184" s="144" t="s">
        <v>164</v>
      </c>
      <c r="AT184" s="144" t="s">
        <v>160</v>
      </c>
      <c r="AU184" s="144" t="s">
        <v>86</v>
      </c>
      <c r="AY184" s="16" t="s">
        <v>158</v>
      </c>
      <c r="BE184" s="145">
        <f t="shared" si="24"/>
        <v>0</v>
      </c>
      <c r="BF184" s="145">
        <f t="shared" si="25"/>
        <v>0</v>
      </c>
      <c r="BG184" s="145">
        <f t="shared" si="26"/>
        <v>0</v>
      </c>
      <c r="BH184" s="145">
        <f t="shared" si="27"/>
        <v>0</v>
      </c>
      <c r="BI184" s="145">
        <f t="shared" si="28"/>
        <v>0</v>
      </c>
      <c r="BJ184" s="16" t="s">
        <v>86</v>
      </c>
      <c r="BK184" s="145">
        <f t="shared" si="29"/>
        <v>0</v>
      </c>
      <c r="BL184" s="16" t="s">
        <v>164</v>
      </c>
      <c r="BM184" s="144" t="s">
        <v>1541</v>
      </c>
    </row>
    <row r="185" spans="2:65" s="1" customFormat="1" ht="21.8" customHeight="1">
      <c r="B185" s="31"/>
      <c r="C185" s="132" t="s">
        <v>484</v>
      </c>
      <c r="D185" s="132" t="s">
        <v>160</v>
      </c>
      <c r="E185" s="133" t="s">
        <v>1542</v>
      </c>
      <c r="F185" s="134" t="s">
        <v>1543</v>
      </c>
      <c r="G185" s="135" t="s">
        <v>414</v>
      </c>
      <c r="H185" s="136">
        <v>13</v>
      </c>
      <c r="I185" s="137"/>
      <c r="J185" s="138">
        <f t="shared" si="20"/>
        <v>0</v>
      </c>
      <c r="K185" s="139"/>
      <c r="L185" s="31"/>
      <c r="M185" s="140" t="s">
        <v>1</v>
      </c>
      <c r="N185" s="141" t="s">
        <v>43</v>
      </c>
      <c r="P185" s="142">
        <f t="shared" si="21"/>
        <v>0</v>
      </c>
      <c r="Q185" s="142">
        <v>0</v>
      </c>
      <c r="R185" s="142">
        <f t="shared" si="22"/>
        <v>0</v>
      </c>
      <c r="S185" s="142">
        <v>0</v>
      </c>
      <c r="T185" s="143">
        <f t="shared" si="23"/>
        <v>0</v>
      </c>
      <c r="AR185" s="144" t="s">
        <v>164</v>
      </c>
      <c r="AT185" s="144" t="s">
        <v>160</v>
      </c>
      <c r="AU185" s="144" t="s">
        <v>86</v>
      </c>
      <c r="AY185" s="16" t="s">
        <v>158</v>
      </c>
      <c r="BE185" s="145">
        <f t="shared" si="24"/>
        <v>0</v>
      </c>
      <c r="BF185" s="145">
        <f t="shared" si="25"/>
        <v>0</v>
      </c>
      <c r="BG185" s="145">
        <f t="shared" si="26"/>
        <v>0</v>
      </c>
      <c r="BH185" s="145">
        <f t="shared" si="27"/>
        <v>0</v>
      </c>
      <c r="BI185" s="145">
        <f t="shared" si="28"/>
        <v>0</v>
      </c>
      <c r="BJ185" s="16" t="s">
        <v>86</v>
      </c>
      <c r="BK185" s="145">
        <f t="shared" si="29"/>
        <v>0</v>
      </c>
      <c r="BL185" s="16" t="s">
        <v>164</v>
      </c>
      <c r="BM185" s="144" t="s">
        <v>1544</v>
      </c>
    </row>
    <row r="186" spans="2:65" s="1" customFormat="1" ht="21.8" customHeight="1">
      <c r="B186" s="31"/>
      <c r="C186" s="132" t="s">
        <v>333</v>
      </c>
      <c r="D186" s="132" t="s">
        <v>160</v>
      </c>
      <c r="E186" s="133" t="s">
        <v>1545</v>
      </c>
      <c r="F186" s="134" t="s">
        <v>1546</v>
      </c>
      <c r="G186" s="135" t="s">
        <v>250</v>
      </c>
      <c r="H186" s="136">
        <v>51</v>
      </c>
      <c r="I186" s="137"/>
      <c r="J186" s="138">
        <f t="shared" si="20"/>
        <v>0</v>
      </c>
      <c r="K186" s="139"/>
      <c r="L186" s="31"/>
      <c r="M186" s="140" t="s">
        <v>1</v>
      </c>
      <c r="N186" s="141" t="s">
        <v>43</v>
      </c>
      <c r="P186" s="142">
        <f t="shared" si="21"/>
        <v>0</v>
      </c>
      <c r="Q186" s="142">
        <v>0</v>
      </c>
      <c r="R186" s="142">
        <f t="shared" si="22"/>
        <v>0</v>
      </c>
      <c r="S186" s="142">
        <v>0</v>
      </c>
      <c r="T186" s="143">
        <f t="shared" si="23"/>
        <v>0</v>
      </c>
      <c r="AR186" s="144" t="s">
        <v>164</v>
      </c>
      <c r="AT186" s="144" t="s">
        <v>160</v>
      </c>
      <c r="AU186" s="144" t="s">
        <v>86</v>
      </c>
      <c r="AY186" s="16" t="s">
        <v>158</v>
      </c>
      <c r="BE186" s="145">
        <f t="shared" si="24"/>
        <v>0</v>
      </c>
      <c r="BF186" s="145">
        <f t="shared" si="25"/>
        <v>0</v>
      </c>
      <c r="BG186" s="145">
        <f t="shared" si="26"/>
        <v>0</v>
      </c>
      <c r="BH186" s="145">
        <f t="shared" si="27"/>
        <v>0</v>
      </c>
      <c r="BI186" s="145">
        <f t="shared" si="28"/>
        <v>0</v>
      </c>
      <c r="BJ186" s="16" t="s">
        <v>86</v>
      </c>
      <c r="BK186" s="145">
        <f t="shared" si="29"/>
        <v>0</v>
      </c>
      <c r="BL186" s="16" t="s">
        <v>164</v>
      </c>
      <c r="BM186" s="144" t="s">
        <v>1547</v>
      </c>
    </row>
    <row r="187" spans="2:65" s="1" customFormat="1" ht="16.55" customHeight="1">
      <c r="B187" s="31"/>
      <c r="C187" s="132" t="s">
        <v>498</v>
      </c>
      <c r="D187" s="132" t="s">
        <v>160</v>
      </c>
      <c r="E187" s="133" t="s">
        <v>1548</v>
      </c>
      <c r="F187" s="134" t="s">
        <v>1549</v>
      </c>
      <c r="G187" s="135" t="s">
        <v>250</v>
      </c>
      <c r="H187" s="136">
        <v>47</v>
      </c>
      <c r="I187" s="137"/>
      <c r="J187" s="138">
        <f t="shared" si="20"/>
        <v>0</v>
      </c>
      <c r="K187" s="139"/>
      <c r="L187" s="31"/>
      <c r="M187" s="140" t="s">
        <v>1</v>
      </c>
      <c r="N187" s="141" t="s">
        <v>43</v>
      </c>
      <c r="P187" s="142">
        <f t="shared" si="21"/>
        <v>0</v>
      </c>
      <c r="Q187" s="142">
        <v>0</v>
      </c>
      <c r="R187" s="142">
        <f t="shared" si="22"/>
        <v>0</v>
      </c>
      <c r="S187" s="142">
        <v>0</v>
      </c>
      <c r="T187" s="143">
        <f t="shared" si="23"/>
        <v>0</v>
      </c>
      <c r="AR187" s="144" t="s">
        <v>164</v>
      </c>
      <c r="AT187" s="144" t="s">
        <v>160</v>
      </c>
      <c r="AU187" s="144" t="s">
        <v>86</v>
      </c>
      <c r="AY187" s="16" t="s">
        <v>158</v>
      </c>
      <c r="BE187" s="145">
        <f t="shared" si="24"/>
        <v>0</v>
      </c>
      <c r="BF187" s="145">
        <f t="shared" si="25"/>
        <v>0</v>
      </c>
      <c r="BG187" s="145">
        <f t="shared" si="26"/>
        <v>0</v>
      </c>
      <c r="BH187" s="145">
        <f t="shared" si="27"/>
        <v>0</v>
      </c>
      <c r="BI187" s="145">
        <f t="shared" si="28"/>
        <v>0</v>
      </c>
      <c r="BJ187" s="16" t="s">
        <v>86</v>
      </c>
      <c r="BK187" s="145">
        <f t="shared" si="29"/>
        <v>0</v>
      </c>
      <c r="BL187" s="16" t="s">
        <v>164</v>
      </c>
      <c r="BM187" s="144" t="s">
        <v>1550</v>
      </c>
    </row>
    <row r="188" spans="2:65" s="1" customFormat="1" ht="16.55" customHeight="1">
      <c r="B188" s="31"/>
      <c r="C188" s="132" t="s">
        <v>337</v>
      </c>
      <c r="D188" s="132" t="s">
        <v>160</v>
      </c>
      <c r="E188" s="133" t="s">
        <v>1551</v>
      </c>
      <c r="F188" s="134" t="s">
        <v>1552</v>
      </c>
      <c r="G188" s="135" t="s">
        <v>250</v>
      </c>
      <c r="H188" s="136">
        <v>306</v>
      </c>
      <c r="I188" s="137"/>
      <c r="J188" s="138">
        <f t="shared" si="20"/>
        <v>0</v>
      </c>
      <c r="K188" s="139"/>
      <c r="L188" s="31"/>
      <c r="M188" s="140" t="s">
        <v>1</v>
      </c>
      <c r="N188" s="141" t="s">
        <v>43</v>
      </c>
      <c r="P188" s="142">
        <f t="shared" si="21"/>
        <v>0</v>
      </c>
      <c r="Q188" s="142">
        <v>0</v>
      </c>
      <c r="R188" s="142">
        <f t="shared" si="22"/>
        <v>0</v>
      </c>
      <c r="S188" s="142">
        <v>0</v>
      </c>
      <c r="T188" s="143">
        <f t="shared" si="23"/>
        <v>0</v>
      </c>
      <c r="AR188" s="144" t="s">
        <v>164</v>
      </c>
      <c r="AT188" s="144" t="s">
        <v>160</v>
      </c>
      <c r="AU188" s="144" t="s">
        <v>86</v>
      </c>
      <c r="AY188" s="16" t="s">
        <v>158</v>
      </c>
      <c r="BE188" s="145">
        <f t="shared" si="24"/>
        <v>0</v>
      </c>
      <c r="BF188" s="145">
        <f t="shared" si="25"/>
        <v>0</v>
      </c>
      <c r="BG188" s="145">
        <f t="shared" si="26"/>
        <v>0</v>
      </c>
      <c r="BH188" s="145">
        <f t="shared" si="27"/>
        <v>0</v>
      </c>
      <c r="BI188" s="145">
        <f t="shared" si="28"/>
        <v>0</v>
      </c>
      <c r="BJ188" s="16" t="s">
        <v>86</v>
      </c>
      <c r="BK188" s="145">
        <f t="shared" si="29"/>
        <v>0</v>
      </c>
      <c r="BL188" s="16" t="s">
        <v>164</v>
      </c>
      <c r="BM188" s="144" t="s">
        <v>1553</v>
      </c>
    </row>
    <row r="189" spans="2:65" s="1" customFormat="1" ht="16.55" customHeight="1">
      <c r="B189" s="31"/>
      <c r="C189" s="132" t="s">
        <v>1554</v>
      </c>
      <c r="D189" s="132" t="s">
        <v>160</v>
      </c>
      <c r="E189" s="133" t="s">
        <v>1555</v>
      </c>
      <c r="F189" s="134" t="s">
        <v>1556</v>
      </c>
      <c r="G189" s="135" t="s">
        <v>250</v>
      </c>
      <c r="H189" s="136">
        <v>93</v>
      </c>
      <c r="I189" s="137"/>
      <c r="J189" s="138">
        <f t="shared" si="20"/>
        <v>0</v>
      </c>
      <c r="K189" s="139"/>
      <c r="L189" s="31"/>
      <c r="M189" s="140" t="s">
        <v>1</v>
      </c>
      <c r="N189" s="141" t="s">
        <v>43</v>
      </c>
      <c r="P189" s="142">
        <f t="shared" si="21"/>
        <v>0</v>
      </c>
      <c r="Q189" s="142">
        <v>0</v>
      </c>
      <c r="R189" s="142">
        <f t="shared" si="22"/>
        <v>0</v>
      </c>
      <c r="S189" s="142">
        <v>0</v>
      </c>
      <c r="T189" s="143">
        <f t="shared" si="23"/>
        <v>0</v>
      </c>
      <c r="AR189" s="144" t="s">
        <v>164</v>
      </c>
      <c r="AT189" s="144" t="s">
        <v>160</v>
      </c>
      <c r="AU189" s="144" t="s">
        <v>86</v>
      </c>
      <c r="AY189" s="16" t="s">
        <v>158</v>
      </c>
      <c r="BE189" s="145">
        <f t="shared" si="24"/>
        <v>0</v>
      </c>
      <c r="BF189" s="145">
        <f t="shared" si="25"/>
        <v>0</v>
      </c>
      <c r="BG189" s="145">
        <f t="shared" si="26"/>
        <v>0</v>
      </c>
      <c r="BH189" s="145">
        <f t="shared" si="27"/>
        <v>0</v>
      </c>
      <c r="BI189" s="145">
        <f t="shared" si="28"/>
        <v>0</v>
      </c>
      <c r="BJ189" s="16" t="s">
        <v>86</v>
      </c>
      <c r="BK189" s="145">
        <f t="shared" si="29"/>
        <v>0</v>
      </c>
      <c r="BL189" s="16" t="s">
        <v>164</v>
      </c>
      <c r="BM189" s="144" t="s">
        <v>1557</v>
      </c>
    </row>
    <row r="190" spans="2:65" s="1" customFormat="1" ht="16.55" customHeight="1">
      <c r="B190" s="31"/>
      <c r="C190" s="132" t="s">
        <v>340</v>
      </c>
      <c r="D190" s="132" t="s">
        <v>160</v>
      </c>
      <c r="E190" s="133" t="s">
        <v>1558</v>
      </c>
      <c r="F190" s="134" t="s">
        <v>1559</v>
      </c>
      <c r="G190" s="135" t="s">
        <v>250</v>
      </c>
      <c r="H190" s="136">
        <v>47</v>
      </c>
      <c r="I190" s="137"/>
      <c r="J190" s="138">
        <f t="shared" si="20"/>
        <v>0</v>
      </c>
      <c r="K190" s="139"/>
      <c r="L190" s="31"/>
      <c r="M190" s="140" t="s">
        <v>1</v>
      </c>
      <c r="N190" s="141" t="s">
        <v>43</v>
      </c>
      <c r="P190" s="142">
        <f t="shared" si="21"/>
        <v>0</v>
      </c>
      <c r="Q190" s="142">
        <v>0</v>
      </c>
      <c r="R190" s="142">
        <f t="shared" si="22"/>
        <v>0</v>
      </c>
      <c r="S190" s="142">
        <v>0</v>
      </c>
      <c r="T190" s="143">
        <f t="shared" si="23"/>
        <v>0</v>
      </c>
      <c r="AR190" s="144" t="s">
        <v>164</v>
      </c>
      <c r="AT190" s="144" t="s">
        <v>160</v>
      </c>
      <c r="AU190" s="144" t="s">
        <v>86</v>
      </c>
      <c r="AY190" s="16" t="s">
        <v>158</v>
      </c>
      <c r="BE190" s="145">
        <f t="shared" si="24"/>
        <v>0</v>
      </c>
      <c r="BF190" s="145">
        <f t="shared" si="25"/>
        <v>0</v>
      </c>
      <c r="BG190" s="145">
        <f t="shared" si="26"/>
        <v>0</v>
      </c>
      <c r="BH190" s="145">
        <f t="shared" si="27"/>
        <v>0</v>
      </c>
      <c r="BI190" s="145">
        <f t="shared" si="28"/>
        <v>0</v>
      </c>
      <c r="BJ190" s="16" t="s">
        <v>86</v>
      </c>
      <c r="BK190" s="145">
        <f t="shared" si="29"/>
        <v>0</v>
      </c>
      <c r="BL190" s="16" t="s">
        <v>164</v>
      </c>
      <c r="BM190" s="144" t="s">
        <v>1560</v>
      </c>
    </row>
    <row r="191" spans="2:65" s="1" customFormat="1" ht="16.55" customHeight="1">
      <c r="B191" s="31"/>
      <c r="C191" s="132" t="s">
        <v>1561</v>
      </c>
      <c r="D191" s="132" t="s">
        <v>160</v>
      </c>
      <c r="E191" s="133" t="s">
        <v>1562</v>
      </c>
      <c r="F191" s="134" t="s">
        <v>1563</v>
      </c>
      <c r="G191" s="135" t="s">
        <v>250</v>
      </c>
      <c r="H191" s="136">
        <v>216</v>
      </c>
      <c r="I191" s="137"/>
      <c r="J191" s="138">
        <f t="shared" si="20"/>
        <v>0</v>
      </c>
      <c r="K191" s="139"/>
      <c r="L191" s="31"/>
      <c r="M191" s="140" t="s">
        <v>1</v>
      </c>
      <c r="N191" s="141" t="s">
        <v>43</v>
      </c>
      <c r="P191" s="142">
        <f t="shared" si="21"/>
        <v>0</v>
      </c>
      <c r="Q191" s="142">
        <v>0</v>
      </c>
      <c r="R191" s="142">
        <f t="shared" si="22"/>
        <v>0</v>
      </c>
      <c r="S191" s="142">
        <v>0</v>
      </c>
      <c r="T191" s="143">
        <f t="shared" si="23"/>
        <v>0</v>
      </c>
      <c r="AR191" s="144" t="s">
        <v>164</v>
      </c>
      <c r="AT191" s="144" t="s">
        <v>160</v>
      </c>
      <c r="AU191" s="144" t="s">
        <v>86</v>
      </c>
      <c r="AY191" s="16" t="s">
        <v>158</v>
      </c>
      <c r="BE191" s="145">
        <f t="shared" si="24"/>
        <v>0</v>
      </c>
      <c r="BF191" s="145">
        <f t="shared" si="25"/>
        <v>0</v>
      </c>
      <c r="BG191" s="145">
        <f t="shared" si="26"/>
        <v>0</v>
      </c>
      <c r="BH191" s="145">
        <f t="shared" si="27"/>
        <v>0</v>
      </c>
      <c r="BI191" s="145">
        <f t="shared" si="28"/>
        <v>0</v>
      </c>
      <c r="BJ191" s="16" t="s">
        <v>86</v>
      </c>
      <c r="BK191" s="145">
        <f t="shared" si="29"/>
        <v>0</v>
      </c>
      <c r="BL191" s="16" t="s">
        <v>164</v>
      </c>
      <c r="BM191" s="144" t="s">
        <v>1564</v>
      </c>
    </row>
    <row r="192" spans="2:65" s="1" customFormat="1" ht="16.55" customHeight="1">
      <c r="B192" s="31"/>
      <c r="C192" s="132" t="s">
        <v>344</v>
      </c>
      <c r="D192" s="132" t="s">
        <v>160</v>
      </c>
      <c r="E192" s="133" t="s">
        <v>1565</v>
      </c>
      <c r="F192" s="134" t="s">
        <v>1566</v>
      </c>
      <c r="G192" s="135" t="s">
        <v>250</v>
      </c>
      <c r="H192" s="136">
        <v>90</v>
      </c>
      <c r="I192" s="137"/>
      <c r="J192" s="138">
        <f t="shared" si="20"/>
        <v>0</v>
      </c>
      <c r="K192" s="139"/>
      <c r="L192" s="31"/>
      <c r="M192" s="140" t="s">
        <v>1</v>
      </c>
      <c r="N192" s="141" t="s">
        <v>43</v>
      </c>
      <c r="P192" s="142">
        <f t="shared" si="21"/>
        <v>0</v>
      </c>
      <c r="Q192" s="142">
        <v>0</v>
      </c>
      <c r="R192" s="142">
        <f t="shared" si="22"/>
        <v>0</v>
      </c>
      <c r="S192" s="142">
        <v>0</v>
      </c>
      <c r="T192" s="143">
        <f t="shared" si="23"/>
        <v>0</v>
      </c>
      <c r="AR192" s="144" t="s">
        <v>164</v>
      </c>
      <c r="AT192" s="144" t="s">
        <v>160</v>
      </c>
      <c r="AU192" s="144" t="s">
        <v>86</v>
      </c>
      <c r="AY192" s="16" t="s">
        <v>158</v>
      </c>
      <c r="BE192" s="145">
        <f t="shared" si="24"/>
        <v>0</v>
      </c>
      <c r="BF192" s="145">
        <f t="shared" si="25"/>
        <v>0</v>
      </c>
      <c r="BG192" s="145">
        <f t="shared" si="26"/>
        <v>0</v>
      </c>
      <c r="BH192" s="145">
        <f t="shared" si="27"/>
        <v>0</v>
      </c>
      <c r="BI192" s="145">
        <f t="shared" si="28"/>
        <v>0</v>
      </c>
      <c r="BJ192" s="16" t="s">
        <v>86</v>
      </c>
      <c r="BK192" s="145">
        <f t="shared" si="29"/>
        <v>0</v>
      </c>
      <c r="BL192" s="16" t="s">
        <v>164</v>
      </c>
      <c r="BM192" s="144" t="s">
        <v>1567</v>
      </c>
    </row>
    <row r="193" spans="2:65" s="1" customFormat="1" ht="16.55" customHeight="1">
      <c r="B193" s="31"/>
      <c r="C193" s="132" t="s">
        <v>1568</v>
      </c>
      <c r="D193" s="132" t="s">
        <v>160</v>
      </c>
      <c r="E193" s="133" t="s">
        <v>1569</v>
      </c>
      <c r="F193" s="134" t="s">
        <v>1570</v>
      </c>
      <c r="G193" s="135" t="s">
        <v>250</v>
      </c>
      <c r="H193" s="136">
        <v>9</v>
      </c>
      <c r="I193" s="137"/>
      <c r="J193" s="138">
        <f t="shared" si="20"/>
        <v>0</v>
      </c>
      <c r="K193" s="139"/>
      <c r="L193" s="31"/>
      <c r="M193" s="140" t="s">
        <v>1</v>
      </c>
      <c r="N193" s="141" t="s">
        <v>43</v>
      </c>
      <c r="P193" s="142">
        <f t="shared" si="21"/>
        <v>0</v>
      </c>
      <c r="Q193" s="142">
        <v>0</v>
      </c>
      <c r="R193" s="142">
        <f t="shared" si="22"/>
        <v>0</v>
      </c>
      <c r="S193" s="142">
        <v>0</v>
      </c>
      <c r="T193" s="143">
        <f t="shared" si="23"/>
        <v>0</v>
      </c>
      <c r="AR193" s="144" t="s">
        <v>164</v>
      </c>
      <c r="AT193" s="144" t="s">
        <v>160</v>
      </c>
      <c r="AU193" s="144" t="s">
        <v>86</v>
      </c>
      <c r="AY193" s="16" t="s">
        <v>158</v>
      </c>
      <c r="BE193" s="145">
        <f t="shared" si="24"/>
        <v>0</v>
      </c>
      <c r="BF193" s="145">
        <f t="shared" si="25"/>
        <v>0</v>
      </c>
      <c r="BG193" s="145">
        <f t="shared" si="26"/>
        <v>0</v>
      </c>
      <c r="BH193" s="145">
        <f t="shared" si="27"/>
        <v>0</v>
      </c>
      <c r="BI193" s="145">
        <f t="shared" si="28"/>
        <v>0</v>
      </c>
      <c r="BJ193" s="16" t="s">
        <v>86</v>
      </c>
      <c r="BK193" s="145">
        <f t="shared" si="29"/>
        <v>0</v>
      </c>
      <c r="BL193" s="16" t="s">
        <v>164</v>
      </c>
      <c r="BM193" s="144" t="s">
        <v>1571</v>
      </c>
    </row>
    <row r="194" spans="2:65" s="1" customFormat="1" ht="21.8" customHeight="1">
      <c r="B194" s="31"/>
      <c r="C194" s="132" t="s">
        <v>492</v>
      </c>
      <c r="D194" s="132" t="s">
        <v>160</v>
      </c>
      <c r="E194" s="133" t="s">
        <v>1572</v>
      </c>
      <c r="F194" s="134" t="s">
        <v>1573</v>
      </c>
      <c r="G194" s="135" t="s">
        <v>250</v>
      </c>
      <c r="H194" s="136">
        <v>110</v>
      </c>
      <c r="I194" s="137"/>
      <c r="J194" s="138">
        <f t="shared" si="20"/>
        <v>0</v>
      </c>
      <c r="K194" s="139"/>
      <c r="L194" s="31"/>
      <c r="M194" s="140" t="s">
        <v>1</v>
      </c>
      <c r="N194" s="141" t="s">
        <v>43</v>
      </c>
      <c r="P194" s="142">
        <f t="shared" si="21"/>
        <v>0</v>
      </c>
      <c r="Q194" s="142">
        <v>0</v>
      </c>
      <c r="R194" s="142">
        <f t="shared" si="22"/>
        <v>0</v>
      </c>
      <c r="S194" s="142">
        <v>0</v>
      </c>
      <c r="T194" s="143">
        <f t="shared" si="23"/>
        <v>0</v>
      </c>
      <c r="AR194" s="144" t="s">
        <v>164</v>
      </c>
      <c r="AT194" s="144" t="s">
        <v>160</v>
      </c>
      <c r="AU194" s="144" t="s">
        <v>86</v>
      </c>
      <c r="AY194" s="16" t="s">
        <v>158</v>
      </c>
      <c r="BE194" s="145">
        <f t="shared" si="24"/>
        <v>0</v>
      </c>
      <c r="BF194" s="145">
        <f t="shared" si="25"/>
        <v>0</v>
      </c>
      <c r="BG194" s="145">
        <f t="shared" si="26"/>
        <v>0</v>
      </c>
      <c r="BH194" s="145">
        <f t="shared" si="27"/>
        <v>0</v>
      </c>
      <c r="BI194" s="145">
        <f t="shared" si="28"/>
        <v>0</v>
      </c>
      <c r="BJ194" s="16" t="s">
        <v>86</v>
      </c>
      <c r="BK194" s="145">
        <f t="shared" si="29"/>
        <v>0</v>
      </c>
      <c r="BL194" s="16" t="s">
        <v>164</v>
      </c>
      <c r="BM194" s="144" t="s">
        <v>1574</v>
      </c>
    </row>
    <row r="195" spans="2:65" s="1" customFormat="1" ht="16.55" customHeight="1">
      <c r="B195" s="31"/>
      <c r="C195" s="132" t="s">
        <v>1575</v>
      </c>
      <c r="D195" s="132" t="s">
        <v>160</v>
      </c>
      <c r="E195" s="133" t="s">
        <v>1576</v>
      </c>
      <c r="F195" s="134" t="s">
        <v>1577</v>
      </c>
      <c r="G195" s="135" t="s">
        <v>250</v>
      </c>
      <c r="H195" s="136">
        <v>8</v>
      </c>
      <c r="I195" s="137"/>
      <c r="J195" s="138">
        <f t="shared" si="20"/>
        <v>0</v>
      </c>
      <c r="K195" s="139"/>
      <c r="L195" s="31"/>
      <c r="M195" s="140" t="s">
        <v>1</v>
      </c>
      <c r="N195" s="141" t="s">
        <v>43</v>
      </c>
      <c r="P195" s="142">
        <f t="shared" si="21"/>
        <v>0</v>
      </c>
      <c r="Q195" s="142">
        <v>0</v>
      </c>
      <c r="R195" s="142">
        <f t="shared" si="22"/>
        <v>0</v>
      </c>
      <c r="S195" s="142">
        <v>0</v>
      </c>
      <c r="T195" s="143">
        <f t="shared" si="23"/>
        <v>0</v>
      </c>
      <c r="AR195" s="144" t="s">
        <v>164</v>
      </c>
      <c r="AT195" s="144" t="s">
        <v>160</v>
      </c>
      <c r="AU195" s="144" t="s">
        <v>86</v>
      </c>
      <c r="AY195" s="16" t="s">
        <v>158</v>
      </c>
      <c r="BE195" s="145">
        <f t="shared" si="24"/>
        <v>0</v>
      </c>
      <c r="BF195" s="145">
        <f t="shared" si="25"/>
        <v>0</v>
      </c>
      <c r="BG195" s="145">
        <f t="shared" si="26"/>
        <v>0</v>
      </c>
      <c r="BH195" s="145">
        <f t="shared" si="27"/>
        <v>0</v>
      </c>
      <c r="BI195" s="145">
        <f t="shared" si="28"/>
        <v>0</v>
      </c>
      <c r="BJ195" s="16" t="s">
        <v>86</v>
      </c>
      <c r="BK195" s="145">
        <f t="shared" si="29"/>
        <v>0</v>
      </c>
      <c r="BL195" s="16" t="s">
        <v>164</v>
      </c>
      <c r="BM195" s="144" t="s">
        <v>1578</v>
      </c>
    </row>
    <row r="196" spans="2:65" s="1" customFormat="1" ht="21.8" customHeight="1">
      <c r="B196" s="31"/>
      <c r="C196" s="132" t="s">
        <v>350</v>
      </c>
      <c r="D196" s="132" t="s">
        <v>160</v>
      </c>
      <c r="E196" s="133" t="s">
        <v>1579</v>
      </c>
      <c r="F196" s="134" t="s">
        <v>1580</v>
      </c>
      <c r="G196" s="135" t="s">
        <v>414</v>
      </c>
      <c r="H196" s="136">
        <v>6</v>
      </c>
      <c r="I196" s="137"/>
      <c r="J196" s="138">
        <f t="shared" si="20"/>
        <v>0</v>
      </c>
      <c r="K196" s="139"/>
      <c r="L196" s="31"/>
      <c r="M196" s="140" t="s">
        <v>1</v>
      </c>
      <c r="N196" s="141" t="s">
        <v>43</v>
      </c>
      <c r="P196" s="142">
        <f t="shared" si="21"/>
        <v>0</v>
      </c>
      <c r="Q196" s="142">
        <v>0</v>
      </c>
      <c r="R196" s="142">
        <f t="shared" si="22"/>
        <v>0</v>
      </c>
      <c r="S196" s="142">
        <v>0</v>
      </c>
      <c r="T196" s="143">
        <f t="shared" si="23"/>
        <v>0</v>
      </c>
      <c r="AR196" s="144" t="s">
        <v>164</v>
      </c>
      <c r="AT196" s="144" t="s">
        <v>160</v>
      </c>
      <c r="AU196" s="144" t="s">
        <v>86</v>
      </c>
      <c r="AY196" s="16" t="s">
        <v>158</v>
      </c>
      <c r="BE196" s="145">
        <f t="shared" si="24"/>
        <v>0</v>
      </c>
      <c r="BF196" s="145">
        <f t="shared" si="25"/>
        <v>0</v>
      </c>
      <c r="BG196" s="145">
        <f t="shared" si="26"/>
        <v>0</v>
      </c>
      <c r="BH196" s="145">
        <f t="shared" si="27"/>
        <v>0</v>
      </c>
      <c r="BI196" s="145">
        <f t="shared" si="28"/>
        <v>0</v>
      </c>
      <c r="BJ196" s="16" t="s">
        <v>86</v>
      </c>
      <c r="BK196" s="145">
        <f t="shared" si="29"/>
        <v>0</v>
      </c>
      <c r="BL196" s="16" t="s">
        <v>164</v>
      </c>
      <c r="BM196" s="144" t="s">
        <v>1581</v>
      </c>
    </row>
    <row r="197" spans="2:65" s="1" customFormat="1" ht="16.55" customHeight="1">
      <c r="B197" s="31"/>
      <c r="C197" s="132" t="s">
        <v>1582</v>
      </c>
      <c r="D197" s="132" t="s">
        <v>160</v>
      </c>
      <c r="E197" s="133" t="s">
        <v>1583</v>
      </c>
      <c r="F197" s="134" t="s">
        <v>1584</v>
      </c>
      <c r="G197" s="135" t="s">
        <v>414</v>
      </c>
      <c r="H197" s="136">
        <v>1</v>
      </c>
      <c r="I197" s="137"/>
      <c r="J197" s="138">
        <f t="shared" si="20"/>
        <v>0</v>
      </c>
      <c r="K197" s="139"/>
      <c r="L197" s="31"/>
      <c r="M197" s="140" t="s">
        <v>1</v>
      </c>
      <c r="N197" s="141" t="s">
        <v>43</v>
      </c>
      <c r="P197" s="142">
        <f t="shared" si="21"/>
        <v>0</v>
      </c>
      <c r="Q197" s="142">
        <v>0</v>
      </c>
      <c r="R197" s="142">
        <f t="shared" si="22"/>
        <v>0</v>
      </c>
      <c r="S197" s="142">
        <v>0</v>
      </c>
      <c r="T197" s="143">
        <f t="shared" si="23"/>
        <v>0</v>
      </c>
      <c r="AR197" s="144" t="s">
        <v>164</v>
      </c>
      <c r="AT197" s="144" t="s">
        <v>160</v>
      </c>
      <c r="AU197" s="144" t="s">
        <v>86</v>
      </c>
      <c r="AY197" s="16" t="s">
        <v>158</v>
      </c>
      <c r="BE197" s="145">
        <f t="shared" si="24"/>
        <v>0</v>
      </c>
      <c r="BF197" s="145">
        <f t="shared" si="25"/>
        <v>0</v>
      </c>
      <c r="BG197" s="145">
        <f t="shared" si="26"/>
        <v>0</v>
      </c>
      <c r="BH197" s="145">
        <f t="shared" si="27"/>
        <v>0</v>
      </c>
      <c r="BI197" s="145">
        <f t="shared" si="28"/>
        <v>0</v>
      </c>
      <c r="BJ197" s="16" t="s">
        <v>86</v>
      </c>
      <c r="BK197" s="145">
        <f t="shared" si="29"/>
        <v>0</v>
      </c>
      <c r="BL197" s="16" t="s">
        <v>164</v>
      </c>
      <c r="BM197" s="144" t="s">
        <v>1585</v>
      </c>
    </row>
    <row r="198" spans="2:65" s="1" customFormat="1" ht="24.25" customHeight="1">
      <c r="B198" s="31"/>
      <c r="C198" s="132" t="s">
        <v>354</v>
      </c>
      <c r="D198" s="132" t="s">
        <v>160</v>
      </c>
      <c r="E198" s="133" t="s">
        <v>1586</v>
      </c>
      <c r="F198" s="134" t="s">
        <v>1587</v>
      </c>
      <c r="G198" s="135" t="s">
        <v>211</v>
      </c>
      <c r="H198" s="136">
        <v>50.5</v>
      </c>
      <c r="I198" s="137"/>
      <c r="J198" s="138">
        <f t="shared" si="20"/>
        <v>0</v>
      </c>
      <c r="K198" s="139"/>
      <c r="L198" s="31"/>
      <c r="M198" s="140" t="s">
        <v>1</v>
      </c>
      <c r="N198" s="141" t="s">
        <v>43</v>
      </c>
      <c r="P198" s="142">
        <f t="shared" si="21"/>
        <v>0</v>
      </c>
      <c r="Q198" s="142">
        <v>0</v>
      </c>
      <c r="R198" s="142">
        <f t="shared" si="22"/>
        <v>0</v>
      </c>
      <c r="S198" s="142">
        <v>0</v>
      </c>
      <c r="T198" s="143">
        <f t="shared" si="23"/>
        <v>0</v>
      </c>
      <c r="AR198" s="144" t="s">
        <v>164</v>
      </c>
      <c r="AT198" s="144" t="s">
        <v>160</v>
      </c>
      <c r="AU198" s="144" t="s">
        <v>86</v>
      </c>
      <c r="AY198" s="16" t="s">
        <v>158</v>
      </c>
      <c r="BE198" s="145">
        <f t="shared" si="24"/>
        <v>0</v>
      </c>
      <c r="BF198" s="145">
        <f t="shared" si="25"/>
        <v>0</v>
      </c>
      <c r="BG198" s="145">
        <f t="shared" si="26"/>
        <v>0</v>
      </c>
      <c r="BH198" s="145">
        <f t="shared" si="27"/>
        <v>0</v>
      </c>
      <c r="BI198" s="145">
        <f t="shared" si="28"/>
        <v>0</v>
      </c>
      <c r="BJ198" s="16" t="s">
        <v>86</v>
      </c>
      <c r="BK198" s="145">
        <f t="shared" si="29"/>
        <v>0</v>
      </c>
      <c r="BL198" s="16" t="s">
        <v>164</v>
      </c>
      <c r="BM198" s="144" t="s">
        <v>1588</v>
      </c>
    </row>
    <row r="199" spans="2:65" s="1" customFormat="1" ht="16.55" customHeight="1">
      <c r="B199" s="31"/>
      <c r="C199" s="132" t="s">
        <v>1589</v>
      </c>
      <c r="D199" s="132" t="s">
        <v>160</v>
      </c>
      <c r="E199" s="133" t="s">
        <v>1590</v>
      </c>
      <c r="F199" s="134" t="s">
        <v>1591</v>
      </c>
      <c r="G199" s="135" t="s">
        <v>414</v>
      </c>
      <c r="H199" s="136">
        <v>8</v>
      </c>
      <c r="I199" s="137"/>
      <c r="J199" s="138">
        <f t="shared" si="20"/>
        <v>0</v>
      </c>
      <c r="K199" s="139"/>
      <c r="L199" s="31"/>
      <c r="M199" s="140" t="s">
        <v>1</v>
      </c>
      <c r="N199" s="141" t="s">
        <v>43</v>
      </c>
      <c r="P199" s="142">
        <f t="shared" si="21"/>
        <v>0</v>
      </c>
      <c r="Q199" s="142">
        <v>0</v>
      </c>
      <c r="R199" s="142">
        <f t="shared" si="22"/>
        <v>0</v>
      </c>
      <c r="S199" s="142">
        <v>0</v>
      </c>
      <c r="T199" s="143">
        <f t="shared" si="23"/>
        <v>0</v>
      </c>
      <c r="AR199" s="144" t="s">
        <v>164</v>
      </c>
      <c r="AT199" s="144" t="s">
        <v>160</v>
      </c>
      <c r="AU199" s="144" t="s">
        <v>86</v>
      </c>
      <c r="AY199" s="16" t="s">
        <v>158</v>
      </c>
      <c r="BE199" s="145">
        <f t="shared" si="24"/>
        <v>0</v>
      </c>
      <c r="BF199" s="145">
        <f t="shared" si="25"/>
        <v>0</v>
      </c>
      <c r="BG199" s="145">
        <f t="shared" si="26"/>
        <v>0</v>
      </c>
      <c r="BH199" s="145">
        <f t="shared" si="27"/>
        <v>0</v>
      </c>
      <c r="BI199" s="145">
        <f t="shared" si="28"/>
        <v>0</v>
      </c>
      <c r="BJ199" s="16" t="s">
        <v>86</v>
      </c>
      <c r="BK199" s="145">
        <f t="shared" si="29"/>
        <v>0</v>
      </c>
      <c r="BL199" s="16" t="s">
        <v>164</v>
      </c>
      <c r="BM199" s="144" t="s">
        <v>1592</v>
      </c>
    </row>
    <row r="200" spans="2:65" s="1" customFormat="1" ht="16.55" customHeight="1">
      <c r="B200" s="31"/>
      <c r="C200" s="132" t="s">
        <v>859</v>
      </c>
      <c r="D200" s="132" t="s">
        <v>160</v>
      </c>
      <c r="E200" s="133" t="s">
        <v>1593</v>
      </c>
      <c r="F200" s="134" t="s">
        <v>1594</v>
      </c>
      <c r="G200" s="135" t="s">
        <v>414</v>
      </c>
      <c r="H200" s="136">
        <v>1</v>
      </c>
      <c r="I200" s="137"/>
      <c r="J200" s="138">
        <f t="shared" si="20"/>
        <v>0</v>
      </c>
      <c r="K200" s="139"/>
      <c r="L200" s="31"/>
      <c r="M200" s="140" t="s">
        <v>1</v>
      </c>
      <c r="N200" s="141" t="s">
        <v>43</v>
      </c>
      <c r="P200" s="142">
        <f t="shared" si="21"/>
        <v>0</v>
      </c>
      <c r="Q200" s="142">
        <v>0</v>
      </c>
      <c r="R200" s="142">
        <f t="shared" si="22"/>
        <v>0</v>
      </c>
      <c r="S200" s="142">
        <v>0</v>
      </c>
      <c r="T200" s="143">
        <f t="shared" si="23"/>
        <v>0</v>
      </c>
      <c r="AR200" s="144" t="s">
        <v>164</v>
      </c>
      <c r="AT200" s="144" t="s">
        <v>160</v>
      </c>
      <c r="AU200" s="144" t="s">
        <v>86</v>
      </c>
      <c r="AY200" s="16" t="s">
        <v>158</v>
      </c>
      <c r="BE200" s="145">
        <f t="shared" si="24"/>
        <v>0</v>
      </c>
      <c r="BF200" s="145">
        <f t="shared" si="25"/>
        <v>0</v>
      </c>
      <c r="BG200" s="145">
        <f t="shared" si="26"/>
        <v>0</v>
      </c>
      <c r="BH200" s="145">
        <f t="shared" si="27"/>
        <v>0</v>
      </c>
      <c r="BI200" s="145">
        <f t="shared" si="28"/>
        <v>0</v>
      </c>
      <c r="BJ200" s="16" t="s">
        <v>86</v>
      </c>
      <c r="BK200" s="145">
        <f t="shared" si="29"/>
        <v>0</v>
      </c>
      <c r="BL200" s="16" t="s">
        <v>164</v>
      </c>
      <c r="BM200" s="144" t="s">
        <v>1595</v>
      </c>
    </row>
    <row r="201" spans="2:65" s="1" customFormat="1" ht="16.55" customHeight="1">
      <c r="B201" s="31"/>
      <c r="C201" s="132" t="s">
        <v>1596</v>
      </c>
      <c r="D201" s="132" t="s">
        <v>160</v>
      </c>
      <c r="E201" s="133" t="s">
        <v>1597</v>
      </c>
      <c r="F201" s="134" t="s">
        <v>1598</v>
      </c>
      <c r="G201" s="135" t="s">
        <v>414</v>
      </c>
      <c r="H201" s="136">
        <v>1</v>
      </c>
      <c r="I201" s="137"/>
      <c r="J201" s="138">
        <f t="shared" si="20"/>
        <v>0</v>
      </c>
      <c r="K201" s="139"/>
      <c r="L201" s="31"/>
      <c r="M201" s="140" t="s">
        <v>1</v>
      </c>
      <c r="N201" s="141" t="s">
        <v>43</v>
      </c>
      <c r="P201" s="142">
        <f t="shared" si="21"/>
        <v>0</v>
      </c>
      <c r="Q201" s="142">
        <v>0</v>
      </c>
      <c r="R201" s="142">
        <f t="shared" si="22"/>
        <v>0</v>
      </c>
      <c r="S201" s="142">
        <v>0</v>
      </c>
      <c r="T201" s="143">
        <f t="shared" si="23"/>
        <v>0</v>
      </c>
      <c r="AR201" s="144" t="s">
        <v>164</v>
      </c>
      <c r="AT201" s="144" t="s">
        <v>160</v>
      </c>
      <c r="AU201" s="144" t="s">
        <v>86</v>
      </c>
      <c r="AY201" s="16" t="s">
        <v>158</v>
      </c>
      <c r="BE201" s="145">
        <f t="shared" si="24"/>
        <v>0</v>
      </c>
      <c r="BF201" s="145">
        <f t="shared" si="25"/>
        <v>0</v>
      </c>
      <c r="BG201" s="145">
        <f t="shared" si="26"/>
        <v>0</v>
      </c>
      <c r="BH201" s="145">
        <f t="shared" si="27"/>
        <v>0</v>
      </c>
      <c r="BI201" s="145">
        <f t="shared" si="28"/>
        <v>0</v>
      </c>
      <c r="BJ201" s="16" t="s">
        <v>86</v>
      </c>
      <c r="BK201" s="145">
        <f t="shared" si="29"/>
        <v>0</v>
      </c>
      <c r="BL201" s="16" t="s">
        <v>164</v>
      </c>
      <c r="BM201" s="144" t="s">
        <v>1599</v>
      </c>
    </row>
    <row r="202" spans="2:65" s="1" customFormat="1" ht="16.55" customHeight="1">
      <c r="B202" s="31"/>
      <c r="C202" s="132" t="s">
        <v>862</v>
      </c>
      <c r="D202" s="132" t="s">
        <v>160</v>
      </c>
      <c r="E202" s="133" t="s">
        <v>1600</v>
      </c>
      <c r="F202" s="134" t="s">
        <v>1601</v>
      </c>
      <c r="G202" s="135" t="s">
        <v>414</v>
      </c>
      <c r="H202" s="136">
        <v>1</v>
      </c>
      <c r="I202" s="137"/>
      <c r="J202" s="138">
        <f t="shared" si="20"/>
        <v>0</v>
      </c>
      <c r="K202" s="139"/>
      <c r="L202" s="31"/>
      <c r="M202" s="140" t="s">
        <v>1</v>
      </c>
      <c r="N202" s="141" t="s">
        <v>43</v>
      </c>
      <c r="P202" s="142">
        <f t="shared" si="21"/>
        <v>0</v>
      </c>
      <c r="Q202" s="142">
        <v>0</v>
      </c>
      <c r="R202" s="142">
        <f t="shared" si="22"/>
        <v>0</v>
      </c>
      <c r="S202" s="142">
        <v>0</v>
      </c>
      <c r="T202" s="143">
        <f t="shared" si="23"/>
        <v>0</v>
      </c>
      <c r="AR202" s="144" t="s">
        <v>164</v>
      </c>
      <c r="AT202" s="144" t="s">
        <v>160</v>
      </c>
      <c r="AU202" s="144" t="s">
        <v>86</v>
      </c>
      <c r="AY202" s="16" t="s">
        <v>158</v>
      </c>
      <c r="BE202" s="145">
        <f t="shared" si="24"/>
        <v>0</v>
      </c>
      <c r="BF202" s="145">
        <f t="shared" si="25"/>
        <v>0</v>
      </c>
      <c r="BG202" s="145">
        <f t="shared" si="26"/>
        <v>0</v>
      </c>
      <c r="BH202" s="145">
        <f t="shared" si="27"/>
        <v>0</v>
      </c>
      <c r="BI202" s="145">
        <f t="shared" si="28"/>
        <v>0</v>
      </c>
      <c r="BJ202" s="16" t="s">
        <v>86</v>
      </c>
      <c r="BK202" s="145">
        <f t="shared" si="29"/>
        <v>0</v>
      </c>
      <c r="BL202" s="16" t="s">
        <v>164</v>
      </c>
      <c r="BM202" s="144" t="s">
        <v>1602</v>
      </c>
    </row>
    <row r="203" spans="2:65" s="1" customFormat="1" ht="16.55" customHeight="1">
      <c r="B203" s="31"/>
      <c r="C203" s="132" t="s">
        <v>1603</v>
      </c>
      <c r="D203" s="132" t="s">
        <v>160</v>
      </c>
      <c r="E203" s="133" t="s">
        <v>1604</v>
      </c>
      <c r="F203" s="134" t="s">
        <v>1605</v>
      </c>
      <c r="G203" s="135" t="s">
        <v>414</v>
      </c>
      <c r="H203" s="136">
        <v>19</v>
      </c>
      <c r="I203" s="137"/>
      <c r="J203" s="138">
        <f t="shared" si="20"/>
        <v>0</v>
      </c>
      <c r="K203" s="139"/>
      <c r="L203" s="31"/>
      <c r="M203" s="172" t="s">
        <v>1</v>
      </c>
      <c r="N203" s="173" t="s">
        <v>43</v>
      </c>
      <c r="O203" s="174"/>
      <c r="P203" s="175">
        <f t="shared" si="21"/>
        <v>0</v>
      </c>
      <c r="Q203" s="175">
        <v>0</v>
      </c>
      <c r="R203" s="175">
        <f t="shared" si="22"/>
        <v>0</v>
      </c>
      <c r="S203" s="175">
        <v>0</v>
      </c>
      <c r="T203" s="176">
        <f t="shared" si="23"/>
        <v>0</v>
      </c>
      <c r="AR203" s="144" t="s">
        <v>164</v>
      </c>
      <c r="AT203" s="144" t="s">
        <v>160</v>
      </c>
      <c r="AU203" s="144" t="s">
        <v>86</v>
      </c>
      <c r="AY203" s="16" t="s">
        <v>158</v>
      </c>
      <c r="BE203" s="145">
        <f t="shared" si="24"/>
        <v>0</v>
      </c>
      <c r="BF203" s="145">
        <f t="shared" si="25"/>
        <v>0</v>
      </c>
      <c r="BG203" s="145">
        <f t="shared" si="26"/>
        <v>0</v>
      </c>
      <c r="BH203" s="145">
        <f t="shared" si="27"/>
        <v>0</v>
      </c>
      <c r="BI203" s="145">
        <f t="shared" si="28"/>
        <v>0</v>
      </c>
      <c r="BJ203" s="16" t="s">
        <v>86</v>
      </c>
      <c r="BK203" s="145">
        <f t="shared" si="29"/>
        <v>0</v>
      </c>
      <c r="BL203" s="16" t="s">
        <v>164</v>
      </c>
      <c r="BM203" s="144" t="s">
        <v>1606</v>
      </c>
    </row>
    <row r="204" spans="2:65" s="1" customFormat="1" ht="6.9" customHeight="1">
      <c r="B204" s="43"/>
      <c r="C204" s="44"/>
      <c r="D204" s="44"/>
      <c r="E204" s="44"/>
      <c r="F204" s="44"/>
      <c r="G204" s="44"/>
      <c r="H204" s="44"/>
      <c r="I204" s="44"/>
      <c r="J204" s="44"/>
      <c r="K204" s="44"/>
      <c r="L204" s="31"/>
    </row>
  </sheetData>
  <sheetProtection algorithmName="SHA-512" hashValue="OV7YnhOoyF2u3r1cGyaa6umITDmBNfjucFfsctUmBX0zakW+lRj5m299a7k9gfjlOpUm2kUyzGaFiPueXrVkDQ==" saltValue="8LvuyuGjJWRGqav5u6iNmCvLSNevzDq+cd2TDnLPr+R2TRAUQbm2T7K+ywyezLsSFXng6Lq6e2wd7NmX+1pLVg==" spinCount="100000" sheet="1" objects="1" scenarios="1" formatColumns="0" formatRows="0" autoFilter="0"/>
  <autoFilter ref="C116:K203" xr:uid="{00000000-0009-0000-0000-00000C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87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124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ROUND(J128,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ROUND((SUM(BE128:BE316)),  2)</f>
        <v>0</v>
      </c>
      <c r="I33" s="91">
        <v>0.21</v>
      </c>
      <c r="J33" s="90">
        <f>ROUND(((SUM(BE128:BE316))*I33),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ROUND((SUM(BF128:BF316)),  2)</f>
        <v>0</v>
      </c>
      <c r="I34" s="91">
        <v>0.15</v>
      </c>
      <c r="J34" s="90">
        <f>ROUND(((SUM(BF128:BF316))*I34),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ROUND((SUM(BG128:BG316)),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ROUND((SUM(BH128:BH316)),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ROUND((SUM(BI128:BI316)),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IO-01 -  Dopravní řešení a komunikace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J128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J129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J130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J165</f>
        <v>0</v>
      </c>
      <c r="L99" s="107"/>
    </row>
    <row r="100" spans="2:12" s="9" customFormat="1" ht="20" customHeight="1">
      <c r="B100" s="107"/>
      <c r="D100" s="108" t="s">
        <v>134</v>
      </c>
      <c r="E100" s="109"/>
      <c r="F100" s="109"/>
      <c r="G100" s="109"/>
      <c r="H100" s="109"/>
      <c r="I100" s="109"/>
      <c r="J100" s="110">
        <f>J177</f>
        <v>0</v>
      </c>
      <c r="L100" s="107"/>
    </row>
    <row r="101" spans="2:12" s="9" customFormat="1" ht="20" customHeight="1">
      <c r="B101" s="107"/>
      <c r="D101" s="108" t="s">
        <v>135</v>
      </c>
      <c r="E101" s="109"/>
      <c r="F101" s="109"/>
      <c r="G101" s="109"/>
      <c r="H101" s="109"/>
      <c r="I101" s="109"/>
      <c r="J101" s="110">
        <f>J246</f>
        <v>0</v>
      </c>
      <c r="L101" s="107"/>
    </row>
    <row r="102" spans="2:12" s="9" customFormat="1" ht="20" customHeight="1">
      <c r="B102" s="107"/>
      <c r="D102" s="108" t="s">
        <v>136</v>
      </c>
      <c r="E102" s="109"/>
      <c r="F102" s="109"/>
      <c r="G102" s="109"/>
      <c r="H102" s="109"/>
      <c r="I102" s="109"/>
      <c r="J102" s="110">
        <f>J255</f>
        <v>0</v>
      </c>
      <c r="L102" s="107"/>
    </row>
    <row r="103" spans="2:12" s="9" customFormat="1" ht="20" customHeight="1">
      <c r="B103" s="107"/>
      <c r="D103" s="108" t="s">
        <v>137</v>
      </c>
      <c r="E103" s="109"/>
      <c r="F103" s="109"/>
      <c r="G103" s="109"/>
      <c r="H103" s="109"/>
      <c r="I103" s="109"/>
      <c r="J103" s="110">
        <f>J290</f>
        <v>0</v>
      </c>
      <c r="L103" s="107"/>
    </row>
    <row r="104" spans="2:12" s="9" customFormat="1" ht="20" customHeight="1">
      <c r="B104" s="107"/>
      <c r="D104" s="108" t="s">
        <v>138</v>
      </c>
      <c r="E104" s="109"/>
      <c r="F104" s="109"/>
      <c r="G104" s="109"/>
      <c r="H104" s="109"/>
      <c r="I104" s="109"/>
      <c r="J104" s="110">
        <f>J301</f>
        <v>0</v>
      </c>
      <c r="L104" s="107"/>
    </row>
    <row r="105" spans="2:12" s="8" customFormat="1" ht="24.9" customHeight="1">
      <c r="B105" s="103"/>
      <c r="D105" s="104" t="s">
        <v>139</v>
      </c>
      <c r="E105" s="105"/>
      <c r="F105" s="105"/>
      <c r="G105" s="105"/>
      <c r="H105" s="105"/>
      <c r="I105" s="105"/>
      <c r="J105" s="106">
        <f>J303</f>
        <v>0</v>
      </c>
      <c r="L105" s="103"/>
    </row>
    <row r="106" spans="2:12" s="9" customFormat="1" ht="20" customHeight="1">
      <c r="B106" s="107"/>
      <c r="D106" s="108" t="s">
        <v>140</v>
      </c>
      <c r="E106" s="109"/>
      <c r="F106" s="109"/>
      <c r="G106" s="109"/>
      <c r="H106" s="109"/>
      <c r="I106" s="109"/>
      <c r="J106" s="110">
        <f>J304</f>
        <v>0</v>
      </c>
      <c r="L106" s="107"/>
    </row>
    <row r="107" spans="2:12" s="8" customFormat="1" ht="24.9" customHeight="1">
      <c r="B107" s="103"/>
      <c r="D107" s="104" t="s">
        <v>141</v>
      </c>
      <c r="E107" s="105"/>
      <c r="F107" s="105"/>
      <c r="G107" s="105"/>
      <c r="H107" s="105"/>
      <c r="I107" s="105"/>
      <c r="J107" s="106">
        <f>J314</f>
        <v>0</v>
      </c>
      <c r="L107" s="103"/>
    </row>
    <row r="108" spans="2:12" s="8" customFormat="1" ht="24.9" customHeight="1">
      <c r="B108" s="103"/>
      <c r="D108" s="104" t="s">
        <v>142</v>
      </c>
      <c r="E108" s="105"/>
      <c r="F108" s="105"/>
      <c r="G108" s="105"/>
      <c r="H108" s="105"/>
      <c r="I108" s="105"/>
      <c r="J108" s="106">
        <f>J315</f>
        <v>0</v>
      </c>
      <c r="L108" s="103"/>
    </row>
    <row r="109" spans="2:12" s="1" customFormat="1" ht="21.8" customHeight="1">
      <c r="B109" s="31"/>
      <c r="L109" s="31"/>
    </row>
    <row r="110" spans="2:12" s="1" customFormat="1" ht="6.9" customHeight="1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31"/>
    </row>
    <row r="114" spans="2:63" s="1" customFormat="1" ht="6.9" customHeight="1">
      <c r="B114" s="45"/>
      <c r="C114" s="46"/>
      <c r="D114" s="46"/>
      <c r="E114" s="46"/>
      <c r="F114" s="46"/>
      <c r="G114" s="46"/>
      <c r="H114" s="46"/>
      <c r="I114" s="46"/>
      <c r="J114" s="46"/>
      <c r="K114" s="46"/>
      <c r="L114" s="31"/>
    </row>
    <row r="115" spans="2:63" s="1" customFormat="1" ht="24.9" customHeight="1">
      <c r="B115" s="31"/>
      <c r="C115" s="20" t="s">
        <v>143</v>
      </c>
      <c r="L115" s="31"/>
    </row>
    <row r="116" spans="2:63" s="1" customFormat="1" ht="6.9" customHeight="1">
      <c r="B116" s="31"/>
      <c r="L116" s="31"/>
    </row>
    <row r="117" spans="2:63" s="1" customFormat="1" ht="11.95" customHeight="1">
      <c r="B117" s="31"/>
      <c r="C117" s="26" t="s">
        <v>16</v>
      </c>
      <c r="L117" s="31"/>
    </row>
    <row r="118" spans="2:63" s="1" customFormat="1" ht="26.2" customHeight="1">
      <c r="B118" s="31"/>
      <c r="E118" s="225" t="str">
        <f>E7</f>
        <v>ROZ 180037 - Revitalizace veřejných ploch města Luby - Lokalita B, U Pily - IV.etapa</v>
      </c>
      <c r="F118" s="226"/>
      <c r="G118" s="226"/>
      <c r="H118" s="226"/>
      <c r="L118" s="31"/>
    </row>
    <row r="119" spans="2:63" s="1" customFormat="1" ht="11.95" customHeight="1">
      <c r="B119" s="31"/>
      <c r="C119" s="26" t="s">
        <v>123</v>
      </c>
      <c r="L119" s="31"/>
    </row>
    <row r="120" spans="2:63" s="1" customFormat="1" ht="16.55" customHeight="1">
      <c r="B120" s="31"/>
      <c r="E120" s="191" t="str">
        <f>E9</f>
        <v>IO-01 -  Dopravní řešení a komunikace</v>
      </c>
      <c r="F120" s="227"/>
      <c r="G120" s="227"/>
      <c r="H120" s="227"/>
      <c r="L120" s="31"/>
    </row>
    <row r="121" spans="2:63" s="1" customFormat="1" ht="6.9" customHeight="1">
      <c r="B121" s="31"/>
      <c r="L121" s="31"/>
    </row>
    <row r="122" spans="2:63" s="1" customFormat="1" ht="11.95" customHeight="1">
      <c r="B122" s="31"/>
      <c r="C122" s="26" t="s">
        <v>20</v>
      </c>
      <c r="F122" s="24" t="str">
        <f>F12</f>
        <v xml:space="preserve"> </v>
      </c>
      <c r="I122" s="26" t="s">
        <v>22</v>
      </c>
      <c r="J122" s="51" t="str">
        <f>IF(J12="","",J12)</f>
        <v>Vyplň údaj</v>
      </c>
      <c r="L122" s="31"/>
    </row>
    <row r="123" spans="2:63" s="1" customFormat="1" ht="6.9" customHeight="1">
      <c r="B123" s="31"/>
      <c r="L123" s="31"/>
    </row>
    <row r="124" spans="2:63" s="1" customFormat="1" ht="15.25" customHeight="1">
      <c r="B124" s="31"/>
      <c r="C124" s="26" t="s">
        <v>23</v>
      </c>
      <c r="F124" s="24" t="str">
        <f>E15</f>
        <v>Město Luby</v>
      </c>
      <c r="I124" s="26" t="s">
        <v>30</v>
      </c>
      <c r="J124" s="29" t="str">
        <f>E21</f>
        <v>A69-architekti s.r.o.</v>
      </c>
      <c r="L124" s="31"/>
    </row>
    <row r="125" spans="2:63" s="1" customFormat="1" ht="15.25" customHeight="1">
      <c r="B125" s="31"/>
      <c r="C125" s="26" t="s">
        <v>28</v>
      </c>
      <c r="F125" s="24" t="str">
        <f>IF(E18="","",E18)</f>
        <v>Vyplň údaj</v>
      </c>
      <c r="I125" s="26" t="s">
        <v>34</v>
      </c>
      <c r="J125" s="29" t="str">
        <f>E24</f>
        <v>Ing.Pavel Šturc</v>
      </c>
      <c r="L125" s="31"/>
    </row>
    <row r="126" spans="2:63" s="1" customFormat="1" ht="10.35" customHeight="1">
      <c r="B126" s="31"/>
      <c r="L126" s="31"/>
    </row>
    <row r="127" spans="2:63" s="10" customFormat="1" ht="29.3" customHeight="1">
      <c r="B127" s="111"/>
      <c r="C127" s="112" t="s">
        <v>144</v>
      </c>
      <c r="D127" s="113" t="s">
        <v>63</v>
      </c>
      <c r="E127" s="113" t="s">
        <v>59</v>
      </c>
      <c r="F127" s="113" t="s">
        <v>60</v>
      </c>
      <c r="G127" s="113" t="s">
        <v>145</v>
      </c>
      <c r="H127" s="113" t="s">
        <v>146</v>
      </c>
      <c r="I127" s="113" t="s">
        <v>147</v>
      </c>
      <c r="J127" s="114" t="s">
        <v>128</v>
      </c>
      <c r="K127" s="115" t="s">
        <v>148</v>
      </c>
      <c r="L127" s="111"/>
      <c r="M127" s="58" t="s">
        <v>1</v>
      </c>
      <c r="N127" s="59" t="s">
        <v>42</v>
      </c>
      <c r="O127" s="59" t="s">
        <v>149</v>
      </c>
      <c r="P127" s="59" t="s">
        <v>150</v>
      </c>
      <c r="Q127" s="59" t="s">
        <v>151</v>
      </c>
      <c r="R127" s="59" t="s">
        <v>152</v>
      </c>
      <c r="S127" s="59" t="s">
        <v>153</v>
      </c>
      <c r="T127" s="60" t="s">
        <v>154</v>
      </c>
    </row>
    <row r="128" spans="2:63" s="1" customFormat="1" ht="22.75" customHeight="1">
      <c r="B128" s="31"/>
      <c r="C128" s="63" t="s">
        <v>155</v>
      </c>
      <c r="J128" s="116">
        <f>BK128</f>
        <v>0</v>
      </c>
      <c r="L128" s="31"/>
      <c r="M128" s="61"/>
      <c r="N128" s="52"/>
      <c r="O128" s="52"/>
      <c r="P128" s="117">
        <f>P129+P303+P314+P315</f>
        <v>0</v>
      </c>
      <c r="Q128" s="52"/>
      <c r="R128" s="117">
        <f>R129+R303+R314+R315</f>
        <v>1033.6603464139998</v>
      </c>
      <c r="S128" s="52"/>
      <c r="T128" s="118">
        <f>T129+T303+T314+T315</f>
        <v>2.3080000000000003</v>
      </c>
      <c r="AT128" s="16" t="s">
        <v>77</v>
      </c>
      <c r="AU128" s="16" t="s">
        <v>130</v>
      </c>
      <c r="BK128" s="119">
        <f>BK129+BK303+BK314+BK315</f>
        <v>0</v>
      </c>
    </row>
    <row r="129" spans="2:65" s="11" customFormat="1" ht="25.85" customHeight="1">
      <c r="B129" s="120"/>
      <c r="D129" s="121" t="s">
        <v>77</v>
      </c>
      <c r="E129" s="122" t="s">
        <v>156</v>
      </c>
      <c r="F129" s="122" t="s">
        <v>157</v>
      </c>
      <c r="I129" s="123"/>
      <c r="J129" s="124">
        <f>BK129</f>
        <v>0</v>
      </c>
      <c r="L129" s="120"/>
      <c r="M129" s="125"/>
      <c r="P129" s="126">
        <f>P130+P165+P177+P246+P255+P290+P301</f>
        <v>0</v>
      </c>
      <c r="R129" s="126">
        <f>R130+R165+R177+R246+R255+R290+R301</f>
        <v>1033.5576664139999</v>
      </c>
      <c r="T129" s="127">
        <f>T130+T165+T177+T246+T255+T290+T301</f>
        <v>2.3080000000000003</v>
      </c>
      <c r="AR129" s="121" t="s">
        <v>86</v>
      </c>
      <c r="AT129" s="128" t="s">
        <v>77</v>
      </c>
      <c r="AU129" s="128" t="s">
        <v>78</v>
      </c>
      <c r="AY129" s="121" t="s">
        <v>158</v>
      </c>
      <c r="BK129" s="129">
        <f>BK130+BK165+BK177+BK246+BK255+BK290+BK301</f>
        <v>0</v>
      </c>
    </row>
    <row r="130" spans="2:65" s="11" customFormat="1" ht="22.75" customHeight="1">
      <c r="B130" s="120"/>
      <c r="D130" s="121" t="s">
        <v>77</v>
      </c>
      <c r="E130" s="130" t="s">
        <v>86</v>
      </c>
      <c r="F130" s="130" t="s">
        <v>159</v>
      </c>
      <c r="I130" s="123"/>
      <c r="J130" s="131">
        <f>BK130</f>
        <v>0</v>
      </c>
      <c r="L130" s="120"/>
      <c r="M130" s="125"/>
      <c r="P130" s="126">
        <f>SUM(P131:P164)</f>
        <v>0</v>
      </c>
      <c r="R130" s="126">
        <f>SUM(R131:R164)</f>
        <v>1.52528E-2</v>
      </c>
      <c r="T130" s="127">
        <f>SUM(T131:T164)</f>
        <v>2.3000000000000003</v>
      </c>
      <c r="AR130" s="121" t="s">
        <v>86</v>
      </c>
      <c r="AT130" s="128" t="s">
        <v>77</v>
      </c>
      <c r="AU130" s="128" t="s">
        <v>86</v>
      </c>
      <c r="AY130" s="121" t="s">
        <v>158</v>
      </c>
      <c r="BK130" s="129">
        <f>SUM(BK131:BK164)</f>
        <v>0</v>
      </c>
    </row>
    <row r="131" spans="2:65" s="1" customFormat="1" ht="21.8" customHeight="1">
      <c r="B131" s="31"/>
      <c r="C131" s="132" t="s">
        <v>86</v>
      </c>
      <c r="D131" s="132" t="s">
        <v>160</v>
      </c>
      <c r="E131" s="133" t="s">
        <v>161</v>
      </c>
      <c r="F131" s="134" t="s">
        <v>162</v>
      </c>
      <c r="G131" s="135" t="s">
        <v>163</v>
      </c>
      <c r="H131" s="136">
        <v>20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43</v>
      </c>
      <c r="P131" s="142">
        <f>O131*H131</f>
        <v>0</v>
      </c>
      <c r="Q131" s="142">
        <v>8.7639999999999994E-5</v>
      </c>
      <c r="R131" s="142">
        <f>Q131*H131</f>
        <v>1.7527999999999999E-3</v>
      </c>
      <c r="S131" s="142">
        <v>0.115</v>
      </c>
      <c r="T131" s="143">
        <f>S131*H131</f>
        <v>2.3000000000000003</v>
      </c>
      <c r="AR131" s="144" t="s">
        <v>164</v>
      </c>
      <c r="AT131" s="144" t="s">
        <v>160</v>
      </c>
      <c r="AU131" s="144" t="s">
        <v>88</v>
      </c>
      <c r="AY131" s="16" t="s">
        <v>158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86</v>
      </c>
      <c r="BK131" s="145">
        <f>ROUND(I131*H131,2)</f>
        <v>0</v>
      </c>
      <c r="BL131" s="16" t="s">
        <v>164</v>
      </c>
      <c r="BM131" s="144" t="s">
        <v>88</v>
      </c>
    </row>
    <row r="132" spans="2:65" s="1" customFormat="1" ht="33.049999999999997" customHeight="1">
      <c r="B132" s="31"/>
      <c r="C132" s="132" t="s">
        <v>88</v>
      </c>
      <c r="D132" s="132" t="s">
        <v>160</v>
      </c>
      <c r="E132" s="133" t="s">
        <v>165</v>
      </c>
      <c r="F132" s="134" t="s">
        <v>166</v>
      </c>
      <c r="G132" s="135" t="s">
        <v>167</v>
      </c>
      <c r="H132" s="136">
        <v>2727.7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168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170</v>
      </c>
      <c r="H133" s="150">
        <v>1420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78</v>
      </c>
      <c r="AY133" s="148" t="s">
        <v>158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171</v>
      </c>
      <c r="H134" s="150">
        <v>416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78</v>
      </c>
      <c r="AY134" s="148" t="s">
        <v>158</v>
      </c>
    </row>
    <row r="135" spans="2:65" s="12" customFormat="1" ht="10.5">
      <c r="B135" s="146"/>
      <c r="D135" s="147" t="s">
        <v>169</v>
      </c>
      <c r="E135" s="148" t="s">
        <v>1</v>
      </c>
      <c r="F135" s="149" t="s">
        <v>172</v>
      </c>
      <c r="H135" s="150">
        <v>160</v>
      </c>
      <c r="I135" s="151"/>
      <c r="L135" s="146"/>
      <c r="M135" s="152"/>
      <c r="T135" s="153"/>
      <c r="AT135" s="148" t="s">
        <v>169</v>
      </c>
      <c r="AU135" s="148" t="s">
        <v>88</v>
      </c>
      <c r="AV135" s="12" t="s">
        <v>88</v>
      </c>
      <c r="AW135" s="12" t="s">
        <v>33</v>
      </c>
      <c r="AX135" s="12" t="s">
        <v>78</v>
      </c>
      <c r="AY135" s="148" t="s">
        <v>158</v>
      </c>
    </row>
    <row r="136" spans="2:65" s="12" customFormat="1" ht="10.5">
      <c r="B136" s="146"/>
      <c r="D136" s="147" t="s">
        <v>169</v>
      </c>
      <c r="E136" s="148" t="s">
        <v>1</v>
      </c>
      <c r="F136" s="149" t="s">
        <v>173</v>
      </c>
      <c r="H136" s="150">
        <v>124</v>
      </c>
      <c r="I136" s="151"/>
      <c r="L136" s="146"/>
      <c r="M136" s="152"/>
      <c r="T136" s="153"/>
      <c r="AT136" s="148" t="s">
        <v>169</v>
      </c>
      <c r="AU136" s="148" t="s">
        <v>88</v>
      </c>
      <c r="AV136" s="12" t="s">
        <v>88</v>
      </c>
      <c r="AW136" s="12" t="s">
        <v>33</v>
      </c>
      <c r="AX136" s="12" t="s">
        <v>78</v>
      </c>
      <c r="AY136" s="148" t="s">
        <v>158</v>
      </c>
    </row>
    <row r="137" spans="2:65" s="12" customFormat="1" ht="10.5">
      <c r="B137" s="146"/>
      <c r="D137" s="147" t="s">
        <v>169</v>
      </c>
      <c r="E137" s="148" t="s">
        <v>1</v>
      </c>
      <c r="F137" s="149" t="s">
        <v>174</v>
      </c>
      <c r="H137" s="150">
        <v>560</v>
      </c>
      <c r="I137" s="151"/>
      <c r="L137" s="146"/>
      <c r="M137" s="152"/>
      <c r="T137" s="153"/>
      <c r="AT137" s="148" t="s">
        <v>169</v>
      </c>
      <c r="AU137" s="148" t="s">
        <v>88</v>
      </c>
      <c r="AV137" s="12" t="s">
        <v>88</v>
      </c>
      <c r="AW137" s="12" t="s">
        <v>33</v>
      </c>
      <c r="AX137" s="12" t="s">
        <v>78</v>
      </c>
      <c r="AY137" s="148" t="s">
        <v>158</v>
      </c>
    </row>
    <row r="138" spans="2:65" s="12" customFormat="1" ht="10.5">
      <c r="B138" s="146"/>
      <c r="D138" s="147" t="s">
        <v>169</v>
      </c>
      <c r="E138" s="148" t="s">
        <v>1</v>
      </c>
      <c r="F138" s="149" t="s">
        <v>175</v>
      </c>
      <c r="H138" s="150">
        <v>47.7</v>
      </c>
      <c r="I138" s="151"/>
      <c r="L138" s="146"/>
      <c r="M138" s="152"/>
      <c r="T138" s="153"/>
      <c r="AT138" s="148" t="s">
        <v>169</v>
      </c>
      <c r="AU138" s="148" t="s">
        <v>88</v>
      </c>
      <c r="AV138" s="12" t="s">
        <v>88</v>
      </c>
      <c r="AW138" s="12" t="s">
        <v>33</v>
      </c>
      <c r="AX138" s="12" t="s">
        <v>78</v>
      </c>
      <c r="AY138" s="148" t="s">
        <v>158</v>
      </c>
    </row>
    <row r="139" spans="2:65" s="13" customFormat="1" ht="10.5">
      <c r="B139" s="154"/>
      <c r="D139" s="147" t="s">
        <v>169</v>
      </c>
      <c r="E139" s="155" t="s">
        <v>1</v>
      </c>
      <c r="F139" s="156" t="s">
        <v>176</v>
      </c>
      <c r="H139" s="157">
        <v>2727.7</v>
      </c>
      <c r="I139" s="158"/>
      <c r="L139" s="154"/>
      <c r="M139" s="159"/>
      <c r="T139" s="160"/>
      <c r="AT139" s="155" t="s">
        <v>169</v>
      </c>
      <c r="AU139" s="155" t="s">
        <v>88</v>
      </c>
      <c r="AV139" s="13" t="s">
        <v>164</v>
      </c>
      <c r="AW139" s="13" t="s">
        <v>33</v>
      </c>
      <c r="AX139" s="13" t="s">
        <v>86</v>
      </c>
      <c r="AY139" s="155" t="s">
        <v>158</v>
      </c>
    </row>
    <row r="140" spans="2:65" s="1" customFormat="1" ht="33.049999999999997" customHeight="1">
      <c r="B140" s="31"/>
      <c r="C140" s="132" t="s">
        <v>177</v>
      </c>
      <c r="D140" s="132" t="s">
        <v>160</v>
      </c>
      <c r="E140" s="133" t="s">
        <v>178</v>
      </c>
      <c r="F140" s="134" t="s">
        <v>179</v>
      </c>
      <c r="G140" s="135" t="s">
        <v>167</v>
      </c>
      <c r="H140" s="136">
        <v>200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164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164</v>
      </c>
      <c r="BM140" s="144" t="s">
        <v>180</v>
      </c>
    </row>
    <row r="141" spans="2:65" s="12" customFormat="1" ht="10.5">
      <c r="B141" s="146"/>
      <c r="D141" s="147" t="s">
        <v>169</v>
      </c>
      <c r="E141" s="148" t="s">
        <v>1</v>
      </c>
      <c r="F141" s="149" t="s">
        <v>181</v>
      </c>
      <c r="H141" s="150">
        <v>200</v>
      </c>
      <c r="I141" s="151"/>
      <c r="L141" s="146"/>
      <c r="M141" s="152"/>
      <c r="T141" s="153"/>
      <c r="AT141" s="148" t="s">
        <v>169</v>
      </c>
      <c r="AU141" s="148" t="s">
        <v>88</v>
      </c>
      <c r="AV141" s="12" t="s">
        <v>88</v>
      </c>
      <c r="AW141" s="12" t="s">
        <v>33</v>
      </c>
      <c r="AX141" s="12" t="s">
        <v>78</v>
      </c>
      <c r="AY141" s="148" t="s">
        <v>158</v>
      </c>
    </row>
    <row r="142" spans="2:65" s="13" customFormat="1" ht="10.5">
      <c r="B142" s="154"/>
      <c r="D142" s="147" t="s">
        <v>169</v>
      </c>
      <c r="E142" s="155" t="s">
        <v>1</v>
      </c>
      <c r="F142" s="156" t="s">
        <v>176</v>
      </c>
      <c r="H142" s="157">
        <v>200</v>
      </c>
      <c r="I142" s="158"/>
      <c r="L142" s="154"/>
      <c r="M142" s="159"/>
      <c r="T142" s="160"/>
      <c r="AT142" s="155" t="s">
        <v>169</v>
      </c>
      <c r="AU142" s="155" t="s">
        <v>88</v>
      </c>
      <c r="AV142" s="13" t="s">
        <v>164</v>
      </c>
      <c r="AW142" s="13" t="s">
        <v>33</v>
      </c>
      <c r="AX142" s="13" t="s">
        <v>86</v>
      </c>
      <c r="AY142" s="155" t="s">
        <v>158</v>
      </c>
    </row>
    <row r="143" spans="2:65" s="1" customFormat="1" ht="37.799999999999997" customHeight="1">
      <c r="B143" s="31"/>
      <c r="C143" s="132" t="s">
        <v>164</v>
      </c>
      <c r="D143" s="132" t="s">
        <v>160</v>
      </c>
      <c r="E143" s="133" t="s">
        <v>182</v>
      </c>
      <c r="F143" s="134" t="s">
        <v>183</v>
      </c>
      <c r="G143" s="135" t="s">
        <v>167</v>
      </c>
      <c r="H143" s="136">
        <v>2727.7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43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164</v>
      </c>
      <c r="AT143" s="144" t="s">
        <v>160</v>
      </c>
      <c r="AU143" s="144" t="s">
        <v>88</v>
      </c>
      <c r="AY143" s="16" t="s">
        <v>158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164</v>
      </c>
      <c r="BM143" s="144" t="s">
        <v>184</v>
      </c>
    </row>
    <row r="144" spans="2:65" s="12" customFormat="1" ht="10.5">
      <c r="B144" s="146"/>
      <c r="D144" s="147" t="s">
        <v>169</v>
      </c>
      <c r="E144" s="148" t="s">
        <v>1</v>
      </c>
      <c r="F144" s="149" t="s">
        <v>185</v>
      </c>
      <c r="H144" s="150">
        <v>2727.7</v>
      </c>
      <c r="I144" s="151"/>
      <c r="L144" s="146"/>
      <c r="M144" s="152"/>
      <c r="T144" s="153"/>
      <c r="AT144" s="148" t="s">
        <v>169</v>
      </c>
      <c r="AU144" s="148" t="s">
        <v>88</v>
      </c>
      <c r="AV144" s="12" t="s">
        <v>88</v>
      </c>
      <c r="AW144" s="12" t="s">
        <v>33</v>
      </c>
      <c r="AX144" s="12" t="s">
        <v>86</v>
      </c>
      <c r="AY144" s="148" t="s">
        <v>158</v>
      </c>
    </row>
    <row r="145" spans="2:65" s="1" customFormat="1" ht="37.799999999999997" customHeight="1">
      <c r="B145" s="31"/>
      <c r="C145" s="132" t="s">
        <v>186</v>
      </c>
      <c r="D145" s="132" t="s">
        <v>160</v>
      </c>
      <c r="E145" s="133" t="s">
        <v>187</v>
      </c>
      <c r="F145" s="134" t="s">
        <v>188</v>
      </c>
      <c r="G145" s="135" t="s">
        <v>167</v>
      </c>
      <c r="H145" s="136">
        <v>32732.400000000001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164</v>
      </c>
      <c r="AT145" s="144" t="s">
        <v>160</v>
      </c>
      <c r="AU145" s="144" t="s">
        <v>88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164</v>
      </c>
      <c r="BM145" s="144" t="s">
        <v>189</v>
      </c>
    </row>
    <row r="146" spans="2:65" s="12" customFormat="1" ht="10.5">
      <c r="B146" s="146"/>
      <c r="D146" s="147" t="s">
        <v>169</v>
      </c>
      <c r="E146" s="148" t="s">
        <v>1</v>
      </c>
      <c r="F146" s="149" t="s">
        <v>190</v>
      </c>
      <c r="H146" s="150">
        <v>32732.400000000001</v>
      </c>
      <c r="I146" s="151"/>
      <c r="L146" s="146"/>
      <c r="M146" s="152"/>
      <c r="T146" s="153"/>
      <c r="AT146" s="148" t="s">
        <v>169</v>
      </c>
      <c r="AU146" s="148" t="s">
        <v>88</v>
      </c>
      <c r="AV146" s="12" t="s">
        <v>88</v>
      </c>
      <c r="AW146" s="12" t="s">
        <v>33</v>
      </c>
      <c r="AX146" s="12" t="s">
        <v>86</v>
      </c>
      <c r="AY146" s="148" t="s">
        <v>158</v>
      </c>
    </row>
    <row r="147" spans="2:65" s="1" customFormat="1" ht="33.049999999999997" customHeight="1">
      <c r="B147" s="31"/>
      <c r="C147" s="132" t="s">
        <v>191</v>
      </c>
      <c r="D147" s="132" t="s">
        <v>160</v>
      </c>
      <c r="E147" s="133" t="s">
        <v>192</v>
      </c>
      <c r="F147" s="134" t="s">
        <v>193</v>
      </c>
      <c r="G147" s="135" t="s">
        <v>167</v>
      </c>
      <c r="H147" s="136">
        <v>200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43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164</v>
      </c>
      <c r="AT147" s="144" t="s">
        <v>160</v>
      </c>
      <c r="AU147" s="144" t="s">
        <v>88</v>
      </c>
      <c r="AY147" s="16" t="s">
        <v>158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86</v>
      </c>
      <c r="BK147" s="145">
        <f>ROUND(I147*H147,2)</f>
        <v>0</v>
      </c>
      <c r="BL147" s="16" t="s">
        <v>164</v>
      </c>
      <c r="BM147" s="144" t="s">
        <v>194</v>
      </c>
    </row>
    <row r="148" spans="2:65" s="12" customFormat="1" ht="10.5">
      <c r="B148" s="146"/>
      <c r="D148" s="147" t="s">
        <v>169</v>
      </c>
      <c r="E148" s="148" t="s">
        <v>1</v>
      </c>
      <c r="F148" s="149" t="s">
        <v>195</v>
      </c>
      <c r="H148" s="150">
        <v>200</v>
      </c>
      <c r="I148" s="151"/>
      <c r="L148" s="146"/>
      <c r="M148" s="152"/>
      <c r="T148" s="153"/>
      <c r="AT148" s="148" t="s">
        <v>169</v>
      </c>
      <c r="AU148" s="148" t="s">
        <v>88</v>
      </c>
      <c r="AV148" s="12" t="s">
        <v>88</v>
      </c>
      <c r="AW148" s="12" t="s">
        <v>33</v>
      </c>
      <c r="AX148" s="12" t="s">
        <v>86</v>
      </c>
      <c r="AY148" s="148" t="s">
        <v>158</v>
      </c>
    </row>
    <row r="149" spans="2:65" s="1" customFormat="1" ht="37.799999999999997" customHeight="1">
      <c r="B149" s="31"/>
      <c r="C149" s="132" t="s">
        <v>196</v>
      </c>
      <c r="D149" s="132" t="s">
        <v>160</v>
      </c>
      <c r="E149" s="133" t="s">
        <v>197</v>
      </c>
      <c r="F149" s="134" t="s">
        <v>198</v>
      </c>
      <c r="G149" s="135" t="s">
        <v>167</v>
      </c>
      <c r="H149" s="136">
        <v>2400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164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164</v>
      </c>
      <c r="BM149" s="144" t="s">
        <v>199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200</v>
      </c>
      <c r="H150" s="150">
        <v>2400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86</v>
      </c>
      <c r="AY150" s="148" t="s">
        <v>158</v>
      </c>
    </row>
    <row r="151" spans="2:65" s="1" customFormat="1" ht="24.25" customHeight="1">
      <c r="B151" s="31"/>
      <c r="C151" s="132" t="s">
        <v>201</v>
      </c>
      <c r="D151" s="132" t="s">
        <v>160</v>
      </c>
      <c r="E151" s="133" t="s">
        <v>202</v>
      </c>
      <c r="F151" s="134" t="s">
        <v>203</v>
      </c>
      <c r="G151" s="135" t="s">
        <v>167</v>
      </c>
      <c r="H151" s="136">
        <v>140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164</v>
      </c>
      <c r="AT151" s="144" t="s">
        <v>160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164</v>
      </c>
      <c r="BM151" s="144" t="s">
        <v>204</v>
      </c>
    </row>
    <row r="152" spans="2:65" s="12" customFormat="1" ht="10.5">
      <c r="B152" s="146"/>
      <c r="D152" s="147" t="s">
        <v>169</v>
      </c>
      <c r="E152" s="148" t="s">
        <v>1</v>
      </c>
      <c r="F152" s="149" t="s">
        <v>205</v>
      </c>
      <c r="H152" s="150">
        <v>15</v>
      </c>
      <c r="I152" s="151"/>
      <c r="L152" s="146"/>
      <c r="M152" s="152"/>
      <c r="T152" s="153"/>
      <c r="AT152" s="148" t="s">
        <v>169</v>
      </c>
      <c r="AU152" s="148" t="s">
        <v>88</v>
      </c>
      <c r="AV152" s="12" t="s">
        <v>88</v>
      </c>
      <c r="AW152" s="12" t="s">
        <v>33</v>
      </c>
      <c r="AX152" s="12" t="s">
        <v>78</v>
      </c>
      <c r="AY152" s="148" t="s">
        <v>158</v>
      </c>
    </row>
    <row r="153" spans="2:65" s="12" customFormat="1" ht="10.5">
      <c r="B153" s="146"/>
      <c r="D153" s="147" t="s">
        <v>169</v>
      </c>
      <c r="E153" s="148" t="s">
        <v>1</v>
      </c>
      <c r="F153" s="149" t="s">
        <v>206</v>
      </c>
      <c r="H153" s="150">
        <v>125</v>
      </c>
      <c r="I153" s="151"/>
      <c r="L153" s="146"/>
      <c r="M153" s="152"/>
      <c r="T153" s="153"/>
      <c r="AT153" s="148" t="s">
        <v>169</v>
      </c>
      <c r="AU153" s="148" t="s">
        <v>88</v>
      </c>
      <c r="AV153" s="12" t="s">
        <v>88</v>
      </c>
      <c r="AW153" s="12" t="s">
        <v>33</v>
      </c>
      <c r="AX153" s="12" t="s">
        <v>78</v>
      </c>
      <c r="AY153" s="148" t="s">
        <v>158</v>
      </c>
    </row>
    <row r="154" spans="2:65" s="13" customFormat="1" ht="10.5">
      <c r="B154" s="154"/>
      <c r="D154" s="147" t="s">
        <v>169</v>
      </c>
      <c r="E154" s="155" t="s">
        <v>1</v>
      </c>
      <c r="F154" s="156" t="s">
        <v>176</v>
      </c>
      <c r="H154" s="157">
        <v>140</v>
      </c>
      <c r="I154" s="158"/>
      <c r="L154" s="154"/>
      <c r="M154" s="159"/>
      <c r="T154" s="160"/>
      <c r="AT154" s="155" t="s">
        <v>169</v>
      </c>
      <c r="AU154" s="155" t="s">
        <v>88</v>
      </c>
      <c r="AV154" s="13" t="s">
        <v>164</v>
      </c>
      <c r="AW154" s="13" t="s">
        <v>33</v>
      </c>
      <c r="AX154" s="13" t="s">
        <v>86</v>
      </c>
      <c r="AY154" s="155" t="s">
        <v>158</v>
      </c>
    </row>
    <row r="155" spans="2:65" s="1" customFormat="1" ht="16.55" customHeight="1">
      <c r="B155" s="31"/>
      <c r="C155" s="161" t="s">
        <v>207</v>
      </c>
      <c r="D155" s="161" t="s">
        <v>208</v>
      </c>
      <c r="E155" s="162" t="s">
        <v>209</v>
      </c>
      <c r="F155" s="163" t="s">
        <v>210</v>
      </c>
      <c r="G155" s="164" t="s">
        <v>211</v>
      </c>
      <c r="H155" s="165">
        <v>275</v>
      </c>
      <c r="I155" s="166"/>
      <c r="J155" s="167">
        <f>ROUND(I155*H155,2)</f>
        <v>0</v>
      </c>
      <c r="K155" s="168"/>
      <c r="L155" s="169"/>
      <c r="M155" s="170" t="s">
        <v>1</v>
      </c>
      <c r="N155" s="171" t="s">
        <v>43</v>
      </c>
      <c r="P155" s="142">
        <f>O155*H155</f>
        <v>0</v>
      </c>
      <c r="Q155" s="142">
        <v>0</v>
      </c>
      <c r="R155" s="142">
        <f>Q155*H155</f>
        <v>0</v>
      </c>
      <c r="S155" s="142">
        <v>0</v>
      </c>
      <c r="T155" s="143">
        <f>S155*H155</f>
        <v>0</v>
      </c>
      <c r="AR155" s="144" t="s">
        <v>201</v>
      </c>
      <c r="AT155" s="144" t="s">
        <v>208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164</v>
      </c>
      <c r="BM155" s="144" t="s">
        <v>212</v>
      </c>
    </row>
    <row r="156" spans="2:65" s="12" customFormat="1" ht="10.5">
      <c r="B156" s="146"/>
      <c r="D156" s="147" t="s">
        <v>169</v>
      </c>
      <c r="E156" s="148" t="s">
        <v>1</v>
      </c>
      <c r="F156" s="149" t="s">
        <v>213</v>
      </c>
      <c r="H156" s="150">
        <v>275</v>
      </c>
      <c r="I156" s="151"/>
      <c r="L156" s="146"/>
      <c r="M156" s="152"/>
      <c r="T156" s="153"/>
      <c r="AT156" s="148" t="s">
        <v>169</v>
      </c>
      <c r="AU156" s="148" t="s">
        <v>88</v>
      </c>
      <c r="AV156" s="12" t="s">
        <v>88</v>
      </c>
      <c r="AW156" s="12" t="s">
        <v>33</v>
      </c>
      <c r="AX156" s="12" t="s">
        <v>78</v>
      </c>
      <c r="AY156" s="148" t="s">
        <v>158</v>
      </c>
    </row>
    <row r="157" spans="2:65" s="13" customFormat="1" ht="10.5">
      <c r="B157" s="154"/>
      <c r="D157" s="147" t="s">
        <v>169</v>
      </c>
      <c r="E157" s="155" t="s">
        <v>1</v>
      </c>
      <c r="F157" s="156" t="s">
        <v>176</v>
      </c>
      <c r="H157" s="157">
        <v>275</v>
      </c>
      <c r="I157" s="158"/>
      <c r="L157" s="154"/>
      <c r="M157" s="159"/>
      <c r="T157" s="160"/>
      <c r="AT157" s="155" t="s">
        <v>169</v>
      </c>
      <c r="AU157" s="155" t="s">
        <v>88</v>
      </c>
      <c r="AV157" s="13" t="s">
        <v>164</v>
      </c>
      <c r="AW157" s="13" t="s">
        <v>33</v>
      </c>
      <c r="AX157" s="13" t="s">
        <v>86</v>
      </c>
      <c r="AY157" s="155" t="s">
        <v>158</v>
      </c>
    </row>
    <row r="158" spans="2:65" s="1" customFormat="1" ht="33.049999999999997" customHeight="1">
      <c r="B158" s="31"/>
      <c r="C158" s="132" t="s">
        <v>214</v>
      </c>
      <c r="D158" s="132" t="s">
        <v>160</v>
      </c>
      <c r="E158" s="133" t="s">
        <v>215</v>
      </c>
      <c r="F158" s="134" t="s">
        <v>216</v>
      </c>
      <c r="G158" s="135" t="s">
        <v>163</v>
      </c>
      <c r="H158" s="136">
        <v>450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164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217</v>
      </c>
    </row>
    <row r="159" spans="2:65" s="12" customFormat="1" ht="10.5">
      <c r="B159" s="146"/>
      <c r="D159" s="147" t="s">
        <v>169</v>
      </c>
      <c r="E159" s="148" t="s">
        <v>1</v>
      </c>
      <c r="F159" s="149" t="s">
        <v>218</v>
      </c>
      <c r="H159" s="150">
        <v>450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33</v>
      </c>
      <c r="AX159" s="12" t="s">
        <v>86</v>
      </c>
      <c r="AY159" s="148" t="s">
        <v>158</v>
      </c>
    </row>
    <row r="160" spans="2:65" s="1" customFormat="1" ht="24.25" customHeight="1">
      <c r="B160" s="31"/>
      <c r="C160" s="132" t="s">
        <v>219</v>
      </c>
      <c r="D160" s="132" t="s">
        <v>160</v>
      </c>
      <c r="E160" s="133" t="s">
        <v>220</v>
      </c>
      <c r="F160" s="134" t="s">
        <v>221</v>
      </c>
      <c r="G160" s="135" t="s">
        <v>163</v>
      </c>
      <c r="H160" s="136">
        <v>450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0</v>
      </c>
      <c r="R160" s="142">
        <f>Q160*H160</f>
        <v>0</v>
      </c>
      <c r="S160" s="142">
        <v>0</v>
      </c>
      <c r="T160" s="143">
        <f>S160*H160</f>
        <v>0</v>
      </c>
      <c r="AR160" s="144" t="s">
        <v>164</v>
      </c>
      <c r="AT160" s="144" t="s">
        <v>160</v>
      </c>
      <c r="AU160" s="144" t="s">
        <v>88</v>
      </c>
      <c r="AY160" s="16" t="s">
        <v>158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164</v>
      </c>
      <c r="BM160" s="144" t="s">
        <v>222</v>
      </c>
    </row>
    <row r="161" spans="2:65" s="12" customFormat="1" ht="10.5">
      <c r="B161" s="146"/>
      <c r="D161" s="147" t="s">
        <v>169</v>
      </c>
      <c r="E161" s="148" t="s">
        <v>1</v>
      </c>
      <c r="F161" s="149" t="s">
        <v>218</v>
      </c>
      <c r="H161" s="150">
        <v>450</v>
      </c>
      <c r="I161" s="151"/>
      <c r="L161" s="146"/>
      <c r="M161" s="152"/>
      <c r="T161" s="153"/>
      <c r="AT161" s="148" t="s">
        <v>169</v>
      </c>
      <c r="AU161" s="148" t="s">
        <v>88</v>
      </c>
      <c r="AV161" s="12" t="s">
        <v>88</v>
      </c>
      <c r="AW161" s="12" t="s">
        <v>33</v>
      </c>
      <c r="AX161" s="12" t="s">
        <v>86</v>
      </c>
      <c r="AY161" s="148" t="s">
        <v>158</v>
      </c>
    </row>
    <row r="162" spans="2:65" s="1" customFormat="1" ht="16.55" customHeight="1">
      <c r="B162" s="31"/>
      <c r="C162" s="161" t="s">
        <v>223</v>
      </c>
      <c r="D162" s="161" t="s">
        <v>208</v>
      </c>
      <c r="E162" s="162" t="s">
        <v>224</v>
      </c>
      <c r="F162" s="163" t="s">
        <v>225</v>
      </c>
      <c r="G162" s="164" t="s">
        <v>226</v>
      </c>
      <c r="H162" s="165">
        <v>13.5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43</v>
      </c>
      <c r="P162" s="142">
        <f>O162*H162</f>
        <v>0</v>
      </c>
      <c r="Q162" s="142">
        <v>1E-3</v>
      </c>
      <c r="R162" s="142">
        <f>Q162*H162</f>
        <v>1.35E-2</v>
      </c>
      <c r="S162" s="142">
        <v>0</v>
      </c>
      <c r="T162" s="143">
        <f>S162*H162</f>
        <v>0</v>
      </c>
      <c r="AR162" s="144" t="s">
        <v>201</v>
      </c>
      <c r="AT162" s="144" t="s">
        <v>208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164</v>
      </c>
      <c r="BM162" s="144" t="s">
        <v>227</v>
      </c>
    </row>
    <row r="163" spans="2:65" s="12" customFormat="1" ht="10.5">
      <c r="B163" s="146"/>
      <c r="D163" s="147" t="s">
        <v>169</v>
      </c>
      <c r="E163" s="148" t="s">
        <v>1</v>
      </c>
      <c r="F163" s="149" t="s">
        <v>228</v>
      </c>
      <c r="H163" s="150">
        <v>13.5</v>
      </c>
      <c r="I163" s="151"/>
      <c r="L163" s="146"/>
      <c r="M163" s="152"/>
      <c r="T163" s="153"/>
      <c r="AT163" s="148" t="s">
        <v>169</v>
      </c>
      <c r="AU163" s="148" t="s">
        <v>88</v>
      </c>
      <c r="AV163" s="12" t="s">
        <v>88</v>
      </c>
      <c r="AW163" s="12" t="s">
        <v>33</v>
      </c>
      <c r="AX163" s="12" t="s">
        <v>86</v>
      </c>
      <c r="AY163" s="148" t="s">
        <v>158</v>
      </c>
    </row>
    <row r="164" spans="2:65" s="1" customFormat="1" ht="24.25" customHeight="1">
      <c r="B164" s="31"/>
      <c r="C164" s="132" t="s">
        <v>229</v>
      </c>
      <c r="D164" s="132" t="s">
        <v>160</v>
      </c>
      <c r="E164" s="133" t="s">
        <v>230</v>
      </c>
      <c r="F164" s="134" t="s">
        <v>231</v>
      </c>
      <c r="G164" s="135" t="s">
        <v>163</v>
      </c>
      <c r="H164" s="136">
        <v>2800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164</v>
      </c>
      <c r="AT164" s="144" t="s">
        <v>160</v>
      </c>
      <c r="AU164" s="144" t="s">
        <v>88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164</v>
      </c>
      <c r="BM164" s="144" t="s">
        <v>232</v>
      </c>
    </row>
    <row r="165" spans="2:65" s="11" customFormat="1" ht="22.75" customHeight="1">
      <c r="B165" s="120"/>
      <c r="D165" s="121" t="s">
        <v>77</v>
      </c>
      <c r="E165" s="130" t="s">
        <v>88</v>
      </c>
      <c r="F165" s="130" t="s">
        <v>233</v>
      </c>
      <c r="I165" s="123"/>
      <c r="J165" s="131">
        <f>BK165</f>
        <v>0</v>
      </c>
      <c r="L165" s="120"/>
      <c r="M165" s="125"/>
      <c r="P165" s="126">
        <f>SUM(P166:P176)</f>
        <v>0</v>
      </c>
      <c r="R165" s="126">
        <f>SUM(R166:R176)</f>
        <v>78.402861840000014</v>
      </c>
      <c r="T165" s="127">
        <f>SUM(T166:T176)</f>
        <v>0</v>
      </c>
      <c r="AR165" s="121" t="s">
        <v>86</v>
      </c>
      <c r="AT165" s="128" t="s">
        <v>77</v>
      </c>
      <c r="AU165" s="128" t="s">
        <v>86</v>
      </c>
      <c r="AY165" s="121" t="s">
        <v>158</v>
      </c>
      <c r="BK165" s="129">
        <f>SUM(BK166:BK176)</f>
        <v>0</v>
      </c>
    </row>
    <row r="166" spans="2:65" s="1" customFormat="1" ht="24.25" customHeight="1">
      <c r="B166" s="31"/>
      <c r="C166" s="132" t="s">
        <v>234</v>
      </c>
      <c r="D166" s="132" t="s">
        <v>160</v>
      </c>
      <c r="E166" s="133" t="s">
        <v>235</v>
      </c>
      <c r="F166" s="134" t="s">
        <v>236</v>
      </c>
      <c r="G166" s="135" t="s">
        <v>163</v>
      </c>
      <c r="H166" s="136">
        <v>636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43</v>
      </c>
      <c r="P166" s="142">
        <f>O166*H166</f>
        <v>0</v>
      </c>
      <c r="Q166" s="142">
        <v>1.6694E-4</v>
      </c>
      <c r="R166" s="142">
        <f>Q166*H166</f>
        <v>0.10617383999999999</v>
      </c>
      <c r="S166" s="142">
        <v>0</v>
      </c>
      <c r="T166" s="143">
        <f>S166*H166</f>
        <v>0</v>
      </c>
      <c r="AR166" s="144" t="s">
        <v>164</v>
      </c>
      <c r="AT166" s="144" t="s">
        <v>160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164</v>
      </c>
      <c r="BM166" s="144" t="s">
        <v>237</v>
      </c>
    </row>
    <row r="167" spans="2:65" s="12" customFormat="1" ht="10.5">
      <c r="B167" s="146"/>
      <c r="D167" s="147" t="s">
        <v>169</v>
      </c>
      <c r="E167" s="148" t="s">
        <v>1</v>
      </c>
      <c r="F167" s="149" t="s">
        <v>238</v>
      </c>
      <c r="H167" s="150">
        <v>636</v>
      </c>
      <c r="I167" s="151"/>
      <c r="L167" s="146"/>
      <c r="M167" s="152"/>
      <c r="T167" s="153"/>
      <c r="AT167" s="148" t="s">
        <v>169</v>
      </c>
      <c r="AU167" s="148" t="s">
        <v>88</v>
      </c>
      <c r="AV167" s="12" t="s">
        <v>88</v>
      </c>
      <c r="AW167" s="12" t="s">
        <v>33</v>
      </c>
      <c r="AX167" s="12" t="s">
        <v>78</v>
      </c>
      <c r="AY167" s="148" t="s">
        <v>158</v>
      </c>
    </row>
    <row r="168" spans="2:65" s="13" customFormat="1" ht="10.5">
      <c r="B168" s="154"/>
      <c r="D168" s="147" t="s">
        <v>169</v>
      </c>
      <c r="E168" s="155" t="s">
        <v>1</v>
      </c>
      <c r="F168" s="156" t="s">
        <v>176</v>
      </c>
      <c r="H168" s="157">
        <v>636</v>
      </c>
      <c r="I168" s="158"/>
      <c r="L168" s="154"/>
      <c r="M168" s="159"/>
      <c r="T168" s="160"/>
      <c r="AT168" s="155" t="s">
        <v>169</v>
      </c>
      <c r="AU168" s="155" t="s">
        <v>88</v>
      </c>
      <c r="AV168" s="13" t="s">
        <v>164</v>
      </c>
      <c r="AW168" s="13" t="s">
        <v>33</v>
      </c>
      <c r="AX168" s="13" t="s">
        <v>86</v>
      </c>
      <c r="AY168" s="155" t="s">
        <v>158</v>
      </c>
    </row>
    <row r="169" spans="2:65" s="1" customFormat="1" ht="16.55" customHeight="1">
      <c r="B169" s="31"/>
      <c r="C169" s="161" t="s">
        <v>8</v>
      </c>
      <c r="D169" s="161" t="s">
        <v>208</v>
      </c>
      <c r="E169" s="162" t="s">
        <v>239</v>
      </c>
      <c r="F169" s="163" t="s">
        <v>240</v>
      </c>
      <c r="G169" s="164" t="s">
        <v>163</v>
      </c>
      <c r="H169" s="165">
        <v>636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43</v>
      </c>
      <c r="P169" s="142">
        <f>O169*H169</f>
        <v>0</v>
      </c>
      <c r="Q169" s="142">
        <v>2.0000000000000001E-4</v>
      </c>
      <c r="R169" s="142">
        <f>Q169*H169</f>
        <v>0.12720000000000001</v>
      </c>
      <c r="S169" s="142">
        <v>0</v>
      </c>
      <c r="T169" s="143">
        <f>S169*H169</f>
        <v>0</v>
      </c>
      <c r="AR169" s="144" t="s">
        <v>201</v>
      </c>
      <c r="AT169" s="144" t="s">
        <v>208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164</v>
      </c>
      <c r="BM169" s="144" t="s">
        <v>241</v>
      </c>
    </row>
    <row r="170" spans="2:65" s="1" customFormat="1" ht="24.25" customHeight="1">
      <c r="B170" s="31"/>
      <c r="C170" s="132" t="s">
        <v>242</v>
      </c>
      <c r="D170" s="132" t="s">
        <v>160</v>
      </c>
      <c r="E170" s="133" t="s">
        <v>243</v>
      </c>
      <c r="F170" s="134" t="s">
        <v>244</v>
      </c>
      <c r="G170" s="135" t="s">
        <v>167</v>
      </c>
      <c r="H170" s="136">
        <v>47.7</v>
      </c>
      <c r="I170" s="137"/>
      <c r="J170" s="138">
        <f>ROUND(I170*H170,2)</f>
        <v>0</v>
      </c>
      <c r="K170" s="139"/>
      <c r="L170" s="31"/>
      <c r="M170" s="140" t="s">
        <v>1</v>
      </c>
      <c r="N170" s="141" t="s">
        <v>43</v>
      </c>
      <c r="P170" s="142">
        <f>O170*H170</f>
        <v>0</v>
      </c>
      <c r="Q170" s="142">
        <v>1.63</v>
      </c>
      <c r="R170" s="142">
        <f>Q170*H170</f>
        <v>77.751000000000005</v>
      </c>
      <c r="S170" s="142">
        <v>0</v>
      </c>
      <c r="T170" s="143">
        <f>S170*H170</f>
        <v>0</v>
      </c>
      <c r="AR170" s="144" t="s">
        <v>164</v>
      </c>
      <c r="AT170" s="144" t="s">
        <v>160</v>
      </c>
      <c r="AU170" s="144" t="s">
        <v>88</v>
      </c>
      <c r="AY170" s="16" t="s">
        <v>158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86</v>
      </c>
      <c r="BK170" s="145">
        <f>ROUND(I170*H170,2)</f>
        <v>0</v>
      </c>
      <c r="BL170" s="16" t="s">
        <v>164</v>
      </c>
      <c r="BM170" s="144" t="s">
        <v>245</v>
      </c>
    </row>
    <row r="171" spans="2:65" s="12" customFormat="1" ht="10.5">
      <c r="B171" s="146"/>
      <c r="D171" s="147" t="s">
        <v>169</v>
      </c>
      <c r="E171" s="148" t="s">
        <v>1</v>
      </c>
      <c r="F171" s="149" t="s">
        <v>246</v>
      </c>
      <c r="H171" s="150">
        <v>47.7</v>
      </c>
      <c r="I171" s="151"/>
      <c r="L171" s="146"/>
      <c r="M171" s="152"/>
      <c r="T171" s="153"/>
      <c r="AT171" s="148" t="s">
        <v>169</v>
      </c>
      <c r="AU171" s="148" t="s">
        <v>88</v>
      </c>
      <c r="AV171" s="12" t="s">
        <v>88</v>
      </c>
      <c r="AW171" s="12" t="s">
        <v>33</v>
      </c>
      <c r="AX171" s="12" t="s">
        <v>78</v>
      </c>
      <c r="AY171" s="148" t="s">
        <v>158</v>
      </c>
    </row>
    <row r="172" spans="2:65" s="13" customFormat="1" ht="10.5">
      <c r="B172" s="154"/>
      <c r="D172" s="147" t="s">
        <v>169</v>
      </c>
      <c r="E172" s="155" t="s">
        <v>1</v>
      </c>
      <c r="F172" s="156" t="s">
        <v>176</v>
      </c>
      <c r="H172" s="157">
        <v>47.7</v>
      </c>
      <c r="I172" s="158"/>
      <c r="L172" s="154"/>
      <c r="M172" s="159"/>
      <c r="T172" s="160"/>
      <c r="AT172" s="155" t="s">
        <v>169</v>
      </c>
      <c r="AU172" s="155" t="s">
        <v>88</v>
      </c>
      <c r="AV172" s="13" t="s">
        <v>164</v>
      </c>
      <c r="AW172" s="13" t="s">
        <v>33</v>
      </c>
      <c r="AX172" s="13" t="s">
        <v>86</v>
      </c>
      <c r="AY172" s="155" t="s">
        <v>158</v>
      </c>
    </row>
    <row r="173" spans="2:65" s="1" customFormat="1" ht="24.25" customHeight="1">
      <c r="B173" s="31"/>
      <c r="C173" s="132" t="s">
        <v>247</v>
      </c>
      <c r="D173" s="132" t="s">
        <v>160</v>
      </c>
      <c r="E173" s="133" t="s">
        <v>248</v>
      </c>
      <c r="F173" s="134" t="s">
        <v>249</v>
      </c>
      <c r="G173" s="135" t="s">
        <v>250</v>
      </c>
      <c r="H173" s="136">
        <v>530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43</v>
      </c>
      <c r="P173" s="142">
        <f>O173*H173</f>
        <v>0</v>
      </c>
      <c r="Q173" s="142">
        <v>4.8959999999999997E-4</v>
      </c>
      <c r="R173" s="142">
        <f>Q173*H173</f>
        <v>0.259488</v>
      </c>
      <c r="S173" s="142">
        <v>0</v>
      </c>
      <c r="T173" s="143">
        <f>S173*H173</f>
        <v>0</v>
      </c>
      <c r="AR173" s="144" t="s">
        <v>164</v>
      </c>
      <c r="AT173" s="144" t="s">
        <v>160</v>
      </c>
      <c r="AU173" s="144" t="s">
        <v>88</v>
      </c>
      <c r="AY173" s="16" t="s">
        <v>158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164</v>
      </c>
      <c r="BM173" s="144" t="s">
        <v>251</v>
      </c>
    </row>
    <row r="174" spans="2:65" s="1" customFormat="1" ht="16.55" customHeight="1">
      <c r="B174" s="31"/>
      <c r="C174" s="132" t="s">
        <v>212</v>
      </c>
      <c r="D174" s="132" t="s">
        <v>160</v>
      </c>
      <c r="E174" s="133" t="s">
        <v>252</v>
      </c>
      <c r="F174" s="134" t="s">
        <v>253</v>
      </c>
      <c r="G174" s="135" t="s">
        <v>163</v>
      </c>
      <c r="H174" s="136">
        <v>159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43</v>
      </c>
      <c r="P174" s="142">
        <f>O174*H174</f>
        <v>0</v>
      </c>
      <c r="Q174" s="142">
        <v>1E-3</v>
      </c>
      <c r="R174" s="142">
        <f>Q174*H174</f>
        <v>0.159</v>
      </c>
      <c r="S174" s="142">
        <v>0</v>
      </c>
      <c r="T174" s="143">
        <f>S174*H174</f>
        <v>0</v>
      </c>
      <c r="AR174" s="144" t="s">
        <v>164</v>
      </c>
      <c r="AT174" s="144" t="s">
        <v>160</v>
      </c>
      <c r="AU174" s="144" t="s">
        <v>88</v>
      </c>
      <c r="AY174" s="16" t="s">
        <v>158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86</v>
      </c>
      <c r="BK174" s="145">
        <f>ROUND(I174*H174,2)</f>
        <v>0</v>
      </c>
      <c r="BL174" s="16" t="s">
        <v>164</v>
      </c>
      <c r="BM174" s="144" t="s">
        <v>254</v>
      </c>
    </row>
    <row r="175" spans="2:65" s="12" customFormat="1" ht="10.5">
      <c r="B175" s="146"/>
      <c r="D175" s="147" t="s">
        <v>169</v>
      </c>
      <c r="E175" s="148" t="s">
        <v>1</v>
      </c>
      <c r="F175" s="149" t="s">
        <v>255</v>
      </c>
      <c r="H175" s="150">
        <v>159</v>
      </c>
      <c r="I175" s="151"/>
      <c r="L175" s="146"/>
      <c r="M175" s="152"/>
      <c r="T175" s="153"/>
      <c r="AT175" s="148" t="s">
        <v>169</v>
      </c>
      <c r="AU175" s="148" t="s">
        <v>88</v>
      </c>
      <c r="AV175" s="12" t="s">
        <v>88</v>
      </c>
      <c r="AW175" s="12" t="s">
        <v>33</v>
      </c>
      <c r="AX175" s="12" t="s">
        <v>78</v>
      </c>
      <c r="AY175" s="148" t="s">
        <v>158</v>
      </c>
    </row>
    <row r="176" spans="2:65" s="13" customFormat="1" ht="10.5">
      <c r="B176" s="154"/>
      <c r="D176" s="147" t="s">
        <v>169</v>
      </c>
      <c r="E176" s="155" t="s">
        <v>1</v>
      </c>
      <c r="F176" s="156" t="s">
        <v>176</v>
      </c>
      <c r="H176" s="157">
        <v>159</v>
      </c>
      <c r="I176" s="158"/>
      <c r="L176" s="154"/>
      <c r="M176" s="159"/>
      <c r="T176" s="160"/>
      <c r="AT176" s="155" t="s">
        <v>169</v>
      </c>
      <c r="AU176" s="155" t="s">
        <v>88</v>
      </c>
      <c r="AV176" s="13" t="s">
        <v>164</v>
      </c>
      <c r="AW176" s="13" t="s">
        <v>33</v>
      </c>
      <c r="AX176" s="13" t="s">
        <v>86</v>
      </c>
      <c r="AY176" s="155" t="s">
        <v>158</v>
      </c>
    </row>
    <row r="177" spans="2:65" s="11" customFormat="1" ht="22.75" customHeight="1">
      <c r="B177" s="120"/>
      <c r="D177" s="121" t="s">
        <v>77</v>
      </c>
      <c r="E177" s="130" t="s">
        <v>186</v>
      </c>
      <c r="F177" s="130" t="s">
        <v>256</v>
      </c>
      <c r="I177" s="123"/>
      <c r="J177" s="131">
        <f>BK177</f>
        <v>0</v>
      </c>
      <c r="L177" s="120"/>
      <c r="M177" s="125"/>
      <c r="P177" s="126">
        <f>SUM(P178:P245)</f>
        <v>0</v>
      </c>
      <c r="R177" s="126">
        <f>SUM(R178:R245)</f>
        <v>775.25850249999996</v>
      </c>
      <c r="T177" s="127">
        <f>SUM(T178:T245)</f>
        <v>0</v>
      </c>
      <c r="AR177" s="121" t="s">
        <v>86</v>
      </c>
      <c r="AT177" s="128" t="s">
        <v>77</v>
      </c>
      <c r="AU177" s="128" t="s">
        <v>86</v>
      </c>
      <c r="AY177" s="121" t="s">
        <v>158</v>
      </c>
      <c r="BK177" s="129">
        <f>SUM(BK178:BK245)</f>
        <v>0</v>
      </c>
    </row>
    <row r="178" spans="2:65" s="1" customFormat="1" ht="24.25" customHeight="1">
      <c r="B178" s="31"/>
      <c r="C178" s="132" t="s">
        <v>257</v>
      </c>
      <c r="D178" s="132" t="s">
        <v>160</v>
      </c>
      <c r="E178" s="133" t="s">
        <v>258</v>
      </c>
      <c r="F178" s="134" t="s">
        <v>259</v>
      </c>
      <c r="G178" s="135" t="s">
        <v>163</v>
      </c>
      <c r="H178" s="136">
        <v>900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164</v>
      </c>
      <c r="AT178" s="144" t="s">
        <v>160</v>
      </c>
      <c r="AU178" s="144" t="s">
        <v>88</v>
      </c>
      <c r="AY178" s="16" t="s">
        <v>158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164</v>
      </c>
      <c r="BM178" s="144" t="s">
        <v>260</v>
      </c>
    </row>
    <row r="179" spans="2:65" s="12" customFormat="1" ht="10.5">
      <c r="B179" s="146"/>
      <c r="D179" s="147" t="s">
        <v>169</v>
      </c>
      <c r="E179" s="148" t="s">
        <v>1</v>
      </c>
      <c r="F179" s="149" t="s">
        <v>261</v>
      </c>
      <c r="H179" s="150">
        <v>900</v>
      </c>
      <c r="I179" s="151"/>
      <c r="L179" s="146"/>
      <c r="M179" s="152"/>
      <c r="T179" s="153"/>
      <c r="AT179" s="148" t="s">
        <v>169</v>
      </c>
      <c r="AU179" s="148" t="s">
        <v>88</v>
      </c>
      <c r="AV179" s="12" t="s">
        <v>88</v>
      </c>
      <c r="AW179" s="12" t="s">
        <v>33</v>
      </c>
      <c r="AX179" s="12" t="s">
        <v>78</v>
      </c>
      <c r="AY179" s="148" t="s">
        <v>158</v>
      </c>
    </row>
    <row r="180" spans="2:65" s="13" customFormat="1" ht="10.5">
      <c r="B180" s="154"/>
      <c r="D180" s="147" t="s">
        <v>169</v>
      </c>
      <c r="E180" s="155" t="s">
        <v>1</v>
      </c>
      <c r="F180" s="156" t="s">
        <v>176</v>
      </c>
      <c r="H180" s="157">
        <v>900</v>
      </c>
      <c r="I180" s="158"/>
      <c r="L180" s="154"/>
      <c r="M180" s="159"/>
      <c r="T180" s="160"/>
      <c r="AT180" s="155" t="s">
        <v>169</v>
      </c>
      <c r="AU180" s="155" t="s">
        <v>88</v>
      </c>
      <c r="AV180" s="13" t="s">
        <v>164</v>
      </c>
      <c r="AW180" s="13" t="s">
        <v>33</v>
      </c>
      <c r="AX180" s="13" t="s">
        <v>86</v>
      </c>
      <c r="AY180" s="155" t="s">
        <v>158</v>
      </c>
    </row>
    <row r="181" spans="2:65" s="1" customFormat="1" ht="24.25" customHeight="1">
      <c r="B181" s="31"/>
      <c r="C181" s="132" t="s">
        <v>262</v>
      </c>
      <c r="D181" s="132" t="s">
        <v>160</v>
      </c>
      <c r="E181" s="133" t="s">
        <v>263</v>
      </c>
      <c r="F181" s="134" t="s">
        <v>264</v>
      </c>
      <c r="G181" s="135" t="s">
        <v>163</v>
      </c>
      <c r="H181" s="136">
        <v>2653.2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164</v>
      </c>
      <c r="AT181" s="144" t="s">
        <v>160</v>
      </c>
      <c r="AU181" s="144" t="s">
        <v>88</v>
      </c>
      <c r="AY181" s="16" t="s">
        <v>158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164</v>
      </c>
      <c r="BM181" s="144" t="s">
        <v>265</v>
      </c>
    </row>
    <row r="182" spans="2:65" s="12" customFormat="1" ht="10.5">
      <c r="B182" s="146"/>
      <c r="D182" s="147" t="s">
        <v>169</v>
      </c>
      <c r="E182" s="148" t="s">
        <v>1</v>
      </c>
      <c r="F182" s="149" t="s">
        <v>266</v>
      </c>
      <c r="H182" s="150">
        <v>540</v>
      </c>
      <c r="I182" s="151"/>
      <c r="L182" s="146"/>
      <c r="M182" s="152"/>
      <c r="T182" s="153"/>
      <c r="AT182" s="148" t="s">
        <v>169</v>
      </c>
      <c r="AU182" s="148" t="s">
        <v>88</v>
      </c>
      <c r="AV182" s="12" t="s">
        <v>88</v>
      </c>
      <c r="AW182" s="12" t="s">
        <v>33</v>
      </c>
      <c r="AX182" s="12" t="s">
        <v>78</v>
      </c>
      <c r="AY182" s="148" t="s">
        <v>158</v>
      </c>
    </row>
    <row r="183" spans="2:65" s="12" customFormat="1" ht="10.5">
      <c r="B183" s="146"/>
      <c r="D183" s="147" t="s">
        <v>169</v>
      </c>
      <c r="E183" s="148" t="s">
        <v>1</v>
      </c>
      <c r="F183" s="149" t="s">
        <v>267</v>
      </c>
      <c r="H183" s="150">
        <v>240</v>
      </c>
      <c r="I183" s="151"/>
      <c r="L183" s="146"/>
      <c r="M183" s="152"/>
      <c r="T183" s="153"/>
      <c r="AT183" s="148" t="s">
        <v>169</v>
      </c>
      <c r="AU183" s="148" t="s">
        <v>88</v>
      </c>
      <c r="AV183" s="12" t="s">
        <v>88</v>
      </c>
      <c r="AW183" s="12" t="s">
        <v>33</v>
      </c>
      <c r="AX183" s="12" t="s">
        <v>78</v>
      </c>
      <c r="AY183" s="148" t="s">
        <v>158</v>
      </c>
    </row>
    <row r="184" spans="2:65" s="12" customFormat="1" ht="10.5">
      <c r="B184" s="146"/>
      <c r="D184" s="147" t="s">
        <v>169</v>
      </c>
      <c r="E184" s="148" t="s">
        <v>1</v>
      </c>
      <c r="F184" s="149" t="s">
        <v>268</v>
      </c>
      <c r="H184" s="150">
        <v>1236</v>
      </c>
      <c r="I184" s="151"/>
      <c r="L184" s="146"/>
      <c r="M184" s="152"/>
      <c r="T184" s="153"/>
      <c r="AT184" s="148" t="s">
        <v>169</v>
      </c>
      <c r="AU184" s="148" t="s">
        <v>88</v>
      </c>
      <c r="AV184" s="12" t="s">
        <v>88</v>
      </c>
      <c r="AW184" s="12" t="s">
        <v>33</v>
      </c>
      <c r="AX184" s="12" t="s">
        <v>78</v>
      </c>
      <c r="AY184" s="148" t="s">
        <v>158</v>
      </c>
    </row>
    <row r="185" spans="2:65" s="12" customFormat="1" ht="10.5">
      <c r="B185" s="146"/>
      <c r="D185" s="147" t="s">
        <v>169</v>
      </c>
      <c r="E185" s="148" t="s">
        <v>1</v>
      </c>
      <c r="F185" s="149" t="s">
        <v>269</v>
      </c>
      <c r="H185" s="150">
        <v>20.399999999999999</v>
      </c>
      <c r="I185" s="151"/>
      <c r="L185" s="146"/>
      <c r="M185" s="152"/>
      <c r="T185" s="153"/>
      <c r="AT185" s="148" t="s">
        <v>169</v>
      </c>
      <c r="AU185" s="148" t="s">
        <v>88</v>
      </c>
      <c r="AV185" s="12" t="s">
        <v>88</v>
      </c>
      <c r="AW185" s="12" t="s">
        <v>33</v>
      </c>
      <c r="AX185" s="12" t="s">
        <v>78</v>
      </c>
      <c r="AY185" s="148" t="s">
        <v>158</v>
      </c>
    </row>
    <row r="186" spans="2:65" s="12" customFormat="1" ht="10.5">
      <c r="B186" s="146"/>
      <c r="D186" s="147" t="s">
        <v>169</v>
      </c>
      <c r="E186" s="148" t="s">
        <v>1</v>
      </c>
      <c r="F186" s="149" t="s">
        <v>270</v>
      </c>
      <c r="H186" s="150">
        <v>16.8</v>
      </c>
      <c r="I186" s="151"/>
      <c r="L186" s="146"/>
      <c r="M186" s="152"/>
      <c r="T186" s="153"/>
      <c r="AT186" s="148" t="s">
        <v>169</v>
      </c>
      <c r="AU186" s="148" t="s">
        <v>88</v>
      </c>
      <c r="AV186" s="12" t="s">
        <v>88</v>
      </c>
      <c r="AW186" s="12" t="s">
        <v>33</v>
      </c>
      <c r="AX186" s="12" t="s">
        <v>78</v>
      </c>
      <c r="AY186" s="148" t="s">
        <v>158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271</v>
      </c>
      <c r="H187" s="150">
        <v>600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3" customFormat="1" ht="10.5">
      <c r="B188" s="154"/>
      <c r="D188" s="147" t="s">
        <v>169</v>
      </c>
      <c r="E188" s="155" t="s">
        <v>1</v>
      </c>
      <c r="F188" s="156" t="s">
        <v>176</v>
      </c>
      <c r="H188" s="157">
        <v>2653.2000000000003</v>
      </c>
      <c r="I188" s="158"/>
      <c r="L188" s="154"/>
      <c r="M188" s="159"/>
      <c r="T188" s="160"/>
      <c r="AT188" s="155" t="s">
        <v>169</v>
      </c>
      <c r="AU188" s="155" t="s">
        <v>88</v>
      </c>
      <c r="AV188" s="13" t="s">
        <v>164</v>
      </c>
      <c r="AW188" s="13" t="s">
        <v>33</v>
      </c>
      <c r="AX188" s="13" t="s">
        <v>86</v>
      </c>
      <c r="AY188" s="155" t="s">
        <v>158</v>
      </c>
    </row>
    <row r="189" spans="2:65" s="1" customFormat="1" ht="24.25" customHeight="1">
      <c r="B189" s="31"/>
      <c r="C189" s="132" t="s">
        <v>7</v>
      </c>
      <c r="D189" s="132" t="s">
        <v>160</v>
      </c>
      <c r="E189" s="133" t="s">
        <v>272</v>
      </c>
      <c r="F189" s="134" t="s">
        <v>273</v>
      </c>
      <c r="G189" s="135" t="s">
        <v>163</v>
      </c>
      <c r="H189" s="136">
        <v>2653.2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43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164</v>
      </c>
      <c r="AT189" s="144" t="s">
        <v>160</v>
      </c>
      <c r="AU189" s="144" t="s">
        <v>88</v>
      </c>
      <c r="AY189" s="16" t="s">
        <v>158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164</v>
      </c>
      <c r="BM189" s="144" t="s">
        <v>274</v>
      </c>
    </row>
    <row r="190" spans="2:65" s="12" customFormat="1" ht="10.5">
      <c r="B190" s="146"/>
      <c r="D190" s="147" t="s">
        <v>169</v>
      </c>
      <c r="E190" s="148" t="s">
        <v>1</v>
      </c>
      <c r="F190" s="149" t="s">
        <v>266</v>
      </c>
      <c r="H190" s="150">
        <v>540</v>
      </c>
      <c r="I190" s="151"/>
      <c r="L190" s="146"/>
      <c r="M190" s="152"/>
      <c r="T190" s="153"/>
      <c r="AT190" s="148" t="s">
        <v>169</v>
      </c>
      <c r="AU190" s="148" t="s">
        <v>88</v>
      </c>
      <c r="AV190" s="12" t="s">
        <v>88</v>
      </c>
      <c r="AW190" s="12" t="s">
        <v>33</v>
      </c>
      <c r="AX190" s="12" t="s">
        <v>78</v>
      </c>
      <c r="AY190" s="148" t="s">
        <v>158</v>
      </c>
    </row>
    <row r="191" spans="2:65" s="12" customFormat="1" ht="10.5">
      <c r="B191" s="146"/>
      <c r="D191" s="147" t="s">
        <v>169</v>
      </c>
      <c r="E191" s="148" t="s">
        <v>1</v>
      </c>
      <c r="F191" s="149" t="s">
        <v>267</v>
      </c>
      <c r="H191" s="150">
        <v>240</v>
      </c>
      <c r="I191" s="151"/>
      <c r="L191" s="146"/>
      <c r="M191" s="152"/>
      <c r="T191" s="153"/>
      <c r="AT191" s="148" t="s">
        <v>169</v>
      </c>
      <c r="AU191" s="148" t="s">
        <v>88</v>
      </c>
      <c r="AV191" s="12" t="s">
        <v>88</v>
      </c>
      <c r="AW191" s="12" t="s">
        <v>33</v>
      </c>
      <c r="AX191" s="12" t="s">
        <v>78</v>
      </c>
      <c r="AY191" s="148" t="s">
        <v>158</v>
      </c>
    </row>
    <row r="192" spans="2:65" s="12" customFormat="1" ht="10.5">
      <c r="B192" s="146"/>
      <c r="D192" s="147" t="s">
        <v>169</v>
      </c>
      <c r="E192" s="148" t="s">
        <v>1</v>
      </c>
      <c r="F192" s="149" t="s">
        <v>268</v>
      </c>
      <c r="H192" s="150">
        <v>1236</v>
      </c>
      <c r="I192" s="151"/>
      <c r="L192" s="146"/>
      <c r="M192" s="152"/>
      <c r="T192" s="153"/>
      <c r="AT192" s="148" t="s">
        <v>169</v>
      </c>
      <c r="AU192" s="148" t="s">
        <v>88</v>
      </c>
      <c r="AV192" s="12" t="s">
        <v>88</v>
      </c>
      <c r="AW192" s="12" t="s">
        <v>33</v>
      </c>
      <c r="AX192" s="12" t="s">
        <v>78</v>
      </c>
      <c r="AY192" s="148" t="s">
        <v>158</v>
      </c>
    </row>
    <row r="193" spans="2:65" s="12" customFormat="1" ht="10.5">
      <c r="B193" s="146"/>
      <c r="D193" s="147" t="s">
        <v>169</v>
      </c>
      <c r="E193" s="148" t="s">
        <v>1</v>
      </c>
      <c r="F193" s="149" t="s">
        <v>269</v>
      </c>
      <c r="H193" s="150">
        <v>20.399999999999999</v>
      </c>
      <c r="I193" s="151"/>
      <c r="L193" s="146"/>
      <c r="M193" s="152"/>
      <c r="T193" s="153"/>
      <c r="AT193" s="148" t="s">
        <v>169</v>
      </c>
      <c r="AU193" s="148" t="s">
        <v>88</v>
      </c>
      <c r="AV193" s="12" t="s">
        <v>88</v>
      </c>
      <c r="AW193" s="12" t="s">
        <v>33</v>
      </c>
      <c r="AX193" s="12" t="s">
        <v>78</v>
      </c>
      <c r="AY193" s="148" t="s">
        <v>158</v>
      </c>
    </row>
    <row r="194" spans="2:65" s="12" customFormat="1" ht="10.5">
      <c r="B194" s="146"/>
      <c r="D194" s="147" t="s">
        <v>169</v>
      </c>
      <c r="E194" s="148" t="s">
        <v>1</v>
      </c>
      <c r="F194" s="149" t="s">
        <v>270</v>
      </c>
      <c r="H194" s="150">
        <v>16.8</v>
      </c>
      <c r="I194" s="151"/>
      <c r="L194" s="146"/>
      <c r="M194" s="152"/>
      <c r="T194" s="153"/>
      <c r="AT194" s="148" t="s">
        <v>169</v>
      </c>
      <c r="AU194" s="148" t="s">
        <v>88</v>
      </c>
      <c r="AV194" s="12" t="s">
        <v>88</v>
      </c>
      <c r="AW194" s="12" t="s">
        <v>33</v>
      </c>
      <c r="AX194" s="12" t="s">
        <v>78</v>
      </c>
      <c r="AY194" s="148" t="s">
        <v>158</v>
      </c>
    </row>
    <row r="195" spans="2:65" s="12" customFormat="1" ht="10.5">
      <c r="B195" s="146"/>
      <c r="D195" s="147" t="s">
        <v>169</v>
      </c>
      <c r="E195" s="148" t="s">
        <v>1</v>
      </c>
      <c r="F195" s="149" t="s">
        <v>271</v>
      </c>
      <c r="H195" s="150">
        <v>600</v>
      </c>
      <c r="I195" s="151"/>
      <c r="L195" s="146"/>
      <c r="M195" s="152"/>
      <c r="T195" s="153"/>
      <c r="AT195" s="148" t="s">
        <v>169</v>
      </c>
      <c r="AU195" s="148" t="s">
        <v>88</v>
      </c>
      <c r="AV195" s="12" t="s">
        <v>88</v>
      </c>
      <c r="AW195" s="12" t="s">
        <v>33</v>
      </c>
      <c r="AX195" s="12" t="s">
        <v>78</v>
      </c>
      <c r="AY195" s="148" t="s">
        <v>158</v>
      </c>
    </row>
    <row r="196" spans="2:65" s="13" customFormat="1" ht="10.5">
      <c r="B196" s="154"/>
      <c r="D196" s="147" t="s">
        <v>169</v>
      </c>
      <c r="E196" s="155" t="s">
        <v>1</v>
      </c>
      <c r="F196" s="156" t="s">
        <v>176</v>
      </c>
      <c r="H196" s="157">
        <v>2653.2000000000003</v>
      </c>
      <c r="I196" s="158"/>
      <c r="L196" s="154"/>
      <c r="M196" s="159"/>
      <c r="T196" s="160"/>
      <c r="AT196" s="155" t="s">
        <v>169</v>
      </c>
      <c r="AU196" s="155" t="s">
        <v>88</v>
      </c>
      <c r="AV196" s="13" t="s">
        <v>164</v>
      </c>
      <c r="AW196" s="13" t="s">
        <v>33</v>
      </c>
      <c r="AX196" s="13" t="s">
        <v>86</v>
      </c>
      <c r="AY196" s="155" t="s">
        <v>158</v>
      </c>
    </row>
    <row r="197" spans="2:65" s="1" customFormat="1" ht="21.8" customHeight="1">
      <c r="B197" s="31"/>
      <c r="C197" s="132" t="s">
        <v>275</v>
      </c>
      <c r="D197" s="132" t="s">
        <v>160</v>
      </c>
      <c r="E197" s="133" t="s">
        <v>276</v>
      </c>
      <c r="F197" s="134" t="s">
        <v>277</v>
      </c>
      <c r="G197" s="135" t="s">
        <v>163</v>
      </c>
      <c r="H197" s="136">
        <v>130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164</v>
      </c>
      <c r="AT197" s="144" t="s">
        <v>160</v>
      </c>
      <c r="AU197" s="144" t="s">
        <v>88</v>
      </c>
      <c r="AY197" s="16" t="s">
        <v>158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164</v>
      </c>
      <c r="BM197" s="144" t="s">
        <v>278</v>
      </c>
    </row>
    <row r="198" spans="2:65" s="1" customFormat="1" ht="24.25" customHeight="1">
      <c r="B198" s="31"/>
      <c r="C198" s="161" t="s">
        <v>279</v>
      </c>
      <c r="D198" s="161" t="s">
        <v>208</v>
      </c>
      <c r="E198" s="162" t="s">
        <v>280</v>
      </c>
      <c r="F198" s="163" t="s">
        <v>281</v>
      </c>
      <c r="G198" s="164" t="s">
        <v>163</v>
      </c>
      <c r="H198" s="165">
        <v>14</v>
      </c>
      <c r="I198" s="166"/>
      <c r="J198" s="167">
        <f>ROUND(I198*H198,2)</f>
        <v>0</v>
      </c>
      <c r="K198" s="168"/>
      <c r="L198" s="169"/>
      <c r="M198" s="170" t="s">
        <v>1</v>
      </c>
      <c r="N198" s="171" t="s">
        <v>43</v>
      </c>
      <c r="P198" s="142">
        <f>O198*H198</f>
        <v>0</v>
      </c>
      <c r="Q198" s="142">
        <v>8.1000000000000003E-2</v>
      </c>
      <c r="R198" s="142">
        <f>Q198*H198</f>
        <v>1.1340000000000001</v>
      </c>
      <c r="S198" s="142">
        <v>0</v>
      </c>
      <c r="T198" s="143">
        <f>S198*H198</f>
        <v>0</v>
      </c>
      <c r="AR198" s="144" t="s">
        <v>201</v>
      </c>
      <c r="AT198" s="144" t="s">
        <v>208</v>
      </c>
      <c r="AU198" s="144" t="s">
        <v>88</v>
      </c>
      <c r="AY198" s="16" t="s">
        <v>158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164</v>
      </c>
      <c r="BM198" s="144" t="s">
        <v>282</v>
      </c>
    </row>
    <row r="199" spans="2:65" s="1" customFormat="1" ht="16.55" customHeight="1">
      <c r="B199" s="31"/>
      <c r="C199" s="132" t="s">
        <v>283</v>
      </c>
      <c r="D199" s="132" t="s">
        <v>160</v>
      </c>
      <c r="E199" s="133" t="s">
        <v>284</v>
      </c>
      <c r="F199" s="134" t="s">
        <v>285</v>
      </c>
      <c r="G199" s="135" t="s">
        <v>163</v>
      </c>
      <c r="H199" s="136">
        <v>2653.2</v>
      </c>
      <c r="I199" s="137"/>
      <c r="J199" s="138">
        <f>ROUND(I199*H199,2)</f>
        <v>0</v>
      </c>
      <c r="K199" s="139"/>
      <c r="L199" s="31"/>
      <c r="M199" s="140" t="s">
        <v>1</v>
      </c>
      <c r="N199" s="141" t="s">
        <v>43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164</v>
      </c>
      <c r="AT199" s="144" t="s">
        <v>160</v>
      </c>
      <c r="AU199" s="144" t="s">
        <v>88</v>
      </c>
      <c r="AY199" s="16" t="s">
        <v>158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86</v>
      </c>
      <c r="BK199" s="145">
        <f>ROUND(I199*H199,2)</f>
        <v>0</v>
      </c>
      <c r="BL199" s="16" t="s">
        <v>164</v>
      </c>
      <c r="BM199" s="144" t="s">
        <v>286</v>
      </c>
    </row>
    <row r="200" spans="2:65" s="12" customFormat="1" ht="10.5">
      <c r="B200" s="146"/>
      <c r="D200" s="147" t="s">
        <v>169</v>
      </c>
      <c r="E200" s="148" t="s">
        <v>1</v>
      </c>
      <c r="F200" s="149" t="s">
        <v>266</v>
      </c>
      <c r="H200" s="150">
        <v>540</v>
      </c>
      <c r="I200" s="151"/>
      <c r="L200" s="146"/>
      <c r="M200" s="152"/>
      <c r="T200" s="153"/>
      <c r="AT200" s="148" t="s">
        <v>169</v>
      </c>
      <c r="AU200" s="148" t="s">
        <v>88</v>
      </c>
      <c r="AV200" s="12" t="s">
        <v>88</v>
      </c>
      <c r="AW200" s="12" t="s">
        <v>33</v>
      </c>
      <c r="AX200" s="12" t="s">
        <v>78</v>
      </c>
      <c r="AY200" s="148" t="s">
        <v>158</v>
      </c>
    </row>
    <row r="201" spans="2:65" s="12" customFormat="1" ht="10.5">
      <c r="B201" s="146"/>
      <c r="D201" s="147" t="s">
        <v>169</v>
      </c>
      <c r="E201" s="148" t="s">
        <v>1</v>
      </c>
      <c r="F201" s="149" t="s">
        <v>267</v>
      </c>
      <c r="H201" s="150">
        <v>240</v>
      </c>
      <c r="I201" s="151"/>
      <c r="L201" s="146"/>
      <c r="M201" s="152"/>
      <c r="T201" s="153"/>
      <c r="AT201" s="148" t="s">
        <v>169</v>
      </c>
      <c r="AU201" s="148" t="s">
        <v>88</v>
      </c>
      <c r="AV201" s="12" t="s">
        <v>88</v>
      </c>
      <c r="AW201" s="12" t="s">
        <v>33</v>
      </c>
      <c r="AX201" s="12" t="s">
        <v>78</v>
      </c>
      <c r="AY201" s="148" t="s">
        <v>158</v>
      </c>
    </row>
    <row r="202" spans="2:65" s="12" customFormat="1" ht="10.5">
      <c r="B202" s="146"/>
      <c r="D202" s="147" t="s">
        <v>169</v>
      </c>
      <c r="E202" s="148" t="s">
        <v>1</v>
      </c>
      <c r="F202" s="149" t="s">
        <v>268</v>
      </c>
      <c r="H202" s="150">
        <v>1236</v>
      </c>
      <c r="I202" s="151"/>
      <c r="L202" s="146"/>
      <c r="M202" s="152"/>
      <c r="T202" s="153"/>
      <c r="AT202" s="148" t="s">
        <v>169</v>
      </c>
      <c r="AU202" s="148" t="s">
        <v>88</v>
      </c>
      <c r="AV202" s="12" t="s">
        <v>88</v>
      </c>
      <c r="AW202" s="12" t="s">
        <v>33</v>
      </c>
      <c r="AX202" s="12" t="s">
        <v>78</v>
      </c>
      <c r="AY202" s="148" t="s">
        <v>158</v>
      </c>
    </row>
    <row r="203" spans="2:65" s="12" customFormat="1" ht="10.5">
      <c r="B203" s="146"/>
      <c r="D203" s="147" t="s">
        <v>169</v>
      </c>
      <c r="E203" s="148" t="s">
        <v>1</v>
      </c>
      <c r="F203" s="149" t="s">
        <v>269</v>
      </c>
      <c r="H203" s="150">
        <v>20.399999999999999</v>
      </c>
      <c r="I203" s="151"/>
      <c r="L203" s="146"/>
      <c r="M203" s="152"/>
      <c r="T203" s="153"/>
      <c r="AT203" s="148" t="s">
        <v>169</v>
      </c>
      <c r="AU203" s="148" t="s">
        <v>88</v>
      </c>
      <c r="AV203" s="12" t="s">
        <v>88</v>
      </c>
      <c r="AW203" s="12" t="s">
        <v>33</v>
      </c>
      <c r="AX203" s="12" t="s">
        <v>78</v>
      </c>
      <c r="AY203" s="148" t="s">
        <v>158</v>
      </c>
    </row>
    <row r="204" spans="2:65" s="12" customFormat="1" ht="10.5">
      <c r="B204" s="146"/>
      <c r="D204" s="147" t="s">
        <v>169</v>
      </c>
      <c r="E204" s="148" t="s">
        <v>1</v>
      </c>
      <c r="F204" s="149" t="s">
        <v>270</v>
      </c>
      <c r="H204" s="150">
        <v>16.8</v>
      </c>
      <c r="I204" s="151"/>
      <c r="L204" s="146"/>
      <c r="M204" s="152"/>
      <c r="T204" s="153"/>
      <c r="AT204" s="148" t="s">
        <v>169</v>
      </c>
      <c r="AU204" s="148" t="s">
        <v>88</v>
      </c>
      <c r="AV204" s="12" t="s">
        <v>88</v>
      </c>
      <c r="AW204" s="12" t="s">
        <v>33</v>
      </c>
      <c r="AX204" s="12" t="s">
        <v>78</v>
      </c>
      <c r="AY204" s="148" t="s">
        <v>158</v>
      </c>
    </row>
    <row r="205" spans="2:65" s="12" customFormat="1" ht="10.5">
      <c r="B205" s="146"/>
      <c r="D205" s="147" t="s">
        <v>169</v>
      </c>
      <c r="E205" s="148" t="s">
        <v>1</v>
      </c>
      <c r="F205" s="149" t="s">
        <v>271</v>
      </c>
      <c r="H205" s="150">
        <v>600</v>
      </c>
      <c r="I205" s="151"/>
      <c r="L205" s="146"/>
      <c r="M205" s="152"/>
      <c r="T205" s="153"/>
      <c r="AT205" s="148" t="s">
        <v>169</v>
      </c>
      <c r="AU205" s="148" t="s">
        <v>88</v>
      </c>
      <c r="AV205" s="12" t="s">
        <v>88</v>
      </c>
      <c r="AW205" s="12" t="s">
        <v>33</v>
      </c>
      <c r="AX205" s="12" t="s">
        <v>78</v>
      </c>
      <c r="AY205" s="148" t="s">
        <v>158</v>
      </c>
    </row>
    <row r="206" spans="2:65" s="13" customFormat="1" ht="10.5">
      <c r="B206" s="154"/>
      <c r="D206" s="147" t="s">
        <v>169</v>
      </c>
      <c r="E206" s="155" t="s">
        <v>1</v>
      </c>
      <c r="F206" s="156" t="s">
        <v>176</v>
      </c>
      <c r="H206" s="157">
        <v>2653.2000000000003</v>
      </c>
      <c r="I206" s="158"/>
      <c r="L206" s="154"/>
      <c r="M206" s="159"/>
      <c r="T206" s="160"/>
      <c r="AT206" s="155" t="s">
        <v>169</v>
      </c>
      <c r="AU206" s="155" t="s">
        <v>88</v>
      </c>
      <c r="AV206" s="13" t="s">
        <v>164</v>
      </c>
      <c r="AW206" s="13" t="s">
        <v>33</v>
      </c>
      <c r="AX206" s="13" t="s">
        <v>86</v>
      </c>
      <c r="AY206" s="155" t="s">
        <v>158</v>
      </c>
    </row>
    <row r="207" spans="2:65" s="1" customFormat="1" ht="16.55" customHeight="1">
      <c r="B207" s="31"/>
      <c r="C207" s="132" t="s">
        <v>287</v>
      </c>
      <c r="D207" s="132" t="s">
        <v>160</v>
      </c>
      <c r="E207" s="133" t="s">
        <v>288</v>
      </c>
      <c r="F207" s="134" t="s">
        <v>289</v>
      </c>
      <c r="G207" s="135" t="s">
        <v>163</v>
      </c>
      <c r="H207" s="136">
        <v>2498.4299999999998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43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164</v>
      </c>
      <c r="AT207" s="144" t="s">
        <v>160</v>
      </c>
      <c r="AU207" s="144" t="s">
        <v>88</v>
      </c>
      <c r="AY207" s="16" t="s">
        <v>158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86</v>
      </c>
      <c r="BK207" s="145">
        <f>ROUND(I207*H207,2)</f>
        <v>0</v>
      </c>
      <c r="BL207" s="16" t="s">
        <v>164</v>
      </c>
      <c r="BM207" s="144" t="s">
        <v>290</v>
      </c>
    </row>
    <row r="208" spans="2:65" s="12" customFormat="1" ht="10.5">
      <c r="B208" s="146"/>
      <c r="D208" s="147" t="s">
        <v>169</v>
      </c>
      <c r="E208" s="148" t="s">
        <v>1</v>
      </c>
      <c r="F208" s="149" t="s">
        <v>291</v>
      </c>
      <c r="H208" s="150">
        <v>508.5</v>
      </c>
      <c r="I208" s="151"/>
      <c r="L208" s="146"/>
      <c r="M208" s="152"/>
      <c r="T208" s="153"/>
      <c r="AT208" s="148" t="s">
        <v>169</v>
      </c>
      <c r="AU208" s="148" t="s">
        <v>88</v>
      </c>
      <c r="AV208" s="12" t="s">
        <v>88</v>
      </c>
      <c r="AW208" s="12" t="s">
        <v>33</v>
      </c>
      <c r="AX208" s="12" t="s">
        <v>78</v>
      </c>
      <c r="AY208" s="148" t="s">
        <v>158</v>
      </c>
    </row>
    <row r="209" spans="2:65" s="12" customFormat="1" ht="10.5">
      <c r="B209" s="146"/>
      <c r="D209" s="147" t="s">
        <v>169</v>
      </c>
      <c r="E209" s="148" t="s">
        <v>1</v>
      </c>
      <c r="F209" s="149" t="s">
        <v>292</v>
      </c>
      <c r="H209" s="150">
        <v>226</v>
      </c>
      <c r="I209" s="151"/>
      <c r="L209" s="146"/>
      <c r="M209" s="152"/>
      <c r="T209" s="153"/>
      <c r="AT209" s="148" t="s">
        <v>169</v>
      </c>
      <c r="AU209" s="148" t="s">
        <v>88</v>
      </c>
      <c r="AV209" s="12" t="s">
        <v>88</v>
      </c>
      <c r="AW209" s="12" t="s">
        <v>33</v>
      </c>
      <c r="AX209" s="12" t="s">
        <v>78</v>
      </c>
      <c r="AY209" s="148" t="s">
        <v>158</v>
      </c>
    </row>
    <row r="210" spans="2:65" s="12" customFormat="1" ht="10.5">
      <c r="B210" s="146"/>
      <c r="D210" s="147" t="s">
        <v>169</v>
      </c>
      <c r="E210" s="148" t="s">
        <v>1</v>
      </c>
      <c r="F210" s="149" t="s">
        <v>293</v>
      </c>
      <c r="H210" s="150">
        <v>1163.9000000000001</v>
      </c>
      <c r="I210" s="151"/>
      <c r="L210" s="146"/>
      <c r="M210" s="152"/>
      <c r="T210" s="153"/>
      <c r="AT210" s="148" t="s">
        <v>169</v>
      </c>
      <c r="AU210" s="148" t="s">
        <v>88</v>
      </c>
      <c r="AV210" s="12" t="s">
        <v>88</v>
      </c>
      <c r="AW210" s="12" t="s">
        <v>33</v>
      </c>
      <c r="AX210" s="12" t="s">
        <v>78</v>
      </c>
      <c r="AY210" s="148" t="s">
        <v>158</v>
      </c>
    </row>
    <row r="211" spans="2:65" s="12" customFormat="1" ht="10.5">
      <c r="B211" s="146"/>
      <c r="D211" s="147" t="s">
        <v>169</v>
      </c>
      <c r="E211" s="148" t="s">
        <v>1</v>
      </c>
      <c r="F211" s="149" t="s">
        <v>294</v>
      </c>
      <c r="H211" s="150">
        <v>19.21</v>
      </c>
      <c r="I211" s="151"/>
      <c r="L211" s="146"/>
      <c r="M211" s="152"/>
      <c r="T211" s="153"/>
      <c r="AT211" s="148" t="s">
        <v>169</v>
      </c>
      <c r="AU211" s="148" t="s">
        <v>88</v>
      </c>
      <c r="AV211" s="12" t="s">
        <v>88</v>
      </c>
      <c r="AW211" s="12" t="s">
        <v>33</v>
      </c>
      <c r="AX211" s="12" t="s">
        <v>78</v>
      </c>
      <c r="AY211" s="148" t="s">
        <v>158</v>
      </c>
    </row>
    <row r="212" spans="2:65" s="12" customFormat="1" ht="10.5">
      <c r="B212" s="146"/>
      <c r="D212" s="147" t="s">
        <v>169</v>
      </c>
      <c r="E212" s="148" t="s">
        <v>1</v>
      </c>
      <c r="F212" s="149" t="s">
        <v>295</v>
      </c>
      <c r="H212" s="150">
        <v>15.82</v>
      </c>
      <c r="I212" s="151"/>
      <c r="L212" s="146"/>
      <c r="M212" s="152"/>
      <c r="T212" s="153"/>
      <c r="AT212" s="148" t="s">
        <v>169</v>
      </c>
      <c r="AU212" s="148" t="s">
        <v>88</v>
      </c>
      <c r="AV212" s="12" t="s">
        <v>88</v>
      </c>
      <c r="AW212" s="12" t="s">
        <v>33</v>
      </c>
      <c r="AX212" s="12" t="s">
        <v>78</v>
      </c>
      <c r="AY212" s="148" t="s">
        <v>158</v>
      </c>
    </row>
    <row r="213" spans="2:65" s="12" customFormat="1" ht="10.5">
      <c r="B213" s="146"/>
      <c r="D213" s="147" t="s">
        <v>169</v>
      </c>
      <c r="E213" s="148" t="s">
        <v>1</v>
      </c>
      <c r="F213" s="149" t="s">
        <v>296</v>
      </c>
      <c r="H213" s="150">
        <v>565</v>
      </c>
      <c r="I213" s="151"/>
      <c r="L213" s="146"/>
      <c r="M213" s="152"/>
      <c r="T213" s="153"/>
      <c r="AT213" s="148" t="s">
        <v>169</v>
      </c>
      <c r="AU213" s="148" t="s">
        <v>88</v>
      </c>
      <c r="AV213" s="12" t="s">
        <v>88</v>
      </c>
      <c r="AW213" s="12" t="s">
        <v>33</v>
      </c>
      <c r="AX213" s="12" t="s">
        <v>78</v>
      </c>
      <c r="AY213" s="148" t="s">
        <v>158</v>
      </c>
    </row>
    <row r="214" spans="2:65" s="13" customFormat="1" ht="10.5">
      <c r="B214" s="154"/>
      <c r="D214" s="147" t="s">
        <v>169</v>
      </c>
      <c r="E214" s="155" t="s">
        <v>1</v>
      </c>
      <c r="F214" s="156" t="s">
        <v>176</v>
      </c>
      <c r="H214" s="157">
        <v>2498.4300000000003</v>
      </c>
      <c r="I214" s="158"/>
      <c r="L214" s="154"/>
      <c r="M214" s="159"/>
      <c r="T214" s="160"/>
      <c r="AT214" s="155" t="s">
        <v>169</v>
      </c>
      <c r="AU214" s="155" t="s">
        <v>88</v>
      </c>
      <c r="AV214" s="13" t="s">
        <v>164</v>
      </c>
      <c r="AW214" s="13" t="s">
        <v>33</v>
      </c>
      <c r="AX214" s="13" t="s">
        <v>86</v>
      </c>
      <c r="AY214" s="155" t="s">
        <v>158</v>
      </c>
    </row>
    <row r="215" spans="2:65" s="1" customFormat="1" ht="24.25" customHeight="1">
      <c r="B215" s="31"/>
      <c r="C215" s="132" t="s">
        <v>237</v>
      </c>
      <c r="D215" s="132" t="s">
        <v>160</v>
      </c>
      <c r="E215" s="133" t="s">
        <v>297</v>
      </c>
      <c r="F215" s="134" t="s">
        <v>298</v>
      </c>
      <c r="G215" s="135" t="s">
        <v>163</v>
      </c>
      <c r="H215" s="136">
        <v>1751</v>
      </c>
      <c r="I215" s="137"/>
      <c r="J215" s="138">
        <f>ROUND(I215*H215,2)</f>
        <v>0</v>
      </c>
      <c r="K215" s="139"/>
      <c r="L215" s="31"/>
      <c r="M215" s="140" t="s">
        <v>1</v>
      </c>
      <c r="N215" s="141" t="s">
        <v>43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164</v>
      </c>
      <c r="AT215" s="144" t="s">
        <v>160</v>
      </c>
      <c r="AU215" s="144" t="s">
        <v>88</v>
      </c>
      <c r="AY215" s="16" t="s">
        <v>158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6" t="s">
        <v>86</v>
      </c>
      <c r="BK215" s="145">
        <f>ROUND(I215*H215,2)</f>
        <v>0</v>
      </c>
      <c r="BL215" s="16" t="s">
        <v>164</v>
      </c>
      <c r="BM215" s="144" t="s">
        <v>299</v>
      </c>
    </row>
    <row r="216" spans="2:65" s="12" customFormat="1" ht="10.5">
      <c r="B216" s="146"/>
      <c r="D216" s="147" t="s">
        <v>169</v>
      </c>
      <c r="E216" s="148" t="s">
        <v>1</v>
      </c>
      <c r="F216" s="149" t="s">
        <v>300</v>
      </c>
      <c r="H216" s="150">
        <v>450</v>
      </c>
      <c r="I216" s="151"/>
      <c r="L216" s="146"/>
      <c r="M216" s="152"/>
      <c r="T216" s="153"/>
      <c r="AT216" s="148" t="s">
        <v>169</v>
      </c>
      <c r="AU216" s="148" t="s">
        <v>88</v>
      </c>
      <c r="AV216" s="12" t="s">
        <v>88</v>
      </c>
      <c r="AW216" s="12" t="s">
        <v>33</v>
      </c>
      <c r="AX216" s="12" t="s">
        <v>78</v>
      </c>
      <c r="AY216" s="148" t="s">
        <v>158</v>
      </c>
    </row>
    <row r="217" spans="2:65" s="12" customFormat="1" ht="10.5">
      <c r="B217" s="146"/>
      <c r="D217" s="147" t="s">
        <v>169</v>
      </c>
      <c r="E217" s="148" t="s">
        <v>1</v>
      </c>
      <c r="F217" s="149" t="s">
        <v>267</v>
      </c>
      <c r="H217" s="150">
        <v>240</v>
      </c>
      <c r="I217" s="151"/>
      <c r="L217" s="146"/>
      <c r="M217" s="152"/>
      <c r="T217" s="153"/>
      <c r="AT217" s="148" t="s">
        <v>169</v>
      </c>
      <c r="AU217" s="148" t="s">
        <v>88</v>
      </c>
      <c r="AV217" s="12" t="s">
        <v>88</v>
      </c>
      <c r="AW217" s="12" t="s">
        <v>33</v>
      </c>
      <c r="AX217" s="12" t="s">
        <v>78</v>
      </c>
      <c r="AY217" s="148" t="s">
        <v>158</v>
      </c>
    </row>
    <row r="218" spans="2:65" s="12" customFormat="1" ht="10.5">
      <c r="B218" s="146"/>
      <c r="D218" s="147" t="s">
        <v>169</v>
      </c>
      <c r="E218" s="148" t="s">
        <v>1</v>
      </c>
      <c r="F218" s="149" t="s">
        <v>301</v>
      </c>
      <c r="H218" s="150">
        <v>1030</v>
      </c>
      <c r="I218" s="151"/>
      <c r="L218" s="146"/>
      <c r="M218" s="152"/>
      <c r="T218" s="153"/>
      <c r="AT218" s="148" t="s">
        <v>169</v>
      </c>
      <c r="AU218" s="148" t="s">
        <v>88</v>
      </c>
      <c r="AV218" s="12" t="s">
        <v>88</v>
      </c>
      <c r="AW218" s="12" t="s">
        <v>33</v>
      </c>
      <c r="AX218" s="12" t="s">
        <v>78</v>
      </c>
      <c r="AY218" s="148" t="s">
        <v>158</v>
      </c>
    </row>
    <row r="219" spans="2:65" s="12" customFormat="1" ht="10.5">
      <c r="B219" s="146"/>
      <c r="D219" s="147" t="s">
        <v>169</v>
      </c>
      <c r="E219" s="148" t="s">
        <v>1</v>
      </c>
      <c r="F219" s="149" t="s">
        <v>302</v>
      </c>
      <c r="H219" s="150">
        <v>17</v>
      </c>
      <c r="I219" s="151"/>
      <c r="L219" s="146"/>
      <c r="M219" s="152"/>
      <c r="T219" s="153"/>
      <c r="AT219" s="148" t="s">
        <v>169</v>
      </c>
      <c r="AU219" s="148" t="s">
        <v>88</v>
      </c>
      <c r="AV219" s="12" t="s">
        <v>88</v>
      </c>
      <c r="AW219" s="12" t="s">
        <v>33</v>
      </c>
      <c r="AX219" s="12" t="s">
        <v>78</v>
      </c>
      <c r="AY219" s="148" t="s">
        <v>158</v>
      </c>
    </row>
    <row r="220" spans="2:65" s="12" customFormat="1" ht="10.5">
      <c r="B220" s="146"/>
      <c r="D220" s="147" t="s">
        <v>169</v>
      </c>
      <c r="E220" s="148" t="s">
        <v>1</v>
      </c>
      <c r="F220" s="149" t="s">
        <v>303</v>
      </c>
      <c r="H220" s="150">
        <v>14</v>
      </c>
      <c r="I220" s="151"/>
      <c r="L220" s="146"/>
      <c r="M220" s="152"/>
      <c r="T220" s="153"/>
      <c r="AT220" s="148" t="s">
        <v>169</v>
      </c>
      <c r="AU220" s="148" t="s">
        <v>88</v>
      </c>
      <c r="AV220" s="12" t="s">
        <v>88</v>
      </c>
      <c r="AW220" s="12" t="s">
        <v>33</v>
      </c>
      <c r="AX220" s="12" t="s">
        <v>78</v>
      </c>
      <c r="AY220" s="148" t="s">
        <v>158</v>
      </c>
    </row>
    <row r="221" spans="2:65" s="13" customFormat="1" ht="10.5">
      <c r="B221" s="154"/>
      <c r="D221" s="147" t="s">
        <v>169</v>
      </c>
      <c r="E221" s="155" t="s">
        <v>1</v>
      </c>
      <c r="F221" s="156" t="s">
        <v>176</v>
      </c>
      <c r="H221" s="157">
        <v>1751</v>
      </c>
      <c r="I221" s="158"/>
      <c r="L221" s="154"/>
      <c r="M221" s="159"/>
      <c r="T221" s="160"/>
      <c r="AT221" s="155" t="s">
        <v>169</v>
      </c>
      <c r="AU221" s="155" t="s">
        <v>88</v>
      </c>
      <c r="AV221" s="13" t="s">
        <v>164</v>
      </c>
      <c r="AW221" s="13" t="s">
        <v>33</v>
      </c>
      <c r="AX221" s="13" t="s">
        <v>86</v>
      </c>
      <c r="AY221" s="155" t="s">
        <v>158</v>
      </c>
    </row>
    <row r="222" spans="2:65" s="1" customFormat="1" ht="24.25" customHeight="1">
      <c r="B222" s="31"/>
      <c r="C222" s="132" t="s">
        <v>304</v>
      </c>
      <c r="D222" s="132" t="s">
        <v>160</v>
      </c>
      <c r="E222" s="133" t="s">
        <v>305</v>
      </c>
      <c r="F222" s="134" t="s">
        <v>306</v>
      </c>
      <c r="G222" s="135" t="s">
        <v>163</v>
      </c>
      <c r="H222" s="136">
        <v>130</v>
      </c>
      <c r="I222" s="137"/>
      <c r="J222" s="138">
        <f>ROUND(I222*H222,2)</f>
        <v>0</v>
      </c>
      <c r="K222" s="139"/>
      <c r="L222" s="31"/>
      <c r="M222" s="140" t="s">
        <v>1</v>
      </c>
      <c r="N222" s="141" t="s">
        <v>43</v>
      </c>
      <c r="P222" s="142">
        <f>O222*H222</f>
        <v>0</v>
      </c>
      <c r="Q222" s="142">
        <v>2.111E-2</v>
      </c>
      <c r="R222" s="142">
        <f>Q222*H222</f>
        <v>2.7443</v>
      </c>
      <c r="S222" s="142">
        <v>0</v>
      </c>
      <c r="T222" s="143">
        <f>S222*H222</f>
        <v>0</v>
      </c>
      <c r="AR222" s="144" t="s">
        <v>164</v>
      </c>
      <c r="AT222" s="144" t="s">
        <v>160</v>
      </c>
      <c r="AU222" s="144" t="s">
        <v>88</v>
      </c>
      <c r="AY222" s="16" t="s">
        <v>158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86</v>
      </c>
      <c r="BK222" s="145">
        <f>ROUND(I222*H222,2)</f>
        <v>0</v>
      </c>
      <c r="BL222" s="16" t="s">
        <v>164</v>
      </c>
      <c r="BM222" s="144" t="s">
        <v>307</v>
      </c>
    </row>
    <row r="223" spans="2:65" s="1" customFormat="1" ht="24.25" customHeight="1">
      <c r="B223" s="31"/>
      <c r="C223" s="132" t="s">
        <v>241</v>
      </c>
      <c r="D223" s="132" t="s">
        <v>160</v>
      </c>
      <c r="E223" s="133" t="s">
        <v>308</v>
      </c>
      <c r="F223" s="134" t="s">
        <v>309</v>
      </c>
      <c r="G223" s="135" t="s">
        <v>163</v>
      </c>
      <c r="H223" s="136">
        <v>1700</v>
      </c>
      <c r="I223" s="137"/>
      <c r="J223" s="138">
        <f>ROUND(I223*H223,2)</f>
        <v>0</v>
      </c>
      <c r="K223" s="139"/>
      <c r="L223" s="31"/>
      <c r="M223" s="140" t="s">
        <v>1</v>
      </c>
      <c r="N223" s="141" t="s">
        <v>43</v>
      </c>
      <c r="P223" s="142">
        <f>O223*H223</f>
        <v>0</v>
      </c>
      <c r="Q223" s="142">
        <v>0.1837</v>
      </c>
      <c r="R223" s="142">
        <f>Q223*H223</f>
        <v>312.29000000000002</v>
      </c>
      <c r="S223" s="142">
        <v>0</v>
      </c>
      <c r="T223" s="143">
        <f>S223*H223</f>
        <v>0</v>
      </c>
      <c r="AR223" s="144" t="s">
        <v>164</v>
      </c>
      <c r="AT223" s="144" t="s">
        <v>160</v>
      </c>
      <c r="AU223" s="144" t="s">
        <v>88</v>
      </c>
      <c r="AY223" s="16" t="s">
        <v>158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86</v>
      </c>
      <c r="BK223" s="145">
        <f>ROUND(I223*H223,2)</f>
        <v>0</v>
      </c>
      <c r="BL223" s="16" t="s">
        <v>164</v>
      </c>
      <c r="BM223" s="144" t="s">
        <v>310</v>
      </c>
    </row>
    <row r="224" spans="2:65" s="12" customFormat="1" ht="20.95">
      <c r="B224" s="146"/>
      <c r="D224" s="147" t="s">
        <v>169</v>
      </c>
      <c r="E224" s="148" t="s">
        <v>1</v>
      </c>
      <c r="F224" s="149" t="s">
        <v>311</v>
      </c>
      <c r="H224" s="150">
        <v>460</v>
      </c>
      <c r="I224" s="151"/>
      <c r="L224" s="146"/>
      <c r="M224" s="152"/>
      <c r="T224" s="153"/>
      <c r="AT224" s="148" t="s">
        <v>169</v>
      </c>
      <c r="AU224" s="148" t="s">
        <v>88</v>
      </c>
      <c r="AV224" s="12" t="s">
        <v>88</v>
      </c>
      <c r="AW224" s="12" t="s">
        <v>33</v>
      </c>
      <c r="AX224" s="12" t="s">
        <v>78</v>
      </c>
      <c r="AY224" s="148" t="s">
        <v>158</v>
      </c>
    </row>
    <row r="225" spans="2:65" s="12" customFormat="1" ht="10.5">
      <c r="B225" s="146"/>
      <c r="D225" s="147" t="s">
        <v>169</v>
      </c>
      <c r="E225" s="148" t="s">
        <v>1</v>
      </c>
      <c r="F225" s="149" t="s">
        <v>312</v>
      </c>
      <c r="H225" s="150">
        <v>200</v>
      </c>
      <c r="I225" s="151"/>
      <c r="L225" s="146"/>
      <c r="M225" s="152"/>
      <c r="T225" s="153"/>
      <c r="AT225" s="148" t="s">
        <v>169</v>
      </c>
      <c r="AU225" s="148" t="s">
        <v>88</v>
      </c>
      <c r="AV225" s="12" t="s">
        <v>88</v>
      </c>
      <c r="AW225" s="12" t="s">
        <v>33</v>
      </c>
      <c r="AX225" s="12" t="s">
        <v>78</v>
      </c>
      <c r="AY225" s="148" t="s">
        <v>158</v>
      </c>
    </row>
    <row r="226" spans="2:65" s="12" customFormat="1" ht="20.95">
      <c r="B226" s="146"/>
      <c r="D226" s="147" t="s">
        <v>169</v>
      </c>
      <c r="E226" s="148" t="s">
        <v>1</v>
      </c>
      <c r="F226" s="149" t="s">
        <v>313</v>
      </c>
      <c r="H226" s="150">
        <v>1040</v>
      </c>
      <c r="I226" s="151"/>
      <c r="L226" s="146"/>
      <c r="M226" s="152"/>
      <c r="T226" s="153"/>
      <c r="AT226" s="148" t="s">
        <v>169</v>
      </c>
      <c r="AU226" s="148" t="s">
        <v>88</v>
      </c>
      <c r="AV226" s="12" t="s">
        <v>88</v>
      </c>
      <c r="AW226" s="12" t="s">
        <v>33</v>
      </c>
      <c r="AX226" s="12" t="s">
        <v>78</v>
      </c>
      <c r="AY226" s="148" t="s">
        <v>158</v>
      </c>
    </row>
    <row r="227" spans="2:65" s="13" customFormat="1" ht="10.5">
      <c r="B227" s="154"/>
      <c r="D227" s="147" t="s">
        <v>169</v>
      </c>
      <c r="E227" s="155" t="s">
        <v>1</v>
      </c>
      <c r="F227" s="156" t="s">
        <v>176</v>
      </c>
      <c r="H227" s="157">
        <v>1700</v>
      </c>
      <c r="I227" s="158"/>
      <c r="L227" s="154"/>
      <c r="M227" s="159"/>
      <c r="T227" s="160"/>
      <c r="AT227" s="155" t="s">
        <v>169</v>
      </c>
      <c r="AU227" s="155" t="s">
        <v>88</v>
      </c>
      <c r="AV227" s="13" t="s">
        <v>164</v>
      </c>
      <c r="AW227" s="13" t="s">
        <v>33</v>
      </c>
      <c r="AX227" s="13" t="s">
        <v>86</v>
      </c>
      <c r="AY227" s="155" t="s">
        <v>158</v>
      </c>
    </row>
    <row r="228" spans="2:65" s="1" customFormat="1" ht="16.55" customHeight="1">
      <c r="B228" s="31"/>
      <c r="C228" s="161" t="s">
        <v>314</v>
      </c>
      <c r="D228" s="161" t="s">
        <v>208</v>
      </c>
      <c r="E228" s="162" t="s">
        <v>315</v>
      </c>
      <c r="F228" s="163" t="s">
        <v>316</v>
      </c>
      <c r="G228" s="164" t="s">
        <v>163</v>
      </c>
      <c r="H228" s="165">
        <v>1751</v>
      </c>
      <c r="I228" s="166"/>
      <c r="J228" s="167">
        <f>ROUND(I228*H228,2)</f>
        <v>0</v>
      </c>
      <c r="K228" s="168"/>
      <c r="L228" s="169"/>
      <c r="M228" s="170" t="s">
        <v>1</v>
      </c>
      <c r="N228" s="171" t="s">
        <v>43</v>
      </c>
      <c r="P228" s="142">
        <f>O228*H228</f>
        <v>0</v>
      </c>
      <c r="Q228" s="142">
        <v>0.222</v>
      </c>
      <c r="R228" s="142">
        <f>Q228*H228</f>
        <v>388.72199999999998</v>
      </c>
      <c r="S228" s="142">
        <v>0</v>
      </c>
      <c r="T228" s="143">
        <f>S228*H228</f>
        <v>0</v>
      </c>
      <c r="AR228" s="144" t="s">
        <v>201</v>
      </c>
      <c r="AT228" s="144" t="s">
        <v>208</v>
      </c>
      <c r="AU228" s="144" t="s">
        <v>88</v>
      </c>
      <c r="AY228" s="16" t="s">
        <v>158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86</v>
      </c>
      <c r="BK228" s="145">
        <f>ROUND(I228*H228,2)</f>
        <v>0</v>
      </c>
      <c r="BL228" s="16" t="s">
        <v>164</v>
      </c>
      <c r="BM228" s="144" t="s">
        <v>317</v>
      </c>
    </row>
    <row r="229" spans="2:65" s="12" customFormat="1" ht="10.5">
      <c r="B229" s="146"/>
      <c r="D229" s="147" t="s">
        <v>169</v>
      </c>
      <c r="E229" s="148" t="s">
        <v>1</v>
      </c>
      <c r="F229" s="149" t="s">
        <v>318</v>
      </c>
      <c r="H229" s="150">
        <v>1700</v>
      </c>
      <c r="I229" s="151"/>
      <c r="L229" s="146"/>
      <c r="M229" s="152"/>
      <c r="T229" s="153"/>
      <c r="AT229" s="148" t="s">
        <v>169</v>
      </c>
      <c r="AU229" s="148" t="s">
        <v>88</v>
      </c>
      <c r="AV229" s="12" t="s">
        <v>88</v>
      </c>
      <c r="AW229" s="12" t="s">
        <v>33</v>
      </c>
      <c r="AX229" s="12" t="s">
        <v>86</v>
      </c>
      <c r="AY229" s="148" t="s">
        <v>158</v>
      </c>
    </row>
    <row r="230" spans="2:65" s="12" customFormat="1" ht="10.5">
      <c r="B230" s="146"/>
      <c r="D230" s="147" t="s">
        <v>169</v>
      </c>
      <c r="F230" s="149" t="s">
        <v>319</v>
      </c>
      <c r="H230" s="150">
        <v>1751</v>
      </c>
      <c r="I230" s="151"/>
      <c r="L230" s="146"/>
      <c r="M230" s="152"/>
      <c r="T230" s="153"/>
      <c r="AT230" s="148" t="s">
        <v>169</v>
      </c>
      <c r="AU230" s="148" t="s">
        <v>88</v>
      </c>
      <c r="AV230" s="12" t="s">
        <v>88</v>
      </c>
      <c r="AW230" s="12" t="s">
        <v>4</v>
      </c>
      <c r="AX230" s="12" t="s">
        <v>86</v>
      </c>
      <c r="AY230" s="148" t="s">
        <v>158</v>
      </c>
    </row>
    <row r="231" spans="2:65" s="1" customFormat="1" ht="24.25" customHeight="1">
      <c r="B231" s="31"/>
      <c r="C231" s="132" t="s">
        <v>245</v>
      </c>
      <c r="D231" s="132" t="s">
        <v>160</v>
      </c>
      <c r="E231" s="133" t="s">
        <v>320</v>
      </c>
      <c r="F231" s="134" t="s">
        <v>321</v>
      </c>
      <c r="G231" s="135" t="s">
        <v>163</v>
      </c>
      <c r="H231" s="136">
        <v>215</v>
      </c>
      <c r="I231" s="137"/>
      <c r="J231" s="138">
        <f>ROUND(I231*H231,2)</f>
        <v>0</v>
      </c>
      <c r="K231" s="139"/>
      <c r="L231" s="31"/>
      <c r="M231" s="140" t="s">
        <v>1</v>
      </c>
      <c r="N231" s="141" t="s">
        <v>43</v>
      </c>
      <c r="P231" s="142">
        <f>O231*H231</f>
        <v>0</v>
      </c>
      <c r="Q231" s="142">
        <v>0.1670275</v>
      </c>
      <c r="R231" s="142">
        <f>Q231*H231</f>
        <v>35.910912500000002</v>
      </c>
      <c r="S231" s="142">
        <v>0</v>
      </c>
      <c r="T231" s="143">
        <f>S231*H231</f>
        <v>0</v>
      </c>
      <c r="AR231" s="144" t="s">
        <v>164</v>
      </c>
      <c r="AT231" s="144" t="s">
        <v>160</v>
      </c>
      <c r="AU231" s="144" t="s">
        <v>88</v>
      </c>
      <c r="AY231" s="16" t="s">
        <v>158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86</v>
      </c>
      <c r="BK231" s="145">
        <f>ROUND(I231*H231,2)</f>
        <v>0</v>
      </c>
      <c r="BL231" s="16" t="s">
        <v>164</v>
      </c>
      <c r="BM231" s="144" t="s">
        <v>322</v>
      </c>
    </row>
    <row r="232" spans="2:65" s="12" customFormat="1" ht="10.5">
      <c r="B232" s="146"/>
      <c r="D232" s="147" t="s">
        <v>169</v>
      </c>
      <c r="E232" s="148" t="s">
        <v>1</v>
      </c>
      <c r="F232" s="149" t="s">
        <v>323</v>
      </c>
      <c r="H232" s="150">
        <v>15</v>
      </c>
      <c r="I232" s="151"/>
      <c r="L232" s="146"/>
      <c r="M232" s="152"/>
      <c r="T232" s="153"/>
      <c r="AT232" s="148" t="s">
        <v>169</v>
      </c>
      <c r="AU232" s="148" t="s">
        <v>88</v>
      </c>
      <c r="AV232" s="12" t="s">
        <v>88</v>
      </c>
      <c r="AW232" s="12" t="s">
        <v>33</v>
      </c>
      <c r="AX232" s="12" t="s">
        <v>78</v>
      </c>
      <c r="AY232" s="148" t="s">
        <v>158</v>
      </c>
    </row>
    <row r="233" spans="2:65" s="12" customFormat="1" ht="10.5">
      <c r="B233" s="146"/>
      <c r="D233" s="147" t="s">
        <v>169</v>
      </c>
      <c r="E233" s="148" t="s">
        <v>1</v>
      </c>
      <c r="F233" s="149" t="s">
        <v>324</v>
      </c>
      <c r="H233" s="150">
        <v>200</v>
      </c>
      <c r="I233" s="151"/>
      <c r="L233" s="146"/>
      <c r="M233" s="152"/>
      <c r="T233" s="153"/>
      <c r="AT233" s="148" t="s">
        <v>169</v>
      </c>
      <c r="AU233" s="148" t="s">
        <v>88</v>
      </c>
      <c r="AV233" s="12" t="s">
        <v>88</v>
      </c>
      <c r="AW233" s="12" t="s">
        <v>33</v>
      </c>
      <c r="AX233" s="12" t="s">
        <v>78</v>
      </c>
      <c r="AY233" s="148" t="s">
        <v>158</v>
      </c>
    </row>
    <row r="234" spans="2:65" s="13" customFormat="1" ht="10.5">
      <c r="B234" s="154"/>
      <c r="D234" s="147" t="s">
        <v>169</v>
      </c>
      <c r="E234" s="155" t="s">
        <v>1</v>
      </c>
      <c r="F234" s="156" t="s">
        <v>176</v>
      </c>
      <c r="H234" s="157">
        <v>215</v>
      </c>
      <c r="I234" s="158"/>
      <c r="L234" s="154"/>
      <c r="M234" s="159"/>
      <c r="T234" s="160"/>
      <c r="AT234" s="155" t="s">
        <v>169</v>
      </c>
      <c r="AU234" s="155" t="s">
        <v>88</v>
      </c>
      <c r="AV234" s="13" t="s">
        <v>164</v>
      </c>
      <c r="AW234" s="13" t="s">
        <v>33</v>
      </c>
      <c r="AX234" s="13" t="s">
        <v>86</v>
      </c>
      <c r="AY234" s="155" t="s">
        <v>158</v>
      </c>
    </row>
    <row r="235" spans="2:65" s="1" customFormat="1" ht="16.55" customHeight="1">
      <c r="B235" s="31"/>
      <c r="C235" s="161" t="s">
        <v>325</v>
      </c>
      <c r="D235" s="161" t="s">
        <v>208</v>
      </c>
      <c r="E235" s="162" t="s">
        <v>326</v>
      </c>
      <c r="F235" s="163" t="s">
        <v>327</v>
      </c>
      <c r="G235" s="164" t="s">
        <v>163</v>
      </c>
      <c r="H235" s="165">
        <v>221.45</v>
      </c>
      <c r="I235" s="166"/>
      <c r="J235" s="167">
        <f>ROUND(I235*H235,2)</f>
        <v>0</v>
      </c>
      <c r="K235" s="168"/>
      <c r="L235" s="169"/>
      <c r="M235" s="170" t="s">
        <v>1</v>
      </c>
      <c r="N235" s="171" t="s">
        <v>43</v>
      </c>
      <c r="P235" s="142">
        <f>O235*H235</f>
        <v>0</v>
      </c>
      <c r="Q235" s="142">
        <v>0.11799999999999999</v>
      </c>
      <c r="R235" s="142">
        <f>Q235*H235</f>
        <v>26.131099999999996</v>
      </c>
      <c r="S235" s="142">
        <v>0</v>
      </c>
      <c r="T235" s="143">
        <f>S235*H235</f>
        <v>0</v>
      </c>
      <c r="AR235" s="144" t="s">
        <v>201</v>
      </c>
      <c r="AT235" s="144" t="s">
        <v>208</v>
      </c>
      <c r="AU235" s="144" t="s">
        <v>88</v>
      </c>
      <c r="AY235" s="16" t="s">
        <v>158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86</v>
      </c>
      <c r="BK235" s="145">
        <f>ROUND(I235*H235,2)</f>
        <v>0</v>
      </c>
      <c r="BL235" s="16" t="s">
        <v>164</v>
      </c>
      <c r="BM235" s="144" t="s">
        <v>328</v>
      </c>
    </row>
    <row r="236" spans="2:65" s="12" customFormat="1" ht="10.5">
      <c r="B236" s="146"/>
      <c r="D236" s="147" t="s">
        <v>169</v>
      </c>
      <c r="E236" s="148" t="s">
        <v>1</v>
      </c>
      <c r="F236" s="149" t="s">
        <v>329</v>
      </c>
      <c r="H236" s="150">
        <v>215</v>
      </c>
      <c r="I236" s="151"/>
      <c r="L236" s="146"/>
      <c r="M236" s="152"/>
      <c r="T236" s="153"/>
      <c r="AT236" s="148" t="s">
        <v>169</v>
      </c>
      <c r="AU236" s="148" t="s">
        <v>88</v>
      </c>
      <c r="AV236" s="12" t="s">
        <v>88</v>
      </c>
      <c r="AW236" s="12" t="s">
        <v>33</v>
      </c>
      <c r="AX236" s="12" t="s">
        <v>86</v>
      </c>
      <c r="AY236" s="148" t="s">
        <v>158</v>
      </c>
    </row>
    <row r="237" spans="2:65" s="12" customFormat="1" ht="10.5">
      <c r="B237" s="146"/>
      <c r="D237" s="147" t="s">
        <v>169</v>
      </c>
      <c r="F237" s="149" t="s">
        <v>330</v>
      </c>
      <c r="H237" s="150">
        <v>221.45</v>
      </c>
      <c r="I237" s="151"/>
      <c r="L237" s="146"/>
      <c r="M237" s="152"/>
      <c r="T237" s="153"/>
      <c r="AT237" s="148" t="s">
        <v>169</v>
      </c>
      <c r="AU237" s="148" t="s">
        <v>88</v>
      </c>
      <c r="AV237" s="12" t="s">
        <v>88</v>
      </c>
      <c r="AW237" s="12" t="s">
        <v>4</v>
      </c>
      <c r="AX237" s="12" t="s">
        <v>86</v>
      </c>
      <c r="AY237" s="148" t="s">
        <v>158</v>
      </c>
    </row>
    <row r="238" spans="2:65" s="1" customFormat="1" ht="24.25" customHeight="1">
      <c r="B238" s="31"/>
      <c r="C238" s="132" t="s">
        <v>251</v>
      </c>
      <c r="D238" s="132" t="s">
        <v>160</v>
      </c>
      <c r="E238" s="133" t="s">
        <v>331</v>
      </c>
      <c r="F238" s="134" t="s">
        <v>332</v>
      </c>
      <c r="G238" s="135" t="s">
        <v>163</v>
      </c>
      <c r="H238" s="136">
        <v>17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0.11162</v>
      </c>
      <c r="R238" s="142">
        <f>Q238*H238</f>
        <v>1.89754</v>
      </c>
      <c r="S238" s="142">
        <v>0</v>
      </c>
      <c r="T238" s="143">
        <f>S238*H238</f>
        <v>0</v>
      </c>
      <c r="AR238" s="144" t="s">
        <v>164</v>
      </c>
      <c r="AT238" s="144" t="s">
        <v>160</v>
      </c>
      <c r="AU238" s="144" t="s">
        <v>88</v>
      </c>
      <c r="AY238" s="16" t="s">
        <v>158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164</v>
      </c>
      <c r="BM238" s="144" t="s">
        <v>333</v>
      </c>
    </row>
    <row r="239" spans="2:65" s="1" customFormat="1" ht="16.55" customHeight="1">
      <c r="B239" s="31"/>
      <c r="C239" s="161" t="s">
        <v>334</v>
      </c>
      <c r="D239" s="161" t="s">
        <v>208</v>
      </c>
      <c r="E239" s="162" t="s">
        <v>335</v>
      </c>
      <c r="F239" s="163" t="s">
        <v>336</v>
      </c>
      <c r="G239" s="164" t="s">
        <v>163</v>
      </c>
      <c r="H239" s="165">
        <v>17</v>
      </c>
      <c r="I239" s="166"/>
      <c r="J239" s="167">
        <f>ROUND(I239*H239,2)</f>
        <v>0</v>
      </c>
      <c r="K239" s="168"/>
      <c r="L239" s="169"/>
      <c r="M239" s="170" t="s">
        <v>1</v>
      </c>
      <c r="N239" s="171" t="s">
        <v>43</v>
      </c>
      <c r="P239" s="142">
        <f>O239*H239</f>
        <v>0</v>
      </c>
      <c r="Q239" s="142">
        <v>0.13100000000000001</v>
      </c>
      <c r="R239" s="142">
        <f>Q239*H239</f>
        <v>2.2270000000000003</v>
      </c>
      <c r="S239" s="142">
        <v>0</v>
      </c>
      <c r="T239" s="143">
        <f>S239*H239</f>
        <v>0</v>
      </c>
      <c r="AR239" s="144" t="s">
        <v>201</v>
      </c>
      <c r="AT239" s="144" t="s">
        <v>208</v>
      </c>
      <c r="AU239" s="144" t="s">
        <v>88</v>
      </c>
      <c r="AY239" s="16" t="s">
        <v>158</v>
      </c>
      <c r="BE239" s="145">
        <f>IF(N239="základní",J239,0)</f>
        <v>0</v>
      </c>
      <c r="BF239" s="145">
        <f>IF(N239="snížená",J239,0)</f>
        <v>0</v>
      </c>
      <c r="BG239" s="145">
        <f>IF(N239="zákl. přenesená",J239,0)</f>
        <v>0</v>
      </c>
      <c r="BH239" s="145">
        <f>IF(N239="sníž. přenesená",J239,0)</f>
        <v>0</v>
      </c>
      <c r="BI239" s="145">
        <f>IF(N239="nulová",J239,0)</f>
        <v>0</v>
      </c>
      <c r="BJ239" s="16" t="s">
        <v>86</v>
      </c>
      <c r="BK239" s="145">
        <f>ROUND(I239*H239,2)</f>
        <v>0</v>
      </c>
      <c r="BL239" s="16" t="s">
        <v>164</v>
      </c>
      <c r="BM239" s="144" t="s">
        <v>337</v>
      </c>
    </row>
    <row r="240" spans="2:65" s="1" customFormat="1" ht="24.25" customHeight="1">
      <c r="B240" s="31"/>
      <c r="C240" s="132" t="s">
        <v>254</v>
      </c>
      <c r="D240" s="132" t="s">
        <v>160</v>
      </c>
      <c r="E240" s="133" t="s">
        <v>338</v>
      </c>
      <c r="F240" s="134" t="s">
        <v>339</v>
      </c>
      <c r="G240" s="135" t="s">
        <v>163</v>
      </c>
      <c r="H240" s="136">
        <v>14</v>
      </c>
      <c r="I240" s="137"/>
      <c r="J240" s="138">
        <f>ROUND(I240*H240,2)</f>
        <v>0</v>
      </c>
      <c r="K240" s="139"/>
      <c r="L240" s="31"/>
      <c r="M240" s="140" t="s">
        <v>1</v>
      </c>
      <c r="N240" s="141" t="s">
        <v>43</v>
      </c>
      <c r="P240" s="142">
        <f>O240*H240</f>
        <v>0</v>
      </c>
      <c r="Q240" s="142">
        <v>0.14610000000000001</v>
      </c>
      <c r="R240" s="142">
        <f>Q240*H240</f>
        <v>2.0453999999999999</v>
      </c>
      <c r="S240" s="142">
        <v>0</v>
      </c>
      <c r="T240" s="143">
        <f>S240*H240</f>
        <v>0</v>
      </c>
      <c r="AR240" s="144" t="s">
        <v>164</v>
      </c>
      <c r="AT240" s="144" t="s">
        <v>160</v>
      </c>
      <c r="AU240" s="144" t="s">
        <v>88</v>
      </c>
      <c r="AY240" s="16" t="s">
        <v>158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6" t="s">
        <v>86</v>
      </c>
      <c r="BK240" s="145">
        <f>ROUND(I240*H240,2)</f>
        <v>0</v>
      </c>
      <c r="BL240" s="16" t="s">
        <v>164</v>
      </c>
      <c r="BM240" s="144" t="s">
        <v>340</v>
      </c>
    </row>
    <row r="241" spans="2:65" s="12" customFormat="1" ht="10.5">
      <c r="B241" s="146"/>
      <c r="D241" s="147" t="s">
        <v>169</v>
      </c>
      <c r="E241" s="148" t="s">
        <v>1</v>
      </c>
      <c r="F241" s="149" t="s">
        <v>234</v>
      </c>
      <c r="H241" s="150">
        <v>14</v>
      </c>
      <c r="I241" s="151"/>
      <c r="L241" s="146"/>
      <c r="M241" s="152"/>
      <c r="T241" s="153"/>
      <c r="AT241" s="148" t="s">
        <v>169</v>
      </c>
      <c r="AU241" s="148" t="s">
        <v>88</v>
      </c>
      <c r="AV241" s="12" t="s">
        <v>88</v>
      </c>
      <c r="AW241" s="12" t="s">
        <v>33</v>
      </c>
      <c r="AX241" s="12" t="s">
        <v>78</v>
      </c>
      <c r="AY241" s="148" t="s">
        <v>158</v>
      </c>
    </row>
    <row r="242" spans="2:65" s="13" customFormat="1" ht="10.5">
      <c r="B242" s="154"/>
      <c r="D242" s="147" t="s">
        <v>169</v>
      </c>
      <c r="E242" s="155" t="s">
        <v>1</v>
      </c>
      <c r="F242" s="156" t="s">
        <v>176</v>
      </c>
      <c r="H242" s="157">
        <v>14</v>
      </c>
      <c r="I242" s="158"/>
      <c r="L242" s="154"/>
      <c r="M242" s="159"/>
      <c r="T242" s="160"/>
      <c r="AT242" s="155" t="s">
        <v>169</v>
      </c>
      <c r="AU242" s="155" t="s">
        <v>88</v>
      </c>
      <c r="AV242" s="13" t="s">
        <v>164</v>
      </c>
      <c r="AW242" s="13" t="s">
        <v>33</v>
      </c>
      <c r="AX242" s="13" t="s">
        <v>86</v>
      </c>
      <c r="AY242" s="155" t="s">
        <v>158</v>
      </c>
    </row>
    <row r="243" spans="2:65" s="1" customFormat="1" ht="24.25" customHeight="1">
      <c r="B243" s="31"/>
      <c r="C243" s="161" t="s">
        <v>341</v>
      </c>
      <c r="D243" s="161" t="s">
        <v>208</v>
      </c>
      <c r="E243" s="162" t="s">
        <v>342</v>
      </c>
      <c r="F243" s="163" t="s">
        <v>343</v>
      </c>
      <c r="G243" s="164" t="s">
        <v>163</v>
      </c>
      <c r="H243" s="165">
        <v>23</v>
      </c>
      <c r="I243" s="166"/>
      <c r="J243" s="167">
        <f>ROUND(I243*H243,2)</f>
        <v>0</v>
      </c>
      <c r="K243" s="168"/>
      <c r="L243" s="169"/>
      <c r="M243" s="170" t="s">
        <v>1</v>
      </c>
      <c r="N243" s="171" t="s">
        <v>43</v>
      </c>
      <c r="P243" s="142">
        <f>O243*H243</f>
        <v>0</v>
      </c>
      <c r="Q243" s="142">
        <v>9.375E-2</v>
      </c>
      <c r="R243" s="142">
        <f>Q243*H243</f>
        <v>2.15625</v>
      </c>
      <c r="S243" s="142">
        <v>0</v>
      </c>
      <c r="T243" s="143">
        <f>S243*H243</f>
        <v>0</v>
      </c>
      <c r="AR243" s="144" t="s">
        <v>201</v>
      </c>
      <c r="AT243" s="144" t="s">
        <v>208</v>
      </c>
      <c r="AU243" s="144" t="s">
        <v>88</v>
      </c>
      <c r="AY243" s="16" t="s">
        <v>158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86</v>
      </c>
      <c r="BK243" s="145">
        <f>ROUND(I243*H243,2)</f>
        <v>0</v>
      </c>
      <c r="BL243" s="16" t="s">
        <v>164</v>
      </c>
      <c r="BM243" s="144" t="s">
        <v>344</v>
      </c>
    </row>
    <row r="244" spans="2:65" s="12" customFormat="1" ht="10.5">
      <c r="B244" s="146"/>
      <c r="D244" s="147" t="s">
        <v>169</v>
      </c>
      <c r="E244" s="148" t="s">
        <v>1</v>
      </c>
      <c r="F244" s="149" t="s">
        <v>279</v>
      </c>
      <c r="H244" s="150">
        <v>23</v>
      </c>
      <c r="I244" s="151"/>
      <c r="L244" s="146"/>
      <c r="M244" s="152"/>
      <c r="T244" s="153"/>
      <c r="AT244" s="148" t="s">
        <v>169</v>
      </c>
      <c r="AU244" s="148" t="s">
        <v>88</v>
      </c>
      <c r="AV244" s="12" t="s">
        <v>88</v>
      </c>
      <c r="AW244" s="12" t="s">
        <v>33</v>
      </c>
      <c r="AX244" s="12" t="s">
        <v>78</v>
      </c>
      <c r="AY244" s="148" t="s">
        <v>158</v>
      </c>
    </row>
    <row r="245" spans="2:65" s="13" customFormat="1" ht="10.5">
      <c r="B245" s="154"/>
      <c r="D245" s="147" t="s">
        <v>169</v>
      </c>
      <c r="E245" s="155" t="s">
        <v>1</v>
      </c>
      <c r="F245" s="156" t="s">
        <v>176</v>
      </c>
      <c r="H245" s="157">
        <v>23</v>
      </c>
      <c r="I245" s="158"/>
      <c r="L245" s="154"/>
      <c r="M245" s="159"/>
      <c r="T245" s="160"/>
      <c r="AT245" s="155" t="s">
        <v>169</v>
      </c>
      <c r="AU245" s="155" t="s">
        <v>88</v>
      </c>
      <c r="AV245" s="13" t="s">
        <v>164</v>
      </c>
      <c r="AW245" s="13" t="s">
        <v>33</v>
      </c>
      <c r="AX245" s="13" t="s">
        <v>86</v>
      </c>
      <c r="AY245" s="155" t="s">
        <v>158</v>
      </c>
    </row>
    <row r="246" spans="2:65" s="11" customFormat="1" ht="22.75" customHeight="1">
      <c r="B246" s="120"/>
      <c r="D246" s="121" t="s">
        <v>77</v>
      </c>
      <c r="E246" s="130" t="s">
        <v>201</v>
      </c>
      <c r="F246" s="130" t="s">
        <v>345</v>
      </c>
      <c r="I246" s="123"/>
      <c r="J246" s="131">
        <f>BK246</f>
        <v>0</v>
      </c>
      <c r="L246" s="120"/>
      <c r="M246" s="125"/>
      <c r="P246" s="126">
        <f>SUM(P247:P254)</f>
        <v>0</v>
      </c>
      <c r="R246" s="126">
        <f>SUM(R247:R254)</f>
        <v>16.030681974000004</v>
      </c>
      <c r="T246" s="127">
        <f>SUM(T247:T254)</f>
        <v>0</v>
      </c>
      <c r="AR246" s="121" t="s">
        <v>86</v>
      </c>
      <c r="AT246" s="128" t="s">
        <v>77</v>
      </c>
      <c r="AU246" s="128" t="s">
        <v>86</v>
      </c>
      <c r="AY246" s="121" t="s">
        <v>158</v>
      </c>
      <c r="BK246" s="129">
        <f>SUM(BK247:BK254)</f>
        <v>0</v>
      </c>
    </row>
    <row r="247" spans="2:65" s="1" customFormat="1" ht="37.799999999999997" customHeight="1">
      <c r="B247" s="31"/>
      <c r="C247" s="132" t="s">
        <v>346</v>
      </c>
      <c r="D247" s="132" t="s">
        <v>160</v>
      </c>
      <c r="E247" s="133" t="s">
        <v>347</v>
      </c>
      <c r="F247" s="134" t="s">
        <v>348</v>
      </c>
      <c r="G247" s="135" t="s">
        <v>349</v>
      </c>
      <c r="H247" s="136">
        <v>34</v>
      </c>
      <c r="I247" s="137"/>
      <c r="J247" s="138">
        <f t="shared" ref="J247:J254" si="0">ROUND(I247*H247,2)</f>
        <v>0</v>
      </c>
      <c r="K247" s="139"/>
      <c r="L247" s="31"/>
      <c r="M247" s="140" t="s">
        <v>1</v>
      </c>
      <c r="N247" s="141" t="s">
        <v>43</v>
      </c>
      <c r="P247" s="142">
        <f t="shared" ref="P247:P254" si="1">O247*H247</f>
        <v>0</v>
      </c>
      <c r="Q247" s="142">
        <v>1.75E-6</v>
      </c>
      <c r="R247" s="142">
        <f t="shared" ref="R247:R254" si="2">Q247*H247</f>
        <v>5.9499999999999996E-5</v>
      </c>
      <c r="S247" s="142">
        <v>0</v>
      </c>
      <c r="T247" s="143">
        <f t="shared" ref="T247:T254" si="3">S247*H247</f>
        <v>0</v>
      </c>
      <c r="AR247" s="144" t="s">
        <v>164</v>
      </c>
      <c r="AT247" s="144" t="s">
        <v>160</v>
      </c>
      <c r="AU247" s="144" t="s">
        <v>88</v>
      </c>
      <c r="AY247" s="16" t="s">
        <v>158</v>
      </c>
      <c r="BE247" s="145">
        <f t="shared" ref="BE247:BE254" si="4">IF(N247="základní",J247,0)</f>
        <v>0</v>
      </c>
      <c r="BF247" s="145">
        <f t="shared" ref="BF247:BF254" si="5">IF(N247="snížená",J247,0)</f>
        <v>0</v>
      </c>
      <c r="BG247" s="145">
        <f t="shared" ref="BG247:BG254" si="6">IF(N247="zákl. přenesená",J247,0)</f>
        <v>0</v>
      </c>
      <c r="BH247" s="145">
        <f t="shared" ref="BH247:BH254" si="7">IF(N247="sníž. přenesená",J247,0)</f>
        <v>0</v>
      </c>
      <c r="BI247" s="145">
        <f t="shared" ref="BI247:BI254" si="8">IF(N247="nulová",J247,0)</f>
        <v>0</v>
      </c>
      <c r="BJ247" s="16" t="s">
        <v>86</v>
      </c>
      <c r="BK247" s="145">
        <f t="shared" ref="BK247:BK254" si="9">ROUND(I247*H247,2)</f>
        <v>0</v>
      </c>
      <c r="BL247" s="16" t="s">
        <v>164</v>
      </c>
      <c r="BM247" s="144" t="s">
        <v>350</v>
      </c>
    </row>
    <row r="248" spans="2:65" s="1" customFormat="1" ht="24.25" customHeight="1">
      <c r="B248" s="31"/>
      <c r="C248" s="161" t="s">
        <v>351</v>
      </c>
      <c r="D248" s="161" t="s">
        <v>208</v>
      </c>
      <c r="E248" s="162" t="s">
        <v>352</v>
      </c>
      <c r="F248" s="163" t="s">
        <v>353</v>
      </c>
      <c r="G248" s="164" t="s">
        <v>349</v>
      </c>
      <c r="H248" s="165">
        <v>34</v>
      </c>
      <c r="I248" s="166"/>
      <c r="J248" s="167">
        <f t="shared" si="0"/>
        <v>0</v>
      </c>
      <c r="K248" s="168"/>
      <c r="L248" s="169"/>
      <c r="M248" s="170" t="s">
        <v>1</v>
      </c>
      <c r="N248" s="171" t="s">
        <v>43</v>
      </c>
      <c r="P248" s="142">
        <f t="shared" si="1"/>
        <v>0</v>
      </c>
      <c r="Q248" s="142">
        <v>2.0000000000000001E-4</v>
      </c>
      <c r="R248" s="142">
        <f t="shared" si="2"/>
        <v>6.8000000000000005E-3</v>
      </c>
      <c r="S248" s="142">
        <v>0</v>
      </c>
      <c r="T248" s="143">
        <f t="shared" si="3"/>
        <v>0</v>
      </c>
      <c r="AR248" s="144" t="s">
        <v>201</v>
      </c>
      <c r="AT248" s="144" t="s">
        <v>208</v>
      </c>
      <c r="AU248" s="144" t="s">
        <v>88</v>
      </c>
      <c r="AY248" s="16" t="s">
        <v>158</v>
      </c>
      <c r="BE248" s="145">
        <f t="shared" si="4"/>
        <v>0</v>
      </c>
      <c r="BF248" s="145">
        <f t="shared" si="5"/>
        <v>0</v>
      </c>
      <c r="BG248" s="145">
        <f t="shared" si="6"/>
        <v>0</v>
      </c>
      <c r="BH248" s="145">
        <f t="shared" si="7"/>
        <v>0</v>
      </c>
      <c r="BI248" s="145">
        <f t="shared" si="8"/>
        <v>0</v>
      </c>
      <c r="BJ248" s="16" t="s">
        <v>86</v>
      </c>
      <c r="BK248" s="145">
        <f t="shared" si="9"/>
        <v>0</v>
      </c>
      <c r="BL248" s="16" t="s">
        <v>164</v>
      </c>
      <c r="BM248" s="144" t="s">
        <v>354</v>
      </c>
    </row>
    <row r="249" spans="2:65" s="1" customFormat="1" ht="24.25" customHeight="1">
      <c r="B249" s="31"/>
      <c r="C249" s="132" t="s">
        <v>355</v>
      </c>
      <c r="D249" s="132" t="s">
        <v>160</v>
      </c>
      <c r="E249" s="133" t="s">
        <v>356</v>
      </c>
      <c r="F249" s="134" t="s">
        <v>357</v>
      </c>
      <c r="G249" s="135" t="s">
        <v>349</v>
      </c>
      <c r="H249" s="136">
        <v>13</v>
      </c>
      <c r="I249" s="137"/>
      <c r="J249" s="138">
        <f t="shared" si="0"/>
        <v>0</v>
      </c>
      <c r="K249" s="139"/>
      <c r="L249" s="31"/>
      <c r="M249" s="140" t="s">
        <v>1</v>
      </c>
      <c r="N249" s="141" t="s">
        <v>43</v>
      </c>
      <c r="P249" s="142">
        <f t="shared" si="1"/>
        <v>0</v>
      </c>
      <c r="Q249" s="142">
        <v>4.0051249999999997E-2</v>
      </c>
      <c r="R249" s="142">
        <f t="shared" si="2"/>
        <v>0.52066625</v>
      </c>
      <c r="S249" s="142">
        <v>0</v>
      </c>
      <c r="T249" s="143">
        <f t="shared" si="3"/>
        <v>0</v>
      </c>
      <c r="AR249" s="144" t="s">
        <v>164</v>
      </c>
      <c r="AT249" s="144" t="s">
        <v>160</v>
      </c>
      <c r="AU249" s="144" t="s">
        <v>88</v>
      </c>
      <c r="AY249" s="16" t="s">
        <v>158</v>
      </c>
      <c r="BE249" s="145">
        <f t="shared" si="4"/>
        <v>0</v>
      </c>
      <c r="BF249" s="145">
        <f t="shared" si="5"/>
        <v>0</v>
      </c>
      <c r="BG249" s="145">
        <f t="shared" si="6"/>
        <v>0</v>
      </c>
      <c r="BH249" s="145">
        <f t="shared" si="7"/>
        <v>0</v>
      </c>
      <c r="BI249" s="145">
        <f t="shared" si="8"/>
        <v>0</v>
      </c>
      <c r="BJ249" s="16" t="s">
        <v>86</v>
      </c>
      <c r="BK249" s="145">
        <f t="shared" si="9"/>
        <v>0</v>
      </c>
      <c r="BL249" s="16" t="s">
        <v>164</v>
      </c>
      <c r="BM249" s="144" t="s">
        <v>358</v>
      </c>
    </row>
    <row r="250" spans="2:65" s="1" customFormat="1" ht="33.049999999999997" customHeight="1">
      <c r="B250" s="31"/>
      <c r="C250" s="132" t="s">
        <v>359</v>
      </c>
      <c r="D250" s="132" t="s">
        <v>160</v>
      </c>
      <c r="E250" s="133" t="s">
        <v>360</v>
      </c>
      <c r="F250" s="134" t="s">
        <v>361</v>
      </c>
      <c r="G250" s="135" t="s">
        <v>349</v>
      </c>
      <c r="H250" s="136">
        <v>13</v>
      </c>
      <c r="I250" s="137"/>
      <c r="J250" s="138">
        <f t="shared" si="0"/>
        <v>0</v>
      </c>
      <c r="K250" s="139"/>
      <c r="L250" s="31"/>
      <c r="M250" s="140" t="s">
        <v>1</v>
      </c>
      <c r="N250" s="141" t="s">
        <v>43</v>
      </c>
      <c r="P250" s="142">
        <f t="shared" si="1"/>
        <v>0</v>
      </c>
      <c r="Q250" s="142">
        <v>5.9812479999999998E-3</v>
      </c>
      <c r="R250" s="142">
        <f t="shared" si="2"/>
        <v>7.7756223999999999E-2</v>
      </c>
      <c r="S250" s="142">
        <v>0</v>
      </c>
      <c r="T250" s="143">
        <f t="shared" si="3"/>
        <v>0</v>
      </c>
      <c r="AR250" s="144" t="s">
        <v>164</v>
      </c>
      <c r="AT250" s="144" t="s">
        <v>160</v>
      </c>
      <c r="AU250" s="144" t="s">
        <v>88</v>
      </c>
      <c r="AY250" s="16" t="s">
        <v>158</v>
      </c>
      <c r="BE250" s="145">
        <f t="shared" si="4"/>
        <v>0</v>
      </c>
      <c r="BF250" s="145">
        <f t="shared" si="5"/>
        <v>0</v>
      </c>
      <c r="BG250" s="145">
        <f t="shared" si="6"/>
        <v>0</v>
      </c>
      <c r="BH250" s="145">
        <f t="shared" si="7"/>
        <v>0</v>
      </c>
      <c r="BI250" s="145">
        <f t="shared" si="8"/>
        <v>0</v>
      </c>
      <c r="BJ250" s="16" t="s">
        <v>86</v>
      </c>
      <c r="BK250" s="145">
        <f t="shared" si="9"/>
        <v>0</v>
      </c>
      <c r="BL250" s="16" t="s">
        <v>164</v>
      </c>
      <c r="BM250" s="144" t="s">
        <v>362</v>
      </c>
    </row>
    <row r="251" spans="2:65" s="1" customFormat="1" ht="24.25" customHeight="1">
      <c r="B251" s="31"/>
      <c r="C251" s="132" t="s">
        <v>260</v>
      </c>
      <c r="D251" s="132" t="s">
        <v>160</v>
      </c>
      <c r="E251" s="133" t="s">
        <v>363</v>
      </c>
      <c r="F251" s="134" t="s">
        <v>364</v>
      </c>
      <c r="G251" s="135" t="s">
        <v>349</v>
      </c>
      <c r="H251" s="136">
        <v>13</v>
      </c>
      <c r="I251" s="137"/>
      <c r="J251" s="138">
        <f t="shared" si="0"/>
        <v>0</v>
      </c>
      <c r="K251" s="139"/>
      <c r="L251" s="31"/>
      <c r="M251" s="140" t="s">
        <v>1</v>
      </c>
      <c r="N251" s="141" t="s">
        <v>43</v>
      </c>
      <c r="P251" s="142">
        <f t="shared" si="1"/>
        <v>0</v>
      </c>
      <c r="Q251" s="142">
        <v>0</v>
      </c>
      <c r="R251" s="142">
        <f t="shared" si="2"/>
        <v>0</v>
      </c>
      <c r="S251" s="142">
        <v>0</v>
      </c>
      <c r="T251" s="143">
        <f t="shared" si="3"/>
        <v>0</v>
      </c>
      <c r="AR251" s="144" t="s">
        <v>164</v>
      </c>
      <c r="AT251" s="144" t="s">
        <v>160</v>
      </c>
      <c r="AU251" s="144" t="s">
        <v>88</v>
      </c>
      <c r="AY251" s="16" t="s">
        <v>158</v>
      </c>
      <c r="BE251" s="145">
        <f t="shared" si="4"/>
        <v>0</v>
      </c>
      <c r="BF251" s="145">
        <f t="shared" si="5"/>
        <v>0</v>
      </c>
      <c r="BG251" s="145">
        <f t="shared" si="6"/>
        <v>0</v>
      </c>
      <c r="BH251" s="145">
        <f t="shared" si="7"/>
        <v>0</v>
      </c>
      <c r="BI251" s="145">
        <f t="shared" si="8"/>
        <v>0</v>
      </c>
      <c r="BJ251" s="16" t="s">
        <v>86</v>
      </c>
      <c r="BK251" s="145">
        <f t="shared" si="9"/>
        <v>0</v>
      </c>
      <c r="BL251" s="16" t="s">
        <v>164</v>
      </c>
      <c r="BM251" s="144" t="s">
        <v>365</v>
      </c>
    </row>
    <row r="252" spans="2:65" s="1" customFormat="1" ht="33.049999999999997" customHeight="1">
      <c r="B252" s="31"/>
      <c r="C252" s="132" t="s">
        <v>366</v>
      </c>
      <c r="D252" s="132" t="s">
        <v>160</v>
      </c>
      <c r="E252" s="133" t="s">
        <v>367</v>
      </c>
      <c r="F252" s="134" t="s">
        <v>368</v>
      </c>
      <c r="G252" s="135" t="s">
        <v>349</v>
      </c>
      <c r="H252" s="136">
        <v>13</v>
      </c>
      <c r="I252" s="137"/>
      <c r="J252" s="138">
        <f t="shared" si="0"/>
        <v>0</v>
      </c>
      <c r="K252" s="139"/>
      <c r="L252" s="31"/>
      <c r="M252" s="140" t="s">
        <v>1</v>
      </c>
      <c r="N252" s="141" t="s">
        <v>43</v>
      </c>
      <c r="P252" s="142">
        <f t="shared" si="1"/>
        <v>0</v>
      </c>
      <c r="Q252" s="142">
        <v>6.0600000000000001E-2</v>
      </c>
      <c r="R252" s="142">
        <f t="shared" si="2"/>
        <v>0.78780000000000006</v>
      </c>
      <c r="S252" s="142">
        <v>0</v>
      </c>
      <c r="T252" s="143">
        <f t="shared" si="3"/>
        <v>0</v>
      </c>
      <c r="AR252" s="144" t="s">
        <v>164</v>
      </c>
      <c r="AT252" s="144" t="s">
        <v>160</v>
      </c>
      <c r="AU252" s="144" t="s">
        <v>88</v>
      </c>
      <c r="AY252" s="16" t="s">
        <v>158</v>
      </c>
      <c r="BE252" s="145">
        <f t="shared" si="4"/>
        <v>0</v>
      </c>
      <c r="BF252" s="145">
        <f t="shared" si="5"/>
        <v>0</v>
      </c>
      <c r="BG252" s="145">
        <f t="shared" si="6"/>
        <v>0</v>
      </c>
      <c r="BH252" s="145">
        <f t="shared" si="7"/>
        <v>0</v>
      </c>
      <c r="BI252" s="145">
        <f t="shared" si="8"/>
        <v>0</v>
      </c>
      <c r="BJ252" s="16" t="s">
        <v>86</v>
      </c>
      <c r="BK252" s="145">
        <f t="shared" si="9"/>
        <v>0</v>
      </c>
      <c r="BL252" s="16" t="s">
        <v>164</v>
      </c>
      <c r="BM252" s="144" t="s">
        <v>369</v>
      </c>
    </row>
    <row r="253" spans="2:65" s="1" customFormat="1" ht="24.25" customHeight="1">
      <c r="B253" s="31"/>
      <c r="C253" s="132" t="s">
        <v>370</v>
      </c>
      <c r="D253" s="132" t="s">
        <v>160</v>
      </c>
      <c r="E253" s="133" t="s">
        <v>371</v>
      </c>
      <c r="F253" s="134" t="s">
        <v>372</v>
      </c>
      <c r="G253" s="135" t="s">
        <v>349</v>
      </c>
      <c r="H253" s="136">
        <v>20</v>
      </c>
      <c r="I253" s="137"/>
      <c r="J253" s="138">
        <f t="shared" si="0"/>
        <v>0</v>
      </c>
      <c r="K253" s="139"/>
      <c r="L253" s="31"/>
      <c r="M253" s="140" t="s">
        <v>1</v>
      </c>
      <c r="N253" s="141" t="s">
        <v>43</v>
      </c>
      <c r="P253" s="142">
        <f t="shared" si="1"/>
        <v>0</v>
      </c>
      <c r="Q253" s="142">
        <v>0.42080000000000001</v>
      </c>
      <c r="R253" s="142">
        <f t="shared" si="2"/>
        <v>8.4160000000000004</v>
      </c>
      <c r="S253" s="142">
        <v>0</v>
      </c>
      <c r="T253" s="143">
        <f t="shared" si="3"/>
        <v>0</v>
      </c>
      <c r="AR253" s="144" t="s">
        <v>164</v>
      </c>
      <c r="AT253" s="144" t="s">
        <v>160</v>
      </c>
      <c r="AU253" s="144" t="s">
        <v>88</v>
      </c>
      <c r="AY253" s="16" t="s">
        <v>158</v>
      </c>
      <c r="BE253" s="145">
        <f t="shared" si="4"/>
        <v>0</v>
      </c>
      <c r="BF253" s="145">
        <f t="shared" si="5"/>
        <v>0</v>
      </c>
      <c r="BG253" s="145">
        <f t="shared" si="6"/>
        <v>0</v>
      </c>
      <c r="BH253" s="145">
        <f t="shared" si="7"/>
        <v>0</v>
      </c>
      <c r="BI253" s="145">
        <f t="shared" si="8"/>
        <v>0</v>
      </c>
      <c r="BJ253" s="16" t="s">
        <v>86</v>
      </c>
      <c r="BK253" s="145">
        <f t="shared" si="9"/>
        <v>0</v>
      </c>
      <c r="BL253" s="16" t="s">
        <v>164</v>
      </c>
      <c r="BM253" s="144" t="s">
        <v>373</v>
      </c>
    </row>
    <row r="254" spans="2:65" s="1" customFormat="1" ht="24.25" customHeight="1">
      <c r="B254" s="31"/>
      <c r="C254" s="132" t="s">
        <v>374</v>
      </c>
      <c r="D254" s="132" t="s">
        <v>160</v>
      </c>
      <c r="E254" s="133" t="s">
        <v>375</v>
      </c>
      <c r="F254" s="134" t="s">
        <v>376</v>
      </c>
      <c r="G254" s="135" t="s">
        <v>349</v>
      </c>
      <c r="H254" s="136">
        <v>20</v>
      </c>
      <c r="I254" s="137"/>
      <c r="J254" s="138">
        <f t="shared" si="0"/>
        <v>0</v>
      </c>
      <c r="K254" s="139"/>
      <c r="L254" s="31"/>
      <c r="M254" s="140" t="s">
        <v>1</v>
      </c>
      <c r="N254" s="141" t="s">
        <v>43</v>
      </c>
      <c r="P254" s="142">
        <f t="shared" si="1"/>
        <v>0</v>
      </c>
      <c r="Q254" s="142">
        <v>0.31108000000000002</v>
      </c>
      <c r="R254" s="142">
        <f t="shared" si="2"/>
        <v>6.2216000000000005</v>
      </c>
      <c r="S254" s="142">
        <v>0</v>
      </c>
      <c r="T254" s="143">
        <f t="shared" si="3"/>
        <v>0</v>
      </c>
      <c r="AR254" s="144" t="s">
        <v>164</v>
      </c>
      <c r="AT254" s="144" t="s">
        <v>160</v>
      </c>
      <c r="AU254" s="144" t="s">
        <v>88</v>
      </c>
      <c r="AY254" s="16" t="s">
        <v>158</v>
      </c>
      <c r="BE254" s="145">
        <f t="shared" si="4"/>
        <v>0</v>
      </c>
      <c r="BF254" s="145">
        <f t="shared" si="5"/>
        <v>0</v>
      </c>
      <c r="BG254" s="145">
        <f t="shared" si="6"/>
        <v>0</v>
      </c>
      <c r="BH254" s="145">
        <f t="shared" si="7"/>
        <v>0</v>
      </c>
      <c r="BI254" s="145">
        <f t="shared" si="8"/>
        <v>0</v>
      </c>
      <c r="BJ254" s="16" t="s">
        <v>86</v>
      </c>
      <c r="BK254" s="145">
        <f t="shared" si="9"/>
        <v>0</v>
      </c>
      <c r="BL254" s="16" t="s">
        <v>164</v>
      </c>
      <c r="BM254" s="144" t="s">
        <v>377</v>
      </c>
    </row>
    <row r="255" spans="2:65" s="11" customFormat="1" ht="22.75" customHeight="1">
      <c r="B255" s="120"/>
      <c r="D255" s="121" t="s">
        <v>77</v>
      </c>
      <c r="E255" s="130" t="s">
        <v>207</v>
      </c>
      <c r="F255" s="130" t="s">
        <v>378</v>
      </c>
      <c r="I255" s="123"/>
      <c r="J255" s="131">
        <f>BK255</f>
        <v>0</v>
      </c>
      <c r="L255" s="120"/>
      <c r="M255" s="125"/>
      <c r="P255" s="126">
        <f>SUM(P256:P289)</f>
        <v>0</v>
      </c>
      <c r="R255" s="126">
        <f>SUM(R256:R289)</f>
        <v>163.85036730000002</v>
      </c>
      <c r="T255" s="127">
        <f>SUM(T256:T289)</f>
        <v>8.0000000000000002E-3</v>
      </c>
      <c r="AR255" s="121" t="s">
        <v>86</v>
      </c>
      <c r="AT255" s="128" t="s">
        <v>77</v>
      </c>
      <c r="AU255" s="128" t="s">
        <v>86</v>
      </c>
      <c r="AY255" s="121" t="s">
        <v>158</v>
      </c>
      <c r="BK255" s="129">
        <f>SUM(BK256:BK289)</f>
        <v>0</v>
      </c>
    </row>
    <row r="256" spans="2:65" s="1" customFormat="1" ht="24.25" customHeight="1">
      <c r="B256" s="31"/>
      <c r="C256" s="132" t="s">
        <v>265</v>
      </c>
      <c r="D256" s="132" t="s">
        <v>160</v>
      </c>
      <c r="E256" s="133" t="s">
        <v>379</v>
      </c>
      <c r="F256" s="134" t="s">
        <v>380</v>
      </c>
      <c r="G256" s="135" t="s">
        <v>250</v>
      </c>
      <c r="H256" s="136">
        <v>12</v>
      </c>
      <c r="I256" s="137"/>
      <c r="J256" s="138">
        <f t="shared" ref="J256:J263" si="10">ROUND(I256*H256,2)</f>
        <v>0</v>
      </c>
      <c r="K256" s="139"/>
      <c r="L256" s="31"/>
      <c r="M256" s="140" t="s">
        <v>1</v>
      </c>
      <c r="N256" s="141" t="s">
        <v>43</v>
      </c>
      <c r="P256" s="142">
        <f t="shared" ref="P256:P263" si="11">O256*H256</f>
        <v>0</v>
      </c>
      <c r="Q256" s="142">
        <v>2.966E-4</v>
      </c>
      <c r="R256" s="142">
        <f t="shared" ref="R256:R263" si="12">Q256*H256</f>
        <v>3.5592000000000002E-3</v>
      </c>
      <c r="S256" s="142">
        <v>0</v>
      </c>
      <c r="T256" s="143">
        <f t="shared" ref="T256:T263" si="13">S256*H256</f>
        <v>0</v>
      </c>
      <c r="AR256" s="144" t="s">
        <v>164</v>
      </c>
      <c r="AT256" s="144" t="s">
        <v>160</v>
      </c>
      <c r="AU256" s="144" t="s">
        <v>88</v>
      </c>
      <c r="AY256" s="16" t="s">
        <v>158</v>
      </c>
      <c r="BE256" s="145">
        <f t="shared" ref="BE256:BE263" si="14">IF(N256="základní",J256,0)</f>
        <v>0</v>
      </c>
      <c r="BF256" s="145">
        <f t="shared" ref="BF256:BF263" si="15">IF(N256="snížená",J256,0)</f>
        <v>0</v>
      </c>
      <c r="BG256" s="145">
        <f t="shared" ref="BG256:BG263" si="16">IF(N256="zákl. přenesená",J256,0)</f>
        <v>0</v>
      </c>
      <c r="BH256" s="145">
        <f t="shared" ref="BH256:BH263" si="17">IF(N256="sníž. přenesená",J256,0)</f>
        <v>0</v>
      </c>
      <c r="BI256" s="145">
        <f t="shared" ref="BI256:BI263" si="18">IF(N256="nulová",J256,0)</f>
        <v>0</v>
      </c>
      <c r="BJ256" s="16" t="s">
        <v>86</v>
      </c>
      <c r="BK256" s="145">
        <f t="shared" ref="BK256:BK263" si="19">ROUND(I256*H256,2)</f>
        <v>0</v>
      </c>
      <c r="BL256" s="16" t="s">
        <v>164</v>
      </c>
      <c r="BM256" s="144" t="s">
        <v>381</v>
      </c>
    </row>
    <row r="257" spans="2:65" s="1" customFormat="1" ht="24.25" customHeight="1">
      <c r="B257" s="31"/>
      <c r="C257" s="161" t="s">
        <v>382</v>
      </c>
      <c r="D257" s="161" t="s">
        <v>208</v>
      </c>
      <c r="E257" s="162" t="s">
        <v>383</v>
      </c>
      <c r="F257" s="163" t="s">
        <v>384</v>
      </c>
      <c r="G257" s="164" t="s">
        <v>250</v>
      </c>
      <c r="H257" s="165">
        <v>12</v>
      </c>
      <c r="I257" s="166"/>
      <c r="J257" s="167">
        <f t="shared" si="10"/>
        <v>0</v>
      </c>
      <c r="K257" s="168"/>
      <c r="L257" s="169"/>
      <c r="M257" s="170" t="s">
        <v>1</v>
      </c>
      <c r="N257" s="171" t="s">
        <v>43</v>
      </c>
      <c r="P257" s="142">
        <f t="shared" si="11"/>
        <v>0</v>
      </c>
      <c r="Q257" s="142">
        <v>5.7000000000000002E-3</v>
      </c>
      <c r="R257" s="142">
        <f t="shared" si="12"/>
        <v>6.8400000000000002E-2</v>
      </c>
      <c r="S257" s="142">
        <v>0</v>
      </c>
      <c r="T257" s="143">
        <f t="shared" si="13"/>
        <v>0</v>
      </c>
      <c r="AR257" s="144" t="s">
        <v>201</v>
      </c>
      <c r="AT257" s="144" t="s">
        <v>208</v>
      </c>
      <c r="AU257" s="144" t="s">
        <v>88</v>
      </c>
      <c r="AY257" s="16" t="s">
        <v>158</v>
      </c>
      <c r="BE257" s="145">
        <f t="shared" si="14"/>
        <v>0</v>
      </c>
      <c r="BF257" s="145">
        <f t="shared" si="15"/>
        <v>0</v>
      </c>
      <c r="BG257" s="145">
        <f t="shared" si="16"/>
        <v>0</v>
      </c>
      <c r="BH257" s="145">
        <f t="shared" si="17"/>
        <v>0</v>
      </c>
      <c r="BI257" s="145">
        <f t="shared" si="18"/>
        <v>0</v>
      </c>
      <c r="BJ257" s="16" t="s">
        <v>86</v>
      </c>
      <c r="BK257" s="145">
        <f t="shared" si="19"/>
        <v>0</v>
      </c>
      <c r="BL257" s="16" t="s">
        <v>164</v>
      </c>
      <c r="BM257" s="144" t="s">
        <v>385</v>
      </c>
    </row>
    <row r="258" spans="2:65" s="1" customFormat="1" ht="24.25" customHeight="1">
      <c r="B258" s="31"/>
      <c r="C258" s="132" t="s">
        <v>274</v>
      </c>
      <c r="D258" s="132" t="s">
        <v>160</v>
      </c>
      <c r="E258" s="133" t="s">
        <v>386</v>
      </c>
      <c r="F258" s="134" t="s">
        <v>387</v>
      </c>
      <c r="G258" s="135" t="s">
        <v>349</v>
      </c>
      <c r="H258" s="136">
        <v>5</v>
      </c>
      <c r="I258" s="137"/>
      <c r="J258" s="138">
        <f t="shared" si="10"/>
        <v>0</v>
      </c>
      <c r="K258" s="139"/>
      <c r="L258" s="31"/>
      <c r="M258" s="140" t="s">
        <v>1</v>
      </c>
      <c r="N258" s="141" t="s">
        <v>43</v>
      </c>
      <c r="P258" s="142">
        <f t="shared" si="11"/>
        <v>0</v>
      </c>
      <c r="Q258" s="142">
        <v>1.0499999999999999E-3</v>
      </c>
      <c r="R258" s="142">
        <f t="shared" si="12"/>
        <v>5.2499999999999995E-3</v>
      </c>
      <c r="S258" s="142">
        <v>0</v>
      </c>
      <c r="T258" s="143">
        <f t="shared" si="13"/>
        <v>0</v>
      </c>
      <c r="AR258" s="144" t="s">
        <v>164</v>
      </c>
      <c r="AT258" s="144" t="s">
        <v>160</v>
      </c>
      <c r="AU258" s="144" t="s">
        <v>88</v>
      </c>
      <c r="AY258" s="16" t="s">
        <v>158</v>
      </c>
      <c r="BE258" s="145">
        <f t="shared" si="14"/>
        <v>0</v>
      </c>
      <c r="BF258" s="145">
        <f t="shared" si="15"/>
        <v>0</v>
      </c>
      <c r="BG258" s="145">
        <f t="shared" si="16"/>
        <v>0</v>
      </c>
      <c r="BH258" s="145">
        <f t="shared" si="17"/>
        <v>0</v>
      </c>
      <c r="BI258" s="145">
        <f t="shared" si="18"/>
        <v>0</v>
      </c>
      <c r="BJ258" s="16" t="s">
        <v>86</v>
      </c>
      <c r="BK258" s="145">
        <f t="shared" si="19"/>
        <v>0</v>
      </c>
      <c r="BL258" s="16" t="s">
        <v>164</v>
      </c>
      <c r="BM258" s="144" t="s">
        <v>388</v>
      </c>
    </row>
    <row r="259" spans="2:65" s="1" customFormat="1" ht="24.25" customHeight="1">
      <c r="B259" s="31"/>
      <c r="C259" s="161" t="s">
        <v>389</v>
      </c>
      <c r="D259" s="161" t="s">
        <v>208</v>
      </c>
      <c r="E259" s="162" t="s">
        <v>390</v>
      </c>
      <c r="F259" s="163" t="s">
        <v>391</v>
      </c>
      <c r="G259" s="164" t="s">
        <v>349</v>
      </c>
      <c r="H259" s="165">
        <v>5</v>
      </c>
      <c r="I259" s="166"/>
      <c r="J259" s="167">
        <f t="shared" si="10"/>
        <v>0</v>
      </c>
      <c r="K259" s="168"/>
      <c r="L259" s="169"/>
      <c r="M259" s="170" t="s">
        <v>1</v>
      </c>
      <c r="N259" s="171" t="s">
        <v>43</v>
      </c>
      <c r="P259" s="142">
        <f t="shared" si="11"/>
        <v>0</v>
      </c>
      <c r="Q259" s="142">
        <v>4.0000000000000001E-3</v>
      </c>
      <c r="R259" s="142">
        <f t="shared" si="12"/>
        <v>0.02</v>
      </c>
      <c r="S259" s="142">
        <v>0</v>
      </c>
      <c r="T259" s="143">
        <f t="shared" si="13"/>
        <v>0</v>
      </c>
      <c r="AR259" s="144" t="s">
        <v>201</v>
      </c>
      <c r="AT259" s="144" t="s">
        <v>208</v>
      </c>
      <c r="AU259" s="144" t="s">
        <v>88</v>
      </c>
      <c r="AY259" s="16" t="s">
        <v>158</v>
      </c>
      <c r="BE259" s="145">
        <f t="shared" si="14"/>
        <v>0</v>
      </c>
      <c r="BF259" s="145">
        <f t="shared" si="15"/>
        <v>0</v>
      </c>
      <c r="BG259" s="145">
        <f t="shared" si="16"/>
        <v>0</v>
      </c>
      <c r="BH259" s="145">
        <f t="shared" si="17"/>
        <v>0</v>
      </c>
      <c r="BI259" s="145">
        <f t="shared" si="18"/>
        <v>0</v>
      </c>
      <c r="BJ259" s="16" t="s">
        <v>86</v>
      </c>
      <c r="BK259" s="145">
        <f t="shared" si="19"/>
        <v>0</v>
      </c>
      <c r="BL259" s="16" t="s">
        <v>164</v>
      </c>
      <c r="BM259" s="144" t="s">
        <v>392</v>
      </c>
    </row>
    <row r="260" spans="2:65" s="1" customFormat="1" ht="24.25" customHeight="1">
      <c r="B260" s="31"/>
      <c r="C260" s="132" t="s">
        <v>278</v>
      </c>
      <c r="D260" s="132" t="s">
        <v>160</v>
      </c>
      <c r="E260" s="133" t="s">
        <v>393</v>
      </c>
      <c r="F260" s="134" t="s">
        <v>394</v>
      </c>
      <c r="G260" s="135" t="s">
        <v>349</v>
      </c>
      <c r="H260" s="136">
        <v>5</v>
      </c>
      <c r="I260" s="137"/>
      <c r="J260" s="138">
        <f t="shared" si="10"/>
        <v>0</v>
      </c>
      <c r="K260" s="139"/>
      <c r="L260" s="31"/>
      <c r="M260" s="140" t="s">
        <v>1</v>
      </c>
      <c r="N260" s="141" t="s">
        <v>43</v>
      </c>
      <c r="P260" s="142">
        <f t="shared" si="11"/>
        <v>0</v>
      </c>
      <c r="Q260" s="142">
        <v>0.109405</v>
      </c>
      <c r="R260" s="142">
        <f t="shared" si="12"/>
        <v>0.54702499999999998</v>
      </c>
      <c r="S260" s="142">
        <v>0</v>
      </c>
      <c r="T260" s="143">
        <f t="shared" si="13"/>
        <v>0</v>
      </c>
      <c r="AR260" s="144" t="s">
        <v>164</v>
      </c>
      <c r="AT260" s="144" t="s">
        <v>160</v>
      </c>
      <c r="AU260" s="144" t="s">
        <v>88</v>
      </c>
      <c r="AY260" s="16" t="s">
        <v>158</v>
      </c>
      <c r="BE260" s="145">
        <f t="shared" si="14"/>
        <v>0</v>
      </c>
      <c r="BF260" s="145">
        <f t="shared" si="15"/>
        <v>0</v>
      </c>
      <c r="BG260" s="145">
        <f t="shared" si="16"/>
        <v>0</v>
      </c>
      <c r="BH260" s="145">
        <f t="shared" si="17"/>
        <v>0</v>
      </c>
      <c r="BI260" s="145">
        <f t="shared" si="18"/>
        <v>0</v>
      </c>
      <c r="BJ260" s="16" t="s">
        <v>86</v>
      </c>
      <c r="BK260" s="145">
        <f t="shared" si="19"/>
        <v>0</v>
      </c>
      <c r="BL260" s="16" t="s">
        <v>164</v>
      </c>
      <c r="BM260" s="144" t="s">
        <v>395</v>
      </c>
    </row>
    <row r="261" spans="2:65" s="1" customFormat="1" ht="21.8" customHeight="1">
      <c r="B261" s="31"/>
      <c r="C261" s="161" t="s">
        <v>396</v>
      </c>
      <c r="D261" s="161" t="s">
        <v>208</v>
      </c>
      <c r="E261" s="162" t="s">
        <v>397</v>
      </c>
      <c r="F261" s="163" t="s">
        <v>398</v>
      </c>
      <c r="G261" s="164" t="s">
        <v>349</v>
      </c>
      <c r="H261" s="165">
        <v>5</v>
      </c>
      <c r="I261" s="166"/>
      <c r="J261" s="167">
        <f t="shared" si="10"/>
        <v>0</v>
      </c>
      <c r="K261" s="168"/>
      <c r="L261" s="169"/>
      <c r="M261" s="170" t="s">
        <v>1</v>
      </c>
      <c r="N261" s="171" t="s">
        <v>43</v>
      </c>
      <c r="P261" s="142">
        <f t="shared" si="11"/>
        <v>0</v>
      </c>
      <c r="Q261" s="142">
        <v>6.1000000000000004E-3</v>
      </c>
      <c r="R261" s="142">
        <f t="shared" si="12"/>
        <v>3.0500000000000003E-2</v>
      </c>
      <c r="S261" s="142">
        <v>0</v>
      </c>
      <c r="T261" s="143">
        <f t="shared" si="13"/>
        <v>0</v>
      </c>
      <c r="AR261" s="144" t="s">
        <v>201</v>
      </c>
      <c r="AT261" s="144" t="s">
        <v>208</v>
      </c>
      <c r="AU261" s="144" t="s">
        <v>88</v>
      </c>
      <c r="AY261" s="16" t="s">
        <v>158</v>
      </c>
      <c r="BE261" s="145">
        <f t="shared" si="14"/>
        <v>0</v>
      </c>
      <c r="BF261" s="145">
        <f t="shared" si="15"/>
        <v>0</v>
      </c>
      <c r="BG261" s="145">
        <f t="shared" si="16"/>
        <v>0</v>
      </c>
      <c r="BH261" s="145">
        <f t="shared" si="17"/>
        <v>0</v>
      </c>
      <c r="BI261" s="145">
        <f t="shared" si="18"/>
        <v>0</v>
      </c>
      <c r="BJ261" s="16" t="s">
        <v>86</v>
      </c>
      <c r="BK261" s="145">
        <f t="shared" si="19"/>
        <v>0</v>
      </c>
      <c r="BL261" s="16" t="s">
        <v>164</v>
      </c>
      <c r="BM261" s="144" t="s">
        <v>399</v>
      </c>
    </row>
    <row r="262" spans="2:65" s="1" customFormat="1" ht="21.8" customHeight="1">
      <c r="B262" s="31"/>
      <c r="C262" s="132" t="s">
        <v>282</v>
      </c>
      <c r="D262" s="132" t="s">
        <v>160</v>
      </c>
      <c r="E262" s="133" t="s">
        <v>400</v>
      </c>
      <c r="F262" s="134" t="s">
        <v>401</v>
      </c>
      <c r="G262" s="135" t="s">
        <v>349</v>
      </c>
      <c r="H262" s="136">
        <v>2</v>
      </c>
      <c r="I262" s="137"/>
      <c r="J262" s="138">
        <f t="shared" si="10"/>
        <v>0</v>
      </c>
      <c r="K262" s="139"/>
      <c r="L262" s="31"/>
      <c r="M262" s="140" t="s">
        <v>1</v>
      </c>
      <c r="N262" s="141" t="s">
        <v>43</v>
      </c>
      <c r="P262" s="142">
        <f t="shared" si="11"/>
        <v>0</v>
      </c>
      <c r="Q262" s="142">
        <v>2.3400000000000001E-3</v>
      </c>
      <c r="R262" s="142">
        <f t="shared" si="12"/>
        <v>4.6800000000000001E-3</v>
      </c>
      <c r="S262" s="142">
        <v>0</v>
      </c>
      <c r="T262" s="143">
        <f t="shared" si="13"/>
        <v>0</v>
      </c>
      <c r="AR262" s="144" t="s">
        <v>164</v>
      </c>
      <c r="AT262" s="144" t="s">
        <v>160</v>
      </c>
      <c r="AU262" s="144" t="s">
        <v>88</v>
      </c>
      <c r="AY262" s="16" t="s">
        <v>158</v>
      </c>
      <c r="BE262" s="145">
        <f t="shared" si="14"/>
        <v>0</v>
      </c>
      <c r="BF262" s="145">
        <f t="shared" si="15"/>
        <v>0</v>
      </c>
      <c r="BG262" s="145">
        <f t="shared" si="16"/>
        <v>0</v>
      </c>
      <c r="BH262" s="145">
        <f t="shared" si="17"/>
        <v>0</v>
      </c>
      <c r="BI262" s="145">
        <f t="shared" si="18"/>
        <v>0</v>
      </c>
      <c r="BJ262" s="16" t="s">
        <v>86</v>
      </c>
      <c r="BK262" s="145">
        <f t="shared" si="19"/>
        <v>0</v>
      </c>
      <c r="BL262" s="16" t="s">
        <v>164</v>
      </c>
      <c r="BM262" s="144" t="s">
        <v>402</v>
      </c>
    </row>
    <row r="263" spans="2:65" s="1" customFormat="1" ht="24.25" customHeight="1">
      <c r="B263" s="31"/>
      <c r="C263" s="132" t="s">
        <v>403</v>
      </c>
      <c r="D263" s="132" t="s">
        <v>160</v>
      </c>
      <c r="E263" s="133" t="s">
        <v>404</v>
      </c>
      <c r="F263" s="134" t="s">
        <v>405</v>
      </c>
      <c r="G263" s="135" t="s">
        <v>250</v>
      </c>
      <c r="H263" s="136">
        <v>885</v>
      </c>
      <c r="I263" s="137"/>
      <c r="J263" s="138">
        <f t="shared" si="10"/>
        <v>0</v>
      </c>
      <c r="K263" s="139"/>
      <c r="L263" s="31"/>
      <c r="M263" s="140" t="s">
        <v>1</v>
      </c>
      <c r="N263" s="141" t="s">
        <v>43</v>
      </c>
      <c r="P263" s="142">
        <f t="shared" si="11"/>
        <v>0</v>
      </c>
      <c r="Q263" s="142">
        <v>0.14066960000000001</v>
      </c>
      <c r="R263" s="142">
        <f t="shared" si="12"/>
        <v>124.49259600000001</v>
      </c>
      <c r="S263" s="142">
        <v>0</v>
      </c>
      <c r="T263" s="143">
        <f t="shared" si="13"/>
        <v>0</v>
      </c>
      <c r="AR263" s="144" t="s">
        <v>164</v>
      </c>
      <c r="AT263" s="144" t="s">
        <v>160</v>
      </c>
      <c r="AU263" s="144" t="s">
        <v>88</v>
      </c>
      <c r="AY263" s="16" t="s">
        <v>158</v>
      </c>
      <c r="BE263" s="145">
        <f t="shared" si="14"/>
        <v>0</v>
      </c>
      <c r="BF263" s="145">
        <f t="shared" si="15"/>
        <v>0</v>
      </c>
      <c r="BG263" s="145">
        <f t="shared" si="16"/>
        <v>0</v>
      </c>
      <c r="BH263" s="145">
        <f t="shared" si="17"/>
        <v>0</v>
      </c>
      <c r="BI263" s="145">
        <f t="shared" si="18"/>
        <v>0</v>
      </c>
      <c r="BJ263" s="16" t="s">
        <v>86</v>
      </c>
      <c r="BK263" s="145">
        <f t="shared" si="19"/>
        <v>0</v>
      </c>
      <c r="BL263" s="16" t="s">
        <v>164</v>
      </c>
      <c r="BM263" s="144" t="s">
        <v>406</v>
      </c>
    </row>
    <row r="264" spans="2:65" s="12" customFormat="1" ht="10.5">
      <c r="B264" s="146"/>
      <c r="D264" s="147" t="s">
        <v>169</v>
      </c>
      <c r="E264" s="148" t="s">
        <v>1</v>
      </c>
      <c r="F264" s="149" t="s">
        <v>407</v>
      </c>
      <c r="H264" s="150">
        <v>885</v>
      </c>
      <c r="I264" s="151"/>
      <c r="L264" s="146"/>
      <c r="M264" s="152"/>
      <c r="T264" s="153"/>
      <c r="AT264" s="148" t="s">
        <v>169</v>
      </c>
      <c r="AU264" s="148" t="s">
        <v>88</v>
      </c>
      <c r="AV264" s="12" t="s">
        <v>88</v>
      </c>
      <c r="AW264" s="12" t="s">
        <v>33</v>
      </c>
      <c r="AX264" s="12" t="s">
        <v>78</v>
      </c>
      <c r="AY264" s="148" t="s">
        <v>158</v>
      </c>
    </row>
    <row r="265" spans="2:65" s="13" customFormat="1" ht="10.5">
      <c r="B265" s="154"/>
      <c r="D265" s="147" t="s">
        <v>169</v>
      </c>
      <c r="E265" s="155" t="s">
        <v>1</v>
      </c>
      <c r="F265" s="156" t="s">
        <v>176</v>
      </c>
      <c r="H265" s="157">
        <v>885</v>
      </c>
      <c r="I265" s="158"/>
      <c r="L265" s="154"/>
      <c r="M265" s="159"/>
      <c r="T265" s="160"/>
      <c r="AT265" s="155" t="s">
        <v>169</v>
      </c>
      <c r="AU265" s="155" t="s">
        <v>88</v>
      </c>
      <c r="AV265" s="13" t="s">
        <v>164</v>
      </c>
      <c r="AW265" s="13" t="s">
        <v>33</v>
      </c>
      <c r="AX265" s="13" t="s">
        <v>86</v>
      </c>
      <c r="AY265" s="155" t="s">
        <v>158</v>
      </c>
    </row>
    <row r="266" spans="2:65" s="1" customFormat="1" ht="16.55" customHeight="1">
      <c r="B266" s="31"/>
      <c r="C266" s="161" t="s">
        <v>286</v>
      </c>
      <c r="D266" s="161" t="s">
        <v>208</v>
      </c>
      <c r="E266" s="162" t="s">
        <v>408</v>
      </c>
      <c r="F266" s="163" t="s">
        <v>409</v>
      </c>
      <c r="G266" s="164" t="s">
        <v>250</v>
      </c>
      <c r="H266" s="165">
        <v>445</v>
      </c>
      <c r="I266" s="166"/>
      <c r="J266" s="167">
        <f>ROUND(I266*H266,2)</f>
        <v>0</v>
      </c>
      <c r="K266" s="168"/>
      <c r="L266" s="169"/>
      <c r="M266" s="170" t="s">
        <v>1</v>
      </c>
      <c r="N266" s="171" t="s">
        <v>43</v>
      </c>
      <c r="P266" s="142">
        <f>O266*H266</f>
        <v>0</v>
      </c>
      <c r="Q266" s="142">
        <v>8.2000000000000003E-2</v>
      </c>
      <c r="R266" s="142">
        <f>Q266*H266</f>
        <v>36.49</v>
      </c>
      <c r="S266" s="142">
        <v>0</v>
      </c>
      <c r="T266" s="143">
        <f>S266*H266</f>
        <v>0</v>
      </c>
      <c r="AR266" s="144" t="s">
        <v>201</v>
      </c>
      <c r="AT266" s="144" t="s">
        <v>208</v>
      </c>
      <c r="AU266" s="144" t="s">
        <v>88</v>
      </c>
      <c r="AY266" s="16" t="s">
        <v>158</v>
      </c>
      <c r="BE266" s="145">
        <f>IF(N266="základní",J266,0)</f>
        <v>0</v>
      </c>
      <c r="BF266" s="145">
        <f>IF(N266="snížená",J266,0)</f>
        <v>0</v>
      </c>
      <c r="BG266" s="145">
        <f>IF(N266="zákl. přenesená",J266,0)</f>
        <v>0</v>
      </c>
      <c r="BH266" s="145">
        <f>IF(N266="sníž. přenesená",J266,0)</f>
        <v>0</v>
      </c>
      <c r="BI266" s="145">
        <f>IF(N266="nulová",J266,0)</f>
        <v>0</v>
      </c>
      <c r="BJ266" s="16" t="s">
        <v>86</v>
      </c>
      <c r="BK266" s="145">
        <f>ROUND(I266*H266,2)</f>
        <v>0</v>
      </c>
      <c r="BL266" s="16" t="s">
        <v>164</v>
      </c>
      <c r="BM266" s="144" t="s">
        <v>410</v>
      </c>
    </row>
    <row r="267" spans="2:65" s="1" customFormat="1" ht="24.25" customHeight="1">
      <c r="B267" s="31"/>
      <c r="C267" s="161" t="s">
        <v>411</v>
      </c>
      <c r="D267" s="161" t="s">
        <v>208</v>
      </c>
      <c r="E267" s="162" t="s">
        <v>412</v>
      </c>
      <c r="F267" s="163" t="s">
        <v>413</v>
      </c>
      <c r="G267" s="164" t="s">
        <v>414</v>
      </c>
      <c r="H267" s="165">
        <v>143</v>
      </c>
      <c r="I267" s="166"/>
      <c r="J267" s="167">
        <f>ROUND(I267*H267,2)</f>
        <v>0</v>
      </c>
      <c r="K267" s="168"/>
      <c r="L267" s="169"/>
      <c r="M267" s="170" t="s">
        <v>1</v>
      </c>
      <c r="N267" s="171" t="s">
        <v>43</v>
      </c>
      <c r="P267" s="142">
        <f>O267*H267</f>
        <v>0</v>
      </c>
      <c r="Q267" s="142">
        <v>0</v>
      </c>
      <c r="R267" s="142">
        <f>Q267*H267</f>
        <v>0</v>
      </c>
      <c r="S267" s="142">
        <v>0</v>
      </c>
      <c r="T267" s="143">
        <f>S267*H267</f>
        <v>0</v>
      </c>
      <c r="AR267" s="144" t="s">
        <v>201</v>
      </c>
      <c r="AT267" s="144" t="s">
        <v>208</v>
      </c>
      <c r="AU267" s="144" t="s">
        <v>88</v>
      </c>
      <c r="AY267" s="16" t="s">
        <v>158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6" t="s">
        <v>86</v>
      </c>
      <c r="BK267" s="145">
        <f>ROUND(I267*H267,2)</f>
        <v>0</v>
      </c>
      <c r="BL267" s="16" t="s">
        <v>164</v>
      </c>
      <c r="BM267" s="144" t="s">
        <v>415</v>
      </c>
    </row>
    <row r="268" spans="2:65" s="12" customFormat="1" ht="10.5">
      <c r="B268" s="146"/>
      <c r="D268" s="147" t="s">
        <v>169</v>
      </c>
      <c r="E268" s="148" t="s">
        <v>1</v>
      </c>
      <c r="F268" s="149" t="s">
        <v>416</v>
      </c>
      <c r="H268" s="150">
        <v>143</v>
      </c>
      <c r="I268" s="151"/>
      <c r="L268" s="146"/>
      <c r="M268" s="152"/>
      <c r="T268" s="153"/>
      <c r="AT268" s="148" t="s">
        <v>169</v>
      </c>
      <c r="AU268" s="148" t="s">
        <v>88</v>
      </c>
      <c r="AV268" s="12" t="s">
        <v>88</v>
      </c>
      <c r="AW268" s="12" t="s">
        <v>33</v>
      </c>
      <c r="AX268" s="12" t="s">
        <v>78</v>
      </c>
      <c r="AY268" s="148" t="s">
        <v>158</v>
      </c>
    </row>
    <row r="269" spans="2:65" s="13" customFormat="1" ht="10.5">
      <c r="B269" s="154"/>
      <c r="D269" s="147" t="s">
        <v>169</v>
      </c>
      <c r="E269" s="155" t="s">
        <v>1</v>
      </c>
      <c r="F269" s="156" t="s">
        <v>176</v>
      </c>
      <c r="H269" s="157">
        <v>143</v>
      </c>
      <c r="I269" s="158"/>
      <c r="L269" s="154"/>
      <c r="M269" s="159"/>
      <c r="T269" s="160"/>
      <c r="AT269" s="155" t="s">
        <v>169</v>
      </c>
      <c r="AU269" s="155" t="s">
        <v>88</v>
      </c>
      <c r="AV269" s="13" t="s">
        <v>164</v>
      </c>
      <c r="AW269" s="13" t="s">
        <v>33</v>
      </c>
      <c r="AX269" s="13" t="s">
        <v>86</v>
      </c>
      <c r="AY269" s="155" t="s">
        <v>158</v>
      </c>
    </row>
    <row r="270" spans="2:65" s="1" customFormat="1" ht="21.8" customHeight="1">
      <c r="B270" s="31"/>
      <c r="C270" s="161" t="s">
        <v>290</v>
      </c>
      <c r="D270" s="161" t="s">
        <v>208</v>
      </c>
      <c r="E270" s="162" t="s">
        <v>417</v>
      </c>
      <c r="F270" s="163" t="s">
        <v>418</v>
      </c>
      <c r="G270" s="164" t="s">
        <v>250</v>
      </c>
      <c r="H270" s="165">
        <v>2</v>
      </c>
      <c r="I270" s="166"/>
      <c r="J270" s="167">
        <f>ROUND(I270*H270,2)</f>
        <v>0</v>
      </c>
      <c r="K270" s="168"/>
      <c r="L270" s="169"/>
      <c r="M270" s="170" t="s">
        <v>1</v>
      </c>
      <c r="N270" s="171" t="s">
        <v>43</v>
      </c>
      <c r="P270" s="142">
        <f>O270*H270</f>
        <v>0</v>
      </c>
      <c r="Q270" s="142">
        <v>0</v>
      </c>
      <c r="R270" s="142">
        <f>Q270*H270</f>
        <v>0</v>
      </c>
      <c r="S270" s="142">
        <v>0</v>
      </c>
      <c r="T270" s="143">
        <f>S270*H270</f>
        <v>0</v>
      </c>
      <c r="AR270" s="144" t="s">
        <v>201</v>
      </c>
      <c r="AT270" s="144" t="s">
        <v>208</v>
      </c>
      <c r="AU270" s="144" t="s">
        <v>88</v>
      </c>
      <c r="AY270" s="16" t="s">
        <v>158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6" t="s">
        <v>86</v>
      </c>
      <c r="BK270" s="145">
        <f>ROUND(I270*H270,2)</f>
        <v>0</v>
      </c>
      <c r="BL270" s="16" t="s">
        <v>164</v>
      </c>
      <c r="BM270" s="144" t="s">
        <v>419</v>
      </c>
    </row>
    <row r="271" spans="2:65" s="1" customFormat="1" ht="21.8" customHeight="1">
      <c r="B271" s="31"/>
      <c r="C271" s="161" t="s">
        <v>420</v>
      </c>
      <c r="D271" s="161" t="s">
        <v>208</v>
      </c>
      <c r="E271" s="162" t="s">
        <v>421</v>
      </c>
      <c r="F271" s="163" t="s">
        <v>422</v>
      </c>
      <c r="G271" s="164" t="s">
        <v>250</v>
      </c>
      <c r="H271" s="165">
        <v>3</v>
      </c>
      <c r="I271" s="166"/>
      <c r="J271" s="167">
        <f>ROUND(I271*H271,2)</f>
        <v>0</v>
      </c>
      <c r="K271" s="168"/>
      <c r="L271" s="169"/>
      <c r="M271" s="170" t="s">
        <v>1</v>
      </c>
      <c r="N271" s="171" t="s">
        <v>43</v>
      </c>
      <c r="P271" s="142">
        <f>O271*H271</f>
        <v>0</v>
      </c>
      <c r="Q271" s="142">
        <v>0.105</v>
      </c>
      <c r="R271" s="142">
        <f>Q271*H271</f>
        <v>0.315</v>
      </c>
      <c r="S271" s="142">
        <v>0</v>
      </c>
      <c r="T271" s="143">
        <f>S271*H271</f>
        <v>0</v>
      </c>
      <c r="AR271" s="144" t="s">
        <v>201</v>
      </c>
      <c r="AT271" s="144" t="s">
        <v>208</v>
      </c>
      <c r="AU271" s="144" t="s">
        <v>88</v>
      </c>
      <c r="AY271" s="16" t="s">
        <v>158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6" t="s">
        <v>86</v>
      </c>
      <c r="BK271" s="145">
        <f>ROUND(I271*H271,2)</f>
        <v>0</v>
      </c>
      <c r="BL271" s="16" t="s">
        <v>164</v>
      </c>
      <c r="BM271" s="144" t="s">
        <v>423</v>
      </c>
    </row>
    <row r="272" spans="2:65" s="1" customFormat="1" ht="33.049999999999997" customHeight="1">
      <c r="B272" s="31"/>
      <c r="C272" s="132" t="s">
        <v>299</v>
      </c>
      <c r="D272" s="132" t="s">
        <v>160</v>
      </c>
      <c r="E272" s="133" t="s">
        <v>424</v>
      </c>
      <c r="F272" s="134" t="s">
        <v>425</v>
      </c>
      <c r="G272" s="135" t="s">
        <v>250</v>
      </c>
      <c r="H272" s="136">
        <v>143</v>
      </c>
      <c r="I272" s="137"/>
      <c r="J272" s="138">
        <f>ROUND(I272*H272,2)</f>
        <v>0</v>
      </c>
      <c r="K272" s="139"/>
      <c r="L272" s="31"/>
      <c r="M272" s="140" t="s">
        <v>1</v>
      </c>
      <c r="N272" s="141" t="s">
        <v>43</v>
      </c>
      <c r="P272" s="142">
        <f>O272*H272</f>
        <v>0</v>
      </c>
      <c r="Q272" s="142">
        <v>0</v>
      </c>
      <c r="R272" s="142">
        <f>Q272*H272</f>
        <v>0</v>
      </c>
      <c r="S272" s="142">
        <v>0</v>
      </c>
      <c r="T272" s="143">
        <f>S272*H272</f>
        <v>0</v>
      </c>
      <c r="AR272" s="144" t="s">
        <v>164</v>
      </c>
      <c r="AT272" s="144" t="s">
        <v>160</v>
      </c>
      <c r="AU272" s="144" t="s">
        <v>88</v>
      </c>
      <c r="AY272" s="16" t="s">
        <v>158</v>
      </c>
      <c r="BE272" s="145">
        <f>IF(N272="základní",J272,0)</f>
        <v>0</v>
      </c>
      <c r="BF272" s="145">
        <f>IF(N272="snížená",J272,0)</f>
        <v>0</v>
      </c>
      <c r="BG272" s="145">
        <f>IF(N272="zákl. přenesená",J272,0)</f>
        <v>0</v>
      </c>
      <c r="BH272" s="145">
        <f>IF(N272="sníž. přenesená",J272,0)</f>
        <v>0</v>
      </c>
      <c r="BI272" s="145">
        <f>IF(N272="nulová",J272,0)</f>
        <v>0</v>
      </c>
      <c r="BJ272" s="16" t="s">
        <v>86</v>
      </c>
      <c r="BK272" s="145">
        <f>ROUND(I272*H272,2)</f>
        <v>0</v>
      </c>
      <c r="BL272" s="16" t="s">
        <v>164</v>
      </c>
      <c r="BM272" s="144" t="s">
        <v>426</v>
      </c>
    </row>
    <row r="273" spans="2:65" s="12" customFormat="1" ht="10.5">
      <c r="B273" s="146"/>
      <c r="D273" s="147" t="s">
        <v>169</v>
      </c>
      <c r="E273" s="148" t="s">
        <v>1</v>
      </c>
      <c r="F273" s="149" t="s">
        <v>427</v>
      </c>
      <c r="H273" s="150">
        <v>143</v>
      </c>
      <c r="I273" s="151"/>
      <c r="L273" s="146"/>
      <c r="M273" s="152"/>
      <c r="T273" s="153"/>
      <c r="AT273" s="148" t="s">
        <v>169</v>
      </c>
      <c r="AU273" s="148" t="s">
        <v>88</v>
      </c>
      <c r="AV273" s="12" t="s">
        <v>88</v>
      </c>
      <c r="AW273" s="12" t="s">
        <v>33</v>
      </c>
      <c r="AX273" s="12" t="s">
        <v>78</v>
      </c>
      <c r="AY273" s="148" t="s">
        <v>158</v>
      </c>
    </row>
    <row r="274" spans="2:65" s="13" customFormat="1" ht="10.5">
      <c r="B274" s="154"/>
      <c r="D274" s="147" t="s">
        <v>169</v>
      </c>
      <c r="E274" s="155" t="s">
        <v>1</v>
      </c>
      <c r="F274" s="156" t="s">
        <v>176</v>
      </c>
      <c r="H274" s="157">
        <v>143</v>
      </c>
      <c r="I274" s="158"/>
      <c r="L274" s="154"/>
      <c r="M274" s="159"/>
      <c r="T274" s="160"/>
      <c r="AT274" s="155" t="s">
        <v>169</v>
      </c>
      <c r="AU274" s="155" t="s">
        <v>88</v>
      </c>
      <c r="AV274" s="13" t="s">
        <v>164</v>
      </c>
      <c r="AW274" s="13" t="s">
        <v>33</v>
      </c>
      <c r="AX274" s="13" t="s">
        <v>86</v>
      </c>
      <c r="AY274" s="155" t="s">
        <v>158</v>
      </c>
    </row>
    <row r="275" spans="2:65" s="1" customFormat="1" ht="24.25" customHeight="1">
      <c r="B275" s="31"/>
      <c r="C275" s="132" t="s">
        <v>428</v>
      </c>
      <c r="D275" s="132" t="s">
        <v>160</v>
      </c>
      <c r="E275" s="133" t="s">
        <v>429</v>
      </c>
      <c r="F275" s="134" t="s">
        <v>430</v>
      </c>
      <c r="G275" s="135" t="s">
        <v>163</v>
      </c>
      <c r="H275" s="136">
        <v>3295.4</v>
      </c>
      <c r="I275" s="137"/>
      <c r="J275" s="138">
        <f>ROUND(I275*H275,2)</f>
        <v>0</v>
      </c>
      <c r="K275" s="139"/>
      <c r="L275" s="31"/>
      <c r="M275" s="140" t="s">
        <v>1</v>
      </c>
      <c r="N275" s="141" t="s">
        <v>43</v>
      </c>
      <c r="P275" s="142">
        <f>O275*H275</f>
        <v>0</v>
      </c>
      <c r="Q275" s="142">
        <v>4.6749999999999998E-4</v>
      </c>
      <c r="R275" s="142">
        <f>Q275*H275</f>
        <v>1.5405994999999999</v>
      </c>
      <c r="S275" s="142">
        <v>0</v>
      </c>
      <c r="T275" s="143">
        <f>S275*H275</f>
        <v>0</v>
      </c>
      <c r="AR275" s="144" t="s">
        <v>164</v>
      </c>
      <c r="AT275" s="144" t="s">
        <v>160</v>
      </c>
      <c r="AU275" s="144" t="s">
        <v>88</v>
      </c>
      <c r="AY275" s="16" t="s">
        <v>158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6" t="s">
        <v>86</v>
      </c>
      <c r="BK275" s="145">
        <f>ROUND(I275*H275,2)</f>
        <v>0</v>
      </c>
      <c r="BL275" s="16" t="s">
        <v>164</v>
      </c>
      <c r="BM275" s="144" t="s">
        <v>431</v>
      </c>
    </row>
    <row r="276" spans="2:65" s="12" customFormat="1" ht="10.5">
      <c r="B276" s="146"/>
      <c r="D276" s="147" t="s">
        <v>169</v>
      </c>
      <c r="E276" s="148" t="s">
        <v>1</v>
      </c>
      <c r="F276" s="149" t="s">
        <v>432</v>
      </c>
      <c r="H276" s="150">
        <v>630</v>
      </c>
      <c r="I276" s="151"/>
      <c r="L276" s="146"/>
      <c r="M276" s="152"/>
      <c r="T276" s="153"/>
      <c r="AT276" s="148" t="s">
        <v>169</v>
      </c>
      <c r="AU276" s="148" t="s">
        <v>88</v>
      </c>
      <c r="AV276" s="12" t="s">
        <v>88</v>
      </c>
      <c r="AW276" s="12" t="s">
        <v>33</v>
      </c>
      <c r="AX276" s="12" t="s">
        <v>78</v>
      </c>
      <c r="AY276" s="148" t="s">
        <v>158</v>
      </c>
    </row>
    <row r="277" spans="2:65" s="12" customFormat="1" ht="10.5">
      <c r="B277" s="146"/>
      <c r="D277" s="147" t="s">
        <v>169</v>
      </c>
      <c r="E277" s="148" t="s">
        <v>1</v>
      </c>
      <c r="F277" s="149" t="s">
        <v>433</v>
      </c>
      <c r="H277" s="150">
        <v>280</v>
      </c>
      <c r="I277" s="151"/>
      <c r="L277" s="146"/>
      <c r="M277" s="152"/>
      <c r="T277" s="153"/>
      <c r="AT277" s="148" t="s">
        <v>169</v>
      </c>
      <c r="AU277" s="148" t="s">
        <v>88</v>
      </c>
      <c r="AV277" s="12" t="s">
        <v>88</v>
      </c>
      <c r="AW277" s="12" t="s">
        <v>33</v>
      </c>
      <c r="AX277" s="12" t="s">
        <v>78</v>
      </c>
      <c r="AY277" s="148" t="s">
        <v>158</v>
      </c>
    </row>
    <row r="278" spans="2:65" s="12" customFormat="1" ht="10.5">
      <c r="B278" s="146"/>
      <c r="D278" s="147" t="s">
        <v>169</v>
      </c>
      <c r="E278" s="148" t="s">
        <v>1</v>
      </c>
      <c r="F278" s="149" t="s">
        <v>434</v>
      </c>
      <c r="H278" s="150">
        <v>1442</v>
      </c>
      <c r="I278" s="151"/>
      <c r="L278" s="146"/>
      <c r="M278" s="152"/>
      <c r="T278" s="153"/>
      <c r="AT278" s="148" t="s">
        <v>169</v>
      </c>
      <c r="AU278" s="148" t="s">
        <v>88</v>
      </c>
      <c r="AV278" s="12" t="s">
        <v>88</v>
      </c>
      <c r="AW278" s="12" t="s">
        <v>33</v>
      </c>
      <c r="AX278" s="12" t="s">
        <v>78</v>
      </c>
      <c r="AY278" s="148" t="s">
        <v>158</v>
      </c>
    </row>
    <row r="279" spans="2:65" s="12" customFormat="1" ht="10.5">
      <c r="B279" s="146"/>
      <c r="D279" s="147" t="s">
        <v>169</v>
      </c>
      <c r="E279" s="148" t="s">
        <v>1</v>
      </c>
      <c r="F279" s="149" t="s">
        <v>435</v>
      </c>
      <c r="H279" s="150">
        <v>23.8</v>
      </c>
      <c r="I279" s="151"/>
      <c r="L279" s="146"/>
      <c r="M279" s="152"/>
      <c r="T279" s="153"/>
      <c r="AT279" s="148" t="s">
        <v>169</v>
      </c>
      <c r="AU279" s="148" t="s">
        <v>88</v>
      </c>
      <c r="AV279" s="12" t="s">
        <v>88</v>
      </c>
      <c r="AW279" s="12" t="s">
        <v>33</v>
      </c>
      <c r="AX279" s="12" t="s">
        <v>78</v>
      </c>
      <c r="AY279" s="148" t="s">
        <v>158</v>
      </c>
    </row>
    <row r="280" spans="2:65" s="12" customFormat="1" ht="10.5">
      <c r="B280" s="146"/>
      <c r="D280" s="147" t="s">
        <v>169</v>
      </c>
      <c r="E280" s="148" t="s">
        <v>1</v>
      </c>
      <c r="F280" s="149" t="s">
        <v>436</v>
      </c>
      <c r="H280" s="150">
        <v>19.600000000000001</v>
      </c>
      <c r="I280" s="151"/>
      <c r="L280" s="146"/>
      <c r="M280" s="152"/>
      <c r="T280" s="153"/>
      <c r="AT280" s="148" t="s">
        <v>169</v>
      </c>
      <c r="AU280" s="148" t="s">
        <v>88</v>
      </c>
      <c r="AV280" s="12" t="s">
        <v>88</v>
      </c>
      <c r="AW280" s="12" t="s">
        <v>33</v>
      </c>
      <c r="AX280" s="12" t="s">
        <v>78</v>
      </c>
      <c r="AY280" s="148" t="s">
        <v>158</v>
      </c>
    </row>
    <row r="281" spans="2:65" s="12" customFormat="1" ht="10.5">
      <c r="B281" s="146"/>
      <c r="D281" s="147" t="s">
        <v>169</v>
      </c>
      <c r="E281" s="148" t="s">
        <v>1</v>
      </c>
      <c r="F281" s="149" t="s">
        <v>437</v>
      </c>
      <c r="H281" s="150">
        <v>700</v>
      </c>
      <c r="I281" s="151"/>
      <c r="L281" s="146"/>
      <c r="M281" s="152"/>
      <c r="T281" s="153"/>
      <c r="AT281" s="148" t="s">
        <v>169</v>
      </c>
      <c r="AU281" s="148" t="s">
        <v>88</v>
      </c>
      <c r="AV281" s="12" t="s">
        <v>88</v>
      </c>
      <c r="AW281" s="12" t="s">
        <v>33</v>
      </c>
      <c r="AX281" s="12" t="s">
        <v>78</v>
      </c>
      <c r="AY281" s="148" t="s">
        <v>158</v>
      </c>
    </row>
    <row r="282" spans="2:65" s="12" customFormat="1" ht="10.5">
      <c r="B282" s="146"/>
      <c r="D282" s="147" t="s">
        <v>169</v>
      </c>
      <c r="E282" s="148" t="s">
        <v>1</v>
      </c>
      <c r="F282" s="149" t="s">
        <v>438</v>
      </c>
      <c r="H282" s="150">
        <v>200</v>
      </c>
      <c r="I282" s="151"/>
      <c r="L282" s="146"/>
      <c r="M282" s="152"/>
      <c r="T282" s="153"/>
      <c r="AT282" s="148" t="s">
        <v>169</v>
      </c>
      <c r="AU282" s="148" t="s">
        <v>88</v>
      </c>
      <c r="AV282" s="12" t="s">
        <v>88</v>
      </c>
      <c r="AW282" s="12" t="s">
        <v>33</v>
      </c>
      <c r="AX282" s="12" t="s">
        <v>78</v>
      </c>
      <c r="AY282" s="148" t="s">
        <v>158</v>
      </c>
    </row>
    <row r="283" spans="2:65" s="13" customFormat="1" ht="10.5">
      <c r="B283" s="154"/>
      <c r="D283" s="147" t="s">
        <v>169</v>
      </c>
      <c r="E283" s="155" t="s">
        <v>1</v>
      </c>
      <c r="F283" s="156" t="s">
        <v>176</v>
      </c>
      <c r="H283" s="157">
        <v>3295.4</v>
      </c>
      <c r="I283" s="158"/>
      <c r="L283" s="154"/>
      <c r="M283" s="159"/>
      <c r="T283" s="160"/>
      <c r="AT283" s="155" t="s">
        <v>169</v>
      </c>
      <c r="AU283" s="155" t="s">
        <v>88</v>
      </c>
      <c r="AV283" s="13" t="s">
        <v>164</v>
      </c>
      <c r="AW283" s="13" t="s">
        <v>33</v>
      </c>
      <c r="AX283" s="13" t="s">
        <v>86</v>
      </c>
      <c r="AY283" s="155" t="s">
        <v>158</v>
      </c>
    </row>
    <row r="284" spans="2:65" s="1" customFormat="1" ht="16.55" customHeight="1">
      <c r="B284" s="31"/>
      <c r="C284" s="132" t="s">
        <v>307</v>
      </c>
      <c r="D284" s="132" t="s">
        <v>160</v>
      </c>
      <c r="E284" s="133" t="s">
        <v>439</v>
      </c>
      <c r="F284" s="134" t="s">
        <v>440</v>
      </c>
      <c r="G284" s="135" t="s">
        <v>163</v>
      </c>
      <c r="H284" s="136">
        <v>675</v>
      </c>
      <c r="I284" s="137"/>
      <c r="J284" s="138">
        <f>ROUND(I284*H284,2)</f>
        <v>0</v>
      </c>
      <c r="K284" s="139"/>
      <c r="L284" s="31"/>
      <c r="M284" s="140" t="s">
        <v>1</v>
      </c>
      <c r="N284" s="141" t="s">
        <v>43</v>
      </c>
      <c r="P284" s="142">
        <f>O284*H284</f>
        <v>0</v>
      </c>
      <c r="Q284" s="142">
        <v>4.7849999999999998E-4</v>
      </c>
      <c r="R284" s="142">
        <f>Q284*H284</f>
        <v>0.32298749999999998</v>
      </c>
      <c r="S284" s="142">
        <v>0</v>
      </c>
      <c r="T284" s="143">
        <f>S284*H284</f>
        <v>0</v>
      </c>
      <c r="AR284" s="144" t="s">
        <v>164</v>
      </c>
      <c r="AT284" s="144" t="s">
        <v>160</v>
      </c>
      <c r="AU284" s="144" t="s">
        <v>88</v>
      </c>
      <c r="AY284" s="16" t="s">
        <v>158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6" t="s">
        <v>86</v>
      </c>
      <c r="BK284" s="145">
        <f>ROUND(I284*H284,2)</f>
        <v>0</v>
      </c>
      <c r="BL284" s="16" t="s">
        <v>164</v>
      </c>
      <c r="BM284" s="144" t="s">
        <v>441</v>
      </c>
    </row>
    <row r="285" spans="2:65" s="12" customFormat="1" ht="10.5">
      <c r="B285" s="146"/>
      <c r="D285" s="147" t="s">
        <v>169</v>
      </c>
      <c r="E285" s="148" t="s">
        <v>1</v>
      </c>
      <c r="F285" s="149" t="s">
        <v>442</v>
      </c>
      <c r="H285" s="150">
        <v>675</v>
      </c>
      <c r="I285" s="151"/>
      <c r="L285" s="146"/>
      <c r="M285" s="152"/>
      <c r="T285" s="153"/>
      <c r="AT285" s="148" t="s">
        <v>169</v>
      </c>
      <c r="AU285" s="148" t="s">
        <v>88</v>
      </c>
      <c r="AV285" s="12" t="s">
        <v>88</v>
      </c>
      <c r="AW285" s="12" t="s">
        <v>33</v>
      </c>
      <c r="AX285" s="12" t="s">
        <v>78</v>
      </c>
      <c r="AY285" s="148" t="s">
        <v>158</v>
      </c>
    </row>
    <row r="286" spans="2:65" s="13" customFormat="1" ht="10.5">
      <c r="B286" s="154"/>
      <c r="D286" s="147" t="s">
        <v>169</v>
      </c>
      <c r="E286" s="155" t="s">
        <v>1</v>
      </c>
      <c r="F286" s="156" t="s">
        <v>176</v>
      </c>
      <c r="H286" s="157">
        <v>675</v>
      </c>
      <c r="I286" s="158"/>
      <c r="L286" s="154"/>
      <c r="M286" s="159"/>
      <c r="T286" s="160"/>
      <c r="AT286" s="155" t="s">
        <v>169</v>
      </c>
      <c r="AU286" s="155" t="s">
        <v>88</v>
      </c>
      <c r="AV286" s="13" t="s">
        <v>164</v>
      </c>
      <c r="AW286" s="13" t="s">
        <v>33</v>
      </c>
      <c r="AX286" s="13" t="s">
        <v>86</v>
      </c>
      <c r="AY286" s="155" t="s">
        <v>158</v>
      </c>
    </row>
    <row r="287" spans="2:65" s="1" customFormat="1" ht="16.55" customHeight="1">
      <c r="B287" s="31"/>
      <c r="C287" s="132" t="s">
        <v>443</v>
      </c>
      <c r="D287" s="132" t="s">
        <v>160</v>
      </c>
      <c r="E287" s="133" t="s">
        <v>444</v>
      </c>
      <c r="F287" s="134" t="s">
        <v>445</v>
      </c>
      <c r="G287" s="135" t="s">
        <v>250</v>
      </c>
      <c r="H287" s="136">
        <v>30</v>
      </c>
      <c r="I287" s="137"/>
      <c r="J287" s="138">
        <f>ROUND(I287*H287,2)</f>
        <v>0</v>
      </c>
      <c r="K287" s="139"/>
      <c r="L287" s="31"/>
      <c r="M287" s="140" t="s">
        <v>1</v>
      </c>
      <c r="N287" s="141" t="s">
        <v>43</v>
      </c>
      <c r="P287" s="142">
        <f>O287*H287</f>
        <v>0</v>
      </c>
      <c r="Q287" s="142">
        <v>1.0692E-4</v>
      </c>
      <c r="R287" s="142">
        <f>Q287*H287</f>
        <v>3.2076000000000001E-3</v>
      </c>
      <c r="S287" s="142">
        <v>0</v>
      </c>
      <c r="T287" s="143">
        <f>S287*H287</f>
        <v>0</v>
      </c>
      <c r="AR287" s="144" t="s">
        <v>164</v>
      </c>
      <c r="AT287" s="144" t="s">
        <v>160</v>
      </c>
      <c r="AU287" s="144" t="s">
        <v>88</v>
      </c>
      <c r="AY287" s="16" t="s">
        <v>158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6" t="s">
        <v>86</v>
      </c>
      <c r="BK287" s="145">
        <f>ROUND(I287*H287,2)</f>
        <v>0</v>
      </c>
      <c r="BL287" s="16" t="s">
        <v>164</v>
      </c>
      <c r="BM287" s="144" t="s">
        <v>446</v>
      </c>
    </row>
    <row r="288" spans="2:65" s="1" customFormat="1" ht="24.25" customHeight="1">
      <c r="B288" s="31"/>
      <c r="C288" s="132" t="s">
        <v>310</v>
      </c>
      <c r="D288" s="132" t="s">
        <v>160</v>
      </c>
      <c r="E288" s="133" t="s">
        <v>447</v>
      </c>
      <c r="F288" s="134" t="s">
        <v>448</v>
      </c>
      <c r="G288" s="135" t="s">
        <v>349</v>
      </c>
      <c r="H288" s="136">
        <v>2</v>
      </c>
      <c r="I288" s="137"/>
      <c r="J288" s="138">
        <f>ROUND(I288*H288,2)</f>
        <v>0</v>
      </c>
      <c r="K288" s="139"/>
      <c r="L288" s="31"/>
      <c r="M288" s="140" t="s">
        <v>1</v>
      </c>
      <c r="N288" s="141" t="s">
        <v>43</v>
      </c>
      <c r="P288" s="142">
        <f>O288*H288</f>
        <v>0</v>
      </c>
      <c r="Q288" s="142">
        <v>0</v>
      </c>
      <c r="R288" s="142">
        <f>Q288*H288</f>
        <v>0</v>
      </c>
      <c r="S288" s="142">
        <v>4.0000000000000001E-3</v>
      </c>
      <c r="T288" s="143">
        <f>S288*H288</f>
        <v>8.0000000000000002E-3</v>
      </c>
      <c r="AR288" s="144" t="s">
        <v>164</v>
      </c>
      <c r="AT288" s="144" t="s">
        <v>160</v>
      </c>
      <c r="AU288" s="144" t="s">
        <v>88</v>
      </c>
      <c r="AY288" s="16" t="s">
        <v>158</v>
      </c>
      <c r="BE288" s="145">
        <f>IF(N288="základní",J288,0)</f>
        <v>0</v>
      </c>
      <c r="BF288" s="145">
        <f>IF(N288="snížená",J288,0)</f>
        <v>0</v>
      </c>
      <c r="BG288" s="145">
        <f>IF(N288="zákl. přenesená",J288,0)</f>
        <v>0</v>
      </c>
      <c r="BH288" s="145">
        <f>IF(N288="sníž. přenesená",J288,0)</f>
        <v>0</v>
      </c>
      <c r="BI288" s="145">
        <f>IF(N288="nulová",J288,0)</f>
        <v>0</v>
      </c>
      <c r="BJ288" s="16" t="s">
        <v>86</v>
      </c>
      <c r="BK288" s="145">
        <f>ROUND(I288*H288,2)</f>
        <v>0</v>
      </c>
      <c r="BL288" s="16" t="s">
        <v>164</v>
      </c>
      <c r="BM288" s="144" t="s">
        <v>449</v>
      </c>
    </row>
    <row r="289" spans="2:65" s="1" customFormat="1" ht="33.049999999999997" customHeight="1">
      <c r="B289" s="31"/>
      <c r="C289" s="132" t="s">
        <v>450</v>
      </c>
      <c r="D289" s="132" t="s">
        <v>160</v>
      </c>
      <c r="E289" s="133" t="s">
        <v>451</v>
      </c>
      <c r="F289" s="134" t="s">
        <v>452</v>
      </c>
      <c r="G289" s="135" t="s">
        <v>349</v>
      </c>
      <c r="H289" s="136">
        <v>3</v>
      </c>
      <c r="I289" s="137"/>
      <c r="J289" s="138">
        <f>ROUND(I289*H289,2)</f>
        <v>0</v>
      </c>
      <c r="K289" s="139"/>
      <c r="L289" s="31"/>
      <c r="M289" s="140" t="s">
        <v>1</v>
      </c>
      <c r="N289" s="141" t="s">
        <v>43</v>
      </c>
      <c r="P289" s="142">
        <f>O289*H289</f>
        <v>0</v>
      </c>
      <c r="Q289" s="142">
        <v>2.1875000000000002E-3</v>
      </c>
      <c r="R289" s="142">
        <f>Q289*H289</f>
        <v>6.5625000000000006E-3</v>
      </c>
      <c r="S289" s="142">
        <v>0</v>
      </c>
      <c r="T289" s="143">
        <f>S289*H289</f>
        <v>0</v>
      </c>
      <c r="AR289" s="144" t="s">
        <v>164</v>
      </c>
      <c r="AT289" s="144" t="s">
        <v>160</v>
      </c>
      <c r="AU289" s="144" t="s">
        <v>88</v>
      </c>
      <c r="AY289" s="16" t="s">
        <v>158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6" t="s">
        <v>86</v>
      </c>
      <c r="BK289" s="145">
        <f>ROUND(I289*H289,2)</f>
        <v>0</v>
      </c>
      <c r="BL289" s="16" t="s">
        <v>164</v>
      </c>
      <c r="BM289" s="144" t="s">
        <v>453</v>
      </c>
    </row>
    <row r="290" spans="2:65" s="11" customFormat="1" ht="22.75" customHeight="1">
      <c r="B290" s="120"/>
      <c r="D290" s="121" t="s">
        <v>77</v>
      </c>
      <c r="E290" s="130" t="s">
        <v>454</v>
      </c>
      <c r="F290" s="130" t="s">
        <v>455</v>
      </c>
      <c r="I290" s="123"/>
      <c r="J290" s="131">
        <f>BK290</f>
        <v>0</v>
      </c>
      <c r="L290" s="120"/>
      <c r="M290" s="125"/>
      <c r="P290" s="126">
        <f>SUM(P291:P300)</f>
        <v>0</v>
      </c>
      <c r="R290" s="126">
        <f>SUM(R291:R300)</f>
        <v>0</v>
      </c>
      <c r="T290" s="127">
        <f>SUM(T291:T300)</f>
        <v>0</v>
      </c>
      <c r="AR290" s="121" t="s">
        <v>86</v>
      </c>
      <c r="AT290" s="128" t="s">
        <v>77</v>
      </c>
      <c r="AU290" s="128" t="s">
        <v>86</v>
      </c>
      <c r="AY290" s="121" t="s">
        <v>158</v>
      </c>
      <c r="BK290" s="129">
        <f>SUM(BK291:BK300)</f>
        <v>0</v>
      </c>
    </row>
    <row r="291" spans="2:65" s="1" customFormat="1" ht="24.25" customHeight="1">
      <c r="B291" s="31"/>
      <c r="C291" s="132" t="s">
        <v>456</v>
      </c>
      <c r="D291" s="132" t="s">
        <v>160</v>
      </c>
      <c r="E291" s="133" t="s">
        <v>457</v>
      </c>
      <c r="F291" s="134" t="s">
        <v>458</v>
      </c>
      <c r="G291" s="135" t="s">
        <v>211</v>
      </c>
      <c r="H291" s="136">
        <v>2.2999999999999998</v>
      </c>
      <c r="I291" s="137"/>
      <c r="J291" s="138">
        <f>ROUND(I291*H291,2)</f>
        <v>0</v>
      </c>
      <c r="K291" s="139"/>
      <c r="L291" s="31"/>
      <c r="M291" s="140" t="s">
        <v>1</v>
      </c>
      <c r="N291" s="141" t="s">
        <v>43</v>
      </c>
      <c r="P291" s="142">
        <f>O291*H291</f>
        <v>0</v>
      </c>
      <c r="Q291" s="142">
        <v>0</v>
      </c>
      <c r="R291" s="142">
        <f>Q291*H291</f>
        <v>0</v>
      </c>
      <c r="S291" s="142">
        <v>0</v>
      </c>
      <c r="T291" s="143">
        <f>S291*H291</f>
        <v>0</v>
      </c>
      <c r="AR291" s="144" t="s">
        <v>164</v>
      </c>
      <c r="AT291" s="144" t="s">
        <v>160</v>
      </c>
      <c r="AU291" s="144" t="s">
        <v>88</v>
      </c>
      <c r="AY291" s="16" t="s">
        <v>158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6" t="s">
        <v>86</v>
      </c>
      <c r="BK291" s="145">
        <f>ROUND(I291*H291,2)</f>
        <v>0</v>
      </c>
      <c r="BL291" s="16" t="s">
        <v>164</v>
      </c>
      <c r="BM291" s="144" t="s">
        <v>459</v>
      </c>
    </row>
    <row r="292" spans="2:65" s="12" customFormat="1" ht="10.5">
      <c r="B292" s="146"/>
      <c r="D292" s="147" t="s">
        <v>169</v>
      </c>
      <c r="E292" s="148" t="s">
        <v>1</v>
      </c>
      <c r="F292" s="149" t="s">
        <v>460</v>
      </c>
      <c r="H292" s="150">
        <v>2.2999999999999998</v>
      </c>
      <c r="I292" s="151"/>
      <c r="L292" s="146"/>
      <c r="M292" s="152"/>
      <c r="T292" s="153"/>
      <c r="AT292" s="148" t="s">
        <v>169</v>
      </c>
      <c r="AU292" s="148" t="s">
        <v>88</v>
      </c>
      <c r="AV292" s="12" t="s">
        <v>88</v>
      </c>
      <c r="AW292" s="12" t="s">
        <v>33</v>
      </c>
      <c r="AX292" s="12" t="s">
        <v>86</v>
      </c>
      <c r="AY292" s="148" t="s">
        <v>158</v>
      </c>
    </row>
    <row r="293" spans="2:65" s="1" customFormat="1" ht="24.25" customHeight="1">
      <c r="B293" s="31"/>
      <c r="C293" s="132" t="s">
        <v>461</v>
      </c>
      <c r="D293" s="132" t="s">
        <v>160</v>
      </c>
      <c r="E293" s="133" t="s">
        <v>462</v>
      </c>
      <c r="F293" s="134" t="s">
        <v>463</v>
      </c>
      <c r="G293" s="135" t="s">
        <v>211</v>
      </c>
      <c r="H293" s="136">
        <v>50.6</v>
      </c>
      <c r="I293" s="137"/>
      <c r="J293" s="138">
        <f>ROUND(I293*H293,2)</f>
        <v>0</v>
      </c>
      <c r="K293" s="139"/>
      <c r="L293" s="31"/>
      <c r="M293" s="140" t="s">
        <v>1</v>
      </c>
      <c r="N293" s="141" t="s">
        <v>43</v>
      </c>
      <c r="P293" s="142">
        <f>O293*H293</f>
        <v>0</v>
      </c>
      <c r="Q293" s="142">
        <v>0</v>
      </c>
      <c r="R293" s="142">
        <f>Q293*H293</f>
        <v>0</v>
      </c>
      <c r="S293" s="142">
        <v>0</v>
      </c>
      <c r="T293" s="143">
        <f>S293*H293</f>
        <v>0</v>
      </c>
      <c r="AR293" s="144" t="s">
        <v>164</v>
      </c>
      <c r="AT293" s="144" t="s">
        <v>160</v>
      </c>
      <c r="AU293" s="144" t="s">
        <v>88</v>
      </c>
      <c r="AY293" s="16" t="s">
        <v>158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6" t="s">
        <v>86</v>
      </c>
      <c r="BK293" s="145">
        <f>ROUND(I293*H293,2)</f>
        <v>0</v>
      </c>
      <c r="BL293" s="16" t="s">
        <v>164</v>
      </c>
      <c r="BM293" s="144" t="s">
        <v>464</v>
      </c>
    </row>
    <row r="294" spans="2:65" s="12" customFormat="1" ht="10.5">
      <c r="B294" s="146"/>
      <c r="D294" s="147" t="s">
        <v>169</v>
      </c>
      <c r="E294" s="148" t="s">
        <v>1</v>
      </c>
      <c r="F294" s="149" t="s">
        <v>465</v>
      </c>
      <c r="H294" s="150">
        <v>50.6</v>
      </c>
      <c r="I294" s="151"/>
      <c r="L294" s="146"/>
      <c r="M294" s="152"/>
      <c r="T294" s="153"/>
      <c r="AT294" s="148" t="s">
        <v>169</v>
      </c>
      <c r="AU294" s="148" t="s">
        <v>88</v>
      </c>
      <c r="AV294" s="12" t="s">
        <v>88</v>
      </c>
      <c r="AW294" s="12" t="s">
        <v>33</v>
      </c>
      <c r="AX294" s="12" t="s">
        <v>78</v>
      </c>
      <c r="AY294" s="148" t="s">
        <v>158</v>
      </c>
    </row>
    <row r="295" spans="2:65" s="13" customFormat="1" ht="10.5">
      <c r="B295" s="154"/>
      <c r="D295" s="147" t="s">
        <v>169</v>
      </c>
      <c r="E295" s="155" t="s">
        <v>1</v>
      </c>
      <c r="F295" s="156" t="s">
        <v>176</v>
      </c>
      <c r="H295" s="157">
        <v>50.6</v>
      </c>
      <c r="I295" s="158"/>
      <c r="L295" s="154"/>
      <c r="M295" s="159"/>
      <c r="T295" s="160"/>
      <c r="AT295" s="155" t="s">
        <v>169</v>
      </c>
      <c r="AU295" s="155" t="s">
        <v>88</v>
      </c>
      <c r="AV295" s="13" t="s">
        <v>164</v>
      </c>
      <c r="AW295" s="13" t="s">
        <v>33</v>
      </c>
      <c r="AX295" s="13" t="s">
        <v>86</v>
      </c>
      <c r="AY295" s="155" t="s">
        <v>158</v>
      </c>
    </row>
    <row r="296" spans="2:65" s="1" customFormat="1" ht="44.2" customHeight="1">
      <c r="B296" s="31"/>
      <c r="C296" s="132" t="s">
        <v>322</v>
      </c>
      <c r="D296" s="132" t="s">
        <v>160</v>
      </c>
      <c r="E296" s="133" t="s">
        <v>466</v>
      </c>
      <c r="F296" s="134" t="s">
        <v>467</v>
      </c>
      <c r="G296" s="135" t="s">
        <v>211</v>
      </c>
      <c r="H296" s="136">
        <v>5563.01</v>
      </c>
      <c r="I296" s="137"/>
      <c r="J296" s="138">
        <f>ROUND(I296*H296,2)</f>
        <v>0</v>
      </c>
      <c r="K296" s="139"/>
      <c r="L296" s="31"/>
      <c r="M296" s="140" t="s">
        <v>1</v>
      </c>
      <c r="N296" s="141" t="s">
        <v>43</v>
      </c>
      <c r="P296" s="142">
        <f>O296*H296</f>
        <v>0</v>
      </c>
      <c r="Q296" s="142">
        <v>0</v>
      </c>
      <c r="R296" s="142">
        <f>Q296*H296</f>
        <v>0</v>
      </c>
      <c r="S296" s="142">
        <v>0</v>
      </c>
      <c r="T296" s="143">
        <f>S296*H296</f>
        <v>0</v>
      </c>
      <c r="AR296" s="144" t="s">
        <v>164</v>
      </c>
      <c r="AT296" s="144" t="s">
        <v>160</v>
      </c>
      <c r="AU296" s="144" t="s">
        <v>88</v>
      </c>
      <c r="AY296" s="16" t="s">
        <v>158</v>
      </c>
      <c r="BE296" s="145">
        <f>IF(N296="základní",J296,0)</f>
        <v>0</v>
      </c>
      <c r="BF296" s="145">
        <f>IF(N296="snížená",J296,0)</f>
        <v>0</v>
      </c>
      <c r="BG296" s="145">
        <f>IF(N296="zákl. přenesená",J296,0)</f>
        <v>0</v>
      </c>
      <c r="BH296" s="145">
        <f>IF(N296="sníž. přenesená",J296,0)</f>
        <v>0</v>
      </c>
      <c r="BI296" s="145">
        <f>IF(N296="nulová",J296,0)</f>
        <v>0</v>
      </c>
      <c r="BJ296" s="16" t="s">
        <v>86</v>
      </c>
      <c r="BK296" s="145">
        <f>ROUND(I296*H296,2)</f>
        <v>0</v>
      </c>
      <c r="BL296" s="16" t="s">
        <v>164</v>
      </c>
      <c r="BM296" s="144" t="s">
        <v>468</v>
      </c>
    </row>
    <row r="297" spans="2:65" s="12" customFormat="1" ht="10.5">
      <c r="B297" s="146"/>
      <c r="D297" s="147" t="s">
        <v>169</v>
      </c>
      <c r="E297" s="148" t="s">
        <v>1</v>
      </c>
      <c r="F297" s="149" t="s">
        <v>469</v>
      </c>
      <c r="H297" s="150">
        <v>5563.01</v>
      </c>
      <c r="I297" s="151"/>
      <c r="L297" s="146"/>
      <c r="M297" s="152"/>
      <c r="T297" s="153"/>
      <c r="AT297" s="148" t="s">
        <v>169</v>
      </c>
      <c r="AU297" s="148" t="s">
        <v>88</v>
      </c>
      <c r="AV297" s="12" t="s">
        <v>88</v>
      </c>
      <c r="AW297" s="12" t="s">
        <v>33</v>
      </c>
      <c r="AX297" s="12" t="s">
        <v>78</v>
      </c>
      <c r="AY297" s="148" t="s">
        <v>158</v>
      </c>
    </row>
    <row r="298" spans="2:65" s="13" customFormat="1" ht="10.5">
      <c r="B298" s="154"/>
      <c r="D298" s="147" t="s">
        <v>169</v>
      </c>
      <c r="E298" s="155" t="s">
        <v>1</v>
      </c>
      <c r="F298" s="156" t="s">
        <v>176</v>
      </c>
      <c r="H298" s="157">
        <v>5563.01</v>
      </c>
      <c r="I298" s="158"/>
      <c r="L298" s="154"/>
      <c r="M298" s="159"/>
      <c r="T298" s="160"/>
      <c r="AT298" s="155" t="s">
        <v>169</v>
      </c>
      <c r="AU298" s="155" t="s">
        <v>88</v>
      </c>
      <c r="AV298" s="13" t="s">
        <v>164</v>
      </c>
      <c r="AW298" s="13" t="s">
        <v>33</v>
      </c>
      <c r="AX298" s="13" t="s">
        <v>86</v>
      </c>
      <c r="AY298" s="155" t="s">
        <v>158</v>
      </c>
    </row>
    <row r="299" spans="2:65" s="1" customFormat="1" ht="44.2" customHeight="1">
      <c r="B299" s="31"/>
      <c r="C299" s="132" t="s">
        <v>470</v>
      </c>
      <c r="D299" s="132" t="s">
        <v>160</v>
      </c>
      <c r="E299" s="133" t="s">
        <v>471</v>
      </c>
      <c r="F299" s="134" t="s">
        <v>472</v>
      </c>
      <c r="G299" s="135" t="s">
        <v>211</v>
      </c>
      <c r="H299" s="136">
        <v>2.2999999999999998</v>
      </c>
      <c r="I299" s="137"/>
      <c r="J299" s="138">
        <f>ROUND(I299*H299,2)</f>
        <v>0</v>
      </c>
      <c r="K299" s="139"/>
      <c r="L299" s="31"/>
      <c r="M299" s="140" t="s">
        <v>1</v>
      </c>
      <c r="N299" s="141" t="s">
        <v>43</v>
      </c>
      <c r="P299" s="142">
        <f>O299*H299</f>
        <v>0</v>
      </c>
      <c r="Q299" s="142">
        <v>0</v>
      </c>
      <c r="R299" s="142">
        <f>Q299*H299</f>
        <v>0</v>
      </c>
      <c r="S299" s="142">
        <v>0</v>
      </c>
      <c r="T299" s="143">
        <f>S299*H299</f>
        <v>0</v>
      </c>
      <c r="AR299" s="144" t="s">
        <v>164</v>
      </c>
      <c r="AT299" s="144" t="s">
        <v>160</v>
      </c>
      <c r="AU299" s="144" t="s">
        <v>88</v>
      </c>
      <c r="AY299" s="16" t="s">
        <v>158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86</v>
      </c>
      <c r="BK299" s="145">
        <f>ROUND(I299*H299,2)</f>
        <v>0</v>
      </c>
      <c r="BL299" s="16" t="s">
        <v>164</v>
      </c>
      <c r="BM299" s="144" t="s">
        <v>473</v>
      </c>
    </row>
    <row r="300" spans="2:65" s="12" customFormat="1" ht="10.5">
      <c r="B300" s="146"/>
      <c r="D300" s="147" t="s">
        <v>169</v>
      </c>
      <c r="E300" s="148" t="s">
        <v>1</v>
      </c>
      <c r="F300" s="149" t="s">
        <v>460</v>
      </c>
      <c r="H300" s="150">
        <v>2.2999999999999998</v>
      </c>
      <c r="I300" s="151"/>
      <c r="L300" s="146"/>
      <c r="M300" s="152"/>
      <c r="T300" s="153"/>
      <c r="AT300" s="148" t="s">
        <v>169</v>
      </c>
      <c r="AU300" s="148" t="s">
        <v>88</v>
      </c>
      <c r="AV300" s="12" t="s">
        <v>88</v>
      </c>
      <c r="AW300" s="12" t="s">
        <v>33</v>
      </c>
      <c r="AX300" s="12" t="s">
        <v>86</v>
      </c>
      <c r="AY300" s="148" t="s">
        <v>158</v>
      </c>
    </row>
    <row r="301" spans="2:65" s="11" customFormat="1" ht="22.75" customHeight="1">
      <c r="B301" s="120"/>
      <c r="D301" s="121" t="s">
        <v>77</v>
      </c>
      <c r="E301" s="130" t="s">
        <v>474</v>
      </c>
      <c r="F301" s="130" t="s">
        <v>475</v>
      </c>
      <c r="I301" s="123"/>
      <c r="J301" s="131">
        <f>BK301</f>
        <v>0</v>
      </c>
      <c r="L301" s="120"/>
      <c r="M301" s="125"/>
      <c r="P301" s="126">
        <f>P302</f>
        <v>0</v>
      </c>
      <c r="R301" s="126">
        <f>R302</f>
        <v>0</v>
      </c>
      <c r="T301" s="127">
        <f>T302</f>
        <v>0</v>
      </c>
      <c r="AR301" s="121" t="s">
        <v>86</v>
      </c>
      <c r="AT301" s="128" t="s">
        <v>77</v>
      </c>
      <c r="AU301" s="128" t="s">
        <v>86</v>
      </c>
      <c r="AY301" s="121" t="s">
        <v>158</v>
      </c>
      <c r="BK301" s="129">
        <f>BK302</f>
        <v>0</v>
      </c>
    </row>
    <row r="302" spans="2:65" s="1" customFormat="1" ht="24.25" customHeight="1">
      <c r="B302" s="31"/>
      <c r="C302" s="132" t="s">
        <v>476</v>
      </c>
      <c r="D302" s="132" t="s">
        <v>160</v>
      </c>
      <c r="E302" s="133" t="s">
        <v>477</v>
      </c>
      <c r="F302" s="134" t="s">
        <v>478</v>
      </c>
      <c r="G302" s="135" t="s">
        <v>211</v>
      </c>
      <c r="H302" s="136">
        <v>1033.655</v>
      </c>
      <c r="I302" s="137"/>
      <c r="J302" s="138">
        <f>ROUND(I302*H302,2)</f>
        <v>0</v>
      </c>
      <c r="K302" s="139"/>
      <c r="L302" s="31"/>
      <c r="M302" s="140" t="s">
        <v>1</v>
      </c>
      <c r="N302" s="141" t="s">
        <v>43</v>
      </c>
      <c r="P302" s="142">
        <f>O302*H302</f>
        <v>0</v>
      </c>
      <c r="Q302" s="142">
        <v>0</v>
      </c>
      <c r="R302" s="142">
        <f>Q302*H302</f>
        <v>0</v>
      </c>
      <c r="S302" s="142">
        <v>0</v>
      </c>
      <c r="T302" s="143">
        <f>S302*H302</f>
        <v>0</v>
      </c>
      <c r="AR302" s="144" t="s">
        <v>164</v>
      </c>
      <c r="AT302" s="144" t="s">
        <v>160</v>
      </c>
      <c r="AU302" s="144" t="s">
        <v>88</v>
      </c>
      <c r="AY302" s="16" t="s">
        <v>158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6" t="s">
        <v>86</v>
      </c>
      <c r="BK302" s="145">
        <f>ROUND(I302*H302,2)</f>
        <v>0</v>
      </c>
      <c r="BL302" s="16" t="s">
        <v>164</v>
      </c>
      <c r="BM302" s="144" t="s">
        <v>479</v>
      </c>
    </row>
    <row r="303" spans="2:65" s="11" customFormat="1" ht="25.85" customHeight="1">
      <c r="B303" s="120"/>
      <c r="D303" s="121" t="s">
        <v>77</v>
      </c>
      <c r="E303" s="122" t="s">
        <v>480</v>
      </c>
      <c r="F303" s="122" t="s">
        <v>481</v>
      </c>
      <c r="I303" s="123"/>
      <c r="J303" s="124">
        <f>BK303</f>
        <v>0</v>
      </c>
      <c r="L303" s="120"/>
      <c r="M303" s="125"/>
      <c r="P303" s="126">
        <f>P304</f>
        <v>0</v>
      </c>
      <c r="R303" s="126">
        <f>R304</f>
        <v>0.10267999999999999</v>
      </c>
      <c r="T303" s="127">
        <f>T304</f>
        <v>0</v>
      </c>
      <c r="AR303" s="121" t="s">
        <v>88</v>
      </c>
      <c r="AT303" s="128" t="s">
        <v>77</v>
      </c>
      <c r="AU303" s="128" t="s">
        <v>78</v>
      </c>
      <c r="AY303" s="121" t="s">
        <v>158</v>
      </c>
      <c r="BK303" s="129">
        <f>BK304</f>
        <v>0</v>
      </c>
    </row>
    <row r="304" spans="2:65" s="11" customFormat="1" ht="22.75" customHeight="1">
      <c r="B304" s="120"/>
      <c r="D304" s="121" t="s">
        <v>77</v>
      </c>
      <c r="E304" s="130" t="s">
        <v>482</v>
      </c>
      <c r="F304" s="130" t="s">
        <v>483</v>
      </c>
      <c r="I304" s="123"/>
      <c r="J304" s="131">
        <f>BK304</f>
        <v>0</v>
      </c>
      <c r="L304" s="120"/>
      <c r="M304" s="125"/>
      <c r="P304" s="126">
        <f>SUM(P305:P313)</f>
        <v>0</v>
      </c>
      <c r="R304" s="126">
        <f>SUM(R305:R313)</f>
        <v>0.10267999999999999</v>
      </c>
      <c r="T304" s="127">
        <f>SUM(T305:T313)</f>
        <v>0</v>
      </c>
      <c r="AR304" s="121" t="s">
        <v>88</v>
      </c>
      <c r="AT304" s="128" t="s">
        <v>77</v>
      </c>
      <c r="AU304" s="128" t="s">
        <v>86</v>
      </c>
      <c r="AY304" s="121" t="s">
        <v>158</v>
      </c>
      <c r="BK304" s="129">
        <f>SUM(BK305:BK313)</f>
        <v>0</v>
      </c>
    </row>
    <row r="305" spans="2:65" s="1" customFormat="1" ht="24.25" customHeight="1">
      <c r="B305" s="31"/>
      <c r="C305" s="132" t="s">
        <v>484</v>
      </c>
      <c r="D305" s="132" t="s">
        <v>160</v>
      </c>
      <c r="E305" s="133" t="s">
        <v>485</v>
      </c>
      <c r="F305" s="134" t="s">
        <v>486</v>
      </c>
      <c r="G305" s="135" t="s">
        <v>163</v>
      </c>
      <c r="H305" s="136">
        <v>136</v>
      </c>
      <c r="I305" s="137"/>
      <c r="J305" s="138">
        <f>ROUND(I305*H305,2)</f>
        <v>0</v>
      </c>
      <c r="K305" s="139"/>
      <c r="L305" s="31"/>
      <c r="M305" s="140" t="s">
        <v>1</v>
      </c>
      <c r="N305" s="141" t="s">
        <v>43</v>
      </c>
      <c r="P305" s="142">
        <f>O305*H305</f>
        <v>0</v>
      </c>
      <c r="Q305" s="142">
        <v>4.0000000000000003E-5</v>
      </c>
      <c r="R305" s="142">
        <f>Q305*H305</f>
        <v>5.4400000000000004E-3</v>
      </c>
      <c r="S305" s="142">
        <v>0</v>
      </c>
      <c r="T305" s="143">
        <f>S305*H305</f>
        <v>0</v>
      </c>
      <c r="AR305" s="144" t="s">
        <v>242</v>
      </c>
      <c r="AT305" s="144" t="s">
        <v>160</v>
      </c>
      <c r="AU305" s="144" t="s">
        <v>88</v>
      </c>
      <c r="AY305" s="16" t="s">
        <v>158</v>
      </c>
      <c r="BE305" s="145">
        <f>IF(N305="základní",J305,0)</f>
        <v>0</v>
      </c>
      <c r="BF305" s="145">
        <f>IF(N305="snížená",J305,0)</f>
        <v>0</v>
      </c>
      <c r="BG305" s="145">
        <f>IF(N305="zákl. přenesená",J305,0)</f>
        <v>0</v>
      </c>
      <c r="BH305" s="145">
        <f>IF(N305="sníž. přenesená",J305,0)</f>
        <v>0</v>
      </c>
      <c r="BI305" s="145">
        <f>IF(N305="nulová",J305,0)</f>
        <v>0</v>
      </c>
      <c r="BJ305" s="16" t="s">
        <v>86</v>
      </c>
      <c r="BK305" s="145">
        <f>ROUND(I305*H305,2)</f>
        <v>0</v>
      </c>
      <c r="BL305" s="16" t="s">
        <v>242</v>
      </c>
      <c r="BM305" s="144" t="s">
        <v>487</v>
      </c>
    </row>
    <row r="306" spans="2:65" s="12" customFormat="1" ht="10.5">
      <c r="B306" s="146"/>
      <c r="D306" s="147" t="s">
        <v>169</v>
      </c>
      <c r="E306" s="148" t="s">
        <v>1</v>
      </c>
      <c r="F306" s="149" t="s">
        <v>488</v>
      </c>
      <c r="H306" s="150">
        <v>116</v>
      </c>
      <c r="I306" s="151"/>
      <c r="L306" s="146"/>
      <c r="M306" s="152"/>
      <c r="T306" s="153"/>
      <c r="AT306" s="148" t="s">
        <v>169</v>
      </c>
      <c r="AU306" s="148" t="s">
        <v>88</v>
      </c>
      <c r="AV306" s="12" t="s">
        <v>88</v>
      </c>
      <c r="AW306" s="12" t="s">
        <v>33</v>
      </c>
      <c r="AX306" s="12" t="s">
        <v>78</v>
      </c>
      <c r="AY306" s="148" t="s">
        <v>158</v>
      </c>
    </row>
    <row r="307" spans="2:65" s="12" customFormat="1" ht="10.5">
      <c r="B307" s="146"/>
      <c r="D307" s="147" t="s">
        <v>169</v>
      </c>
      <c r="E307" s="148" t="s">
        <v>1</v>
      </c>
      <c r="F307" s="149" t="s">
        <v>489</v>
      </c>
      <c r="H307" s="150">
        <v>20</v>
      </c>
      <c r="I307" s="151"/>
      <c r="L307" s="146"/>
      <c r="M307" s="152"/>
      <c r="T307" s="153"/>
      <c r="AT307" s="148" t="s">
        <v>169</v>
      </c>
      <c r="AU307" s="148" t="s">
        <v>88</v>
      </c>
      <c r="AV307" s="12" t="s">
        <v>88</v>
      </c>
      <c r="AW307" s="12" t="s">
        <v>33</v>
      </c>
      <c r="AX307" s="12" t="s">
        <v>78</v>
      </c>
      <c r="AY307" s="148" t="s">
        <v>158</v>
      </c>
    </row>
    <row r="308" spans="2:65" s="13" customFormat="1" ht="10.5">
      <c r="B308" s="154"/>
      <c r="D308" s="147" t="s">
        <v>169</v>
      </c>
      <c r="E308" s="155" t="s">
        <v>1</v>
      </c>
      <c r="F308" s="156" t="s">
        <v>176</v>
      </c>
      <c r="H308" s="157">
        <v>136</v>
      </c>
      <c r="I308" s="158"/>
      <c r="L308" s="154"/>
      <c r="M308" s="159"/>
      <c r="T308" s="160"/>
      <c r="AT308" s="155" t="s">
        <v>169</v>
      </c>
      <c r="AU308" s="155" t="s">
        <v>88</v>
      </c>
      <c r="AV308" s="13" t="s">
        <v>164</v>
      </c>
      <c r="AW308" s="13" t="s">
        <v>33</v>
      </c>
      <c r="AX308" s="13" t="s">
        <v>86</v>
      </c>
      <c r="AY308" s="155" t="s">
        <v>158</v>
      </c>
    </row>
    <row r="309" spans="2:65" s="1" customFormat="1" ht="16.55" customHeight="1">
      <c r="B309" s="31"/>
      <c r="C309" s="161" t="s">
        <v>333</v>
      </c>
      <c r="D309" s="161" t="s">
        <v>208</v>
      </c>
      <c r="E309" s="162" t="s">
        <v>490</v>
      </c>
      <c r="F309" s="163" t="s">
        <v>491</v>
      </c>
      <c r="G309" s="164" t="s">
        <v>163</v>
      </c>
      <c r="H309" s="165">
        <v>149.6</v>
      </c>
      <c r="I309" s="166"/>
      <c r="J309" s="167">
        <f>ROUND(I309*H309,2)</f>
        <v>0</v>
      </c>
      <c r="K309" s="168"/>
      <c r="L309" s="169"/>
      <c r="M309" s="170" t="s">
        <v>1</v>
      </c>
      <c r="N309" s="171" t="s">
        <v>43</v>
      </c>
      <c r="P309" s="142">
        <f>O309*H309</f>
        <v>0</v>
      </c>
      <c r="Q309" s="142">
        <v>6.4999999999999997E-4</v>
      </c>
      <c r="R309" s="142">
        <f>Q309*H309</f>
        <v>9.7239999999999993E-2</v>
      </c>
      <c r="S309" s="142">
        <v>0</v>
      </c>
      <c r="T309" s="143">
        <f>S309*H309</f>
        <v>0</v>
      </c>
      <c r="AR309" s="144" t="s">
        <v>201</v>
      </c>
      <c r="AT309" s="144" t="s">
        <v>208</v>
      </c>
      <c r="AU309" s="144" t="s">
        <v>88</v>
      </c>
      <c r="AY309" s="16" t="s">
        <v>158</v>
      </c>
      <c r="BE309" s="145">
        <f>IF(N309="základní",J309,0)</f>
        <v>0</v>
      </c>
      <c r="BF309" s="145">
        <f>IF(N309="snížená",J309,0)</f>
        <v>0</v>
      </c>
      <c r="BG309" s="145">
        <f>IF(N309="zákl. přenesená",J309,0)</f>
        <v>0</v>
      </c>
      <c r="BH309" s="145">
        <f>IF(N309="sníž. přenesená",J309,0)</f>
        <v>0</v>
      </c>
      <c r="BI309" s="145">
        <f>IF(N309="nulová",J309,0)</f>
        <v>0</v>
      </c>
      <c r="BJ309" s="16" t="s">
        <v>86</v>
      </c>
      <c r="BK309" s="145">
        <f>ROUND(I309*H309,2)</f>
        <v>0</v>
      </c>
      <c r="BL309" s="16" t="s">
        <v>164</v>
      </c>
      <c r="BM309" s="144" t="s">
        <v>492</v>
      </c>
    </row>
    <row r="310" spans="2:65" s="12" customFormat="1" ht="10.5">
      <c r="B310" s="146"/>
      <c r="D310" s="147" t="s">
        <v>169</v>
      </c>
      <c r="E310" s="148" t="s">
        <v>1</v>
      </c>
      <c r="F310" s="149" t="s">
        <v>488</v>
      </c>
      <c r="H310" s="150">
        <v>116</v>
      </c>
      <c r="I310" s="151"/>
      <c r="L310" s="146"/>
      <c r="M310" s="152"/>
      <c r="T310" s="153"/>
      <c r="AT310" s="148" t="s">
        <v>169</v>
      </c>
      <c r="AU310" s="148" t="s">
        <v>88</v>
      </c>
      <c r="AV310" s="12" t="s">
        <v>88</v>
      </c>
      <c r="AW310" s="12" t="s">
        <v>33</v>
      </c>
      <c r="AX310" s="12" t="s">
        <v>78</v>
      </c>
      <c r="AY310" s="148" t="s">
        <v>158</v>
      </c>
    </row>
    <row r="311" spans="2:65" s="12" customFormat="1" ht="10.5">
      <c r="B311" s="146"/>
      <c r="D311" s="147" t="s">
        <v>169</v>
      </c>
      <c r="E311" s="148" t="s">
        <v>1</v>
      </c>
      <c r="F311" s="149" t="s">
        <v>489</v>
      </c>
      <c r="H311" s="150">
        <v>20</v>
      </c>
      <c r="I311" s="151"/>
      <c r="L311" s="146"/>
      <c r="M311" s="152"/>
      <c r="T311" s="153"/>
      <c r="AT311" s="148" t="s">
        <v>169</v>
      </c>
      <c r="AU311" s="148" t="s">
        <v>88</v>
      </c>
      <c r="AV311" s="12" t="s">
        <v>88</v>
      </c>
      <c r="AW311" s="12" t="s">
        <v>33</v>
      </c>
      <c r="AX311" s="12" t="s">
        <v>78</v>
      </c>
      <c r="AY311" s="148" t="s">
        <v>158</v>
      </c>
    </row>
    <row r="312" spans="2:65" s="13" customFormat="1" ht="10.5">
      <c r="B312" s="154"/>
      <c r="D312" s="147" t="s">
        <v>169</v>
      </c>
      <c r="E312" s="155" t="s">
        <v>1</v>
      </c>
      <c r="F312" s="156" t="s">
        <v>176</v>
      </c>
      <c r="H312" s="157">
        <v>136</v>
      </c>
      <c r="I312" s="158"/>
      <c r="L312" s="154"/>
      <c r="M312" s="159"/>
      <c r="T312" s="160"/>
      <c r="AT312" s="155" t="s">
        <v>169</v>
      </c>
      <c r="AU312" s="155" t="s">
        <v>88</v>
      </c>
      <c r="AV312" s="13" t="s">
        <v>164</v>
      </c>
      <c r="AW312" s="13" t="s">
        <v>33</v>
      </c>
      <c r="AX312" s="13" t="s">
        <v>86</v>
      </c>
      <c r="AY312" s="155" t="s">
        <v>158</v>
      </c>
    </row>
    <row r="313" spans="2:65" s="12" customFormat="1" ht="10.5">
      <c r="B313" s="146"/>
      <c r="D313" s="147" t="s">
        <v>169</v>
      </c>
      <c r="F313" s="149" t="s">
        <v>493</v>
      </c>
      <c r="H313" s="150">
        <v>149.6</v>
      </c>
      <c r="I313" s="151"/>
      <c r="L313" s="146"/>
      <c r="M313" s="152"/>
      <c r="T313" s="153"/>
      <c r="AT313" s="148" t="s">
        <v>169</v>
      </c>
      <c r="AU313" s="148" t="s">
        <v>88</v>
      </c>
      <c r="AV313" s="12" t="s">
        <v>88</v>
      </c>
      <c r="AW313" s="12" t="s">
        <v>4</v>
      </c>
      <c r="AX313" s="12" t="s">
        <v>86</v>
      </c>
      <c r="AY313" s="148" t="s">
        <v>158</v>
      </c>
    </row>
    <row r="314" spans="2:65" s="11" customFormat="1" ht="25.85" customHeight="1">
      <c r="B314" s="120"/>
      <c r="D314" s="121" t="s">
        <v>77</v>
      </c>
      <c r="E314" s="122" t="s">
        <v>494</v>
      </c>
      <c r="F314" s="122" t="s">
        <v>495</v>
      </c>
      <c r="I314" s="123"/>
      <c r="J314" s="124">
        <f>BK314</f>
        <v>0</v>
      </c>
      <c r="L314" s="120"/>
      <c r="M314" s="125"/>
      <c r="P314" s="126">
        <v>0</v>
      </c>
      <c r="R314" s="126">
        <v>0</v>
      </c>
      <c r="T314" s="127">
        <v>0</v>
      </c>
      <c r="AR314" s="121" t="s">
        <v>186</v>
      </c>
      <c r="AT314" s="128" t="s">
        <v>77</v>
      </c>
      <c r="AU314" s="128" t="s">
        <v>78</v>
      </c>
      <c r="AY314" s="121" t="s">
        <v>158</v>
      </c>
      <c r="BK314" s="129">
        <v>0</v>
      </c>
    </row>
    <row r="315" spans="2:65" s="11" customFormat="1" ht="25.85" customHeight="1">
      <c r="B315" s="120"/>
      <c r="D315" s="121" t="s">
        <v>77</v>
      </c>
      <c r="E315" s="122" t="s">
        <v>496</v>
      </c>
      <c r="F315" s="122" t="s">
        <v>497</v>
      </c>
      <c r="I315" s="123"/>
      <c r="J315" s="124">
        <f>BK315</f>
        <v>0</v>
      </c>
      <c r="L315" s="120"/>
      <c r="M315" s="125"/>
      <c r="P315" s="126">
        <f>P316</f>
        <v>0</v>
      </c>
      <c r="R315" s="126">
        <f>R316</f>
        <v>0</v>
      </c>
      <c r="T315" s="127">
        <f>T316</f>
        <v>0</v>
      </c>
      <c r="AR315" s="121" t="s">
        <v>186</v>
      </c>
      <c r="AT315" s="128" t="s">
        <v>77</v>
      </c>
      <c r="AU315" s="128" t="s">
        <v>78</v>
      </c>
      <c r="AY315" s="121" t="s">
        <v>158</v>
      </c>
      <c r="BK315" s="129">
        <f>BK316</f>
        <v>0</v>
      </c>
    </row>
    <row r="316" spans="2:65" s="1" customFormat="1" ht="16.55" customHeight="1">
      <c r="B316" s="31"/>
      <c r="C316" s="132" t="s">
        <v>498</v>
      </c>
      <c r="D316" s="132" t="s">
        <v>160</v>
      </c>
      <c r="E316" s="133" t="s">
        <v>499</v>
      </c>
      <c r="F316" s="134" t="s">
        <v>500</v>
      </c>
      <c r="G316" s="135" t="s">
        <v>501</v>
      </c>
      <c r="H316" s="136">
        <v>5</v>
      </c>
      <c r="I316" s="137"/>
      <c r="J316" s="138">
        <f>ROUND(I316*H316,2)</f>
        <v>0</v>
      </c>
      <c r="K316" s="139"/>
      <c r="L316" s="31"/>
      <c r="M316" s="172" t="s">
        <v>1</v>
      </c>
      <c r="N316" s="173" t="s">
        <v>43</v>
      </c>
      <c r="O316" s="174"/>
      <c r="P316" s="175">
        <f>O316*H316</f>
        <v>0</v>
      </c>
      <c r="Q316" s="175">
        <v>0</v>
      </c>
      <c r="R316" s="175">
        <f>Q316*H316</f>
        <v>0</v>
      </c>
      <c r="S316" s="175">
        <v>0</v>
      </c>
      <c r="T316" s="176">
        <f>S316*H316</f>
        <v>0</v>
      </c>
      <c r="AR316" s="144" t="s">
        <v>502</v>
      </c>
      <c r="AT316" s="144" t="s">
        <v>160</v>
      </c>
      <c r="AU316" s="144" t="s">
        <v>86</v>
      </c>
      <c r="AY316" s="16" t="s">
        <v>158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6" t="s">
        <v>86</v>
      </c>
      <c r="BK316" s="145">
        <f>ROUND(I316*H316,2)</f>
        <v>0</v>
      </c>
      <c r="BL316" s="16" t="s">
        <v>502</v>
      </c>
      <c r="BM316" s="144" t="s">
        <v>503</v>
      </c>
    </row>
    <row r="317" spans="2:65" s="1" customFormat="1" ht="6.9" customHeight="1">
      <c r="B317" s="43"/>
      <c r="C317" s="44"/>
      <c r="D317" s="44"/>
      <c r="E317" s="44"/>
      <c r="F317" s="44"/>
      <c r="G317" s="44"/>
      <c r="H317" s="44"/>
      <c r="I317" s="44"/>
      <c r="J317" s="44"/>
      <c r="K317" s="44"/>
      <c r="L317" s="31"/>
    </row>
  </sheetData>
  <sheetProtection algorithmName="SHA-512" hashValue="WSVOpG4Rmh4a7um2LNXCQmrEb3XPzYIJBBssaJCYKf5WVIYRNK7DQ6MOy4WivtcI5QAwsy7fbN+W+Xk4yjyPhA==" saltValue="tM0p23mQnCsLh3802Nz0VLMS0JgX+fH+XGhBSrD7Em6Xl2oo1uIdLSibH1H9NY644+FfCVa6OPjmgd1nZvhpDw==" spinCount="100000" sheet="1" objects="1" scenarios="1" formatColumns="0" formatRows="0" autoFilter="0"/>
  <autoFilter ref="C127:K316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361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91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504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ROUND((SUM(BE129:BE360)),  2)</f>
        <v>0</v>
      </c>
      <c r="I33" s="91">
        <v>0.21</v>
      </c>
      <c r="J33" s="90">
        <f>ROUND(((SUM(BE129:BE360))*I33),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ROUND((SUM(BF129:BF360)),  2)</f>
        <v>0</v>
      </c>
      <c r="I34" s="91">
        <v>0.15</v>
      </c>
      <c r="J34" s="90">
        <f>ROUND(((SUM(BF129:BF360))*I34),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ROUND((SUM(BG129:BG360)),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ROUND((SUM(BH129:BH360)),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ROUND((SUM(BI129:BI360)),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IO-02 - Opěrné zdi a schodiště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J129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J130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J131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20" customHeight="1">
      <c r="B100" s="107"/>
      <c r="D100" s="108" t="s">
        <v>505</v>
      </c>
      <c r="E100" s="109"/>
      <c r="F100" s="109"/>
      <c r="G100" s="109"/>
      <c r="H100" s="109"/>
      <c r="I100" s="109"/>
      <c r="J100" s="110">
        <f>J164</f>
        <v>0</v>
      </c>
      <c r="L100" s="107"/>
    </row>
    <row r="101" spans="2:12" s="9" customFormat="1" ht="20" customHeight="1">
      <c r="B101" s="107"/>
      <c r="D101" s="108" t="s">
        <v>506</v>
      </c>
      <c r="E101" s="109"/>
      <c r="F101" s="109"/>
      <c r="G101" s="109"/>
      <c r="H101" s="109"/>
      <c r="I101" s="109"/>
      <c r="J101" s="110">
        <f>J200</f>
        <v>0</v>
      </c>
      <c r="L101" s="107"/>
    </row>
    <row r="102" spans="2:12" s="9" customFormat="1" ht="20" customHeight="1">
      <c r="B102" s="107"/>
      <c r="D102" s="108" t="s">
        <v>507</v>
      </c>
      <c r="E102" s="109"/>
      <c r="F102" s="109"/>
      <c r="G102" s="109"/>
      <c r="H102" s="109"/>
      <c r="I102" s="109"/>
      <c r="J102" s="110">
        <f>J237</f>
        <v>0</v>
      </c>
      <c r="L102" s="107"/>
    </row>
    <row r="103" spans="2:12" s="9" customFormat="1" ht="20" customHeight="1">
      <c r="B103" s="107"/>
      <c r="D103" s="108" t="s">
        <v>136</v>
      </c>
      <c r="E103" s="109"/>
      <c r="F103" s="109"/>
      <c r="G103" s="109"/>
      <c r="H103" s="109"/>
      <c r="I103" s="109"/>
      <c r="J103" s="110">
        <f>J242</f>
        <v>0</v>
      </c>
      <c r="L103" s="107"/>
    </row>
    <row r="104" spans="2:12" s="9" customFormat="1" ht="20" customHeight="1">
      <c r="B104" s="107"/>
      <c r="D104" s="108" t="s">
        <v>138</v>
      </c>
      <c r="E104" s="109"/>
      <c r="F104" s="109"/>
      <c r="G104" s="109"/>
      <c r="H104" s="109"/>
      <c r="I104" s="109"/>
      <c r="J104" s="110">
        <f>J256</f>
        <v>0</v>
      </c>
      <c r="L104" s="107"/>
    </row>
    <row r="105" spans="2:12" s="8" customFormat="1" ht="24.9" customHeight="1">
      <c r="B105" s="103"/>
      <c r="D105" s="104" t="s">
        <v>139</v>
      </c>
      <c r="E105" s="105"/>
      <c r="F105" s="105"/>
      <c r="G105" s="105"/>
      <c r="H105" s="105"/>
      <c r="I105" s="105"/>
      <c r="J105" s="106">
        <f>J258</f>
        <v>0</v>
      </c>
      <c r="L105" s="103"/>
    </row>
    <row r="106" spans="2:12" s="9" customFormat="1" ht="20" customHeight="1">
      <c r="B106" s="107"/>
      <c r="D106" s="108" t="s">
        <v>140</v>
      </c>
      <c r="E106" s="109"/>
      <c r="F106" s="109"/>
      <c r="G106" s="109"/>
      <c r="H106" s="109"/>
      <c r="I106" s="109"/>
      <c r="J106" s="110">
        <f>J259</f>
        <v>0</v>
      </c>
      <c r="L106" s="107"/>
    </row>
    <row r="107" spans="2:12" s="9" customFormat="1" ht="20" customHeight="1">
      <c r="B107" s="107"/>
      <c r="D107" s="108" t="s">
        <v>508</v>
      </c>
      <c r="E107" s="109"/>
      <c r="F107" s="109"/>
      <c r="G107" s="109"/>
      <c r="H107" s="109"/>
      <c r="I107" s="109"/>
      <c r="J107" s="110">
        <f>J281</f>
        <v>0</v>
      </c>
      <c r="L107" s="107"/>
    </row>
    <row r="108" spans="2:12" s="9" customFormat="1" ht="20" customHeight="1">
      <c r="B108" s="107"/>
      <c r="D108" s="108" t="s">
        <v>509</v>
      </c>
      <c r="E108" s="109"/>
      <c r="F108" s="109"/>
      <c r="G108" s="109"/>
      <c r="H108" s="109"/>
      <c r="I108" s="109"/>
      <c r="J108" s="110">
        <f>J301</f>
        <v>0</v>
      </c>
      <c r="L108" s="107"/>
    </row>
    <row r="109" spans="2:12" s="9" customFormat="1" ht="20" customHeight="1">
      <c r="B109" s="107"/>
      <c r="D109" s="108" t="s">
        <v>510</v>
      </c>
      <c r="E109" s="109"/>
      <c r="F109" s="109"/>
      <c r="G109" s="109"/>
      <c r="H109" s="109"/>
      <c r="I109" s="109"/>
      <c r="J109" s="110">
        <f>J326</f>
        <v>0</v>
      </c>
      <c r="L109" s="107"/>
    </row>
    <row r="110" spans="2:12" s="1" customFormat="1" ht="21.8" customHeight="1">
      <c r="B110" s="31"/>
      <c r="L110" s="31"/>
    </row>
    <row r="111" spans="2:12" s="1" customFormat="1" ht="6.9" customHeight="1"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1"/>
    </row>
    <row r="115" spans="2:20" s="1" customFormat="1" ht="6.9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31"/>
    </row>
    <row r="116" spans="2:20" s="1" customFormat="1" ht="24.9" customHeight="1">
      <c r="B116" s="31"/>
      <c r="C116" s="20" t="s">
        <v>143</v>
      </c>
      <c r="L116" s="31"/>
    </row>
    <row r="117" spans="2:20" s="1" customFormat="1" ht="6.9" customHeight="1">
      <c r="B117" s="31"/>
      <c r="L117" s="31"/>
    </row>
    <row r="118" spans="2:20" s="1" customFormat="1" ht="11.95" customHeight="1">
      <c r="B118" s="31"/>
      <c r="C118" s="26" t="s">
        <v>16</v>
      </c>
      <c r="L118" s="31"/>
    </row>
    <row r="119" spans="2:20" s="1" customFormat="1" ht="26.2" customHeight="1">
      <c r="B119" s="31"/>
      <c r="E119" s="225" t="str">
        <f>E7</f>
        <v>ROZ 180037 - Revitalizace veřejných ploch města Luby - Lokalita B, U Pily - IV.etapa</v>
      </c>
      <c r="F119" s="226"/>
      <c r="G119" s="226"/>
      <c r="H119" s="226"/>
      <c r="L119" s="31"/>
    </row>
    <row r="120" spans="2:20" s="1" customFormat="1" ht="11.95" customHeight="1">
      <c r="B120" s="31"/>
      <c r="C120" s="26" t="s">
        <v>123</v>
      </c>
      <c r="L120" s="31"/>
    </row>
    <row r="121" spans="2:20" s="1" customFormat="1" ht="16.55" customHeight="1">
      <c r="B121" s="31"/>
      <c r="E121" s="191" t="str">
        <f>E9</f>
        <v>IO-02 - Opěrné zdi a schodiště</v>
      </c>
      <c r="F121" s="227"/>
      <c r="G121" s="227"/>
      <c r="H121" s="227"/>
      <c r="L121" s="31"/>
    </row>
    <row r="122" spans="2:20" s="1" customFormat="1" ht="6.9" customHeight="1">
      <c r="B122" s="31"/>
      <c r="L122" s="31"/>
    </row>
    <row r="123" spans="2:20" s="1" customFormat="1" ht="11.95" customHeight="1">
      <c r="B123" s="31"/>
      <c r="C123" s="26" t="s">
        <v>20</v>
      </c>
      <c r="F123" s="24" t="str">
        <f>F12</f>
        <v xml:space="preserve"> </v>
      </c>
      <c r="I123" s="26" t="s">
        <v>22</v>
      </c>
      <c r="J123" s="51" t="str">
        <f>IF(J12="","",J12)</f>
        <v>Vyplň údaj</v>
      </c>
      <c r="L123" s="31"/>
    </row>
    <row r="124" spans="2:20" s="1" customFormat="1" ht="6.9" customHeight="1">
      <c r="B124" s="31"/>
      <c r="L124" s="31"/>
    </row>
    <row r="125" spans="2:20" s="1" customFormat="1" ht="15.25" customHeight="1">
      <c r="B125" s="31"/>
      <c r="C125" s="26" t="s">
        <v>23</v>
      </c>
      <c r="F125" s="24" t="str">
        <f>E15</f>
        <v>Město Luby</v>
      </c>
      <c r="I125" s="26" t="s">
        <v>30</v>
      </c>
      <c r="J125" s="29" t="str">
        <f>E21</f>
        <v>A69-architekti s.r.o.</v>
      </c>
      <c r="L125" s="31"/>
    </row>
    <row r="126" spans="2:20" s="1" customFormat="1" ht="15.25" customHeight="1">
      <c r="B126" s="31"/>
      <c r="C126" s="26" t="s">
        <v>28</v>
      </c>
      <c r="F126" s="24" t="str">
        <f>IF(E18="","",E18)</f>
        <v>Vyplň údaj</v>
      </c>
      <c r="I126" s="26" t="s">
        <v>34</v>
      </c>
      <c r="J126" s="29" t="str">
        <f>E24</f>
        <v>Ing.Pavel Šturc</v>
      </c>
      <c r="L126" s="31"/>
    </row>
    <row r="127" spans="2:20" s="1" customFormat="1" ht="10.35" customHeight="1">
      <c r="B127" s="31"/>
      <c r="L127" s="31"/>
    </row>
    <row r="128" spans="2:20" s="10" customFormat="1" ht="29.3" customHeight="1">
      <c r="B128" s="111"/>
      <c r="C128" s="112" t="s">
        <v>144</v>
      </c>
      <c r="D128" s="113" t="s">
        <v>63</v>
      </c>
      <c r="E128" s="113" t="s">
        <v>59</v>
      </c>
      <c r="F128" s="113" t="s">
        <v>60</v>
      </c>
      <c r="G128" s="113" t="s">
        <v>145</v>
      </c>
      <c r="H128" s="113" t="s">
        <v>146</v>
      </c>
      <c r="I128" s="113" t="s">
        <v>147</v>
      </c>
      <c r="J128" s="114" t="s">
        <v>128</v>
      </c>
      <c r="K128" s="115" t="s">
        <v>148</v>
      </c>
      <c r="L128" s="111"/>
      <c r="M128" s="58" t="s">
        <v>1</v>
      </c>
      <c r="N128" s="59" t="s">
        <v>42</v>
      </c>
      <c r="O128" s="59" t="s">
        <v>149</v>
      </c>
      <c r="P128" s="59" t="s">
        <v>150</v>
      </c>
      <c r="Q128" s="59" t="s">
        <v>151</v>
      </c>
      <c r="R128" s="59" t="s">
        <v>152</v>
      </c>
      <c r="S128" s="59" t="s">
        <v>153</v>
      </c>
      <c r="T128" s="60" t="s">
        <v>154</v>
      </c>
    </row>
    <row r="129" spans="2:65" s="1" customFormat="1" ht="22.75" customHeight="1">
      <c r="B129" s="31"/>
      <c r="C129" s="63" t="s">
        <v>155</v>
      </c>
      <c r="J129" s="116">
        <f>BK129</f>
        <v>0</v>
      </c>
      <c r="L129" s="31"/>
      <c r="M129" s="61"/>
      <c r="N129" s="52"/>
      <c r="O129" s="52"/>
      <c r="P129" s="117">
        <f>P130+P258</f>
        <v>0</v>
      </c>
      <c r="Q129" s="52"/>
      <c r="R129" s="117">
        <f>R130+R258</f>
        <v>272.59429044454828</v>
      </c>
      <c r="S129" s="52"/>
      <c r="T129" s="118">
        <f>T130+T258</f>
        <v>0</v>
      </c>
      <c r="AT129" s="16" t="s">
        <v>77</v>
      </c>
      <c r="AU129" s="16" t="s">
        <v>130</v>
      </c>
      <c r="BK129" s="119">
        <f>BK130+BK258</f>
        <v>0</v>
      </c>
    </row>
    <row r="130" spans="2:65" s="11" customFormat="1" ht="25.85" customHeight="1">
      <c r="B130" s="120"/>
      <c r="D130" s="121" t="s">
        <v>77</v>
      </c>
      <c r="E130" s="122" t="s">
        <v>156</v>
      </c>
      <c r="F130" s="122" t="s">
        <v>157</v>
      </c>
      <c r="I130" s="123"/>
      <c r="J130" s="124">
        <f>BK130</f>
        <v>0</v>
      </c>
      <c r="L130" s="120"/>
      <c r="M130" s="125"/>
      <c r="P130" s="126">
        <f>P131+P148+P164+P200+P237+P242+P256</f>
        <v>0</v>
      </c>
      <c r="R130" s="126">
        <f>R131+R148+R164+R200+R237+R242+R256</f>
        <v>271.43647069557829</v>
      </c>
      <c r="T130" s="127">
        <f>T131+T148+T164+T200+T237+T242+T256</f>
        <v>0</v>
      </c>
      <c r="AR130" s="121" t="s">
        <v>86</v>
      </c>
      <c r="AT130" s="128" t="s">
        <v>77</v>
      </c>
      <c r="AU130" s="128" t="s">
        <v>78</v>
      </c>
      <c r="AY130" s="121" t="s">
        <v>158</v>
      </c>
      <c r="BK130" s="129">
        <f>BK131+BK148+BK164+BK200+BK237+BK242+BK256</f>
        <v>0</v>
      </c>
    </row>
    <row r="131" spans="2:65" s="11" customFormat="1" ht="22.75" customHeight="1">
      <c r="B131" s="120"/>
      <c r="D131" s="121" t="s">
        <v>77</v>
      </c>
      <c r="E131" s="130" t="s">
        <v>86</v>
      </c>
      <c r="F131" s="130" t="s">
        <v>159</v>
      </c>
      <c r="I131" s="123"/>
      <c r="J131" s="131">
        <f>BK131</f>
        <v>0</v>
      </c>
      <c r="L131" s="120"/>
      <c r="M131" s="125"/>
      <c r="P131" s="126">
        <f>SUM(P132:P147)</f>
        <v>0</v>
      </c>
      <c r="R131" s="126">
        <f>SUM(R132:R147)</f>
        <v>0</v>
      </c>
      <c r="T131" s="127">
        <f>SUM(T132:T147)</f>
        <v>0</v>
      </c>
      <c r="AR131" s="121" t="s">
        <v>86</v>
      </c>
      <c r="AT131" s="128" t="s">
        <v>77</v>
      </c>
      <c r="AU131" s="128" t="s">
        <v>86</v>
      </c>
      <c r="AY131" s="121" t="s">
        <v>158</v>
      </c>
      <c r="BK131" s="129">
        <f>SUM(BK132:BK147)</f>
        <v>0</v>
      </c>
    </row>
    <row r="132" spans="2:65" s="1" customFormat="1" ht="33.049999999999997" customHeight="1">
      <c r="B132" s="31"/>
      <c r="C132" s="132" t="s">
        <v>86</v>
      </c>
      <c r="D132" s="132" t="s">
        <v>160</v>
      </c>
      <c r="E132" s="133" t="s">
        <v>511</v>
      </c>
      <c r="F132" s="134" t="s">
        <v>512</v>
      </c>
      <c r="G132" s="135" t="s">
        <v>167</v>
      </c>
      <c r="H132" s="136">
        <v>62.408999999999999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513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514</v>
      </c>
      <c r="H133" s="150">
        <v>54.167999999999999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78</v>
      </c>
      <c r="AY133" s="148" t="s">
        <v>158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515</v>
      </c>
      <c r="H134" s="150">
        <v>8.2409999999999997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78</v>
      </c>
      <c r="AY134" s="148" t="s">
        <v>158</v>
      </c>
    </row>
    <row r="135" spans="2:65" s="13" customFormat="1" ht="10.5">
      <c r="B135" s="154"/>
      <c r="D135" s="147" t="s">
        <v>169</v>
      </c>
      <c r="E135" s="155" t="s">
        <v>1</v>
      </c>
      <c r="F135" s="156" t="s">
        <v>176</v>
      </c>
      <c r="H135" s="157">
        <v>62.408999999999999</v>
      </c>
      <c r="I135" s="158"/>
      <c r="L135" s="154"/>
      <c r="M135" s="159"/>
      <c r="T135" s="160"/>
      <c r="AT135" s="155" t="s">
        <v>169</v>
      </c>
      <c r="AU135" s="155" t="s">
        <v>88</v>
      </c>
      <c r="AV135" s="13" t="s">
        <v>164</v>
      </c>
      <c r="AW135" s="13" t="s">
        <v>33</v>
      </c>
      <c r="AX135" s="13" t="s">
        <v>86</v>
      </c>
      <c r="AY135" s="155" t="s">
        <v>158</v>
      </c>
    </row>
    <row r="136" spans="2:65" s="1" customFormat="1" ht="37.799999999999997" customHeight="1">
      <c r="B136" s="31"/>
      <c r="C136" s="132" t="s">
        <v>88</v>
      </c>
      <c r="D136" s="132" t="s">
        <v>160</v>
      </c>
      <c r="E136" s="133" t="s">
        <v>182</v>
      </c>
      <c r="F136" s="134" t="s">
        <v>183</v>
      </c>
      <c r="G136" s="135" t="s">
        <v>167</v>
      </c>
      <c r="H136" s="136">
        <v>62.408999999999999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164</v>
      </c>
      <c r="BM136" s="144" t="s">
        <v>516</v>
      </c>
    </row>
    <row r="137" spans="2:65" s="12" customFormat="1" ht="10.5">
      <c r="B137" s="146"/>
      <c r="D137" s="147" t="s">
        <v>169</v>
      </c>
      <c r="E137" s="148" t="s">
        <v>1</v>
      </c>
      <c r="F137" s="149" t="s">
        <v>517</v>
      </c>
      <c r="H137" s="150">
        <v>62.408999999999999</v>
      </c>
      <c r="I137" s="151"/>
      <c r="L137" s="146"/>
      <c r="M137" s="152"/>
      <c r="T137" s="153"/>
      <c r="AT137" s="148" t="s">
        <v>169</v>
      </c>
      <c r="AU137" s="148" t="s">
        <v>88</v>
      </c>
      <c r="AV137" s="12" t="s">
        <v>88</v>
      </c>
      <c r="AW137" s="12" t="s">
        <v>33</v>
      </c>
      <c r="AX137" s="12" t="s">
        <v>78</v>
      </c>
      <c r="AY137" s="148" t="s">
        <v>158</v>
      </c>
    </row>
    <row r="138" spans="2:65" s="13" customFormat="1" ht="10.5">
      <c r="B138" s="154"/>
      <c r="D138" s="147" t="s">
        <v>169</v>
      </c>
      <c r="E138" s="155" t="s">
        <v>1</v>
      </c>
      <c r="F138" s="156" t="s">
        <v>176</v>
      </c>
      <c r="H138" s="157">
        <v>62.408999999999999</v>
      </c>
      <c r="I138" s="158"/>
      <c r="L138" s="154"/>
      <c r="M138" s="159"/>
      <c r="T138" s="160"/>
      <c r="AT138" s="155" t="s">
        <v>169</v>
      </c>
      <c r="AU138" s="155" t="s">
        <v>88</v>
      </c>
      <c r="AV138" s="13" t="s">
        <v>164</v>
      </c>
      <c r="AW138" s="13" t="s">
        <v>33</v>
      </c>
      <c r="AX138" s="13" t="s">
        <v>86</v>
      </c>
      <c r="AY138" s="155" t="s">
        <v>158</v>
      </c>
    </row>
    <row r="139" spans="2:65" s="1" customFormat="1" ht="37.799999999999997" customHeight="1">
      <c r="B139" s="31"/>
      <c r="C139" s="132" t="s">
        <v>177</v>
      </c>
      <c r="D139" s="132" t="s">
        <v>160</v>
      </c>
      <c r="E139" s="133" t="s">
        <v>187</v>
      </c>
      <c r="F139" s="134" t="s">
        <v>188</v>
      </c>
      <c r="G139" s="135" t="s">
        <v>167</v>
      </c>
      <c r="H139" s="136">
        <v>748.90800000000002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43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164</v>
      </c>
      <c r="AT139" s="144" t="s">
        <v>160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164</v>
      </c>
      <c r="BM139" s="144" t="s">
        <v>518</v>
      </c>
    </row>
    <row r="140" spans="2:65" s="12" customFormat="1" ht="10.5">
      <c r="B140" s="146"/>
      <c r="D140" s="147" t="s">
        <v>169</v>
      </c>
      <c r="E140" s="148" t="s">
        <v>1</v>
      </c>
      <c r="F140" s="149" t="s">
        <v>519</v>
      </c>
      <c r="H140" s="150">
        <v>748.90800000000002</v>
      </c>
      <c r="I140" s="151"/>
      <c r="L140" s="146"/>
      <c r="M140" s="152"/>
      <c r="T140" s="153"/>
      <c r="AT140" s="148" t="s">
        <v>169</v>
      </c>
      <c r="AU140" s="148" t="s">
        <v>88</v>
      </c>
      <c r="AV140" s="12" t="s">
        <v>88</v>
      </c>
      <c r="AW140" s="12" t="s">
        <v>33</v>
      </c>
      <c r="AX140" s="12" t="s">
        <v>78</v>
      </c>
      <c r="AY140" s="148" t="s">
        <v>158</v>
      </c>
    </row>
    <row r="141" spans="2:65" s="13" customFormat="1" ht="10.5">
      <c r="B141" s="154"/>
      <c r="D141" s="147" t="s">
        <v>169</v>
      </c>
      <c r="E141" s="155" t="s">
        <v>1</v>
      </c>
      <c r="F141" s="156" t="s">
        <v>176</v>
      </c>
      <c r="H141" s="157">
        <v>748.90800000000002</v>
      </c>
      <c r="I141" s="158"/>
      <c r="L141" s="154"/>
      <c r="M141" s="159"/>
      <c r="T141" s="160"/>
      <c r="AT141" s="155" t="s">
        <v>169</v>
      </c>
      <c r="AU141" s="155" t="s">
        <v>88</v>
      </c>
      <c r="AV141" s="13" t="s">
        <v>164</v>
      </c>
      <c r="AW141" s="13" t="s">
        <v>33</v>
      </c>
      <c r="AX141" s="13" t="s">
        <v>86</v>
      </c>
      <c r="AY141" s="155" t="s">
        <v>158</v>
      </c>
    </row>
    <row r="142" spans="2:65" s="1" customFormat="1" ht="24.25" customHeight="1">
      <c r="B142" s="31"/>
      <c r="C142" s="132" t="s">
        <v>164</v>
      </c>
      <c r="D142" s="132" t="s">
        <v>160</v>
      </c>
      <c r="E142" s="133" t="s">
        <v>520</v>
      </c>
      <c r="F142" s="134" t="s">
        <v>521</v>
      </c>
      <c r="G142" s="135" t="s">
        <v>167</v>
      </c>
      <c r="H142" s="136">
        <v>62.408999999999999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522</v>
      </c>
    </row>
    <row r="143" spans="2:65" s="12" customFormat="1" ht="10.5">
      <c r="B143" s="146"/>
      <c r="D143" s="147" t="s">
        <v>169</v>
      </c>
      <c r="E143" s="148" t="s">
        <v>1</v>
      </c>
      <c r="F143" s="149" t="s">
        <v>517</v>
      </c>
      <c r="H143" s="150">
        <v>62.408999999999999</v>
      </c>
      <c r="I143" s="151"/>
      <c r="L143" s="146"/>
      <c r="M143" s="152"/>
      <c r="T143" s="153"/>
      <c r="AT143" s="148" t="s">
        <v>169</v>
      </c>
      <c r="AU143" s="148" t="s">
        <v>88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62.408999999999999</v>
      </c>
      <c r="I144" s="158"/>
      <c r="L144" s="154"/>
      <c r="M144" s="159"/>
      <c r="T144" s="160"/>
      <c r="AT144" s="155" t="s">
        <v>169</v>
      </c>
      <c r="AU144" s="155" t="s">
        <v>88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" customFormat="1" ht="33.049999999999997" customHeight="1">
      <c r="B145" s="31"/>
      <c r="C145" s="132" t="s">
        <v>186</v>
      </c>
      <c r="D145" s="132" t="s">
        <v>160</v>
      </c>
      <c r="E145" s="133" t="s">
        <v>523</v>
      </c>
      <c r="F145" s="134" t="s">
        <v>524</v>
      </c>
      <c r="G145" s="135" t="s">
        <v>211</v>
      </c>
      <c r="H145" s="136">
        <v>106.095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164</v>
      </c>
      <c r="AT145" s="144" t="s">
        <v>160</v>
      </c>
      <c r="AU145" s="144" t="s">
        <v>88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164</v>
      </c>
      <c r="BM145" s="144" t="s">
        <v>525</v>
      </c>
    </row>
    <row r="146" spans="2:65" s="12" customFormat="1" ht="10.5">
      <c r="B146" s="146"/>
      <c r="D146" s="147" t="s">
        <v>169</v>
      </c>
      <c r="E146" s="148" t="s">
        <v>1</v>
      </c>
      <c r="F146" s="149" t="s">
        <v>526</v>
      </c>
      <c r="H146" s="150">
        <v>106.095</v>
      </c>
      <c r="I146" s="151"/>
      <c r="L146" s="146"/>
      <c r="M146" s="152"/>
      <c r="T146" s="153"/>
      <c r="AT146" s="148" t="s">
        <v>169</v>
      </c>
      <c r="AU146" s="148" t="s">
        <v>88</v>
      </c>
      <c r="AV146" s="12" t="s">
        <v>88</v>
      </c>
      <c r="AW146" s="12" t="s">
        <v>33</v>
      </c>
      <c r="AX146" s="12" t="s">
        <v>78</v>
      </c>
      <c r="AY146" s="148" t="s">
        <v>158</v>
      </c>
    </row>
    <row r="147" spans="2:65" s="13" customFormat="1" ht="10.5">
      <c r="B147" s="154"/>
      <c r="D147" s="147" t="s">
        <v>169</v>
      </c>
      <c r="E147" s="155" t="s">
        <v>1</v>
      </c>
      <c r="F147" s="156" t="s">
        <v>176</v>
      </c>
      <c r="H147" s="157">
        <v>106.095</v>
      </c>
      <c r="I147" s="158"/>
      <c r="L147" s="154"/>
      <c r="M147" s="159"/>
      <c r="T147" s="160"/>
      <c r="AT147" s="155" t="s">
        <v>169</v>
      </c>
      <c r="AU147" s="155" t="s">
        <v>88</v>
      </c>
      <c r="AV147" s="13" t="s">
        <v>164</v>
      </c>
      <c r="AW147" s="13" t="s">
        <v>33</v>
      </c>
      <c r="AX147" s="13" t="s">
        <v>86</v>
      </c>
      <c r="AY147" s="155" t="s">
        <v>158</v>
      </c>
    </row>
    <row r="148" spans="2:65" s="11" customFormat="1" ht="22.75" customHeight="1">
      <c r="B148" s="120"/>
      <c r="D148" s="121" t="s">
        <v>77</v>
      </c>
      <c r="E148" s="130" t="s">
        <v>88</v>
      </c>
      <c r="F148" s="130" t="s">
        <v>233</v>
      </c>
      <c r="I148" s="123"/>
      <c r="J148" s="131">
        <f>BK148</f>
        <v>0</v>
      </c>
      <c r="L148" s="120"/>
      <c r="M148" s="125"/>
      <c r="P148" s="126">
        <f>SUM(P149:P163)</f>
        <v>0</v>
      </c>
      <c r="R148" s="126">
        <f>SUM(R149:R163)</f>
        <v>138.29277225347201</v>
      </c>
      <c r="T148" s="127">
        <f>SUM(T149:T163)</f>
        <v>0</v>
      </c>
      <c r="AR148" s="121" t="s">
        <v>86</v>
      </c>
      <c r="AT148" s="128" t="s">
        <v>77</v>
      </c>
      <c r="AU148" s="128" t="s">
        <v>86</v>
      </c>
      <c r="AY148" s="121" t="s">
        <v>158</v>
      </c>
      <c r="BK148" s="129">
        <f>SUM(BK149:BK163)</f>
        <v>0</v>
      </c>
    </row>
    <row r="149" spans="2:65" s="1" customFormat="1" ht="24.25" customHeight="1">
      <c r="B149" s="31"/>
      <c r="C149" s="132" t="s">
        <v>191</v>
      </c>
      <c r="D149" s="132" t="s">
        <v>160</v>
      </c>
      <c r="E149" s="133" t="s">
        <v>527</v>
      </c>
      <c r="F149" s="134" t="s">
        <v>528</v>
      </c>
      <c r="G149" s="135" t="s">
        <v>167</v>
      </c>
      <c r="H149" s="136">
        <v>20.867999999999999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2.5018722040000001</v>
      </c>
      <c r="R149" s="142">
        <f>Q149*H149</f>
        <v>52.209069153072001</v>
      </c>
      <c r="S149" s="142">
        <v>0</v>
      </c>
      <c r="T149" s="143">
        <f>S149*H149</f>
        <v>0</v>
      </c>
      <c r="AR149" s="144" t="s">
        <v>164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164</v>
      </c>
      <c r="BM149" s="144" t="s">
        <v>223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529</v>
      </c>
      <c r="H150" s="150">
        <v>20.867999999999999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78</v>
      </c>
      <c r="AY150" s="148" t="s">
        <v>158</v>
      </c>
    </row>
    <row r="151" spans="2:65" s="13" customFormat="1" ht="10.5">
      <c r="B151" s="154"/>
      <c r="D151" s="147" t="s">
        <v>169</v>
      </c>
      <c r="E151" s="155" t="s">
        <v>1</v>
      </c>
      <c r="F151" s="156" t="s">
        <v>176</v>
      </c>
      <c r="H151" s="157">
        <v>20.867999999999999</v>
      </c>
      <c r="I151" s="158"/>
      <c r="L151" s="154"/>
      <c r="M151" s="159"/>
      <c r="T151" s="160"/>
      <c r="AT151" s="155" t="s">
        <v>169</v>
      </c>
      <c r="AU151" s="155" t="s">
        <v>88</v>
      </c>
      <c r="AV151" s="13" t="s">
        <v>164</v>
      </c>
      <c r="AW151" s="13" t="s">
        <v>33</v>
      </c>
      <c r="AX151" s="13" t="s">
        <v>86</v>
      </c>
      <c r="AY151" s="155" t="s">
        <v>158</v>
      </c>
    </row>
    <row r="152" spans="2:65" s="1" customFormat="1" ht="21.8" customHeight="1">
      <c r="B152" s="31"/>
      <c r="C152" s="132" t="s">
        <v>196</v>
      </c>
      <c r="D152" s="132" t="s">
        <v>160</v>
      </c>
      <c r="E152" s="133" t="s">
        <v>530</v>
      </c>
      <c r="F152" s="134" t="s">
        <v>531</v>
      </c>
      <c r="G152" s="135" t="s">
        <v>211</v>
      </c>
      <c r="H152" s="136">
        <v>1.268</v>
      </c>
      <c r="I152" s="137"/>
      <c r="J152" s="138">
        <f>ROUND(I152*H152,2)</f>
        <v>0</v>
      </c>
      <c r="K152" s="139"/>
      <c r="L152" s="31"/>
      <c r="M152" s="140" t="s">
        <v>1</v>
      </c>
      <c r="N152" s="141" t="s">
        <v>43</v>
      </c>
      <c r="P152" s="142">
        <f>O152*H152</f>
        <v>0</v>
      </c>
      <c r="Q152" s="142">
        <v>1.0606207999999999</v>
      </c>
      <c r="R152" s="142">
        <f>Q152*H152</f>
        <v>1.3448671743999998</v>
      </c>
      <c r="S152" s="142">
        <v>0</v>
      </c>
      <c r="T152" s="143">
        <f>S152*H152</f>
        <v>0</v>
      </c>
      <c r="AR152" s="144" t="s">
        <v>164</v>
      </c>
      <c r="AT152" s="144" t="s">
        <v>160</v>
      </c>
      <c r="AU152" s="144" t="s">
        <v>88</v>
      </c>
      <c r="AY152" s="16" t="s">
        <v>158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164</v>
      </c>
      <c r="BM152" s="144" t="s">
        <v>234</v>
      </c>
    </row>
    <row r="153" spans="2:65" s="12" customFormat="1" ht="10.5">
      <c r="B153" s="146"/>
      <c r="D153" s="147" t="s">
        <v>169</v>
      </c>
      <c r="E153" s="148" t="s">
        <v>1</v>
      </c>
      <c r="F153" s="149" t="s">
        <v>532</v>
      </c>
      <c r="H153" s="150">
        <v>1.268</v>
      </c>
      <c r="I153" s="151"/>
      <c r="L153" s="146"/>
      <c r="M153" s="152"/>
      <c r="T153" s="153"/>
      <c r="AT153" s="148" t="s">
        <v>169</v>
      </c>
      <c r="AU153" s="148" t="s">
        <v>88</v>
      </c>
      <c r="AV153" s="12" t="s">
        <v>88</v>
      </c>
      <c r="AW153" s="12" t="s">
        <v>33</v>
      </c>
      <c r="AX153" s="12" t="s">
        <v>78</v>
      </c>
      <c r="AY153" s="148" t="s">
        <v>158</v>
      </c>
    </row>
    <row r="154" spans="2:65" s="13" customFormat="1" ht="10.5">
      <c r="B154" s="154"/>
      <c r="D154" s="147" t="s">
        <v>169</v>
      </c>
      <c r="E154" s="155" t="s">
        <v>1</v>
      </c>
      <c r="F154" s="156" t="s">
        <v>176</v>
      </c>
      <c r="H154" s="157">
        <v>1.268</v>
      </c>
      <c r="I154" s="158"/>
      <c r="L154" s="154"/>
      <c r="M154" s="159"/>
      <c r="T154" s="160"/>
      <c r="AT154" s="155" t="s">
        <v>169</v>
      </c>
      <c r="AU154" s="155" t="s">
        <v>88</v>
      </c>
      <c r="AV154" s="13" t="s">
        <v>164</v>
      </c>
      <c r="AW154" s="13" t="s">
        <v>33</v>
      </c>
      <c r="AX154" s="13" t="s">
        <v>86</v>
      </c>
      <c r="AY154" s="155" t="s">
        <v>158</v>
      </c>
    </row>
    <row r="155" spans="2:65" s="1" customFormat="1" ht="24.25" customHeight="1">
      <c r="B155" s="31"/>
      <c r="C155" s="132" t="s">
        <v>201</v>
      </c>
      <c r="D155" s="132" t="s">
        <v>160</v>
      </c>
      <c r="E155" s="133" t="s">
        <v>533</v>
      </c>
      <c r="F155" s="134" t="s">
        <v>534</v>
      </c>
      <c r="G155" s="135" t="s">
        <v>167</v>
      </c>
      <c r="H155" s="136">
        <v>33.299999999999997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2.5018722040000001</v>
      </c>
      <c r="R155" s="142">
        <f>Q155*H155</f>
        <v>83.312344393199993</v>
      </c>
      <c r="S155" s="142">
        <v>0</v>
      </c>
      <c r="T155" s="143">
        <f>S155*H155</f>
        <v>0</v>
      </c>
      <c r="AR155" s="144" t="s">
        <v>164</v>
      </c>
      <c r="AT155" s="144" t="s">
        <v>160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164</v>
      </c>
      <c r="BM155" s="144" t="s">
        <v>242</v>
      </c>
    </row>
    <row r="156" spans="2:65" s="12" customFormat="1" ht="10.5">
      <c r="B156" s="146"/>
      <c r="D156" s="147" t="s">
        <v>169</v>
      </c>
      <c r="E156" s="148" t="s">
        <v>1</v>
      </c>
      <c r="F156" s="149" t="s">
        <v>535</v>
      </c>
      <c r="H156" s="150">
        <v>33.299999999999997</v>
      </c>
      <c r="I156" s="151"/>
      <c r="L156" s="146"/>
      <c r="M156" s="152"/>
      <c r="T156" s="153"/>
      <c r="AT156" s="148" t="s">
        <v>169</v>
      </c>
      <c r="AU156" s="148" t="s">
        <v>88</v>
      </c>
      <c r="AV156" s="12" t="s">
        <v>88</v>
      </c>
      <c r="AW156" s="12" t="s">
        <v>33</v>
      </c>
      <c r="AX156" s="12" t="s">
        <v>78</v>
      </c>
      <c r="AY156" s="148" t="s">
        <v>158</v>
      </c>
    </row>
    <row r="157" spans="2:65" s="13" customFormat="1" ht="10.5">
      <c r="B157" s="154"/>
      <c r="D157" s="147" t="s">
        <v>169</v>
      </c>
      <c r="E157" s="155" t="s">
        <v>1</v>
      </c>
      <c r="F157" s="156" t="s">
        <v>176</v>
      </c>
      <c r="H157" s="157">
        <v>33.299999999999997</v>
      </c>
      <c r="I157" s="158"/>
      <c r="L157" s="154"/>
      <c r="M157" s="159"/>
      <c r="T157" s="160"/>
      <c r="AT157" s="155" t="s">
        <v>169</v>
      </c>
      <c r="AU157" s="155" t="s">
        <v>88</v>
      </c>
      <c r="AV157" s="13" t="s">
        <v>164</v>
      </c>
      <c r="AW157" s="13" t="s">
        <v>33</v>
      </c>
      <c r="AX157" s="13" t="s">
        <v>86</v>
      </c>
      <c r="AY157" s="155" t="s">
        <v>158</v>
      </c>
    </row>
    <row r="158" spans="2:65" s="1" customFormat="1" ht="21.8" customHeight="1">
      <c r="B158" s="31"/>
      <c r="C158" s="132" t="s">
        <v>207</v>
      </c>
      <c r="D158" s="132" t="s">
        <v>160</v>
      </c>
      <c r="E158" s="133" t="s">
        <v>536</v>
      </c>
      <c r="F158" s="134" t="s">
        <v>537</v>
      </c>
      <c r="G158" s="135" t="s">
        <v>211</v>
      </c>
      <c r="H158" s="136">
        <v>1.296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1.0606207999999999</v>
      </c>
      <c r="R158" s="142">
        <f>Q158*H158</f>
        <v>1.3745645568</v>
      </c>
      <c r="S158" s="142">
        <v>0</v>
      </c>
      <c r="T158" s="143">
        <f>S158*H158</f>
        <v>0</v>
      </c>
      <c r="AR158" s="144" t="s">
        <v>164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212</v>
      </c>
    </row>
    <row r="159" spans="2:65" s="12" customFormat="1" ht="10.5">
      <c r="B159" s="146"/>
      <c r="D159" s="147" t="s">
        <v>169</v>
      </c>
      <c r="E159" s="148" t="s">
        <v>1</v>
      </c>
      <c r="F159" s="149" t="s">
        <v>538</v>
      </c>
      <c r="H159" s="150">
        <v>1.296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33</v>
      </c>
      <c r="AX159" s="12" t="s">
        <v>78</v>
      </c>
      <c r="AY159" s="148" t="s">
        <v>158</v>
      </c>
    </row>
    <row r="160" spans="2:65" s="13" customFormat="1" ht="10.5">
      <c r="B160" s="154"/>
      <c r="D160" s="147" t="s">
        <v>169</v>
      </c>
      <c r="E160" s="155" t="s">
        <v>1</v>
      </c>
      <c r="F160" s="156" t="s">
        <v>176</v>
      </c>
      <c r="H160" s="157">
        <v>1.296</v>
      </c>
      <c r="I160" s="158"/>
      <c r="L160" s="154"/>
      <c r="M160" s="159"/>
      <c r="T160" s="160"/>
      <c r="AT160" s="155" t="s">
        <v>169</v>
      </c>
      <c r="AU160" s="155" t="s">
        <v>88</v>
      </c>
      <c r="AV160" s="13" t="s">
        <v>164</v>
      </c>
      <c r="AW160" s="13" t="s">
        <v>33</v>
      </c>
      <c r="AX160" s="13" t="s">
        <v>86</v>
      </c>
      <c r="AY160" s="155" t="s">
        <v>158</v>
      </c>
    </row>
    <row r="161" spans="2:65" s="1" customFormat="1" ht="24.25" customHeight="1">
      <c r="B161" s="31"/>
      <c r="C161" s="132" t="s">
        <v>214</v>
      </c>
      <c r="D161" s="132" t="s">
        <v>160</v>
      </c>
      <c r="E161" s="133" t="s">
        <v>248</v>
      </c>
      <c r="F161" s="134" t="s">
        <v>249</v>
      </c>
      <c r="G161" s="135" t="s">
        <v>250</v>
      </c>
      <c r="H161" s="136">
        <v>106.06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4.8959999999999997E-4</v>
      </c>
      <c r="R161" s="142">
        <f>Q161*H161</f>
        <v>5.1926976E-2</v>
      </c>
      <c r="S161" s="142">
        <v>0</v>
      </c>
      <c r="T161" s="143">
        <f>S161*H161</f>
        <v>0</v>
      </c>
      <c r="AR161" s="144" t="s">
        <v>164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164</v>
      </c>
      <c r="BM161" s="144" t="s">
        <v>262</v>
      </c>
    </row>
    <row r="162" spans="2:65" s="12" customFormat="1" ht="10.5">
      <c r="B162" s="146"/>
      <c r="D162" s="147" t="s">
        <v>169</v>
      </c>
      <c r="E162" s="148" t="s">
        <v>1</v>
      </c>
      <c r="F162" s="149" t="s">
        <v>539</v>
      </c>
      <c r="H162" s="150">
        <v>106.06</v>
      </c>
      <c r="I162" s="151"/>
      <c r="L162" s="146"/>
      <c r="M162" s="152"/>
      <c r="T162" s="153"/>
      <c r="AT162" s="148" t="s">
        <v>169</v>
      </c>
      <c r="AU162" s="148" t="s">
        <v>88</v>
      </c>
      <c r="AV162" s="12" t="s">
        <v>88</v>
      </c>
      <c r="AW162" s="12" t="s">
        <v>33</v>
      </c>
      <c r="AX162" s="12" t="s">
        <v>78</v>
      </c>
      <c r="AY162" s="148" t="s">
        <v>158</v>
      </c>
    </row>
    <row r="163" spans="2:65" s="13" customFormat="1" ht="10.5">
      <c r="B163" s="154"/>
      <c r="D163" s="147" t="s">
        <v>169</v>
      </c>
      <c r="E163" s="155" t="s">
        <v>1</v>
      </c>
      <c r="F163" s="156" t="s">
        <v>176</v>
      </c>
      <c r="H163" s="157">
        <v>106.06</v>
      </c>
      <c r="I163" s="158"/>
      <c r="L163" s="154"/>
      <c r="M163" s="159"/>
      <c r="T163" s="160"/>
      <c r="AT163" s="155" t="s">
        <v>169</v>
      </c>
      <c r="AU163" s="155" t="s">
        <v>88</v>
      </c>
      <c r="AV163" s="13" t="s">
        <v>164</v>
      </c>
      <c r="AW163" s="13" t="s">
        <v>33</v>
      </c>
      <c r="AX163" s="13" t="s">
        <v>86</v>
      </c>
      <c r="AY163" s="155" t="s">
        <v>158</v>
      </c>
    </row>
    <row r="164" spans="2:65" s="11" customFormat="1" ht="22.75" customHeight="1">
      <c r="B164" s="120"/>
      <c r="D164" s="121" t="s">
        <v>77</v>
      </c>
      <c r="E164" s="130" t="s">
        <v>177</v>
      </c>
      <c r="F164" s="130" t="s">
        <v>540</v>
      </c>
      <c r="I164" s="123"/>
      <c r="J164" s="131">
        <f>BK164</f>
        <v>0</v>
      </c>
      <c r="L164" s="120"/>
      <c r="M164" s="125"/>
      <c r="P164" s="126">
        <f>SUM(P165:P199)</f>
        <v>0</v>
      </c>
      <c r="R164" s="126">
        <f>SUM(R165:R199)</f>
        <v>117.13619746101999</v>
      </c>
      <c r="T164" s="127">
        <f>SUM(T165:T199)</f>
        <v>0</v>
      </c>
      <c r="AR164" s="121" t="s">
        <v>86</v>
      </c>
      <c r="AT164" s="128" t="s">
        <v>77</v>
      </c>
      <c r="AU164" s="128" t="s">
        <v>86</v>
      </c>
      <c r="AY164" s="121" t="s">
        <v>158</v>
      </c>
      <c r="BK164" s="129">
        <f>SUM(BK165:BK199)</f>
        <v>0</v>
      </c>
    </row>
    <row r="165" spans="2:65" s="1" customFormat="1" ht="24.25" customHeight="1">
      <c r="B165" s="31"/>
      <c r="C165" s="132" t="s">
        <v>219</v>
      </c>
      <c r="D165" s="132" t="s">
        <v>160</v>
      </c>
      <c r="E165" s="133" t="s">
        <v>541</v>
      </c>
      <c r="F165" s="134" t="s">
        <v>542</v>
      </c>
      <c r="G165" s="135" t="s">
        <v>163</v>
      </c>
      <c r="H165" s="136">
        <v>298.29199999999997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3.4619E-3</v>
      </c>
      <c r="R165" s="142">
        <f>Q165*H165</f>
        <v>1.0326570747999999</v>
      </c>
      <c r="S165" s="142">
        <v>0</v>
      </c>
      <c r="T165" s="143">
        <f>S165*H165</f>
        <v>0</v>
      </c>
      <c r="AR165" s="144" t="s">
        <v>164</v>
      </c>
      <c r="AT165" s="144" t="s">
        <v>160</v>
      </c>
      <c r="AU165" s="144" t="s">
        <v>88</v>
      </c>
      <c r="AY165" s="16" t="s">
        <v>158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164</v>
      </c>
      <c r="BM165" s="144" t="s">
        <v>275</v>
      </c>
    </row>
    <row r="166" spans="2:65" s="12" customFormat="1" ht="10.5">
      <c r="B166" s="146"/>
      <c r="D166" s="147" t="s">
        <v>169</v>
      </c>
      <c r="E166" s="148" t="s">
        <v>1</v>
      </c>
      <c r="F166" s="149" t="s">
        <v>543</v>
      </c>
      <c r="H166" s="150">
        <v>30.797000000000001</v>
      </c>
      <c r="I166" s="151"/>
      <c r="L166" s="146"/>
      <c r="M166" s="152"/>
      <c r="T166" s="153"/>
      <c r="AT166" s="148" t="s">
        <v>169</v>
      </c>
      <c r="AU166" s="148" t="s">
        <v>88</v>
      </c>
      <c r="AV166" s="12" t="s">
        <v>88</v>
      </c>
      <c r="AW166" s="12" t="s">
        <v>33</v>
      </c>
      <c r="AX166" s="12" t="s">
        <v>78</v>
      </c>
      <c r="AY166" s="148" t="s">
        <v>158</v>
      </c>
    </row>
    <row r="167" spans="2:65" s="12" customFormat="1" ht="10.5">
      <c r="B167" s="146"/>
      <c r="D167" s="147" t="s">
        <v>169</v>
      </c>
      <c r="E167" s="148" t="s">
        <v>1</v>
      </c>
      <c r="F167" s="149" t="s">
        <v>544</v>
      </c>
      <c r="H167" s="150">
        <v>21.548999999999999</v>
      </c>
      <c r="I167" s="151"/>
      <c r="L167" s="146"/>
      <c r="M167" s="152"/>
      <c r="T167" s="153"/>
      <c r="AT167" s="148" t="s">
        <v>169</v>
      </c>
      <c r="AU167" s="148" t="s">
        <v>88</v>
      </c>
      <c r="AV167" s="12" t="s">
        <v>88</v>
      </c>
      <c r="AW167" s="12" t="s">
        <v>33</v>
      </c>
      <c r="AX167" s="12" t="s">
        <v>78</v>
      </c>
      <c r="AY167" s="148" t="s">
        <v>158</v>
      </c>
    </row>
    <row r="168" spans="2:65" s="12" customFormat="1" ht="10.5">
      <c r="B168" s="146"/>
      <c r="D168" s="147" t="s">
        <v>169</v>
      </c>
      <c r="E168" s="148" t="s">
        <v>1</v>
      </c>
      <c r="F168" s="149" t="s">
        <v>545</v>
      </c>
      <c r="H168" s="150">
        <v>22.724</v>
      </c>
      <c r="I168" s="151"/>
      <c r="L168" s="146"/>
      <c r="M168" s="152"/>
      <c r="T168" s="153"/>
      <c r="AT168" s="148" t="s">
        <v>169</v>
      </c>
      <c r="AU168" s="148" t="s">
        <v>88</v>
      </c>
      <c r="AV168" s="12" t="s">
        <v>88</v>
      </c>
      <c r="AW168" s="12" t="s">
        <v>33</v>
      </c>
      <c r="AX168" s="12" t="s">
        <v>78</v>
      </c>
      <c r="AY168" s="148" t="s">
        <v>158</v>
      </c>
    </row>
    <row r="169" spans="2:65" s="12" customFormat="1" ht="10.5">
      <c r="B169" s="146"/>
      <c r="D169" s="147" t="s">
        <v>169</v>
      </c>
      <c r="E169" s="148" t="s">
        <v>1</v>
      </c>
      <c r="F169" s="149" t="s">
        <v>546</v>
      </c>
      <c r="H169" s="150">
        <v>16.744</v>
      </c>
      <c r="I169" s="151"/>
      <c r="L169" s="146"/>
      <c r="M169" s="152"/>
      <c r="T169" s="153"/>
      <c r="AT169" s="148" t="s">
        <v>169</v>
      </c>
      <c r="AU169" s="148" t="s">
        <v>88</v>
      </c>
      <c r="AV169" s="12" t="s">
        <v>88</v>
      </c>
      <c r="AW169" s="12" t="s">
        <v>33</v>
      </c>
      <c r="AX169" s="12" t="s">
        <v>78</v>
      </c>
      <c r="AY169" s="148" t="s">
        <v>158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547</v>
      </c>
      <c r="H170" s="150">
        <v>11.96</v>
      </c>
      <c r="I170" s="151"/>
      <c r="L170" s="146"/>
      <c r="M170" s="152"/>
      <c r="T170" s="153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78</v>
      </c>
      <c r="AY170" s="148" t="s">
        <v>158</v>
      </c>
    </row>
    <row r="171" spans="2:65" s="12" customFormat="1" ht="10.5">
      <c r="B171" s="146"/>
      <c r="D171" s="147" t="s">
        <v>169</v>
      </c>
      <c r="E171" s="148" t="s">
        <v>1</v>
      </c>
      <c r="F171" s="149" t="s">
        <v>548</v>
      </c>
      <c r="H171" s="150">
        <v>7.32</v>
      </c>
      <c r="I171" s="151"/>
      <c r="L171" s="146"/>
      <c r="M171" s="152"/>
      <c r="T171" s="153"/>
      <c r="AT171" s="148" t="s">
        <v>169</v>
      </c>
      <c r="AU171" s="148" t="s">
        <v>88</v>
      </c>
      <c r="AV171" s="12" t="s">
        <v>88</v>
      </c>
      <c r="AW171" s="12" t="s">
        <v>33</v>
      </c>
      <c r="AX171" s="12" t="s">
        <v>78</v>
      </c>
      <c r="AY171" s="148" t="s">
        <v>158</v>
      </c>
    </row>
    <row r="172" spans="2:65" s="12" customFormat="1" ht="10.5">
      <c r="B172" s="146"/>
      <c r="D172" s="147" t="s">
        <v>169</v>
      </c>
      <c r="E172" s="148" t="s">
        <v>1</v>
      </c>
      <c r="F172" s="149" t="s">
        <v>549</v>
      </c>
      <c r="H172" s="150">
        <v>41.540999999999997</v>
      </c>
      <c r="I172" s="151"/>
      <c r="L172" s="146"/>
      <c r="M172" s="152"/>
      <c r="T172" s="153"/>
      <c r="AT172" s="148" t="s">
        <v>169</v>
      </c>
      <c r="AU172" s="148" t="s">
        <v>88</v>
      </c>
      <c r="AV172" s="12" t="s">
        <v>88</v>
      </c>
      <c r="AW172" s="12" t="s">
        <v>33</v>
      </c>
      <c r="AX172" s="12" t="s">
        <v>78</v>
      </c>
      <c r="AY172" s="148" t="s">
        <v>158</v>
      </c>
    </row>
    <row r="173" spans="2:65" s="12" customFormat="1" ht="10.5">
      <c r="B173" s="146"/>
      <c r="D173" s="147" t="s">
        <v>169</v>
      </c>
      <c r="E173" s="148" t="s">
        <v>1</v>
      </c>
      <c r="F173" s="149" t="s">
        <v>550</v>
      </c>
      <c r="H173" s="150">
        <v>16.690000000000001</v>
      </c>
      <c r="I173" s="151"/>
      <c r="L173" s="146"/>
      <c r="M173" s="152"/>
      <c r="T173" s="153"/>
      <c r="AT173" s="148" t="s">
        <v>169</v>
      </c>
      <c r="AU173" s="148" t="s">
        <v>88</v>
      </c>
      <c r="AV173" s="12" t="s">
        <v>88</v>
      </c>
      <c r="AW173" s="12" t="s">
        <v>33</v>
      </c>
      <c r="AX173" s="12" t="s">
        <v>78</v>
      </c>
      <c r="AY173" s="148" t="s">
        <v>158</v>
      </c>
    </row>
    <row r="174" spans="2:65" s="12" customFormat="1" ht="10.5">
      <c r="B174" s="146"/>
      <c r="D174" s="147" t="s">
        <v>169</v>
      </c>
      <c r="E174" s="148" t="s">
        <v>1</v>
      </c>
      <c r="F174" s="149" t="s">
        <v>551</v>
      </c>
      <c r="H174" s="150">
        <v>18.835999999999999</v>
      </c>
      <c r="I174" s="151"/>
      <c r="L174" s="146"/>
      <c r="M174" s="152"/>
      <c r="T174" s="153"/>
      <c r="AT174" s="148" t="s">
        <v>169</v>
      </c>
      <c r="AU174" s="148" t="s">
        <v>88</v>
      </c>
      <c r="AV174" s="12" t="s">
        <v>88</v>
      </c>
      <c r="AW174" s="12" t="s">
        <v>33</v>
      </c>
      <c r="AX174" s="12" t="s">
        <v>78</v>
      </c>
      <c r="AY174" s="148" t="s">
        <v>158</v>
      </c>
    </row>
    <row r="175" spans="2:65" s="12" customFormat="1" ht="10.5">
      <c r="B175" s="146"/>
      <c r="D175" s="147" t="s">
        <v>169</v>
      </c>
      <c r="E175" s="148" t="s">
        <v>1</v>
      </c>
      <c r="F175" s="149" t="s">
        <v>552</v>
      </c>
      <c r="H175" s="150">
        <v>24.422999999999998</v>
      </c>
      <c r="I175" s="151"/>
      <c r="L175" s="146"/>
      <c r="M175" s="152"/>
      <c r="T175" s="153"/>
      <c r="AT175" s="148" t="s">
        <v>169</v>
      </c>
      <c r="AU175" s="148" t="s">
        <v>88</v>
      </c>
      <c r="AV175" s="12" t="s">
        <v>88</v>
      </c>
      <c r="AW175" s="12" t="s">
        <v>33</v>
      </c>
      <c r="AX175" s="12" t="s">
        <v>78</v>
      </c>
      <c r="AY175" s="148" t="s">
        <v>158</v>
      </c>
    </row>
    <row r="176" spans="2:65" s="12" customFormat="1" ht="10.5">
      <c r="B176" s="146"/>
      <c r="D176" s="147" t="s">
        <v>169</v>
      </c>
      <c r="E176" s="148" t="s">
        <v>1</v>
      </c>
      <c r="F176" s="149" t="s">
        <v>553</v>
      </c>
      <c r="H176" s="150">
        <v>85.707999999999998</v>
      </c>
      <c r="I176" s="151"/>
      <c r="L176" s="146"/>
      <c r="M176" s="152"/>
      <c r="T176" s="153"/>
      <c r="AT176" s="148" t="s">
        <v>169</v>
      </c>
      <c r="AU176" s="148" t="s">
        <v>88</v>
      </c>
      <c r="AV176" s="12" t="s">
        <v>88</v>
      </c>
      <c r="AW176" s="12" t="s">
        <v>33</v>
      </c>
      <c r="AX176" s="12" t="s">
        <v>78</v>
      </c>
      <c r="AY176" s="148" t="s">
        <v>158</v>
      </c>
    </row>
    <row r="177" spans="2:65" s="13" customFormat="1" ht="10.5">
      <c r="B177" s="154"/>
      <c r="D177" s="147" t="s">
        <v>169</v>
      </c>
      <c r="E177" s="155" t="s">
        <v>1</v>
      </c>
      <c r="F177" s="156" t="s">
        <v>176</v>
      </c>
      <c r="H177" s="157">
        <v>298.29200000000003</v>
      </c>
      <c r="I177" s="158"/>
      <c r="L177" s="154"/>
      <c r="M177" s="159"/>
      <c r="T177" s="160"/>
      <c r="AT177" s="155" t="s">
        <v>169</v>
      </c>
      <c r="AU177" s="155" t="s">
        <v>88</v>
      </c>
      <c r="AV177" s="13" t="s">
        <v>164</v>
      </c>
      <c r="AW177" s="13" t="s">
        <v>33</v>
      </c>
      <c r="AX177" s="13" t="s">
        <v>86</v>
      </c>
      <c r="AY177" s="155" t="s">
        <v>158</v>
      </c>
    </row>
    <row r="178" spans="2:65" s="1" customFormat="1" ht="24.25" customHeight="1">
      <c r="B178" s="31"/>
      <c r="C178" s="132" t="s">
        <v>223</v>
      </c>
      <c r="D178" s="132" t="s">
        <v>160</v>
      </c>
      <c r="E178" s="133" t="s">
        <v>554</v>
      </c>
      <c r="F178" s="134" t="s">
        <v>555</v>
      </c>
      <c r="G178" s="135" t="s">
        <v>163</v>
      </c>
      <c r="H178" s="136">
        <v>298.29199999999997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43</v>
      </c>
      <c r="P178" s="142">
        <f>O178*H178</f>
        <v>0</v>
      </c>
      <c r="Q178" s="142">
        <v>0</v>
      </c>
      <c r="R178" s="142">
        <f>Q178*H178</f>
        <v>0</v>
      </c>
      <c r="S178" s="142">
        <v>0</v>
      </c>
      <c r="T178" s="143">
        <f>S178*H178</f>
        <v>0</v>
      </c>
      <c r="AR178" s="144" t="s">
        <v>164</v>
      </c>
      <c r="AT178" s="144" t="s">
        <v>160</v>
      </c>
      <c r="AU178" s="144" t="s">
        <v>88</v>
      </c>
      <c r="AY178" s="16" t="s">
        <v>158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164</v>
      </c>
      <c r="BM178" s="144" t="s">
        <v>283</v>
      </c>
    </row>
    <row r="179" spans="2:65" s="12" customFormat="1" ht="10.5">
      <c r="B179" s="146"/>
      <c r="D179" s="147" t="s">
        <v>169</v>
      </c>
      <c r="E179" s="148" t="s">
        <v>1</v>
      </c>
      <c r="F179" s="149" t="s">
        <v>543</v>
      </c>
      <c r="H179" s="150">
        <v>30.797000000000001</v>
      </c>
      <c r="I179" s="151"/>
      <c r="L179" s="146"/>
      <c r="M179" s="152"/>
      <c r="T179" s="153"/>
      <c r="AT179" s="148" t="s">
        <v>169</v>
      </c>
      <c r="AU179" s="148" t="s">
        <v>88</v>
      </c>
      <c r="AV179" s="12" t="s">
        <v>88</v>
      </c>
      <c r="AW179" s="12" t="s">
        <v>33</v>
      </c>
      <c r="AX179" s="12" t="s">
        <v>78</v>
      </c>
      <c r="AY179" s="148" t="s">
        <v>158</v>
      </c>
    </row>
    <row r="180" spans="2:65" s="12" customFormat="1" ht="10.5">
      <c r="B180" s="146"/>
      <c r="D180" s="147" t="s">
        <v>169</v>
      </c>
      <c r="E180" s="148" t="s">
        <v>1</v>
      </c>
      <c r="F180" s="149" t="s">
        <v>544</v>
      </c>
      <c r="H180" s="150">
        <v>21.548999999999999</v>
      </c>
      <c r="I180" s="151"/>
      <c r="L180" s="146"/>
      <c r="M180" s="152"/>
      <c r="T180" s="153"/>
      <c r="AT180" s="148" t="s">
        <v>169</v>
      </c>
      <c r="AU180" s="148" t="s">
        <v>88</v>
      </c>
      <c r="AV180" s="12" t="s">
        <v>88</v>
      </c>
      <c r="AW180" s="12" t="s">
        <v>33</v>
      </c>
      <c r="AX180" s="12" t="s">
        <v>78</v>
      </c>
      <c r="AY180" s="148" t="s">
        <v>158</v>
      </c>
    </row>
    <row r="181" spans="2:65" s="12" customFormat="1" ht="10.5">
      <c r="B181" s="146"/>
      <c r="D181" s="147" t="s">
        <v>169</v>
      </c>
      <c r="E181" s="148" t="s">
        <v>1</v>
      </c>
      <c r="F181" s="149" t="s">
        <v>545</v>
      </c>
      <c r="H181" s="150">
        <v>22.724</v>
      </c>
      <c r="I181" s="151"/>
      <c r="L181" s="146"/>
      <c r="M181" s="152"/>
      <c r="T181" s="153"/>
      <c r="AT181" s="148" t="s">
        <v>169</v>
      </c>
      <c r="AU181" s="148" t="s">
        <v>88</v>
      </c>
      <c r="AV181" s="12" t="s">
        <v>88</v>
      </c>
      <c r="AW181" s="12" t="s">
        <v>33</v>
      </c>
      <c r="AX181" s="12" t="s">
        <v>78</v>
      </c>
      <c r="AY181" s="148" t="s">
        <v>158</v>
      </c>
    </row>
    <row r="182" spans="2:65" s="12" customFormat="1" ht="10.5">
      <c r="B182" s="146"/>
      <c r="D182" s="147" t="s">
        <v>169</v>
      </c>
      <c r="E182" s="148" t="s">
        <v>1</v>
      </c>
      <c r="F182" s="149" t="s">
        <v>546</v>
      </c>
      <c r="H182" s="150">
        <v>16.744</v>
      </c>
      <c r="I182" s="151"/>
      <c r="L182" s="146"/>
      <c r="M182" s="152"/>
      <c r="T182" s="153"/>
      <c r="AT182" s="148" t="s">
        <v>169</v>
      </c>
      <c r="AU182" s="148" t="s">
        <v>88</v>
      </c>
      <c r="AV182" s="12" t="s">
        <v>88</v>
      </c>
      <c r="AW182" s="12" t="s">
        <v>33</v>
      </c>
      <c r="AX182" s="12" t="s">
        <v>78</v>
      </c>
      <c r="AY182" s="148" t="s">
        <v>158</v>
      </c>
    </row>
    <row r="183" spans="2:65" s="12" customFormat="1" ht="10.5">
      <c r="B183" s="146"/>
      <c r="D183" s="147" t="s">
        <v>169</v>
      </c>
      <c r="E183" s="148" t="s">
        <v>1</v>
      </c>
      <c r="F183" s="149" t="s">
        <v>547</v>
      </c>
      <c r="H183" s="150">
        <v>11.96</v>
      </c>
      <c r="I183" s="151"/>
      <c r="L183" s="146"/>
      <c r="M183" s="152"/>
      <c r="T183" s="153"/>
      <c r="AT183" s="148" t="s">
        <v>169</v>
      </c>
      <c r="AU183" s="148" t="s">
        <v>88</v>
      </c>
      <c r="AV183" s="12" t="s">
        <v>88</v>
      </c>
      <c r="AW183" s="12" t="s">
        <v>33</v>
      </c>
      <c r="AX183" s="12" t="s">
        <v>78</v>
      </c>
      <c r="AY183" s="148" t="s">
        <v>158</v>
      </c>
    </row>
    <row r="184" spans="2:65" s="12" customFormat="1" ht="10.5">
      <c r="B184" s="146"/>
      <c r="D184" s="147" t="s">
        <v>169</v>
      </c>
      <c r="E184" s="148" t="s">
        <v>1</v>
      </c>
      <c r="F184" s="149" t="s">
        <v>548</v>
      </c>
      <c r="H184" s="150">
        <v>7.32</v>
      </c>
      <c r="I184" s="151"/>
      <c r="L184" s="146"/>
      <c r="M184" s="152"/>
      <c r="T184" s="153"/>
      <c r="AT184" s="148" t="s">
        <v>169</v>
      </c>
      <c r="AU184" s="148" t="s">
        <v>88</v>
      </c>
      <c r="AV184" s="12" t="s">
        <v>88</v>
      </c>
      <c r="AW184" s="12" t="s">
        <v>33</v>
      </c>
      <c r="AX184" s="12" t="s">
        <v>78</v>
      </c>
      <c r="AY184" s="148" t="s">
        <v>158</v>
      </c>
    </row>
    <row r="185" spans="2:65" s="12" customFormat="1" ht="10.5">
      <c r="B185" s="146"/>
      <c r="D185" s="147" t="s">
        <v>169</v>
      </c>
      <c r="E185" s="148" t="s">
        <v>1</v>
      </c>
      <c r="F185" s="149" t="s">
        <v>549</v>
      </c>
      <c r="H185" s="150">
        <v>41.540999999999997</v>
      </c>
      <c r="I185" s="151"/>
      <c r="L185" s="146"/>
      <c r="M185" s="152"/>
      <c r="T185" s="153"/>
      <c r="AT185" s="148" t="s">
        <v>169</v>
      </c>
      <c r="AU185" s="148" t="s">
        <v>88</v>
      </c>
      <c r="AV185" s="12" t="s">
        <v>88</v>
      </c>
      <c r="AW185" s="12" t="s">
        <v>33</v>
      </c>
      <c r="AX185" s="12" t="s">
        <v>78</v>
      </c>
      <c r="AY185" s="148" t="s">
        <v>158</v>
      </c>
    </row>
    <row r="186" spans="2:65" s="12" customFormat="1" ht="10.5">
      <c r="B186" s="146"/>
      <c r="D186" s="147" t="s">
        <v>169</v>
      </c>
      <c r="E186" s="148" t="s">
        <v>1</v>
      </c>
      <c r="F186" s="149" t="s">
        <v>550</v>
      </c>
      <c r="H186" s="150">
        <v>16.690000000000001</v>
      </c>
      <c r="I186" s="151"/>
      <c r="L186" s="146"/>
      <c r="M186" s="152"/>
      <c r="T186" s="153"/>
      <c r="AT186" s="148" t="s">
        <v>169</v>
      </c>
      <c r="AU186" s="148" t="s">
        <v>88</v>
      </c>
      <c r="AV186" s="12" t="s">
        <v>88</v>
      </c>
      <c r="AW186" s="12" t="s">
        <v>33</v>
      </c>
      <c r="AX186" s="12" t="s">
        <v>78</v>
      </c>
      <c r="AY186" s="148" t="s">
        <v>158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551</v>
      </c>
      <c r="H187" s="150">
        <v>18.835999999999999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2" customFormat="1" ht="10.5">
      <c r="B188" s="146"/>
      <c r="D188" s="147" t="s">
        <v>169</v>
      </c>
      <c r="E188" s="148" t="s">
        <v>1</v>
      </c>
      <c r="F188" s="149" t="s">
        <v>552</v>
      </c>
      <c r="H188" s="150">
        <v>24.422999999999998</v>
      </c>
      <c r="I188" s="151"/>
      <c r="L188" s="146"/>
      <c r="M188" s="152"/>
      <c r="T188" s="153"/>
      <c r="AT188" s="148" t="s">
        <v>169</v>
      </c>
      <c r="AU188" s="148" t="s">
        <v>88</v>
      </c>
      <c r="AV188" s="12" t="s">
        <v>88</v>
      </c>
      <c r="AW188" s="12" t="s">
        <v>33</v>
      </c>
      <c r="AX188" s="12" t="s">
        <v>78</v>
      </c>
      <c r="AY188" s="148" t="s">
        <v>158</v>
      </c>
    </row>
    <row r="189" spans="2:65" s="12" customFormat="1" ht="10.5">
      <c r="B189" s="146"/>
      <c r="D189" s="147" t="s">
        <v>169</v>
      </c>
      <c r="E189" s="148" t="s">
        <v>1</v>
      </c>
      <c r="F189" s="149" t="s">
        <v>553</v>
      </c>
      <c r="H189" s="150">
        <v>85.707999999999998</v>
      </c>
      <c r="I189" s="151"/>
      <c r="L189" s="146"/>
      <c r="M189" s="152"/>
      <c r="T189" s="153"/>
      <c r="AT189" s="148" t="s">
        <v>169</v>
      </c>
      <c r="AU189" s="148" t="s">
        <v>88</v>
      </c>
      <c r="AV189" s="12" t="s">
        <v>88</v>
      </c>
      <c r="AW189" s="12" t="s">
        <v>33</v>
      </c>
      <c r="AX189" s="12" t="s">
        <v>78</v>
      </c>
      <c r="AY189" s="148" t="s">
        <v>158</v>
      </c>
    </row>
    <row r="190" spans="2:65" s="13" customFormat="1" ht="10.5">
      <c r="B190" s="154"/>
      <c r="D190" s="147" t="s">
        <v>169</v>
      </c>
      <c r="E190" s="155" t="s">
        <v>1</v>
      </c>
      <c r="F190" s="156" t="s">
        <v>176</v>
      </c>
      <c r="H190" s="157">
        <v>298.29200000000003</v>
      </c>
      <c r="I190" s="158"/>
      <c r="L190" s="154"/>
      <c r="M190" s="159"/>
      <c r="T190" s="160"/>
      <c r="AT190" s="155" t="s">
        <v>169</v>
      </c>
      <c r="AU190" s="155" t="s">
        <v>88</v>
      </c>
      <c r="AV190" s="13" t="s">
        <v>164</v>
      </c>
      <c r="AW190" s="13" t="s">
        <v>33</v>
      </c>
      <c r="AX190" s="13" t="s">
        <v>86</v>
      </c>
      <c r="AY190" s="155" t="s">
        <v>158</v>
      </c>
    </row>
    <row r="191" spans="2:65" s="1" customFormat="1" ht="24.25" customHeight="1">
      <c r="B191" s="31"/>
      <c r="C191" s="132" t="s">
        <v>229</v>
      </c>
      <c r="D191" s="132" t="s">
        <v>160</v>
      </c>
      <c r="E191" s="133" t="s">
        <v>556</v>
      </c>
      <c r="F191" s="134" t="s">
        <v>557</v>
      </c>
      <c r="G191" s="135" t="s">
        <v>163</v>
      </c>
      <c r="H191" s="136">
        <v>298.29199999999997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43</v>
      </c>
      <c r="P191" s="142">
        <f>O191*H191</f>
        <v>0</v>
      </c>
      <c r="Q191" s="142">
        <v>2.5000000000000001E-3</v>
      </c>
      <c r="R191" s="142">
        <f>Q191*H191</f>
        <v>0.74573</v>
      </c>
      <c r="S191" s="142">
        <v>0</v>
      </c>
      <c r="T191" s="143">
        <f>S191*H191</f>
        <v>0</v>
      </c>
      <c r="AR191" s="144" t="s">
        <v>164</v>
      </c>
      <c r="AT191" s="144" t="s">
        <v>160</v>
      </c>
      <c r="AU191" s="144" t="s">
        <v>88</v>
      </c>
      <c r="AY191" s="16" t="s">
        <v>158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86</v>
      </c>
      <c r="BK191" s="145">
        <f>ROUND(I191*H191,2)</f>
        <v>0</v>
      </c>
      <c r="BL191" s="16" t="s">
        <v>164</v>
      </c>
      <c r="BM191" s="144" t="s">
        <v>237</v>
      </c>
    </row>
    <row r="192" spans="2:65" s="12" customFormat="1" ht="10.5">
      <c r="B192" s="146"/>
      <c r="D192" s="147" t="s">
        <v>169</v>
      </c>
      <c r="E192" s="148" t="s">
        <v>1</v>
      </c>
      <c r="F192" s="149" t="s">
        <v>558</v>
      </c>
      <c r="H192" s="150">
        <v>298.29199999999997</v>
      </c>
      <c r="I192" s="151"/>
      <c r="L192" s="146"/>
      <c r="M192" s="152"/>
      <c r="T192" s="153"/>
      <c r="AT192" s="148" t="s">
        <v>169</v>
      </c>
      <c r="AU192" s="148" t="s">
        <v>88</v>
      </c>
      <c r="AV192" s="12" t="s">
        <v>88</v>
      </c>
      <c r="AW192" s="12" t="s">
        <v>33</v>
      </c>
      <c r="AX192" s="12" t="s">
        <v>78</v>
      </c>
      <c r="AY192" s="148" t="s">
        <v>158</v>
      </c>
    </row>
    <row r="193" spans="2:65" s="13" customFormat="1" ht="10.5">
      <c r="B193" s="154"/>
      <c r="D193" s="147" t="s">
        <v>169</v>
      </c>
      <c r="E193" s="155" t="s">
        <v>1</v>
      </c>
      <c r="F193" s="156" t="s">
        <v>176</v>
      </c>
      <c r="H193" s="157">
        <v>298.29199999999997</v>
      </c>
      <c r="I193" s="158"/>
      <c r="L193" s="154"/>
      <c r="M193" s="159"/>
      <c r="T193" s="160"/>
      <c r="AT193" s="155" t="s">
        <v>169</v>
      </c>
      <c r="AU193" s="155" t="s">
        <v>88</v>
      </c>
      <c r="AV193" s="13" t="s">
        <v>164</v>
      </c>
      <c r="AW193" s="13" t="s">
        <v>33</v>
      </c>
      <c r="AX193" s="13" t="s">
        <v>86</v>
      </c>
      <c r="AY193" s="155" t="s">
        <v>158</v>
      </c>
    </row>
    <row r="194" spans="2:65" s="1" customFormat="1" ht="24.25" customHeight="1">
      <c r="B194" s="31"/>
      <c r="C194" s="132" t="s">
        <v>234</v>
      </c>
      <c r="D194" s="132" t="s">
        <v>160</v>
      </c>
      <c r="E194" s="133" t="s">
        <v>559</v>
      </c>
      <c r="F194" s="134" t="s">
        <v>560</v>
      </c>
      <c r="G194" s="135" t="s">
        <v>167</v>
      </c>
      <c r="H194" s="136">
        <v>44.454999999999998</v>
      </c>
      <c r="I194" s="137"/>
      <c r="J194" s="138">
        <f>ROUND(I194*H194,2)</f>
        <v>0</v>
      </c>
      <c r="K194" s="139"/>
      <c r="L194" s="31"/>
      <c r="M194" s="140" t="s">
        <v>1</v>
      </c>
      <c r="N194" s="141" t="s">
        <v>43</v>
      </c>
      <c r="P194" s="142">
        <f>O194*H194</f>
        <v>0</v>
      </c>
      <c r="Q194" s="142">
        <v>2.5018722040000001</v>
      </c>
      <c r="R194" s="142">
        <f>Q194*H194</f>
        <v>111.22072882882</v>
      </c>
      <c r="S194" s="142">
        <v>0</v>
      </c>
      <c r="T194" s="143">
        <f>S194*H194</f>
        <v>0</v>
      </c>
      <c r="AR194" s="144" t="s">
        <v>164</v>
      </c>
      <c r="AT194" s="144" t="s">
        <v>160</v>
      </c>
      <c r="AU194" s="144" t="s">
        <v>88</v>
      </c>
      <c r="AY194" s="16" t="s">
        <v>158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164</v>
      </c>
      <c r="BM194" s="144" t="s">
        <v>241</v>
      </c>
    </row>
    <row r="195" spans="2:65" s="12" customFormat="1" ht="10.5">
      <c r="B195" s="146"/>
      <c r="D195" s="147" t="s">
        <v>169</v>
      </c>
      <c r="E195" s="148" t="s">
        <v>1</v>
      </c>
      <c r="F195" s="149" t="s">
        <v>561</v>
      </c>
      <c r="H195" s="150">
        <v>44.454999999999998</v>
      </c>
      <c r="I195" s="151"/>
      <c r="L195" s="146"/>
      <c r="M195" s="152"/>
      <c r="T195" s="153"/>
      <c r="AT195" s="148" t="s">
        <v>169</v>
      </c>
      <c r="AU195" s="148" t="s">
        <v>88</v>
      </c>
      <c r="AV195" s="12" t="s">
        <v>88</v>
      </c>
      <c r="AW195" s="12" t="s">
        <v>33</v>
      </c>
      <c r="AX195" s="12" t="s">
        <v>78</v>
      </c>
      <c r="AY195" s="148" t="s">
        <v>158</v>
      </c>
    </row>
    <row r="196" spans="2:65" s="13" customFormat="1" ht="10.5">
      <c r="B196" s="154"/>
      <c r="D196" s="147" t="s">
        <v>169</v>
      </c>
      <c r="E196" s="155" t="s">
        <v>1</v>
      </c>
      <c r="F196" s="156" t="s">
        <v>176</v>
      </c>
      <c r="H196" s="157">
        <v>44.454999999999998</v>
      </c>
      <c r="I196" s="158"/>
      <c r="L196" s="154"/>
      <c r="M196" s="159"/>
      <c r="T196" s="160"/>
      <c r="AT196" s="155" t="s">
        <v>169</v>
      </c>
      <c r="AU196" s="155" t="s">
        <v>88</v>
      </c>
      <c r="AV196" s="13" t="s">
        <v>164</v>
      </c>
      <c r="AW196" s="13" t="s">
        <v>33</v>
      </c>
      <c r="AX196" s="13" t="s">
        <v>86</v>
      </c>
      <c r="AY196" s="155" t="s">
        <v>158</v>
      </c>
    </row>
    <row r="197" spans="2:65" s="1" customFormat="1" ht="16.55" customHeight="1">
      <c r="B197" s="31"/>
      <c r="C197" s="132" t="s">
        <v>8</v>
      </c>
      <c r="D197" s="132" t="s">
        <v>160</v>
      </c>
      <c r="E197" s="133" t="s">
        <v>562</v>
      </c>
      <c r="F197" s="134" t="s">
        <v>563</v>
      </c>
      <c r="G197" s="135" t="s">
        <v>211</v>
      </c>
      <c r="H197" s="136">
        <v>3.9430000000000001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43</v>
      </c>
      <c r="P197" s="142">
        <f>O197*H197</f>
        <v>0</v>
      </c>
      <c r="Q197" s="142">
        <v>1.0492218</v>
      </c>
      <c r="R197" s="142">
        <f>Q197*H197</f>
        <v>4.1370815574000002</v>
      </c>
      <c r="S197" s="142">
        <v>0</v>
      </c>
      <c r="T197" s="143">
        <f>S197*H197</f>
        <v>0</v>
      </c>
      <c r="AR197" s="144" t="s">
        <v>164</v>
      </c>
      <c r="AT197" s="144" t="s">
        <v>160</v>
      </c>
      <c r="AU197" s="144" t="s">
        <v>88</v>
      </c>
      <c r="AY197" s="16" t="s">
        <v>158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86</v>
      </c>
      <c r="BK197" s="145">
        <f>ROUND(I197*H197,2)</f>
        <v>0</v>
      </c>
      <c r="BL197" s="16" t="s">
        <v>164</v>
      </c>
      <c r="BM197" s="144" t="s">
        <v>245</v>
      </c>
    </row>
    <row r="198" spans="2:65" s="12" customFormat="1" ht="10.5">
      <c r="B198" s="146"/>
      <c r="D198" s="147" t="s">
        <v>169</v>
      </c>
      <c r="E198" s="148" t="s">
        <v>1</v>
      </c>
      <c r="F198" s="149" t="s">
        <v>564</v>
      </c>
      <c r="H198" s="150">
        <v>3.9430000000000001</v>
      </c>
      <c r="I198" s="151"/>
      <c r="L198" s="146"/>
      <c r="M198" s="152"/>
      <c r="T198" s="153"/>
      <c r="AT198" s="148" t="s">
        <v>169</v>
      </c>
      <c r="AU198" s="148" t="s">
        <v>88</v>
      </c>
      <c r="AV198" s="12" t="s">
        <v>88</v>
      </c>
      <c r="AW198" s="12" t="s">
        <v>33</v>
      </c>
      <c r="AX198" s="12" t="s">
        <v>78</v>
      </c>
      <c r="AY198" s="148" t="s">
        <v>158</v>
      </c>
    </row>
    <row r="199" spans="2:65" s="13" customFormat="1" ht="10.5">
      <c r="B199" s="154"/>
      <c r="D199" s="147" t="s">
        <v>169</v>
      </c>
      <c r="E199" s="155" t="s">
        <v>1</v>
      </c>
      <c r="F199" s="156" t="s">
        <v>176</v>
      </c>
      <c r="H199" s="157">
        <v>3.9430000000000001</v>
      </c>
      <c r="I199" s="158"/>
      <c r="L199" s="154"/>
      <c r="M199" s="159"/>
      <c r="T199" s="160"/>
      <c r="AT199" s="155" t="s">
        <v>169</v>
      </c>
      <c r="AU199" s="155" t="s">
        <v>88</v>
      </c>
      <c r="AV199" s="13" t="s">
        <v>164</v>
      </c>
      <c r="AW199" s="13" t="s">
        <v>33</v>
      </c>
      <c r="AX199" s="13" t="s">
        <v>86</v>
      </c>
      <c r="AY199" s="155" t="s">
        <v>158</v>
      </c>
    </row>
    <row r="200" spans="2:65" s="11" customFormat="1" ht="22.75" customHeight="1">
      <c r="B200" s="120"/>
      <c r="D200" s="121" t="s">
        <v>77</v>
      </c>
      <c r="E200" s="130" t="s">
        <v>164</v>
      </c>
      <c r="F200" s="130" t="s">
        <v>565</v>
      </c>
      <c r="I200" s="123"/>
      <c r="J200" s="131">
        <f>BK200</f>
        <v>0</v>
      </c>
      <c r="L200" s="120"/>
      <c r="M200" s="125"/>
      <c r="P200" s="126">
        <f>SUM(P201:P236)</f>
        <v>0</v>
      </c>
      <c r="R200" s="126">
        <f>SUM(R201:R236)</f>
        <v>15.93927711976</v>
      </c>
      <c r="T200" s="127">
        <f>SUM(T201:T236)</f>
        <v>0</v>
      </c>
      <c r="AR200" s="121" t="s">
        <v>86</v>
      </c>
      <c r="AT200" s="128" t="s">
        <v>77</v>
      </c>
      <c r="AU200" s="128" t="s">
        <v>86</v>
      </c>
      <c r="AY200" s="121" t="s">
        <v>158</v>
      </c>
      <c r="BK200" s="129">
        <f>SUM(BK201:BK236)</f>
        <v>0</v>
      </c>
    </row>
    <row r="201" spans="2:65" s="1" customFormat="1" ht="21.8" customHeight="1">
      <c r="B201" s="31"/>
      <c r="C201" s="132" t="s">
        <v>242</v>
      </c>
      <c r="D201" s="132" t="s">
        <v>160</v>
      </c>
      <c r="E201" s="133" t="s">
        <v>566</v>
      </c>
      <c r="F201" s="134" t="s">
        <v>567</v>
      </c>
      <c r="G201" s="135" t="s">
        <v>167</v>
      </c>
      <c r="H201" s="136">
        <v>5.1840000000000002</v>
      </c>
      <c r="I201" s="137"/>
      <c r="J201" s="138">
        <f>ROUND(I201*H201,2)</f>
        <v>0</v>
      </c>
      <c r="K201" s="139"/>
      <c r="L201" s="31"/>
      <c r="M201" s="140" t="s">
        <v>1</v>
      </c>
      <c r="N201" s="141" t="s">
        <v>43</v>
      </c>
      <c r="P201" s="142">
        <f>O201*H201</f>
        <v>0</v>
      </c>
      <c r="Q201" s="142">
        <v>2.50194574</v>
      </c>
      <c r="R201" s="142">
        <f>Q201*H201</f>
        <v>12.970086716160001</v>
      </c>
      <c r="S201" s="142">
        <v>0</v>
      </c>
      <c r="T201" s="143">
        <f>S201*H201</f>
        <v>0</v>
      </c>
      <c r="AR201" s="144" t="s">
        <v>164</v>
      </c>
      <c r="AT201" s="144" t="s">
        <v>160</v>
      </c>
      <c r="AU201" s="144" t="s">
        <v>88</v>
      </c>
      <c r="AY201" s="16" t="s">
        <v>158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164</v>
      </c>
      <c r="BM201" s="144" t="s">
        <v>251</v>
      </c>
    </row>
    <row r="202" spans="2:65" s="12" customFormat="1" ht="10.5">
      <c r="B202" s="146"/>
      <c r="D202" s="147" t="s">
        <v>169</v>
      </c>
      <c r="E202" s="148" t="s">
        <v>1</v>
      </c>
      <c r="F202" s="149" t="s">
        <v>568</v>
      </c>
      <c r="H202" s="150">
        <v>5.1840000000000002</v>
      </c>
      <c r="I202" s="151"/>
      <c r="L202" s="146"/>
      <c r="M202" s="152"/>
      <c r="T202" s="153"/>
      <c r="AT202" s="148" t="s">
        <v>169</v>
      </c>
      <c r="AU202" s="148" t="s">
        <v>88</v>
      </c>
      <c r="AV202" s="12" t="s">
        <v>88</v>
      </c>
      <c r="AW202" s="12" t="s">
        <v>33</v>
      </c>
      <c r="AX202" s="12" t="s">
        <v>78</v>
      </c>
      <c r="AY202" s="148" t="s">
        <v>158</v>
      </c>
    </row>
    <row r="203" spans="2:65" s="13" customFormat="1" ht="10.5">
      <c r="B203" s="154"/>
      <c r="D203" s="147" t="s">
        <v>169</v>
      </c>
      <c r="E203" s="155" t="s">
        <v>1</v>
      </c>
      <c r="F203" s="156" t="s">
        <v>176</v>
      </c>
      <c r="H203" s="157">
        <v>5.1840000000000002</v>
      </c>
      <c r="I203" s="158"/>
      <c r="L203" s="154"/>
      <c r="M203" s="159"/>
      <c r="T203" s="160"/>
      <c r="AT203" s="155" t="s">
        <v>169</v>
      </c>
      <c r="AU203" s="155" t="s">
        <v>88</v>
      </c>
      <c r="AV203" s="13" t="s">
        <v>164</v>
      </c>
      <c r="AW203" s="13" t="s">
        <v>33</v>
      </c>
      <c r="AX203" s="13" t="s">
        <v>86</v>
      </c>
      <c r="AY203" s="155" t="s">
        <v>158</v>
      </c>
    </row>
    <row r="204" spans="2:65" s="1" customFormat="1" ht="24.25" customHeight="1">
      <c r="B204" s="31"/>
      <c r="C204" s="132" t="s">
        <v>247</v>
      </c>
      <c r="D204" s="132" t="s">
        <v>160</v>
      </c>
      <c r="E204" s="133" t="s">
        <v>569</v>
      </c>
      <c r="F204" s="134" t="s">
        <v>570</v>
      </c>
      <c r="G204" s="135" t="s">
        <v>211</v>
      </c>
      <c r="H204" s="136">
        <v>0.98899999999999999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43</v>
      </c>
      <c r="P204" s="142">
        <f>O204*H204</f>
        <v>0</v>
      </c>
      <c r="Q204" s="142">
        <v>1.0492724</v>
      </c>
      <c r="R204" s="142">
        <f>Q204*H204</f>
        <v>1.0377304035999999</v>
      </c>
      <c r="S204" s="142">
        <v>0</v>
      </c>
      <c r="T204" s="143">
        <f>S204*H204</f>
        <v>0</v>
      </c>
      <c r="AR204" s="144" t="s">
        <v>164</v>
      </c>
      <c r="AT204" s="144" t="s">
        <v>160</v>
      </c>
      <c r="AU204" s="144" t="s">
        <v>88</v>
      </c>
      <c r="AY204" s="16" t="s">
        <v>158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86</v>
      </c>
      <c r="BK204" s="145">
        <f>ROUND(I204*H204,2)</f>
        <v>0</v>
      </c>
      <c r="BL204" s="16" t="s">
        <v>164</v>
      </c>
      <c r="BM204" s="144" t="s">
        <v>254</v>
      </c>
    </row>
    <row r="205" spans="2:65" s="12" customFormat="1" ht="10.5">
      <c r="B205" s="146"/>
      <c r="D205" s="147" t="s">
        <v>169</v>
      </c>
      <c r="E205" s="148" t="s">
        <v>1</v>
      </c>
      <c r="F205" s="149" t="s">
        <v>571</v>
      </c>
      <c r="H205" s="150">
        <v>0.98899999999999999</v>
      </c>
      <c r="I205" s="151"/>
      <c r="L205" s="146"/>
      <c r="M205" s="152"/>
      <c r="T205" s="153"/>
      <c r="AT205" s="148" t="s">
        <v>169</v>
      </c>
      <c r="AU205" s="148" t="s">
        <v>88</v>
      </c>
      <c r="AV205" s="12" t="s">
        <v>88</v>
      </c>
      <c r="AW205" s="12" t="s">
        <v>33</v>
      </c>
      <c r="AX205" s="12" t="s">
        <v>78</v>
      </c>
      <c r="AY205" s="148" t="s">
        <v>158</v>
      </c>
    </row>
    <row r="206" spans="2:65" s="13" customFormat="1" ht="10.5">
      <c r="B206" s="154"/>
      <c r="D206" s="147" t="s">
        <v>169</v>
      </c>
      <c r="E206" s="155" t="s">
        <v>1</v>
      </c>
      <c r="F206" s="156" t="s">
        <v>176</v>
      </c>
      <c r="H206" s="157">
        <v>0.98899999999999999</v>
      </c>
      <c r="I206" s="158"/>
      <c r="L206" s="154"/>
      <c r="M206" s="159"/>
      <c r="T206" s="160"/>
      <c r="AT206" s="155" t="s">
        <v>169</v>
      </c>
      <c r="AU206" s="155" t="s">
        <v>88</v>
      </c>
      <c r="AV206" s="13" t="s">
        <v>164</v>
      </c>
      <c r="AW206" s="13" t="s">
        <v>33</v>
      </c>
      <c r="AX206" s="13" t="s">
        <v>86</v>
      </c>
      <c r="AY206" s="155" t="s">
        <v>158</v>
      </c>
    </row>
    <row r="207" spans="2:65" s="1" customFormat="1" ht="16.55" customHeight="1">
      <c r="B207" s="31"/>
      <c r="C207" s="132" t="s">
        <v>212</v>
      </c>
      <c r="D207" s="132" t="s">
        <v>160</v>
      </c>
      <c r="E207" s="133" t="s">
        <v>572</v>
      </c>
      <c r="F207" s="134" t="s">
        <v>573</v>
      </c>
      <c r="G207" s="135" t="s">
        <v>349</v>
      </c>
      <c r="H207" s="136">
        <v>23</v>
      </c>
      <c r="I207" s="137"/>
      <c r="J207" s="138">
        <f>ROUND(I207*H207,2)</f>
        <v>0</v>
      </c>
      <c r="K207" s="139"/>
      <c r="L207" s="31"/>
      <c r="M207" s="140" t="s">
        <v>1</v>
      </c>
      <c r="N207" s="141" t="s">
        <v>43</v>
      </c>
      <c r="P207" s="142">
        <f>O207*H207</f>
        <v>0</v>
      </c>
      <c r="Q207" s="142">
        <v>7.0200000000000002E-3</v>
      </c>
      <c r="R207" s="142">
        <f>Q207*H207</f>
        <v>0.16145999999999999</v>
      </c>
      <c r="S207" s="142">
        <v>0</v>
      </c>
      <c r="T207" s="143">
        <f>S207*H207</f>
        <v>0</v>
      </c>
      <c r="AR207" s="144" t="s">
        <v>164</v>
      </c>
      <c r="AT207" s="144" t="s">
        <v>160</v>
      </c>
      <c r="AU207" s="144" t="s">
        <v>88</v>
      </c>
      <c r="AY207" s="16" t="s">
        <v>158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6" t="s">
        <v>86</v>
      </c>
      <c r="BK207" s="145">
        <f>ROUND(I207*H207,2)</f>
        <v>0</v>
      </c>
      <c r="BL207" s="16" t="s">
        <v>164</v>
      </c>
      <c r="BM207" s="144" t="s">
        <v>346</v>
      </c>
    </row>
    <row r="208" spans="2:65" s="12" customFormat="1" ht="10.5">
      <c r="B208" s="146"/>
      <c r="D208" s="147" t="s">
        <v>169</v>
      </c>
      <c r="E208" s="148" t="s">
        <v>1</v>
      </c>
      <c r="F208" s="149" t="s">
        <v>574</v>
      </c>
      <c r="H208" s="150">
        <v>23</v>
      </c>
      <c r="I208" s="151"/>
      <c r="L208" s="146"/>
      <c r="M208" s="152"/>
      <c r="T208" s="153"/>
      <c r="AT208" s="148" t="s">
        <v>169</v>
      </c>
      <c r="AU208" s="148" t="s">
        <v>88</v>
      </c>
      <c r="AV208" s="12" t="s">
        <v>88</v>
      </c>
      <c r="AW208" s="12" t="s">
        <v>33</v>
      </c>
      <c r="AX208" s="12" t="s">
        <v>78</v>
      </c>
      <c r="AY208" s="148" t="s">
        <v>158</v>
      </c>
    </row>
    <row r="209" spans="2:65" s="13" customFormat="1" ht="10.5">
      <c r="B209" s="154"/>
      <c r="D209" s="147" t="s">
        <v>169</v>
      </c>
      <c r="E209" s="155" t="s">
        <v>1</v>
      </c>
      <c r="F209" s="156" t="s">
        <v>176</v>
      </c>
      <c r="H209" s="157">
        <v>23</v>
      </c>
      <c r="I209" s="158"/>
      <c r="L209" s="154"/>
      <c r="M209" s="159"/>
      <c r="T209" s="160"/>
      <c r="AT209" s="155" t="s">
        <v>169</v>
      </c>
      <c r="AU209" s="155" t="s">
        <v>88</v>
      </c>
      <c r="AV209" s="13" t="s">
        <v>164</v>
      </c>
      <c r="AW209" s="13" t="s">
        <v>33</v>
      </c>
      <c r="AX209" s="13" t="s">
        <v>86</v>
      </c>
      <c r="AY209" s="155" t="s">
        <v>158</v>
      </c>
    </row>
    <row r="210" spans="2:65" s="1" customFormat="1" ht="16.55" customHeight="1">
      <c r="B210" s="31"/>
      <c r="C210" s="161" t="s">
        <v>257</v>
      </c>
      <c r="D210" s="161" t="s">
        <v>208</v>
      </c>
      <c r="E210" s="162" t="s">
        <v>575</v>
      </c>
      <c r="F210" s="163" t="s">
        <v>576</v>
      </c>
      <c r="G210" s="164" t="s">
        <v>349</v>
      </c>
      <c r="H210" s="165">
        <v>3</v>
      </c>
      <c r="I210" s="166"/>
      <c r="J210" s="167">
        <f>ROUND(I210*H210,2)</f>
        <v>0</v>
      </c>
      <c r="K210" s="168"/>
      <c r="L210" s="169"/>
      <c r="M210" s="170" t="s">
        <v>1</v>
      </c>
      <c r="N210" s="171" t="s">
        <v>43</v>
      </c>
      <c r="P210" s="142">
        <f>O210*H210</f>
        <v>0</v>
      </c>
      <c r="Q210" s="142">
        <v>7.0999999999999994E-2</v>
      </c>
      <c r="R210" s="142">
        <f>Q210*H210</f>
        <v>0.21299999999999997</v>
      </c>
      <c r="S210" s="142">
        <v>0</v>
      </c>
      <c r="T210" s="143">
        <f>S210*H210</f>
        <v>0</v>
      </c>
      <c r="AR210" s="144" t="s">
        <v>201</v>
      </c>
      <c r="AT210" s="144" t="s">
        <v>208</v>
      </c>
      <c r="AU210" s="144" t="s">
        <v>88</v>
      </c>
      <c r="AY210" s="16" t="s">
        <v>158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164</v>
      </c>
      <c r="BM210" s="144" t="s">
        <v>355</v>
      </c>
    </row>
    <row r="211" spans="2:65" s="12" customFormat="1" ht="10.5">
      <c r="B211" s="146"/>
      <c r="D211" s="147" t="s">
        <v>169</v>
      </c>
      <c r="E211" s="148" t="s">
        <v>1</v>
      </c>
      <c r="F211" s="149" t="s">
        <v>177</v>
      </c>
      <c r="H211" s="150">
        <v>3</v>
      </c>
      <c r="I211" s="151"/>
      <c r="L211" s="146"/>
      <c r="M211" s="152"/>
      <c r="T211" s="153"/>
      <c r="AT211" s="148" t="s">
        <v>169</v>
      </c>
      <c r="AU211" s="148" t="s">
        <v>88</v>
      </c>
      <c r="AV211" s="12" t="s">
        <v>88</v>
      </c>
      <c r="AW211" s="12" t="s">
        <v>33</v>
      </c>
      <c r="AX211" s="12" t="s">
        <v>78</v>
      </c>
      <c r="AY211" s="148" t="s">
        <v>158</v>
      </c>
    </row>
    <row r="212" spans="2:65" s="13" customFormat="1" ht="10.5">
      <c r="B212" s="154"/>
      <c r="D212" s="147" t="s">
        <v>169</v>
      </c>
      <c r="E212" s="155" t="s">
        <v>1</v>
      </c>
      <c r="F212" s="156" t="s">
        <v>176</v>
      </c>
      <c r="H212" s="157">
        <v>3</v>
      </c>
      <c r="I212" s="158"/>
      <c r="L212" s="154"/>
      <c r="M212" s="159"/>
      <c r="T212" s="160"/>
      <c r="AT212" s="155" t="s">
        <v>169</v>
      </c>
      <c r="AU212" s="155" t="s">
        <v>88</v>
      </c>
      <c r="AV212" s="13" t="s">
        <v>164</v>
      </c>
      <c r="AW212" s="13" t="s">
        <v>33</v>
      </c>
      <c r="AX212" s="13" t="s">
        <v>86</v>
      </c>
      <c r="AY212" s="155" t="s">
        <v>158</v>
      </c>
    </row>
    <row r="213" spans="2:65" s="1" customFormat="1" ht="16.55" customHeight="1">
      <c r="B213" s="31"/>
      <c r="C213" s="161" t="s">
        <v>262</v>
      </c>
      <c r="D213" s="161" t="s">
        <v>208</v>
      </c>
      <c r="E213" s="162" t="s">
        <v>577</v>
      </c>
      <c r="F213" s="163" t="s">
        <v>578</v>
      </c>
      <c r="G213" s="164" t="s">
        <v>349</v>
      </c>
      <c r="H213" s="165">
        <v>8</v>
      </c>
      <c r="I213" s="166"/>
      <c r="J213" s="167">
        <f>ROUND(I213*H213,2)</f>
        <v>0</v>
      </c>
      <c r="K213" s="168"/>
      <c r="L213" s="169"/>
      <c r="M213" s="170" t="s">
        <v>1</v>
      </c>
      <c r="N213" s="171" t="s">
        <v>43</v>
      </c>
      <c r="P213" s="142">
        <f>O213*H213</f>
        <v>0</v>
      </c>
      <c r="Q213" s="142">
        <v>7.9000000000000001E-2</v>
      </c>
      <c r="R213" s="142">
        <f>Q213*H213</f>
        <v>0.63200000000000001</v>
      </c>
      <c r="S213" s="142">
        <v>0</v>
      </c>
      <c r="T213" s="143">
        <f>S213*H213</f>
        <v>0</v>
      </c>
      <c r="AR213" s="144" t="s">
        <v>201</v>
      </c>
      <c r="AT213" s="144" t="s">
        <v>208</v>
      </c>
      <c r="AU213" s="144" t="s">
        <v>88</v>
      </c>
      <c r="AY213" s="16" t="s">
        <v>158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86</v>
      </c>
      <c r="BK213" s="145">
        <f>ROUND(I213*H213,2)</f>
        <v>0</v>
      </c>
      <c r="BL213" s="16" t="s">
        <v>164</v>
      </c>
      <c r="BM213" s="144" t="s">
        <v>260</v>
      </c>
    </row>
    <row r="214" spans="2:65" s="12" customFormat="1" ht="10.5">
      <c r="B214" s="146"/>
      <c r="D214" s="147" t="s">
        <v>169</v>
      </c>
      <c r="E214" s="148" t="s">
        <v>1</v>
      </c>
      <c r="F214" s="149" t="s">
        <v>201</v>
      </c>
      <c r="H214" s="150">
        <v>8</v>
      </c>
      <c r="I214" s="151"/>
      <c r="L214" s="146"/>
      <c r="M214" s="152"/>
      <c r="T214" s="153"/>
      <c r="AT214" s="148" t="s">
        <v>169</v>
      </c>
      <c r="AU214" s="148" t="s">
        <v>88</v>
      </c>
      <c r="AV214" s="12" t="s">
        <v>88</v>
      </c>
      <c r="AW214" s="12" t="s">
        <v>33</v>
      </c>
      <c r="AX214" s="12" t="s">
        <v>78</v>
      </c>
      <c r="AY214" s="148" t="s">
        <v>158</v>
      </c>
    </row>
    <row r="215" spans="2:65" s="13" customFormat="1" ht="10.5">
      <c r="B215" s="154"/>
      <c r="D215" s="147" t="s">
        <v>169</v>
      </c>
      <c r="E215" s="155" t="s">
        <v>1</v>
      </c>
      <c r="F215" s="156" t="s">
        <v>176</v>
      </c>
      <c r="H215" s="157">
        <v>8</v>
      </c>
      <c r="I215" s="158"/>
      <c r="L215" s="154"/>
      <c r="M215" s="159"/>
      <c r="T215" s="160"/>
      <c r="AT215" s="155" t="s">
        <v>169</v>
      </c>
      <c r="AU215" s="155" t="s">
        <v>88</v>
      </c>
      <c r="AV215" s="13" t="s">
        <v>164</v>
      </c>
      <c r="AW215" s="13" t="s">
        <v>33</v>
      </c>
      <c r="AX215" s="13" t="s">
        <v>86</v>
      </c>
      <c r="AY215" s="155" t="s">
        <v>158</v>
      </c>
    </row>
    <row r="216" spans="2:65" s="1" customFormat="1" ht="16.55" customHeight="1">
      <c r="B216" s="31"/>
      <c r="C216" s="161" t="s">
        <v>7</v>
      </c>
      <c r="D216" s="161" t="s">
        <v>208</v>
      </c>
      <c r="E216" s="162" t="s">
        <v>579</v>
      </c>
      <c r="F216" s="163" t="s">
        <v>580</v>
      </c>
      <c r="G216" s="164" t="s">
        <v>349</v>
      </c>
      <c r="H216" s="165">
        <v>1</v>
      </c>
      <c r="I216" s="166"/>
      <c r="J216" s="167">
        <f>ROUND(I216*H216,2)</f>
        <v>0</v>
      </c>
      <c r="K216" s="168"/>
      <c r="L216" s="169"/>
      <c r="M216" s="170" t="s">
        <v>1</v>
      </c>
      <c r="N216" s="171" t="s">
        <v>43</v>
      </c>
      <c r="P216" s="142">
        <f>O216*H216</f>
        <v>0</v>
      </c>
      <c r="Q216" s="142">
        <v>9.5000000000000001E-2</v>
      </c>
      <c r="R216" s="142">
        <f>Q216*H216</f>
        <v>9.5000000000000001E-2</v>
      </c>
      <c r="S216" s="142">
        <v>0</v>
      </c>
      <c r="T216" s="143">
        <f>S216*H216</f>
        <v>0</v>
      </c>
      <c r="AR216" s="144" t="s">
        <v>201</v>
      </c>
      <c r="AT216" s="144" t="s">
        <v>208</v>
      </c>
      <c r="AU216" s="144" t="s">
        <v>88</v>
      </c>
      <c r="AY216" s="16" t="s">
        <v>158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86</v>
      </c>
      <c r="BK216" s="145">
        <f>ROUND(I216*H216,2)</f>
        <v>0</v>
      </c>
      <c r="BL216" s="16" t="s">
        <v>164</v>
      </c>
      <c r="BM216" s="144" t="s">
        <v>370</v>
      </c>
    </row>
    <row r="217" spans="2:65" s="12" customFormat="1" ht="10.5">
      <c r="B217" s="146"/>
      <c r="D217" s="147" t="s">
        <v>169</v>
      </c>
      <c r="E217" s="148" t="s">
        <v>1</v>
      </c>
      <c r="F217" s="149" t="s">
        <v>86</v>
      </c>
      <c r="H217" s="150">
        <v>1</v>
      </c>
      <c r="I217" s="151"/>
      <c r="L217" s="146"/>
      <c r="M217" s="152"/>
      <c r="T217" s="153"/>
      <c r="AT217" s="148" t="s">
        <v>169</v>
      </c>
      <c r="AU217" s="148" t="s">
        <v>88</v>
      </c>
      <c r="AV217" s="12" t="s">
        <v>88</v>
      </c>
      <c r="AW217" s="12" t="s">
        <v>33</v>
      </c>
      <c r="AX217" s="12" t="s">
        <v>78</v>
      </c>
      <c r="AY217" s="148" t="s">
        <v>158</v>
      </c>
    </row>
    <row r="218" spans="2:65" s="13" customFormat="1" ht="10.5">
      <c r="B218" s="154"/>
      <c r="D218" s="147" t="s">
        <v>169</v>
      </c>
      <c r="E218" s="155" t="s">
        <v>1</v>
      </c>
      <c r="F218" s="156" t="s">
        <v>176</v>
      </c>
      <c r="H218" s="157">
        <v>1</v>
      </c>
      <c r="I218" s="158"/>
      <c r="L218" s="154"/>
      <c r="M218" s="159"/>
      <c r="T218" s="160"/>
      <c r="AT218" s="155" t="s">
        <v>169</v>
      </c>
      <c r="AU218" s="155" t="s">
        <v>88</v>
      </c>
      <c r="AV218" s="13" t="s">
        <v>164</v>
      </c>
      <c r="AW218" s="13" t="s">
        <v>33</v>
      </c>
      <c r="AX218" s="13" t="s">
        <v>86</v>
      </c>
      <c r="AY218" s="155" t="s">
        <v>158</v>
      </c>
    </row>
    <row r="219" spans="2:65" s="1" customFormat="1" ht="16.55" customHeight="1">
      <c r="B219" s="31"/>
      <c r="C219" s="161" t="s">
        <v>275</v>
      </c>
      <c r="D219" s="161" t="s">
        <v>208</v>
      </c>
      <c r="E219" s="162" t="s">
        <v>581</v>
      </c>
      <c r="F219" s="163" t="s">
        <v>582</v>
      </c>
      <c r="G219" s="164" t="s">
        <v>349</v>
      </c>
      <c r="H219" s="165">
        <v>3</v>
      </c>
      <c r="I219" s="166"/>
      <c r="J219" s="167">
        <f>ROUND(I219*H219,2)</f>
        <v>0</v>
      </c>
      <c r="K219" s="168"/>
      <c r="L219" s="169"/>
      <c r="M219" s="170" t="s">
        <v>1</v>
      </c>
      <c r="N219" s="171" t="s">
        <v>43</v>
      </c>
      <c r="P219" s="142">
        <f>O219*H219</f>
        <v>0</v>
      </c>
      <c r="Q219" s="142">
        <v>7.8E-2</v>
      </c>
      <c r="R219" s="142">
        <f>Q219*H219</f>
        <v>0.23399999999999999</v>
      </c>
      <c r="S219" s="142">
        <v>0</v>
      </c>
      <c r="T219" s="143">
        <f>S219*H219</f>
        <v>0</v>
      </c>
      <c r="AR219" s="144" t="s">
        <v>201</v>
      </c>
      <c r="AT219" s="144" t="s">
        <v>208</v>
      </c>
      <c r="AU219" s="144" t="s">
        <v>88</v>
      </c>
      <c r="AY219" s="16" t="s">
        <v>158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6" t="s">
        <v>86</v>
      </c>
      <c r="BK219" s="145">
        <f>ROUND(I219*H219,2)</f>
        <v>0</v>
      </c>
      <c r="BL219" s="16" t="s">
        <v>164</v>
      </c>
      <c r="BM219" s="144" t="s">
        <v>265</v>
      </c>
    </row>
    <row r="220" spans="2:65" s="12" customFormat="1" ht="10.5">
      <c r="B220" s="146"/>
      <c r="D220" s="147" t="s">
        <v>169</v>
      </c>
      <c r="E220" s="148" t="s">
        <v>1</v>
      </c>
      <c r="F220" s="149" t="s">
        <v>177</v>
      </c>
      <c r="H220" s="150">
        <v>3</v>
      </c>
      <c r="I220" s="151"/>
      <c r="L220" s="146"/>
      <c r="M220" s="152"/>
      <c r="T220" s="153"/>
      <c r="AT220" s="148" t="s">
        <v>169</v>
      </c>
      <c r="AU220" s="148" t="s">
        <v>88</v>
      </c>
      <c r="AV220" s="12" t="s">
        <v>88</v>
      </c>
      <c r="AW220" s="12" t="s">
        <v>33</v>
      </c>
      <c r="AX220" s="12" t="s">
        <v>78</v>
      </c>
      <c r="AY220" s="148" t="s">
        <v>158</v>
      </c>
    </row>
    <row r="221" spans="2:65" s="13" customFormat="1" ht="10.5">
      <c r="B221" s="154"/>
      <c r="D221" s="147" t="s">
        <v>169</v>
      </c>
      <c r="E221" s="155" t="s">
        <v>1</v>
      </c>
      <c r="F221" s="156" t="s">
        <v>176</v>
      </c>
      <c r="H221" s="157">
        <v>3</v>
      </c>
      <c r="I221" s="158"/>
      <c r="L221" s="154"/>
      <c r="M221" s="159"/>
      <c r="T221" s="160"/>
      <c r="AT221" s="155" t="s">
        <v>169</v>
      </c>
      <c r="AU221" s="155" t="s">
        <v>88</v>
      </c>
      <c r="AV221" s="13" t="s">
        <v>164</v>
      </c>
      <c r="AW221" s="13" t="s">
        <v>33</v>
      </c>
      <c r="AX221" s="13" t="s">
        <v>86</v>
      </c>
      <c r="AY221" s="155" t="s">
        <v>158</v>
      </c>
    </row>
    <row r="222" spans="2:65" s="1" customFormat="1" ht="16.55" customHeight="1">
      <c r="B222" s="31"/>
      <c r="C222" s="161" t="s">
        <v>279</v>
      </c>
      <c r="D222" s="161" t="s">
        <v>208</v>
      </c>
      <c r="E222" s="162" t="s">
        <v>583</v>
      </c>
      <c r="F222" s="163" t="s">
        <v>584</v>
      </c>
      <c r="G222" s="164" t="s">
        <v>349</v>
      </c>
      <c r="H222" s="165">
        <v>2</v>
      </c>
      <c r="I222" s="166"/>
      <c r="J222" s="167">
        <f>ROUND(I222*H222,2)</f>
        <v>0</v>
      </c>
      <c r="K222" s="168"/>
      <c r="L222" s="169"/>
      <c r="M222" s="170" t="s">
        <v>1</v>
      </c>
      <c r="N222" s="171" t="s">
        <v>43</v>
      </c>
      <c r="P222" s="142">
        <f>O222*H222</f>
        <v>0</v>
      </c>
      <c r="Q222" s="142">
        <v>8.5000000000000006E-2</v>
      </c>
      <c r="R222" s="142">
        <f>Q222*H222</f>
        <v>0.17</v>
      </c>
      <c r="S222" s="142">
        <v>0</v>
      </c>
      <c r="T222" s="143">
        <f>S222*H222</f>
        <v>0</v>
      </c>
      <c r="AR222" s="144" t="s">
        <v>201</v>
      </c>
      <c r="AT222" s="144" t="s">
        <v>208</v>
      </c>
      <c r="AU222" s="144" t="s">
        <v>88</v>
      </c>
      <c r="AY222" s="16" t="s">
        <v>158</v>
      </c>
      <c r="BE222" s="145">
        <f>IF(N222="základní",J222,0)</f>
        <v>0</v>
      </c>
      <c r="BF222" s="145">
        <f>IF(N222="snížená",J222,0)</f>
        <v>0</v>
      </c>
      <c r="BG222" s="145">
        <f>IF(N222="zákl. přenesená",J222,0)</f>
        <v>0</v>
      </c>
      <c r="BH222" s="145">
        <f>IF(N222="sníž. přenesená",J222,0)</f>
        <v>0</v>
      </c>
      <c r="BI222" s="145">
        <f>IF(N222="nulová",J222,0)</f>
        <v>0</v>
      </c>
      <c r="BJ222" s="16" t="s">
        <v>86</v>
      </c>
      <c r="BK222" s="145">
        <f>ROUND(I222*H222,2)</f>
        <v>0</v>
      </c>
      <c r="BL222" s="16" t="s">
        <v>164</v>
      </c>
      <c r="BM222" s="144" t="s">
        <v>274</v>
      </c>
    </row>
    <row r="223" spans="2:65" s="12" customFormat="1" ht="10.5">
      <c r="B223" s="146"/>
      <c r="D223" s="147" t="s">
        <v>169</v>
      </c>
      <c r="E223" s="148" t="s">
        <v>1</v>
      </c>
      <c r="F223" s="149" t="s">
        <v>88</v>
      </c>
      <c r="H223" s="150">
        <v>2</v>
      </c>
      <c r="I223" s="151"/>
      <c r="L223" s="146"/>
      <c r="M223" s="152"/>
      <c r="T223" s="153"/>
      <c r="AT223" s="148" t="s">
        <v>169</v>
      </c>
      <c r="AU223" s="148" t="s">
        <v>88</v>
      </c>
      <c r="AV223" s="12" t="s">
        <v>88</v>
      </c>
      <c r="AW223" s="12" t="s">
        <v>33</v>
      </c>
      <c r="AX223" s="12" t="s">
        <v>78</v>
      </c>
      <c r="AY223" s="148" t="s">
        <v>158</v>
      </c>
    </row>
    <row r="224" spans="2:65" s="13" customFormat="1" ht="10.5">
      <c r="B224" s="154"/>
      <c r="D224" s="147" t="s">
        <v>169</v>
      </c>
      <c r="E224" s="155" t="s">
        <v>1</v>
      </c>
      <c r="F224" s="156" t="s">
        <v>176</v>
      </c>
      <c r="H224" s="157">
        <v>2</v>
      </c>
      <c r="I224" s="158"/>
      <c r="L224" s="154"/>
      <c r="M224" s="159"/>
      <c r="T224" s="160"/>
      <c r="AT224" s="155" t="s">
        <v>169</v>
      </c>
      <c r="AU224" s="155" t="s">
        <v>88</v>
      </c>
      <c r="AV224" s="13" t="s">
        <v>164</v>
      </c>
      <c r="AW224" s="13" t="s">
        <v>33</v>
      </c>
      <c r="AX224" s="13" t="s">
        <v>86</v>
      </c>
      <c r="AY224" s="155" t="s">
        <v>158</v>
      </c>
    </row>
    <row r="225" spans="2:65" s="1" customFormat="1" ht="16.55" customHeight="1">
      <c r="B225" s="31"/>
      <c r="C225" s="161" t="s">
        <v>283</v>
      </c>
      <c r="D225" s="161" t="s">
        <v>208</v>
      </c>
      <c r="E225" s="162" t="s">
        <v>585</v>
      </c>
      <c r="F225" s="163" t="s">
        <v>586</v>
      </c>
      <c r="G225" s="164" t="s">
        <v>349</v>
      </c>
      <c r="H225" s="165">
        <v>1</v>
      </c>
      <c r="I225" s="166"/>
      <c r="J225" s="167">
        <f>ROUND(I225*H225,2)</f>
        <v>0</v>
      </c>
      <c r="K225" s="168"/>
      <c r="L225" s="169"/>
      <c r="M225" s="170" t="s">
        <v>1</v>
      </c>
      <c r="N225" s="171" t="s">
        <v>43</v>
      </c>
      <c r="P225" s="142">
        <f>O225*H225</f>
        <v>0</v>
      </c>
      <c r="Q225" s="142">
        <v>0.10199999999999999</v>
      </c>
      <c r="R225" s="142">
        <f>Q225*H225</f>
        <v>0.10199999999999999</v>
      </c>
      <c r="S225" s="142">
        <v>0</v>
      </c>
      <c r="T225" s="143">
        <f>S225*H225</f>
        <v>0</v>
      </c>
      <c r="AR225" s="144" t="s">
        <v>201</v>
      </c>
      <c r="AT225" s="144" t="s">
        <v>208</v>
      </c>
      <c r="AU225" s="144" t="s">
        <v>88</v>
      </c>
      <c r="AY225" s="16" t="s">
        <v>158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6" t="s">
        <v>86</v>
      </c>
      <c r="BK225" s="145">
        <f>ROUND(I225*H225,2)</f>
        <v>0</v>
      </c>
      <c r="BL225" s="16" t="s">
        <v>164</v>
      </c>
      <c r="BM225" s="144" t="s">
        <v>278</v>
      </c>
    </row>
    <row r="226" spans="2:65" s="12" customFormat="1" ht="10.5">
      <c r="B226" s="146"/>
      <c r="D226" s="147" t="s">
        <v>169</v>
      </c>
      <c r="E226" s="148" t="s">
        <v>1</v>
      </c>
      <c r="F226" s="149" t="s">
        <v>86</v>
      </c>
      <c r="H226" s="150">
        <v>1</v>
      </c>
      <c r="I226" s="151"/>
      <c r="L226" s="146"/>
      <c r="M226" s="152"/>
      <c r="T226" s="153"/>
      <c r="AT226" s="148" t="s">
        <v>169</v>
      </c>
      <c r="AU226" s="148" t="s">
        <v>88</v>
      </c>
      <c r="AV226" s="12" t="s">
        <v>88</v>
      </c>
      <c r="AW226" s="12" t="s">
        <v>33</v>
      </c>
      <c r="AX226" s="12" t="s">
        <v>78</v>
      </c>
      <c r="AY226" s="148" t="s">
        <v>158</v>
      </c>
    </row>
    <row r="227" spans="2:65" s="13" customFormat="1" ht="10.5">
      <c r="B227" s="154"/>
      <c r="D227" s="147" t="s">
        <v>169</v>
      </c>
      <c r="E227" s="155" t="s">
        <v>1</v>
      </c>
      <c r="F227" s="156" t="s">
        <v>176</v>
      </c>
      <c r="H227" s="157">
        <v>1</v>
      </c>
      <c r="I227" s="158"/>
      <c r="L227" s="154"/>
      <c r="M227" s="159"/>
      <c r="T227" s="160"/>
      <c r="AT227" s="155" t="s">
        <v>169</v>
      </c>
      <c r="AU227" s="155" t="s">
        <v>88</v>
      </c>
      <c r="AV227" s="13" t="s">
        <v>164</v>
      </c>
      <c r="AW227" s="13" t="s">
        <v>33</v>
      </c>
      <c r="AX227" s="13" t="s">
        <v>86</v>
      </c>
      <c r="AY227" s="155" t="s">
        <v>158</v>
      </c>
    </row>
    <row r="228" spans="2:65" s="1" customFormat="1" ht="16.55" customHeight="1">
      <c r="B228" s="31"/>
      <c r="C228" s="161" t="s">
        <v>287</v>
      </c>
      <c r="D228" s="161" t="s">
        <v>208</v>
      </c>
      <c r="E228" s="162" t="s">
        <v>587</v>
      </c>
      <c r="F228" s="163" t="s">
        <v>588</v>
      </c>
      <c r="G228" s="164" t="s">
        <v>349</v>
      </c>
      <c r="H228" s="165">
        <v>2</v>
      </c>
      <c r="I228" s="166"/>
      <c r="J228" s="167">
        <f>ROUND(I228*H228,2)</f>
        <v>0</v>
      </c>
      <c r="K228" s="168"/>
      <c r="L228" s="169"/>
      <c r="M228" s="170" t="s">
        <v>1</v>
      </c>
      <c r="N228" s="171" t="s">
        <v>43</v>
      </c>
      <c r="P228" s="142">
        <f>O228*H228</f>
        <v>0</v>
      </c>
      <c r="Q228" s="142">
        <v>0.16200000000000001</v>
      </c>
      <c r="R228" s="142">
        <f>Q228*H228</f>
        <v>0.32400000000000001</v>
      </c>
      <c r="S228" s="142">
        <v>0</v>
      </c>
      <c r="T228" s="143">
        <f>S228*H228</f>
        <v>0</v>
      </c>
      <c r="AR228" s="144" t="s">
        <v>201</v>
      </c>
      <c r="AT228" s="144" t="s">
        <v>208</v>
      </c>
      <c r="AU228" s="144" t="s">
        <v>88</v>
      </c>
      <c r="AY228" s="16" t="s">
        <v>158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6" t="s">
        <v>86</v>
      </c>
      <c r="BK228" s="145">
        <f>ROUND(I228*H228,2)</f>
        <v>0</v>
      </c>
      <c r="BL228" s="16" t="s">
        <v>164</v>
      </c>
      <c r="BM228" s="144" t="s">
        <v>282</v>
      </c>
    </row>
    <row r="229" spans="2:65" s="12" customFormat="1" ht="10.5">
      <c r="B229" s="146"/>
      <c r="D229" s="147" t="s">
        <v>169</v>
      </c>
      <c r="E229" s="148" t="s">
        <v>1</v>
      </c>
      <c r="F229" s="149" t="s">
        <v>88</v>
      </c>
      <c r="H229" s="150">
        <v>2</v>
      </c>
      <c r="I229" s="151"/>
      <c r="L229" s="146"/>
      <c r="M229" s="152"/>
      <c r="T229" s="153"/>
      <c r="AT229" s="148" t="s">
        <v>169</v>
      </c>
      <c r="AU229" s="148" t="s">
        <v>88</v>
      </c>
      <c r="AV229" s="12" t="s">
        <v>88</v>
      </c>
      <c r="AW229" s="12" t="s">
        <v>33</v>
      </c>
      <c r="AX229" s="12" t="s">
        <v>78</v>
      </c>
      <c r="AY229" s="148" t="s">
        <v>158</v>
      </c>
    </row>
    <row r="230" spans="2:65" s="13" customFormat="1" ht="10.5">
      <c r="B230" s="154"/>
      <c r="D230" s="147" t="s">
        <v>169</v>
      </c>
      <c r="E230" s="155" t="s">
        <v>1</v>
      </c>
      <c r="F230" s="156" t="s">
        <v>176</v>
      </c>
      <c r="H230" s="157">
        <v>2</v>
      </c>
      <c r="I230" s="158"/>
      <c r="L230" s="154"/>
      <c r="M230" s="159"/>
      <c r="T230" s="160"/>
      <c r="AT230" s="155" t="s">
        <v>169</v>
      </c>
      <c r="AU230" s="155" t="s">
        <v>88</v>
      </c>
      <c r="AV230" s="13" t="s">
        <v>164</v>
      </c>
      <c r="AW230" s="13" t="s">
        <v>33</v>
      </c>
      <c r="AX230" s="13" t="s">
        <v>86</v>
      </c>
      <c r="AY230" s="155" t="s">
        <v>158</v>
      </c>
    </row>
    <row r="231" spans="2:65" s="1" customFormat="1" ht="16.55" customHeight="1">
      <c r="B231" s="31"/>
      <c r="C231" s="161" t="s">
        <v>237</v>
      </c>
      <c r="D231" s="161" t="s">
        <v>208</v>
      </c>
      <c r="E231" s="162" t="s">
        <v>589</v>
      </c>
      <c r="F231" s="163" t="s">
        <v>590</v>
      </c>
      <c r="G231" s="164" t="s">
        <v>349</v>
      </c>
      <c r="H231" s="165">
        <v>1</v>
      </c>
      <c r="I231" s="166"/>
      <c r="J231" s="167">
        <f>ROUND(I231*H231,2)</f>
        <v>0</v>
      </c>
      <c r="K231" s="168"/>
      <c r="L231" s="169"/>
      <c r="M231" s="170" t="s">
        <v>1</v>
      </c>
      <c r="N231" s="171" t="s">
        <v>43</v>
      </c>
      <c r="P231" s="142">
        <f>O231*H231</f>
        <v>0</v>
      </c>
      <c r="Q231" s="142">
        <v>0</v>
      </c>
      <c r="R231" s="142">
        <f>Q231*H231</f>
        <v>0</v>
      </c>
      <c r="S231" s="142">
        <v>0</v>
      </c>
      <c r="T231" s="143">
        <f>S231*H231</f>
        <v>0</v>
      </c>
      <c r="AR231" s="144" t="s">
        <v>201</v>
      </c>
      <c r="AT231" s="144" t="s">
        <v>208</v>
      </c>
      <c r="AU231" s="144" t="s">
        <v>88</v>
      </c>
      <c r="AY231" s="16" t="s">
        <v>158</v>
      </c>
      <c r="BE231" s="145">
        <f>IF(N231="základní",J231,0)</f>
        <v>0</v>
      </c>
      <c r="BF231" s="145">
        <f>IF(N231="snížená",J231,0)</f>
        <v>0</v>
      </c>
      <c r="BG231" s="145">
        <f>IF(N231="zákl. přenesená",J231,0)</f>
        <v>0</v>
      </c>
      <c r="BH231" s="145">
        <f>IF(N231="sníž. přenesená",J231,0)</f>
        <v>0</v>
      </c>
      <c r="BI231" s="145">
        <f>IF(N231="nulová",J231,0)</f>
        <v>0</v>
      </c>
      <c r="BJ231" s="16" t="s">
        <v>86</v>
      </c>
      <c r="BK231" s="145">
        <f>ROUND(I231*H231,2)</f>
        <v>0</v>
      </c>
      <c r="BL231" s="16" t="s">
        <v>164</v>
      </c>
      <c r="BM231" s="144" t="s">
        <v>286</v>
      </c>
    </row>
    <row r="232" spans="2:65" s="12" customFormat="1" ht="10.5">
      <c r="B232" s="146"/>
      <c r="D232" s="147" t="s">
        <v>169</v>
      </c>
      <c r="E232" s="148" t="s">
        <v>1</v>
      </c>
      <c r="F232" s="149" t="s">
        <v>86</v>
      </c>
      <c r="H232" s="150">
        <v>1</v>
      </c>
      <c r="I232" s="151"/>
      <c r="L232" s="146"/>
      <c r="M232" s="152"/>
      <c r="T232" s="153"/>
      <c r="AT232" s="148" t="s">
        <v>169</v>
      </c>
      <c r="AU232" s="148" t="s">
        <v>88</v>
      </c>
      <c r="AV232" s="12" t="s">
        <v>88</v>
      </c>
      <c r="AW232" s="12" t="s">
        <v>33</v>
      </c>
      <c r="AX232" s="12" t="s">
        <v>78</v>
      </c>
      <c r="AY232" s="148" t="s">
        <v>158</v>
      </c>
    </row>
    <row r="233" spans="2:65" s="13" customFormat="1" ht="10.5">
      <c r="B233" s="154"/>
      <c r="D233" s="147" t="s">
        <v>169</v>
      </c>
      <c r="E233" s="155" t="s">
        <v>1</v>
      </c>
      <c r="F233" s="156" t="s">
        <v>176</v>
      </c>
      <c r="H233" s="157">
        <v>1</v>
      </c>
      <c r="I233" s="158"/>
      <c r="L233" s="154"/>
      <c r="M233" s="159"/>
      <c r="T233" s="160"/>
      <c r="AT233" s="155" t="s">
        <v>169</v>
      </c>
      <c r="AU233" s="155" t="s">
        <v>88</v>
      </c>
      <c r="AV233" s="13" t="s">
        <v>164</v>
      </c>
      <c r="AW233" s="13" t="s">
        <v>33</v>
      </c>
      <c r="AX233" s="13" t="s">
        <v>86</v>
      </c>
      <c r="AY233" s="155" t="s">
        <v>158</v>
      </c>
    </row>
    <row r="234" spans="2:65" s="1" customFormat="1" ht="16.55" customHeight="1">
      <c r="B234" s="31"/>
      <c r="C234" s="161" t="s">
        <v>304</v>
      </c>
      <c r="D234" s="161" t="s">
        <v>208</v>
      </c>
      <c r="E234" s="162" t="s">
        <v>591</v>
      </c>
      <c r="F234" s="163" t="s">
        <v>592</v>
      </c>
      <c r="G234" s="164" t="s">
        <v>349</v>
      </c>
      <c r="H234" s="165">
        <v>2</v>
      </c>
      <c r="I234" s="166"/>
      <c r="J234" s="167">
        <f>ROUND(I234*H234,2)</f>
        <v>0</v>
      </c>
      <c r="K234" s="168"/>
      <c r="L234" s="169"/>
      <c r="M234" s="170" t="s">
        <v>1</v>
      </c>
      <c r="N234" s="171" t="s">
        <v>43</v>
      </c>
      <c r="P234" s="142">
        <f>O234*H234</f>
        <v>0</v>
      </c>
      <c r="Q234" s="142">
        <v>0</v>
      </c>
      <c r="R234" s="142">
        <f>Q234*H234</f>
        <v>0</v>
      </c>
      <c r="S234" s="142">
        <v>0</v>
      </c>
      <c r="T234" s="143">
        <f>S234*H234</f>
        <v>0</v>
      </c>
      <c r="AR234" s="144" t="s">
        <v>201</v>
      </c>
      <c r="AT234" s="144" t="s">
        <v>208</v>
      </c>
      <c r="AU234" s="144" t="s">
        <v>88</v>
      </c>
      <c r="AY234" s="16" t="s">
        <v>158</v>
      </c>
      <c r="BE234" s="145">
        <f>IF(N234="základní",J234,0)</f>
        <v>0</v>
      </c>
      <c r="BF234" s="145">
        <f>IF(N234="snížená",J234,0)</f>
        <v>0</v>
      </c>
      <c r="BG234" s="145">
        <f>IF(N234="zákl. přenesená",J234,0)</f>
        <v>0</v>
      </c>
      <c r="BH234" s="145">
        <f>IF(N234="sníž. přenesená",J234,0)</f>
        <v>0</v>
      </c>
      <c r="BI234" s="145">
        <f>IF(N234="nulová",J234,0)</f>
        <v>0</v>
      </c>
      <c r="BJ234" s="16" t="s">
        <v>86</v>
      </c>
      <c r="BK234" s="145">
        <f>ROUND(I234*H234,2)</f>
        <v>0</v>
      </c>
      <c r="BL234" s="16" t="s">
        <v>164</v>
      </c>
      <c r="BM234" s="144" t="s">
        <v>290</v>
      </c>
    </row>
    <row r="235" spans="2:65" s="12" customFormat="1" ht="10.5">
      <c r="B235" s="146"/>
      <c r="D235" s="147" t="s">
        <v>169</v>
      </c>
      <c r="E235" s="148" t="s">
        <v>1</v>
      </c>
      <c r="F235" s="149" t="s">
        <v>88</v>
      </c>
      <c r="H235" s="150">
        <v>2</v>
      </c>
      <c r="I235" s="151"/>
      <c r="L235" s="146"/>
      <c r="M235" s="152"/>
      <c r="T235" s="153"/>
      <c r="AT235" s="148" t="s">
        <v>169</v>
      </c>
      <c r="AU235" s="148" t="s">
        <v>88</v>
      </c>
      <c r="AV235" s="12" t="s">
        <v>88</v>
      </c>
      <c r="AW235" s="12" t="s">
        <v>33</v>
      </c>
      <c r="AX235" s="12" t="s">
        <v>78</v>
      </c>
      <c r="AY235" s="148" t="s">
        <v>158</v>
      </c>
    </row>
    <row r="236" spans="2:65" s="13" customFormat="1" ht="10.5">
      <c r="B236" s="154"/>
      <c r="D236" s="147" t="s">
        <v>169</v>
      </c>
      <c r="E236" s="155" t="s">
        <v>1</v>
      </c>
      <c r="F236" s="156" t="s">
        <v>176</v>
      </c>
      <c r="H236" s="157">
        <v>2</v>
      </c>
      <c r="I236" s="158"/>
      <c r="L236" s="154"/>
      <c r="M236" s="159"/>
      <c r="T236" s="160"/>
      <c r="AT236" s="155" t="s">
        <v>169</v>
      </c>
      <c r="AU236" s="155" t="s">
        <v>88</v>
      </c>
      <c r="AV236" s="13" t="s">
        <v>164</v>
      </c>
      <c r="AW236" s="13" t="s">
        <v>33</v>
      </c>
      <c r="AX236" s="13" t="s">
        <v>86</v>
      </c>
      <c r="AY236" s="155" t="s">
        <v>158</v>
      </c>
    </row>
    <row r="237" spans="2:65" s="11" customFormat="1" ht="22.75" customHeight="1">
      <c r="B237" s="120"/>
      <c r="D237" s="121" t="s">
        <v>77</v>
      </c>
      <c r="E237" s="130" t="s">
        <v>191</v>
      </c>
      <c r="F237" s="130" t="s">
        <v>593</v>
      </c>
      <c r="I237" s="123"/>
      <c r="J237" s="131">
        <f>BK237</f>
        <v>0</v>
      </c>
      <c r="L237" s="120"/>
      <c r="M237" s="125"/>
      <c r="P237" s="126">
        <f>SUM(P238:P241)</f>
        <v>0</v>
      </c>
      <c r="R237" s="126">
        <f>SUM(R238:R241)</f>
        <v>6.4001622326299995E-2</v>
      </c>
      <c r="T237" s="127">
        <f>SUM(T238:T241)</f>
        <v>0</v>
      </c>
      <c r="AR237" s="121" t="s">
        <v>86</v>
      </c>
      <c r="AT237" s="128" t="s">
        <v>77</v>
      </c>
      <c r="AU237" s="128" t="s">
        <v>86</v>
      </c>
      <c r="AY237" s="121" t="s">
        <v>158</v>
      </c>
      <c r="BK237" s="129">
        <f>SUM(BK238:BK241)</f>
        <v>0</v>
      </c>
    </row>
    <row r="238" spans="2:65" s="1" customFormat="1" ht="33.049999999999997" customHeight="1">
      <c r="B238" s="31"/>
      <c r="C238" s="132" t="s">
        <v>241</v>
      </c>
      <c r="D238" s="132" t="s">
        <v>160</v>
      </c>
      <c r="E238" s="133" t="s">
        <v>594</v>
      </c>
      <c r="F238" s="134" t="s">
        <v>595</v>
      </c>
      <c r="G238" s="135" t="s">
        <v>250</v>
      </c>
      <c r="H238" s="136">
        <v>28.443000000000001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3.3297410000000002E-4</v>
      </c>
      <c r="R238" s="142">
        <f>Q238*H238</f>
        <v>9.4707823263000014E-3</v>
      </c>
      <c r="S238" s="142">
        <v>0</v>
      </c>
      <c r="T238" s="143">
        <f>S238*H238</f>
        <v>0</v>
      </c>
      <c r="AR238" s="144" t="s">
        <v>164</v>
      </c>
      <c r="AT238" s="144" t="s">
        <v>160</v>
      </c>
      <c r="AU238" s="144" t="s">
        <v>88</v>
      </c>
      <c r="AY238" s="16" t="s">
        <v>158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164</v>
      </c>
      <c r="BM238" s="144" t="s">
        <v>299</v>
      </c>
    </row>
    <row r="239" spans="2:65" s="12" customFormat="1" ht="10.5">
      <c r="B239" s="146"/>
      <c r="D239" s="147" t="s">
        <v>169</v>
      </c>
      <c r="E239" s="148" t="s">
        <v>1</v>
      </c>
      <c r="F239" s="149" t="s">
        <v>596</v>
      </c>
      <c r="H239" s="150">
        <v>28.443000000000001</v>
      </c>
      <c r="I239" s="151"/>
      <c r="L239" s="146"/>
      <c r="M239" s="152"/>
      <c r="T239" s="153"/>
      <c r="AT239" s="148" t="s">
        <v>169</v>
      </c>
      <c r="AU239" s="148" t="s">
        <v>88</v>
      </c>
      <c r="AV239" s="12" t="s">
        <v>88</v>
      </c>
      <c r="AW239" s="12" t="s">
        <v>33</v>
      </c>
      <c r="AX239" s="12" t="s">
        <v>78</v>
      </c>
      <c r="AY239" s="148" t="s">
        <v>158</v>
      </c>
    </row>
    <row r="240" spans="2:65" s="13" customFormat="1" ht="10.5">
      <c r="B240" s="154"/>
      <c r="D240" s="147" t="s">
        <v>169</v>
      </c>
      <c r="E240" s="155" t="s">
        <v>1</v>
      </c>
      <c r="F240" s="156" t="s">
        <v>176</v>
      </c>
      <c r="H240" s="157">
        <v>28.443000000000001</v>
      </c>
      <c r="I240" s="158"/>
      <c r="L240" s="154"/>
      <c r="M240" s="159"/>
      <c r="T240" s="160"/>
      <c r="AT240" s="155" t="s">
        <v>169</v>
      </c>
      <c r="AU240" s="155" t="s">
        <v>88</v>
      </c>
      <c r="AV240" s="13" t="s">
        <v>164</v>
      </c>
      <c r="AW240" s="13" t="s">
        <v>33</v>
      </c>
      <c r="AX240" s="13" t="s">
        <v>86</v>
      </c>
      <c r="AY240" s="155" t="s">
        <v>158</v>
      </c>
    </row>
    <row r="241" spans="2:65" s="1" customFormat="1" ht="24.25" customHeight="1">
      <c r="B241" s="31"/>
      <c r="C241" s="132" t="s">
        <v>314</v>
      </c>
      <c r="D241" s="132" t="s">
        <v>160</v>
      </c>
      <c r="E241" s="133" t="s">
        <v>597</v>
      </c>
      <c r="F241" s="134" t="s">
        <v>598</v>
      </c>
      <c r="G241" s="135" t="s">
        <v>226</v>
      </c>
      <c r="H241" s="136">
        <v>389.50599999999997</v>
      </c>
      <c r="I241" s="137"/>
      <c r="J241" s="138">
        <f>ROUND(I241*H241,2)</f>
        <v>0</v>
      </c>
      <c r="K241" s="139"/>
      <c r="L241" s="31"/>
      <c r="M241" s="140" t="s">
        <v>1</v>
      </c>
      <c r="N241" s="141" t="s">
        <v>43</v>
      </c>
      <c r="P241" s="142">
        <f>O241*H241</f>
        <v>0</v>
      </c>
      <c r="Q241" s="142">
        <v>1.3999999999999999E-4</v>
      </c>
      <c r="R241" s="142">
        <f>Q241*H241</f>
        <v>5.453083999999999E-2</v>
      </c>
      <c r="S241" s="142">
        <v>0</v>
      </c>
      <c r="T241" s="143">
        <f>S241*H241</f>
        <v>0</v>
      </c>
      <c r="AR241" s="144" t="s">
        <v>164</v>
      </c>
      <c r="AT241" s="144" t="s">
        <v>160</v>
      </c>
      <c r="AU241" s="144" t="s">
        <v>88</v>
      </c>
      <c r="AY241" s="16" t="s">
        <v>158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86</v>
      </c>
      <c r="BK241" s="145">
        <f>ROUND(I241*H241,2)</f>
        <v>0</v>
      </c>
      <c r="BL241" s="16" t="s">
        <v>164</v>
      </c>
      <c r="BM241" s="144" t="s">
        <v>599</v>
      </c>
    </row>
    <row r="242" spans="2:65" s="11" customFormat="1" ht="22.75" customHeight="1">
      <c r="B242" s="120"/>
      <c r="D242" s="121" t="s">
        <v>77</v>
      </c>
      <c r="E242" s="130" t="s">
        <v>207</v>
      </c>
      <c r="F242" s="130" t="s">
        <v>378</v>
      </c>
      <c r="I242" s="123"/>
      <c r="J242" s="131">
        <f>BK242</f>
        <v>0</v>
      </c>
      <c r="L242" s="120"/>
      <c r="M242" s="125"/>
      <c r="P242" s="126">
        <f>SUM(P243:P255)</f>
        <v>0</v>
      </c>
      <c r="R242" s="126">
        <f>SUM(R243:R255)</f>
        <v>4.222239E-3</v>
      </c>
      <c r="T242" s="127">
        <f>SUM(T243:T255)</f>
        <v>0</v>
      </c>
      <c r="AR242" s="121" t="s">
        <v>86</v>
      </c>
      <c r="AT242" s="128" t="s">
        <v>77</v>
      </c>
      <c r="AU242" s="128" t="s">
        <v>86</v>
      </c>
      <c r="AY242" s="121" t="s">
        <v>158</v>
      </c>
      <c r="BK242" s="129">
        <f>SUM(BK243:BK255)</f>
        <v>0</v>
      </c>
    </row>
    <row r="243" spans="2:65" s="1" customFormat="1" ht="24.25" customHeight="1">
      <c r="B243" s="31"/>
      <c r="C243" s="132" t="s">
        <v>245</v>
      </c>
      <c r="D243" s="132" t="s">
        <v>160</v>
      </c>
      <c r="E243" s="133" t="s">
        <v>600</v>
      </c>
      <c r="F243" s="134" t="s">
        <v>601</v>
      </c>
      <c r="G243" s="135" t="s">
        <v>163</v>
      </c>
      <c r="H243" s="136">
        <v>11.827</v>
      </c>
      <c r="I243" s="137"/>
      <c r="J243" s="138">
        <f>ROUND(I243*H243,2)</f>
        <v>0</v>
      </c>
      <c r="K243" s="139"/>
      <c r="L243" s="31"/>
      <c r="M243" s="140" t="s">
        <v>1</v>
      </c>
      <c r="N243" s="141" t="s">
        <v>43</v>
      </c>
      <c r="P243" s="142">
        <f>O243*H243</f>
        <v>0</v>
      </c>
      <c r="Q243" s="142">
        <v>3.57E-4</v>
      </c>
      <c r="R243" s="142">
        <f>Q243*H243</f>
        <v>4.222239E-3</v>
      </c>
      <c r="S243" s="142">
        <v>0</v>
      </c>
      <c r="T243" s="143">
        <f>S243*H243</f>
        <v>0</v>
      </c>
      <c r="AR243" s="144" t="s">
        <v>164</v>
      </c>
      <c r="AT243" s="144" t="s">
        <v>160</v>
      </c>
      <c r="AU243" s="144" t="s">
        <v>88</v>
      </c>
      <c r="AY243" s="16" t="s">
        <v>158</v>
      </c>
      <c r="BE243" s="145">
        <f>IF(N243="základní",J243,0)</f>
        <v>0</v>
      </c>
      <c r="BF243" s="145">
        <f>IF(N243="snížená",J243,0)</f>
        <v>0</v>
      </c>
      <c r="BG243" s="145">
        <f>IF(N243="zákl. přenesená",J243,0)</f>
        <v>0</v>
      </c>
      <c r="BH243" s="145">
        <f>IF(N243="sníž. přenesená",J243,0)</f>
        <v>0</v>
      </c>
      <c r="BI243" s="145">
        <f>IF(N243="nulová",J243,0)</f>
        <v>0</v>
      </c>
      <c r="BJ243" s="16" t="s">
        <v>86</v>
      </c>
      <c r="BK243" s="145">
        <f>ROUND(I243*H243,2)</f>
        <v>0</v>
      </c>
      <c r="BL243" s="16" t="s">
        <v>164</v>
      </c>
      <c r="BM243" s="144" t="s">
        <v>307</v>
      </c>
    </row>
    <row r="244" spans="2:65" s="12" customFormat="1" ht="10.5">
      <c r="B244" s="146"/>
      <c r="D244" s="147" t="s">
        <v>169</v>
      </c>
      <c r="E244" s="148" t="s">
        <v>1</v>
      </c>
      <c r="F244" s="149" t="s">
        <v>602</v>
      </c>
      <c r="H244" s="150">
        <v>0.75</v>
      </c>
      <c r="I244" s="151"/>
      <c r="L244" s="146"/>
      <c r="M244" s="152"/>
      <c r="T244" s="153"/>
      <c r="AT244" s="148" t="s">
        <v>169</v>
      </c>
      <c r="AU244" s="148" t="s">
        <v>88</v>
      </c>
      <c r="AV244" s="12" t="s">
        <v>88</v>
      </c>
      <c r="AW244" s="12" t="s">
        <v>33</v>
      </c>
      <c r="AX244" s="12" t="s">
        <v>78</v>
      </c>
      <c r="AY244" s="148" t="s">
        <v>158</v>
      </c>
    </row>
    <row r="245" spans="2:65" s="12" customFormat="1" ht="10.5">
      <c r="B245" s="146"/>
      <c r="D245" s="147" t="s">
        <v>169</v>
      </c>
      <c r="E245" s="148" t="s">
        <v>1</v>
      </c>
      <c r="F245" s="149" t="s">
        <v>603</v>
      </c>
      <c r="H245" s="150">
        <v>1.26</v>
      </c>
      <c r="I245" s="151"/>
      <c r="L245" s="146"/>
      <c r="M245" s="152"/>
      <c r="T245" s="153"/>
      <c r="AT245" s="148" t="s">
        <v>169</v>
      </c>
      <c r="AU245" s="148" t="s">
        <v>88</v>
      </c>
      <c r="AV245" s="12" t="s">
        <v>88</v>
      </c>
      <c r="AW245" s="12" t="s">
        <v>33</v>
      </c>
      <c r="AX245" s="12" t="s">
        <v>78</v>
      </c>
      <c r="AY245" s="148" t="s">
        <v>158</v>
      </c>
    </row>
    <row r="246" spans="2:65" s="12" customFormat="1" ht="10.5">
      <c r="B246" s="146"/>
      <c r="D246" s="147" t="s">
        <v>169</v>
      </c>
      <c r="E246" s="148" t="s">
        <v>1</v>
      </c>
      <c r="F246" s="149" t="s">
        <v>604</v>
      </c>
      <c r="H246" s="150">
        <v>1.2529999999999999</v>
      </c>
      <c r="I246" s="151"/>
      <c r="L246" s="146"/>
      <c r="M246" s="152"/>
      <c r="T246" s="153"/>
      <c r="AT246" s="148" t="s">
        <v>169</v>
      </c>
      <c r="AU246" s="148" t="s">
        <v>88</v>
      </c>
      <c r="AV246" s="12" t="s">
        <v>88</v>
      </c>
      <c r="AW246" s="12" t="s">
        <v>33</v>
      </c>
      <c r="AX246" s="12" t="s">
        <v>78</v>
      </c>
      <c r="AY246" s="148" t="s">
        <v>158</v>
      </c>
    </row>
    <row r="247" spans="2:65" s="12" customFormat="1" ht="10.5">
      <c r="B247" s="146"/>
      <c r="D247" s="147" t="s">
        <v>169</v>
      </c>
      <c r="E247" s="148" t="s">
        <v>1</v>
      </c>
      <c r="F247" s="149" t="s">
        <v>605</v>
      </c>
      <c r="H247" s="150">
        <v>1.04</v>
      </c>
      <c r="I247" s="151"/>
      <c r="L247" s="146"/>
      <c r="M247" s="152"/>
      <c r="T247" s="153"/>
      <c r="AT247" s="148" t="s">
        <v>169</v>
      </c>
      <c r="AU247" s="148" t="s">
        <v>88</v>
      </c>
      <c r="AV247" s="12" t="s">
        <v>88</v>
      </c>
      <c r="AW247" s="12" t="s">
        <v>33</v>
      </c>
      <c r="AX247" s="12" t="s">
        <v>78</v>
      </c>
      <c r="AY247" s="148" t="s">
        <v>158</v>
      </c>
    </row>
    <row r="248" spans="2:65" s="12" customFormat="1" ht="10.5">
      <c r="B248" s="146"/>
      <c r="D248" s="147" t="s">
        <v>169</v>
      </c>
      <c r="E248" s="148" t="s">
        <v>1</v>
      </c>
      <c r="F248" s="149" t="s">
        <v>606</v>
      </c>
      <c r="H248" s="150">
        <v>0.8</v>
      </c>
      <c r="I248" s="151"/>
      <c r="L248" s="146"/>
      <c r="M248" s="152"/>
      <c r="T248" s="153"/>
      <c r="AT248" s="148" t="s">
        <v>169</v>
      </c>
      <c r="AU248" s="148" t="s">
        <v>88</v>
      </c>
      <c r="AV248" s="12" t="s">
        <v>88</v>
      </c>
      <c r="AW248" s="12" t="s">
        <v>33</v>
      </c>
      <c r="AX248" s="12" t="s">
        <v>78</v>
      </c>
      <c r="AY248" s="148" t="s">
        <v>158</v>
      </c>
    </row>
    <row r="249" spans="2:65" s="12" customFormat="1" ht="10.5">
      <c r="B249" s="146"/>
      <c r="D249" s="147" t="s">
        <v>169</v>
      </c>
      <c r="E249" s="148" t="s">
        <v>1</v>
      </c>
      <c r="F249" s="149" t="s">
        <v>607</v>
      </c>
      <c r="H249" s="150">
        <v>0.6</v>
      </c>
      <c r="I249" s="151"/>
      <c r="L249" s="146"/>
      <c r="M249" s="152"/>
      <c r="T249" s="153"/>
      <c r="AT249" s="148" t="s">
        <v>169</v>
      </c>
      <c r="AU249" s="148" t="s">
        <v>88</v>
      </c>
      <c r="AV249" s="12" t="s">
        <v>88</v>
      </c>
      <c r="AW249" s="12" t="s">
        <v>33</v>
      </c>
      <c r="AX249" s="12" t="s">
        <v>78</v>
      </c>
      <c r="AY249" s="148" t="s">
        <v>158</v>
      </c>
    </row>
    <row r="250" spans="2:65" s="12" customFormat="1" ht="10.5">
      <c r="B250" s="146"/>
      <c r="D250" s="147" t="s">
        <v>169</v>
      </c>
      <c r="E250" s="148" t="s">
        <v>1</v>
      </c>
      <c r="F250" s="149" t="s">
        <v>608</v>
      </c>
      <c r="H250" s="150">
        <v>1.1240000000000001</v>
      </c>
      <c r="I250" s="151"/>
      <c r="L250" s="146"/>
      <c r="M250" s="152"/>
      <c r="T250" s="153"/>
      <c r="AT250" s="148" t="s">
        <v>169</v>
      </c>
      <c r="AU250" s="148" t="s">
        <v>88</v>
      </c>
      <c r="AV250" s="12" t="s">
        <v>88</v>
      </c>
      <c r="AW250" s="12" t="s">
        <v>33</v>
      </c>
      <c r="AX250" s="12" t="s">
        <v>78</v>
      </c>
      <c r="AY250" s="148" t="s">
        <v>158</v>
      </c>
    </row>
    <row r="251" spans="2:65" s="12" customFormat="1" ht="10.5">
      <c r="B251" s="146"/>
      <c r="D251" s="147" t="s">
        <v>169</v>
      </c>
      <c r="E251" s="148" t="s">
        <v>1</v>
      </c>
      <c r="F251" s="149" t="s">
        <v>609</v>
      </c>
      <c r="H251" s="150">
        <v>1.6</v>
      </c>
      <c r="I251" s="151"/>
      <c r="L251" s="146"/>
      <c r="M251" s="152"/>
      <c r="T251" s="153"/>
      <c r="AT251" s="148" t="s">
        <v>169</v>
      </c>
      <c r="AU251" s="148" t="s">
        <v>88</v>
      </c>
      <c r="AV251" s="12" t="s">
        <v>88</v>
      </c>
      <c r="AW251" s="12" t="s">
        <v>33</v>
      </c>
      <c r="AX251" s="12" t="s">
        <v>78</v>
      </c>
      <c r="AY251" s="148" t="s">
        <v>158</v>
      </c>
    </row>
    <row r="252" spans="2:65" s="12" customFormat="1" ht="10.5">
      <c r="B252" s="146"/>
      <c r="D252" s="147" t="s">
        <v>169</v>
      </c>
      <c r="E252" s="148" t="s">
        <v>1</v>
      </c>
      <c r="F252" s="149" t="s">
        <v>610</v>
      </c>
      <c r="H252" s="150">
        <v>1.32</v>
      </c>
      <c r="I252" s="151"/>
      <c r="L252" s="146"/>
      <c r="M252" s="152"/>
      <c r="T252" s="153"/>
      <c r="AT252" s="148" t="s">
        <v>169</v>
      </c>
      <c r="AU252" s="148" t="s">
        <v>88</v>
      </c>
      <c r="AV252" s="12" t="s">
        <v>88</v>
      </c>
      <c r="AW252" s="12" t="s">
        <v>33</v>
      </c>
      <c r="AX252" s="12" t="s">
        <v>78</v>
      </c>
      <c r="AY252" s="148" t="s">
        <v>158</v>
      </c>
    </row>
    <row r="253" spans="2:65" s="12" customFormat="1" ht="10.5">
      <c r="B253" s="146"/>
      <c r="D253" s="147" t="s">
        <v>169</v>
      </c>
      <c r="E253" s="148" t="s">
        <v>1</v>
      </c>
      <c r="F253" s="149" t="s">
        <v>611</v>
      </c>
      <c r="H253" s="150">
        <v>1.08</v>
      </c>
      <c r="I253" s="151"/>
      <c r="L253" s="146"/>
      <c r="M253" s="152"/>
      <c r="T253" s="153"/>
      <c r="AT253" s="148" t="s">
        <v>169</v>
      </c>
      <c r="AU253" s="148" t="s">
        <v>88</v>
      </c>
      <c r="AV253" s="12" t="s">
        <v>88</v>
      </c>
      <c r="AW253" s="12" t="s">
        <v>33</v>
      </c>
      <c r="AX253" s="12" t="s">
        <v>78</v>
      </c>
      <c r="AY253" s="148" t="s">
        <v>158</v>
      </c>
    </row>
    <row r="254" spans="2:65" s="12" customFormat="1" ht="10.5">
      <c r="B254" s="146"/>
      <c r="D254" s="147" t="s">
        <v>169</v>
      </c>
      <c r="E254" s="148" t="s">
        <v>1</v>
      </c>
      <c r="F254" s="149" t="s">
        <v>612</v>
      </c>
      <c r="H254" s="150">
        <v>1</v>
      </c>
      <c r="I254" s="151"/>
      <c r="L254" s="146"/>
      <c r="M254" s="152"/>
      <c r="T254" s="153"/>
      <c r="AT254" s="148" t="s">
        <v>169</v>
      </c>
      <c r="AU254" s="148" t="s">
        <v>88</v>
      </c>
      <c r="AV254" s="12" t="s">
        <v>88</v>
      </c>
      <c r="AW254" s="12" t="s">
        <v>33</v>
      </c>
      <c r="AX254" s="12" t="s">
        <v>78</v>
      </c>
      <c r="AY254" s="148" t="s">
        <v>158</v>
      </c>
    </row>
    <row r="255" spans="2:65" s="13" customFormat="1" ht="10.5">
      <c r="B255" s="154"/>
      <c r="D255" s="147" t="s">
        <v>169</v>
      </c>
      <c r="E255" s="155" t="s">
        <v>1</v>
      </c>
      <c r="F255" s="156" t="s">
        <v>176</v>
      </c>
      <c r="H255" s="157">
        <v>11.827</v>
      </c>
      <c r="I255" s="158"/>
      <c r="L255" s="154"/>
      <c r="M255" s="159"/>
      <c r="T255" s="160"/>
      <c r="AT255" s="155" t="s">
        <v>169</v>
      </c>
      <c r="AU255" s="155" t="s">
        <v>88</v>
      </c>
      <c r="AV255" s="13" t="s">
        <v>164</v>
      </c>
      <c r="AW255" s="13" t="s">
        <v>33</v>
      </c>
      <c r="AX255" s="13" t="s">
        <v>86</v>
      </c>
      <c r="AY255" s="155" t="s">
        <v>158</v>
      </c>
    </row>
    <row r="256" spans="2:65" s="11" customFormat="1" ht="22.75" customHeight="1">
      <c r="B256" s="120"/>
      <c r="D256" s="121" t="s">
        <v>77</v>
      </c>
      <c r="E256" s="130" t="s">
        <v>474</v>
      </c>
      <c r="F256" s="130" t="s">
        <v>475</v>
      </c>
      <c r="I256" s="123"/>
      <c r="J256" s="131">
        <f>BK256</f>
        <v>0</v>
      </c>
      <c r="L256" s="120"/>
      <c r="M256" s="125"/>
      <c r="P256" s="126">
        <f>P257</f>
        <v>0</v>
      </c>
      <c r="R256" s="126">
        <f>R257</f>
        <v>0</v>
      </c>
      <c r="T256" s="127">
        <f>T257</f>
        <v>0</v>
      </c>
      <c r="AR256" s="121" t="s">
        <v>86</v>
      </c>
      <c r="AT256" s="128" t="s">
        <v>77</v>
      </c>
      <c r="AU256" s="128" t="s">
        <v>86</v>
      </c>
      <c r="AY256" s="121" t="s">
        <v>158</v>
      </c>
      <c r="BK256" s="129">
        <f>BK257</f>
        <v>0</v>
      </c>
    </row>
    <row r="257" spans="2:65" s="1" customFormat="1" ht="21.8" customHeight="1">
      <c r="B257" s="31"/>
      <c r="C257" s="132" t="s">
        <v>325</v>
      </c>
      <c r="D257" s="132" t="s">
        <v>160</v>
      </c>
      <c r="E257" s="133" t="s">
        <v>613</v>
      </c>
      <c r="F257" s="134" t="s">
        <v>614</v>
      </c>
      <c r="G257" s="135" t="s">
        <v>211</v>
      </c>
      <c r="H257" s="136">
        <v>266.85500000000002</v>
      </c>
      <c r="I257" s="137"/>
      <c r="J257" s="138">
        <f>ROUND(I257*H257,2)</f>
        <v>0</v>
      </c>
      <c r="K257" s="139"/>
      <c r="L257" s="31"/>
      <c r="M257" s="140" t="s">
        <v>1</v>
      </c>
      <c r="N257" s="141" t="s">
        <v>43</v>
      </c>
      <c r="P257" s="142">
        <f>O257*H257</f>
        <v>0</v>
      </c>
      <c r="Q257" s="142">
        <v>0</v>
      </c>
      <c r="R257" s="142">
        <f>Q257*H257</f>
        <v>0</v>
      </c>
      <c r="S257" s="142">
        <v>0</v>
      </c>
      <c r="T257" s="143">
        <f>S257*H257</f>
        <v>0</v>
      </c>
      <c r="AR257" s="144" t="s">
        <v>164</v>
      </c>
      <c r="AT257" s="144" t="s">
        <v>160</v>
      </c>
      <c r="AU257" s="144" t="s">
        <v>88</v>
      </c>
      <c r="AY257" s="16" t="s">
        <v>158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6" t="s">
        <v>86</v>
      </c>
      <c r="BK257" s="145">
        <f>ROUND(I257*H257,2)</f>
        <v>0</v>
      </c>
      <c r="BL257" s="16" t="s">
        <v>164</v>
      </c>
      <c r="BM257" s="144" t="s">
        <v>310</v>
      </c>
    </row>
    <row r="258" spans="2:65" s="11" customFormat="1" ht="25.85" customHeight="1">
      <c r="B258" s="120"/>
      <c r="D258" s="121" t="s">
        <v>77</v>
      </c>
      <c r="E258" s="122" t="s">
        <v>480</v>
      </c>
      <c r="F258" s="122" t="s">
        <v>481</v>
      </c>
      <c r="I258" s="123"/>
      <c r="J258" s="124">
        <f>BK258</f>
        <v>0</v>
      </c>
      <c r="L258" s="120"/>
      <c r="M258" s="125"/>
      <c r="P258" s="126">
        <f>P259+P281+P301+P326</f>
        <v>0</v>
      </c>
      <c r="R258" s="126">
        <f>R259+R281+R301+R326</f>
        <v>1.15781974897</v>
      </c>
      <c r="T258" s="127">
        <f>T259+T281+T301+T326</f>
        <v>0</v>
      </c>
      <c r="AR258" s="121" t="s">
        <v>88</v>
      </c>
      <c r="AT258" s="128" t="s">
        <v>77</v>
      </c>
      <c r="AU258" s="128" t="s">
        <v>78</v>
      </c>
      <c r="AY258" s="121" t="s">
        <v>158</v>
      </c>
      <c r="BK258" s="129">
        <f>BK259+BK281+BK301+BK326</f>
        <v>0</v>
      </c>
    </row>
    <row r="259" spans="2:65" s="11" customFormat="1" ht="22.75" customHeight="1">
      <c r="B259" s="120"/>
      <c r="D259" s="121" t="s">
        <v>77</v>
      </c>
      <c r="E259" s="130" t="s">
        <v>482</v>
      </c>
      <c r="F259" s="130" t="s">
        <v>483</v>
      </c>
      <c r="I259" s="123"/>
      <c r="J259" s="131">
        <f>BK259</f>
        <v>0</v>
      </c>
      <c r="L259" s="120"/>
      <c r="M259" s="125"/>
      <c r="P259" s="126">
        <f>SUM(P260:P280)</f>
        <v>0</v>
      </c>
      <c r="R259" s="126">
        <f>SUM(R260:R280)</f>
        <v>9.9290339999999991E-2</v>
      </c>
      <c r="T259" s="127">
        <f>SUM(T260:T280)</f>
        <v>0</v>
      </c>
      <c r="AR259" s="121" t="s">
        <v>88</v>
      </c>
      <c r="AT259" s="128" t="s">
        <v>77</v>
      </c>
      <c r="AU259" s="128" t="s">
        <v>86</v>
      </c>
      <c r="AY259" s="121" t="s">
        <v>158</v>
      </c>
      <c r="BK259" s="129">
        <f>SUM(BK260:BK280)</f>
        <v>0</v>
      </c>
    </row>
    <row r="260" spans="2:65" s="1" customFormat="1" ht="24.25" customHeight="1">
      <c r="B260" s="31"/>
      <c r="C260" s="132" t="s">
        <v>251</v>
      </c>
      <c r="D260" s="132" t="s">
        <v>160</v>
      </c>
      <c r="E260" s="133" t="s">
        <v>615</v>
      </c>
      <c r="F260" s="134" t="s">
        <v>616</v>
      </c>
      <c r="G260" s="135" t="s">
        <v>163</v>
      </c>
      <c r="H260" s="136">
        <v>248.226</v>
      </c>
      <c r="I260" s="137"/>
      <c r="J260" s="138">
        <f>ROUND(I260*H260,2)</f>
        <v>0</v>
      </c>
      <c r="K260" s="139"/>
      <c r="L260" s="31"/>
      <c r="M260" s="140" t="s">
        <v>1</v>
      </c>
      <c r="N260" s="141" t="s">
        <v>43</v>
      </c>
      <c r="P260" s="142">
        <f>O260*H260</f>
        <v>0</v>
      </c>
      <c r="Q260" s="142">
        <v>4.0000000000000003E-5</v>
      </c>
      <c r="R260" s="142">
        <f>Q260*H260</f>
        <v>9.9290400000000001E-3</v>
      </c>
      <c r="S260" s="142">
        <v>0</v>
      </c>
      <c r="T260" s="143">
        <f>S260*H260</f>
        <v>0</v>
      </c>
      <c r="AR260" s="144" t="s">
        <v>242</v>
      </c>
      <c r="AT260" s="144" t="s">
        <v>160</v>
      </c>
      <c r="AU260" s="144" t="s">
        <v>88</v>
      </c>
      <c r="AY260" s="16" t="s">
        <v>158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6" t="s">
        <v>86</v>
      </c>
      <c r="BK260" s="145">
        <f>ROUND(I260*H260,2)</f>
        <v>0</v>
      </c>
      <c r="BL260" s="16" t="s">
        <v>242</v>
      </c>
      <c r="BM260" s="144" t="s">
        <v>456</v>
      </c>
    </row>
    <row r="261" spans="2:65" s="12" customFormat="1" ht="10.5">
      <c r="B261" s="146"/>
      <c r="D261" s="147" t="s">
        <v>169</v>
      </c>
      <c r="E261" s="148" t="s">
        <v>1</v>
      </c>
      <c r="F261" s="149" t="s">
        <v>617</v>
      </c>
      <c r="H261" s="150">
        <v>23.44</v>
      </c>
      <c r="I261" s="151"/>
      <c r="L261" s="146"/>
      <c r="M261" s="152"/>
      <c r="T261" s="153"/>
      <c r="AT261" s="148" t="s">
        <v>169</v>
      </c>
      <c r="AU261" s="148" t="s">
        <v>88</v>
      </c>
      <c r="AV261" s="12" t="s">
        <v>88</v>
      </c>
      <c r="AW261" s="12" t="s">
        <v>33</v>
      </c>
      <c r="AX261" s="12" t="s">
        <v>78</v>
      </c>
      <c r="AY261" s="148" t="s">
        <v>158</v>
      </c>
    </row>
    <row r="262" spans="2:65" s="12" customFormat="1" ht="10.5">
      <c r="B262" s="146"/>
      <c r="D262" s="147" t="s">
        <v>169</v>
      </c>
      <c r="E262" s="148" t="s">
        <v>1</v>
      </c>
      <c r="F262" s="149" t="s">
        <v>618</v>
      </c>
      <c r="H262" s="150">
        <v>18.8</v>
      </c>
      <c r="I262" s="151"/>
      <c r="L262" s="146"/>
      <c r="M262" s="152"/>
      <c r="T262" s="153"/>
      <c r="AT262" s="148" t="s">
        <v>169</v>
      </c>
      <c r="AU262" s="148" t="s">
        <v>88</v>
      </c>
      <c r="AV262" s="12" t="s">
        <v>88</v>
      </c>
      <c r="AW262" s="12" t="s">
        <v>33</v>
      </c>
      <c r="AX262" s="12" t="s">
        <v>78</v>
      </c>
      <c r="AY262" s="148" t="s">
        <v>158</v>
      </c>
    </row>
    <row r="263" spans="2:65" s="12" customFormat="1" ht="10.5">
      <c r="B263" s="146"/>
      <c r="D263" s="147" t="s">
        <v>169</v>
      </c>
      <c r="E263" s="148" t="s">
        <v>1</v>
      </c>
      <c r="F263" s="149" t="s">
        <v>619</v>
      </c>
      <c r="H263" s="150">
        <v>19.135999999999999</v>
      </c>
      <c r="I263" s="151"/>
      <c r="L263" s="146"/>
      <c r="M263" s="152"/>
      <c r="T263" s="153"/>
      <c r="AT263" s="148" t="s">
        <v>169</v>
      </c>
      <c r="AU263" s="148" t="s">
        <v>88</v>
      </c>
      <c r="AV263" s="12" t="s">
        <v>88</v>
      </c>
      <c r="AW263" s="12" t="s">
        <v>33</v>
      </c>
      <c r="AX263" s="12" t="s">
        <v>78</v>
      </c>
      <c r="AY263" s="148" t="s">
        <v>158</v>
      </c>
    </row>
    <row r="264" spans="2:65" s="12" customFormat="1" ht="10.5">
      <c r="B264" s="146"/>
      <c r="D264" s="147" t="s">
        <v>169</v>
      </c>
      <c r="E264" s="148" t="s">
        <v>1</v>
      </c>
      <c r="F264" s="149" t="s">
        <v>620</v>
      </c>
      <c r="H264" s="150">
        <v>14.95</v>
      </c>
      <c r="I264" s="151"/>
      <c r="L264" s="146"/>
      <c r="M264" s="152"/>
      <c r="T264" s="153"/>
      <c r="AT264" s="148" t="s">
        <v>169</v>
      </c>
      <c r="AU264" s="148" t="s">
        <v>88</v>
      </c>
      <c r="AV264" s="12" t="s">
        <v>88</v>
      </c>
      <c r="AW264" s="12" t="s">
        <v>33</v>
      </c>
      <c r="AX264" s="12" t="s">
        <v>78</v>
      </c>
      <c r="AY264" s="148" t="s">
        <v>158</v>
      </c>
    </row>
    <row r="265" spans="2:65" s="12" customFormat="1" ht="10.5">
      <c r="B265" s="146"/>
      <c r="D265" s="147" t="s">
        <v>169</v>
      </c>
      <c r="E265" s="148" t="s">
        <v>1</v>
      </c>
      <c r="F265" s="149" t="s">
        <v>621</v>
      </c>
      <c r="H265" s="150">
        <v>11.96</v>
      </c>
      <c r="I265" s="151"/>
      <c r="L265" s="146"/>
      <c r="M265" s="152"/>
      <c r="T265" s="153"/>
      <c r="AT265" s="148" t="s">
        <v>169</v>
      </c>
      <c r="AU265" s="148" t="s">
        <v>88</v>
      </c>
      <c r="AV265" s="12" t="s">
        <v>88</v>
      </c>
      <c r="AW265" s="12" t="s">
        <v>33</v>
      </c>
      <c r="AX265" s="12" t="s">
        <v>78</v>
      </c>
      <c r="AY265" s="148" t="s">
        <v>158</v>
      </c>
    </row>
    <row r="266" spans="2:65" s="12" customFormat="1" ht="10.5">
      <c r="B266" s="146"/>
      <c r="D266" s="147" t="s">
        <v>169</v>
      </c>
      <c r="E266" s="148" t="s">
        <v>1</v>
      </c>
      <c r="F266" s="149" t="s">
        <v>622</v>
      </c>
      <c r="H266" s="150">
        <v>4.2</v>
      </c>
      <c r="I266" s="151"/>
      <c r="L266" s="146"/>
      <c r="M266" s="152"/>
      <c r="T266" s="153"/>
      <c r="AT266" s="148" t="s">
        <v>169</v>
      </c>
      <c r="AU266" s="148" t="s">
        <v>88</v>
      </c>
      <c r="AV266" s="12" t="s">
        <v>88</v>
      </c>
      <c r="AW266" s="12" t="s">
        <v>33</v>
      </c>
      <c r="AX266" s="12" t="s">
        <v>78</v>
      </c>
      <c r="AY266" s="148" t="s">
        <v>158</v>
      </c>
    </row>
    <row r="267" spans="2:65" s="12" customFormat="1" ht="10.5">
      <c r="B267" s="146"/>
      <c r="D267" s="147" t="s">
        <v>169</v>
      </c>
      <c r="E267" s="148" t="s">
        <v>1</v>
      </c>
      <c r="F267" s="149" t="s">
        <v>623</v>
      </c>
      <c r="H267" s="150">
        <v>5.55</v>
      </c>
      <c r="I267" s="151"/>
      <c r="L267" s="146"/>
      <c r="M267" s="152"/>
      <c r="T267" s="153"/>
      <c r="AT267" s="148" t="s">
        <v>169</v>
      </c>
      <c r="AU267" s="148" t="s">
        <v>88</v>
      </c>
      <c r="AV267" s="12" t="s">
        <v>88</v>
      </c>
      <c r="AW267" s="12" t="s">
        <v>33</v>
      </c>
      <c r="AX267" s="12" t="s">
        <v>78</v>
      </c>
      <c r="AY267" s="148" t="s">
        <v>158</v>
      </c>
    </row>
    <row r="268" spans="2:65" s="12" customFormat="1" ht="10.5">
      <c r="B268" s="146"/>
      <c r="D268" s="147" t="s">
        <v>169</v>
      </c>
      <c r="E268" s="148" t="s">
        <v>1</v>
      </c>
      <c r="F268" s="149" t="s">
        <v>624</v>
      </c>
      <c r="H268" s="150">
        <v>15.75</v>
      </c>
      <c r="I268" s="151"/>
      <c r="L268" s="146"/>
      <c r="M268" s="152"/>
      <c r="T268" s="153"/>
      <c r="AT268" s="148" t="s">
        <v>169</v>
      </c>
      <c r="AU268" s="148" t="s">
        <v>88</v>
      </c>
      <c r="AV268" s="12" t="s">
        <v>88</v>
      </c>
      <c r="AW268" s="12" t="s">
        <v>33</v>
      </c>
      <c r="AX268" s="12" t="s">
        <v>78</v>
      </c>
      <c r="AY268" s="148" t="s">
        <v>158</v>
      </c>
    </row>
    <row r="269" spans="2:65" s="12" customFormat="1" ht="10.5">
      <c r="B269" s="146"/>
      <c r="D269" s="147" t="s">
        <v>169</v>
      </c>
      <c r="E269" s="148" t="s">
        <v>1</v>
      </c>
      <c r="F269" s="149" t="s">
        <v>625</v>
      </c>
      <c r="H269" s="150">
        <v>31.9</v>
      </c>
      <c r="I269" s="151"/>
      <c r="L269" s="146"/>
      <c r="M269" s="152"/>
      <c r="T269" s="153"/>
      <c r="AT269" s="148" t="s">
        <v>169</v>
      </c>
      <c r="AU269" s="148" t="s">
        <v>88</v>
      </c>
      <c r="AV269" s="12" t="s">
        <v>88</v>
      </c>
      <c r="AW269" s="12" t="s">
        <v>33</v>
      </c>
      <c r="AX269" s="12" t="s">
        <v>78</v>
      </c>
      <c r="AY269" s="148" t="s">
        <v>158</v>
      </c>
    </row>
    <row r="270" spans="2:65" s="12" customFormat="1" ht="10.5">
      <c r="B270" s="146"/>
      <c r="D270" s="147" t="s">
        <v>169</v>
      </c>
      <c r="E270" s="148" t="s">
        <v>1</v>
      </c>
      <c r="F270" s="149" t="s">
        <v>626</v>
      </c>
      <c r="H270" s="150">
        <v>9.24</v>
      </c>
      <c r="I270" s="151"/>
      <c r="L270" s="146"/>
      <c r="M270" s="152"/>
      <c r="T270" s="153"/>
      <c r="AT270" s="148" t="s">
        <v>169</v>
      </c>
      <c r="AU270" s="148" t="s">
        <v>88</v>
      </c>
      <c r="AV270" s="12" t="s">
        <v>88</v>
      </c>
      <c r="AW270" s="12" t="s">
        <v>33</v>
      </c>
      <c r="AX270" s="12" t="s">
        <v>78</v>
      </c>
      <c r="AY270" s="148" t="s">
        <v>158</v>
      </c>
    </row>
    <row r="271" spans="2:65" s="12" customFormat="1" ht="10.5">
      <c r="B271" s="146"/>
      <c r="D271" s="147" t="s">
        <v>169</v>
      </c>
      <c r="E271" s="148" t="s">
        <v>1</v>
      </c>
      <c r="F271" s="149" t="s">
        <v>627</v>
      </c>
      <c r="H271" s="150">
        <v>13.5</v>
      </c>
      <c r="I271" s="151"/>
      <c r="L271" s="146"/>
      <c r="M271" s="152"/>
      <c r="T271" s="153"/>
      <c r="AT271" s="148" t="s">
        <v>169</v>
      </c>
      <c r="AU271" s="148" t="s">
        <v>88</v>
      </c>
      <c r="AV271" s="12" t="s">
        <v>88</v>
      </c>
      <c r="AW271" s="12" t="s">
        <v>33</v>
      </c>
      <c r="AX271" s="12" t="s">
        <v>78</v>
      </c>
      <c r="AY271" s="148" t="s">
        <v>158</v>
      </c>
    </row>
    <row r="272" spans="2:65" s="12" customFormat="1" ht="10.5">
      <c r="B272" s="146"/>
      <c r="D272" s="147" t="s">
        <v>169</v>
      </c>
      <c r="E272" s="148" t="s">
        <v>1</v>
      </c>
      <c r="F272" s="149" t="s">
        <v>628</v>
      </c>
      <c r="H272" s="150">
        <v>21</v>
      </c>
      <c r="I272" s="151"/>
      <c r="L272" s="146"/>
      <c r="M272" s="152"/>
      <c r="T272" s="153"/>
      <c r="AT272" s="148" t="s">
        <v>169</v>
      </c>
      <c r="AU272" s="148" t="s">
        <v>88</v>
      </c>
      <c r="AV272" s="12" t="s">
        <v>88</v>
      </c>
      <c r="AW272" s="12" t="s">
        <v>33</v>
      </c>
      <c r="AX272" s="12" t="s">
        <v>78</v>
      </c>
      <c r="AY272" s="148" t="s">
        <v>158</v>
      </c>
    </row>
    <row r="273" spans="2:65" s="12" customFormat="1" ht="10.5">
      <c r="B273" s="146"/>
      <c r="D273" s="147" t="s">
        <v>169</v>
      </c>
      <c r="E273" s="148" t="s">
        <v>1</v>
      </c>
      <c r="F273" s="149" t="s">
        <v>629</v>
      </c>
      <c r="H273" s="150">
        <v>20.399999999999999</v>
      </c>
      <c r="I273" s="151"/>
      <c r="L273" s="146"/>
      <c r="M273" s="152"/>
      <c r="T273" s="153"/>
      <c r="AT273" s="148" t="s">
        <v>169</v>
      </c>
      <c r="AU273" s="148" t="s">
        <v>88</v>
      </c>
      <c r="AV273" s="12" t="s">
        <v>88</v>
      </c>
      <c r="AW273" s="12" t="s">
        <v>33</v>
      </c>
      <c r="AX273" s="12" t="s">
        <v>78</v>
      </c>
      <c r="AY273" s="148" t="s">
        <v>158</v>
      </c>
    </row>
    <row r="274" spans="2:65" s="12" customFormat="1" ht="10.5">
      <c r="B274" s="146"/>
      <c r="D274" s="147" t="s">
        <v>169</v>
      </c>
      <c r="E274" s="148" t="s">
        <v>1</v>
      </c>
      <c r="F274" s="149" t="s">
        <v>630</v>
      </c>
      <c r="H274" s="150">
        <v>23.1</v>
      </c>
      <c r="I274" s="151"/>
      <c r="L274" s="146"/>
      <c r="M274" s="152"/>
      <c r="T274" s="153"/>
      <c r="AT274" s="148" t="s">
        <v>169</v>
      </c>
      <c r="AU274" s="148" t="s">
        <v>88</v>
      </c>
      <c r="AV274" s="12" t="s">
        <v>88</v>
      </c>
      <c r="AW274" s="12" t="s">
        <v>33</v>
      </c>
      <c r="AX274" s="12" t="s">
        <v>78</v>
      </c>
      <c r="AY274" s="148" t="s">
        <v>158</v>
      </c>
    </row>
    <row r="275" spans="2:65" s="12" customFormat="1" ht="10.5">
      <c r="B275" s="146"/>
      <c r="D275" s="147" t="s">
        <v>169</v>
      </c>
      <c r="E275" s="148" t="s">
        <v>1</v>
      </c>
      <c r="F275" s="149" t="s">
        <v>631</v>
      </c>
      <c r="H275" s="150">
        <v>15.3</v>
      </c>
      <c r="I275" s="151"/>
      <c r="L275" s="146"/>
      <c r="M275" s="152"/>
      <c r="T275" s="153"/>
      <c r="AT275" s="148" t="s">
        <v>169</v>
      </c>
      <c r="AU275" s="148" t="s">
        <v>88</v>
      </c>
      <c r="AV275" s="12" t="s">
        <v>88</v>
      </c>
      <c r="AW275" s="12" t="s">
        <v>33</v>
      </c>
      <c r="AX275" s="12" t="s">
        <v>78</v>
      </c>
      <c r="AY275" s="148" t="s">
        <v>158</v>
      </c>
    </row>
    <row r="276" spans="2:65" s="13" customFormat="1" ht="10.5">
      <c r="B276" s="154"/>
      <c r="D276" s="147" t="s">
        <v>169</v>
      </c>
      <c r="E276" s="155" t="s">
        <v>1</v>
      </c>
      <c r="F276" s="156" t="s">
        <v>176</v>
      </c>
      <c r="H276" s="157">
        <v>248.22600000000003</v>
      </c>
      <c r="I276" s="158"/>
      <c r="L276" s="154"/>
      <c r="M276" s="159"/>
      <c r="T276" s="160"/>
      <c r="AT276" s="155" t="s">
        <v>169</v>
      </c>
      <c r="AU276" s="155" t="s">
        <v>88</v>
      </c>
      <c r="AV276" s="13" t="s">
        <v>164</v>
      </c>
      <c r="AW276" s="13" t="s">
        <v>33</v>
      </c>
      <c r="AX276" s="13" t="s">
        <v>86</v>
      </c>
      <c r="AY276" s="155" t="s">
        <v>158</v>
      </c>
    </row>
    <row r="277" spans="2:65" s="1" customFormat="1" ht="16.55" customHeight="1">
      <c r="B277" s="31"/>
      <c r="C277" s="161" t="s">
        <v>334</v>
      </c>
      <c r="D277" s="161" t="s">
        <v>208</v>
      </c>
      <c r="E277" s="162" t="s">
        <v>632</v>
      </c>
      <c r="F277" s="163" t="s">
        <v>633</v>
      </c>
      <c r="G277" s="164" t="s">
        <v>163</v>
      </c>
      <c r="H277" s="165">
        <v>297.87099999999998</v>
      </c>
      <c r="I277" s="166"/>
      <c r="J277" s="167">
        <f>ROUND(I277*H277,2)</f>
        <v>0</v>
      </c>
      <c r="K277" s="168"/>
      <c r="L277" s="169"/>
      <c r="M277" s="170" t="s">
        <v>1</v>
      </c>
      <c r="N277" s="171" t="s">
        <v>43</v>
      </c>
      <c r="P277" s="142">
        <f>O277*H277</f>
        <v>0</v>
      </c>
      <c r="Q277" s="142">
        <v>2.9999999999999997E-4</v>
      </c>
      <c r="R277" s="142">
        <f>Q277*H277</f>
        <v>8.9361299999999991E-2</v>
      </c>
      <c r="S277" s="142">
        <v>0</v>
      </c>
      <c r="T277" s="143">
        <f>S277*H277</f>
        <v>0</v>
      </c>
      <c r="AR277" s="144" t="s">
        <v>251</v>
      </c>
      <c r="AT277" s="144" t="s">
        <v>208</v>
      </c>
      <c r="AU277" s="144" t="s">
        <v>88</v>
      </c>
      <c r="AY277" s="16" t="s">
        <v>158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86</v>
      </c>
      <c r="BK277" s="145">
        <f>ROUND(I277*H277,2)</f>
        <v>0</v>
      </c>
      <c r="BL277" s="16" t="s">
        <v>242</v>
      </c>
      <c r="BM277" s="144" t="s">
        <v>322</v>
      </c>
    </row>
    <row r="278" spans="2:65" s="12" customFormat="1" ht="10.5">
      <c r="B278" s="146"/>
      <c r="D278" s="147" t="s">
        <v>169</v>
      </c>
      <c r="E278" s="148" t="s">
        <v>1</v>
      </c>
      <c r="F278" s="149" t="s">
        <v>634</v>
      </c>
      <c r="H278" s="150">
        <v>297.87099999999998</v>
      </c>
      <c r="I278" s="151"/>
      <c r="L278" s="146"/>
      <c r="M278" s="152"/>
      <c r="T278" s="153"/>
      <c r="AT278" s="148" t="s">
        <v>169</v>
      </c>
      <c r="AU278" s="148" t="s">
        <v>88</v>
      </c>
      <c r="AV278" s="12" t="s">
        <v>88</v>
      </c>
      <c r="AW278" s="12" t="s">
        <v>33</v>
      </c>
      <c r="AX278" s="12" t="s">
        <v>78</v>
      </c>
      <c r="AY278" s="148" t="s">
        <v>158</v>
      </c>
    </row>
    <row r="279" spans="2:65" s="13" customFormat="1" ht="10.5">
      <c r="B279" s="154"/>
      <c r="D279" s="147" t="s">
        <v>169</v>
      </c>
      <c r="E279" s="155" t="s">
        <v>1</v>
      </c>
      <c r="F279" s="156" t="s">
        <v>176</v>
      </c>
      <c r="H279" s="157">
        <v>297.87099999999998</v>
      </c>
      <c r="I279" s="158"/>
      <c r="L279" s="154"/>
      <c r="M279" s="159"/>
      <c r="T279" s="160"/>
      <c r="AT279" s="155" t="s">
        <v>169</v>
      </c>
      <c r="AU279" s="155" t="s">
        <v>88</v>
      </c>
      <c r="AV279" s="13" t="s">
        <v>164</v>
      </c>
      <c r="AW279" s="13" t="s">
        <v>33</v>
      </c>
      <c r="AX279" s="13" t="s">
        <v>86</v>
      </c>
      <c r="AY279" s="155" t="s">
        <v>158</v>
      </c>
    </row>
    <row r="280" spans="2:65" s="1" customFormat="1" ht="24.25" customHeight="1">
      <c r="B280" s="31"/>
      <c r="C280" s="132" t="s">
        <v>254</v>
      </c>
      <c r="D280" s="132" t="s">
        <v>160</v>
      </c>
      <c r="E280" s="133" t="s">
        <v>635</v>
      </c>
      <c r="F280" s="134" t="s">
        <v>636</v>
      </c>
      <c r="G280" s="135" t="s">
        <v>637</v>
      </c>
      <c r="H280" s="177"/>
      <c r="I280" s="137"/>
      <c r="J280" s="138">
        <f>ROUND(I280*H280,2)</f>
        <v>0</v>
      </c>
      <c r="K280" s="139"/>
      <c r="L280" s="31"/>
      <c r="M280" s="140" t="s">
        <v>1</v>
      </c>
      <c r="N280" s="141" t="s">
        <v>43</v>
      </c>
      <c r="P280" s="142">
        <f>O280*H280</f>
        <v>0</v>
      </c>
      <c r="Q280" s="142">
        <v>0</v>
      </c>
      <c r="R280" s="142">
        <f>Q280*H280</f>
        <v>0</v>
      </c>
      <c r="S280" s="142">
        <v>0</v>
      </c>
      <c r="T280" s="143">
        <f>S280*H280</f>
        <v>0</v>
      </c>
      <c r="AR280" s="144" t="s">
        <v>242</v>
      </c>
      <c r="AT280" s="144" t="s">
        <v>160</v>
      </c>
      <c r="AU280" s="144" t="s">
        <v>88</v>
      </c>
      <c r="AY280" s="16" t="s">
        <v>158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86</v>
      </c>
      <c r="BK280" s="145">
        <f>ROUND(I280*H280,2)</f>
        <v>0</v>
      </c>
      <c r="BL280" s="16" t="s">
        <v>242</v>
      </c>
      <c r="BM280" s="144" t="s">
        <v>476</v>
      </c>
    </row>
    <row r="281" spans="2:65" s="11" customFormat="1" ht="22.75" customHeight="1">
      <c r="B281" s="120"/>
      <c r="D281" s="121" t="s">
        <v>77</v>
      </c>
      <c r="E281" s="130" t="s">
        <v>638</v>
      </c>
      <c r="F281" s="130" t="s">
        <v>639</v>
      </c>
      <c r="I281" s="123"/>
      <c r="J281" s="131">
        <f>BK281</f>
        <v>0</v>
      </c>
      <c r="L281" s="120"/>
      <c r="M281" s="125"/>
      <c r="P281" s="126">
        <f>SUM(P282:P300)</f>
        <v>0</v>
      </c>
      <c r="R281" s="126">
        <f>SUM(R282:R300)</f>
        <v>0.35320829226999995</v>
      </c>
      <c r="T281" s="127">
        <f>SUM(T282:T300)</f>
        <v>0</v>
      </c>
      <c r="AR281" s="121" t="s">
        <v>88</v>
      </c>
      <c r="AT281" s="128" t="s">
        <v>77</v>
      </c>
      <c r="AU281" s="128" t="s">
        <v>86</v>
      </c>
      <c r="AY281" s="121" t="s">
        <v>158</v>
      </c>
      <c r="BK281" s="129">
        <f>SUM(BK282:BK300)</f>
        <v>0</v>
      </c>
    </row>
    <row r="282" spans="2:65" s="1" customFormat="1" ht="33.049999999999997" customHeight="1">
      <c r="B282" s="31"/>
      <c r="C282" s="132" t="s">
        <v>341</v>
      </c>
      <c r="D282" s="132" t="s">
        <v>160</v>
      </c>
      <c r="E282" s="133" t="s">
        <v>640</v>
      </c>
      <c r="F282" s="134" t="s">
        <v>641</v>
      </c>
      <c r="G282" s="135" t="s">
        <v>167</v>
      </c>
      <c r="H282" s="136">
        <v>0.61399999999999999</v>
      </c>
      <c r="I282" s="137"/>
      <c r="J282" s="138">
        <f>ROUND(I282*H282,2)</f>
        <v>0</v>
      </c>
      <c r="K282" s="139"/>
      <c r="L282" s="31"/>
      <c r="M282" s="140" t="s">
        <v>1</v>
      </c>
      <c r="N282" s="141" t="s">
        <v>43</v>
      </c>
      <c r="P282" s="142">
        <f>O282*H282</f>
        <v>0</v>
      </c>
      <c r="Q282" s="142">
        <v>1.89E-3</v>
      </c>
      <c r="R282" s="142">
        <f>Q282*H282</f>
        <v>1.1604599999999999E-3</v>
      </c>
      <c r="S282" s="142">
        <v>0</v>
      </c>
      <c r="T282" s="143">
        <f>S282*H282</f>
        <v>0</v>
      </c>
      <c r="AR282" s="144" t="s">
        <v>242</v>
      </c>
      <c r="AT282" s="144" t="s">
        <v>160</v>
      </c>
      <c r="AU282" s="144" t="s">
        <v>88</v>
      </c>
      <c r="AY282" s="16" t="s">
        <v>158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6" t="s">
        <v>86</v>
      </c>
      <c r="BK282" s="145">
        <f>ROUND(I282*H282,2)</f>
        <v>0</v>
      </c>
      <c r="BL282" s="16" t="s">
        <v>242</v>
      </c>
      <c r="BM282" s="144" t="s">
        <v>642</v>
      </c>
    </row>
    <row r="283" spans="2:65" s="1" customFormat="1" ht="24.25" customHeight="1">
      <c r="B283" s="31"/>
      <c r="C283" s="132" t="s">
        <v>346</v>
      </c>
      <c r="D283" s="132" t="s">
        <v>160</v>
      </c>
      <c r="E283" s="133" t="s">
        <v>643</v>
      </c>
      <c r="F283" s="134" t="s">
        <v>644</v>
      </c>
      <c r="G283" s="135" t="s">
        <v>163</v>
      </c>
      <c r="H283" s="136">
        <v>34.247999999999998</v>
      </c>
      <c r="I283" s="137"/>
      <c r="J283" s="138">
        <f>ROUND(I283*H283,2)</f>
        <v>0</v>
      </c>
      <c r="K283" s="139"/>
      <c r="L283" s="31"/>
      <c r="M283" s="140" t="s">
        <v>1</v>
      </c>
      <c r="N283" s="141" t="s">
        <v>43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242</v>
      </c>
      <c r="AT283" s="144" t="s">
        <v>160</v>
      </c>
      <c r="AU283" s="144" t="s">
        <v>88</v>
      </c>
      <c r="AY283" s="16" t="s">
        <v>158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6" t="s">
        <v>86</v>
      </c>
      <c r="BK283" s="145">
        <f>ROUND(I283*H283,2)</f>
        <v>0</v>
      </c>
      <c r="BL283" s="16" t="s">
        <v>242</v>
      </c>
      <c r="BM283" s="144" t="s">
        <v>645</v>
      </c>
    </row>
    <row r="284" spans="2:65" s="14" customFormat="1" ht="10.5">
      <c r="B284" s="178"/>
      <c r="D284" s="147" t="s">
        <v>169</v>
      </c>
      <c r="E284" s="179" t="s">
        <v>1</v>
      </c>
      <c r="F284" s="180" t="s">
        <v>646</v>
      </c>
      <c r="H284" s="179" t="s">
        <v>1</v>
      </c>
      <c r="I284" s="181"/>
      <c r="L284" s="178"/>
      <c r="M284" s="182"/>
      <c r="T284" s="183"/>
      <c r="AT284" s="179" t="s">
        <v>169</v>
      </c>
      <c r="AU284" s="179" t="s">
        <v>88</v>
      </c>
      <c r="AV284" s="14" t="s">
        <v>86</v>
      </c>
      <c r="AW284" s="14" t="s">
        <v>33</v>
      </c>
      <c r="AX284" s="14" t="s">
        <v>78</v>
      </c>
      <c r="AY284" s="179" t="s">
        <v>158</v>
      </c>
    </row>
    <row r="285" spans="2:65" s="12" customFormat="1" ht="10.5">
      <c r="B285" s="146"/>
      <c r="D285" s="147" t="s">
        <v>169</v>
      </c>
      <c r="E285" s="148" t="s">
        <v>1</v>
      </c>
      <c r="F285" s="149" t="s">
        <v>647</v>
      </c>
      <c r="H285" s="150">
        <v>21.984000000000002</v>
      </c>
      <c r="I285" s="151"/>
      <c r="L285" s="146"/>
      <c r="M285" s="152"/>
      <c r="T285" s="153"/>
      <c r="AT285" s="148" t="s">
        <v>169</v>
      </c>
      <c r="AU285" s="148" t="s">
        <v>88</v>
      </c>
      <c r="AV285" s="12" t="s">
        <v>88</v>
      </c>
      <c r="AW285" s="12" t="s">
        <v>33</v>
      </c>
      <c r="AX285" s="12" t="s">
        <v>78</v>
      </c>
      <c r="AY285" s="148" t="s">
        <v>158</v>
      </c>
    </row>
    <row r="286" spans="2:65" s="14" customFormat="1" ht="10.5">
      <c r="B286" s="178"/>
      <c r="D286" s="147" t="s">
        <v>169</v>
      </c>
      <c r="E286" s="179" t="s">
        <v>1</v>
      </c>
      <c r="F286" s="180" t="s">
        <v>648</v>
      </c>
      <c r="H286" s="179" t="s">
        <v>1</v>
      </c>
      <c r="I286" s="181"/>
      <c r="L286" s="178"/>
      <c r="M286" s="182"/>
      <c r="T286" s="183"/>
      <c r="AT286" s="179" t="s">
        <v>169</v>
      </c>
      <c r="AU286" s="179" t="s">
        <v>88</v>
      </c>
      <c r="AV286" s="14" t="s">
        <v>86</v>
      </c>
      <c r="AW286" s="14" t="s">
        <v>33</v>
      </c>
      <c r="AX286" s="14" t="s">
        <v>78</v>
      </c>
      <c r="AY286" s="179" t="s">
        <v>158</v>
      </c>
    </row>
    <row r="287" spans="2:65" s="12" customFormat="1" ht="10.5">
      <c r="B287" s="146"/>
      <c r="D287" s="147" t="s">
        <v>169</v>
      </c>
      <c r="E287" s="148" t="s">
        <v>1</v>
      </c>
      <c r="F287" s="149" t="s">
        <v>649</v>
      </c>
      <c r="H287" s="150">
        <v>8.68</v>
      </c>
      <c r="I287" s="151"/>
      <c r="L287" s="146"/>
      <c r="M287" s="152"/>
      <c r="T287" s="153"/>
      <c r="AT287" s="148" t="s">
        <v>169</v>
      </c>
      <c r="AU287" s="148" t="s">
        <v>88</v>
      </c>
      <c r="AV287" s="12" t="s">
        <v>88</v>
      </c>
      <c r="AW287" s="12" t="s">
        <v>33</v>
      </c>
      <c r="AX287" s="12" t="s">
        <v>78</v>
      </c>
      <c r="AY287" s="148" t="s">
        <v>158</v>
      </c>
    </row>
    <row r="288" spans="2:65" s="14" customFormat="1" ht="10.5">
      <c r="B288" s="178"/>
      <c r="D288" s="147" t="s">
        <v>169</v>
      </c>
      <c r="E288" s="179" t="s">
        <v>1</v>
      </c>
      <c r="F288" s="180" t="s">
        <v>650</v>
      </c>
      <c r="H288" s="179" t="s">
        <v>1</v>
      </c>
      <c r="I288" s="181"/>
      <c r="L288" s="178"/>
      <c r="M288" s="182"/>
      <c r="T288" s="183"/>
      <c r="AT288" s="179" t="s">
        <v>169</v>
      </c>
      <c r="AU288" s="179" t="s">
        <v>88</v>
      </c>
      <c r="AV288" s="14" t="s">
        <v>86</v>
      </c>
      <c r="AW288" s="14" t="s">
        <v>33</v>
      </c>
      <c r="AX288" s="14" t="s">
        <v>78</v>
      </c>
      <c r="AY288" s="179" t="s">
        <v>158</v>
      </c>
    </row>
    <row r="289" spans="2:65" s="12" customFormat="1" ht="10.5">
      <c r="B289" s="146"/>
      <c r="D289" s="147" t="s">
        <v>169</v>
      </c>
      <c r="E289" s="148" t="s">
        <v>1</v>
      </c>
      <c r="F289" s="149" t="s">
        <v>651</v>
      </c>
      <c r="H289" s="150">
        <v>3.5840000000000001</v>
      </c>
      <c r="I289" s="151"/>
      <c r="L289" s="146"/>
      <c r="M289" s="152"/>
      <c r="T289" s="153"/>
      <c r="AT289" s="148" t="s">
        <v>169</v>
      </c>
      <c r="AU289" s="148" t="s">
        <v>88</v>
      </c>
      <c r="AV289" s="12" t="s">
        <v>88</v>
      </c>
      <c r="AW289" s="12" t="s">
        <v>33</v>
      </c>
      <c r="AX289" s="12" t="s">
        <v>78</v>
      </c>
      <c r="AY289" s="148" t="s">
        <v>158</v>
      </c>
    </row>
    <row r="290" spans="2:65" s="13" customFormat="1" ht="10.5">
      <c r="B290" s="154"/>
      <c r="D290" s="147" t="s">
        <v>169</v>
      </c>
      <c r="E290" s="155" t="s">
        <v>1</v>
      </c>
      <c r="F290" s="156" t="s">
        <v>176</v>
      </c>
      <c r="H290" s="157">
        <v>34.248000000000005</v>
      </c>
      <c r="I290" s="158"/>
      <c r="L290" s="154"/>
      <c r="M290" s="159"/>
      <c r="T290" s="160"/>
      <c r="AT290" s="155" t="s">
        <v>169</v>
      </c>
      <c r="AU290" s="155" t="s">
        <v>88</v>
      </c>
      <c r="AV290" s="13" t="s">
        <v>164</v>
      </c>
      <c r="AW290" s="13" t="s">
        <v>33</v>
      </c>
      <c r="AX290" s="13" t="s">
        <v>86</v>
      </c>
      <c r="AY290" s="155" t="s">
        <v>158</v>
      </c>
    </row>
    <row r="291" spans="2:65" s="1" customFormat="1" ht="24.25" customHeight="1">
      <c r="B291" s="31"/>
      <c r="C291" s="161" t="s">
        <v>351</v>
      </c>
      <c r="D291" s="161" t="s">
        <v>208</v>
      </c>
      <c r="E291" s="162" t="s">
        <v>652</v>
      </c>
      <c r="F291" s="163" t="s">
        <v>653</v>
      </c>
      <c r="G291" s="164" t="s">
        <v>167</v>
      </c>
      <c r="H291" s="165">
        <v>0.61399999999999999</v>
      </c>
      <c r="I291" s="166"/>
      <c r="J291" s="167">
        <f>ROUND(I291*H291,2)</f>
        <v>0</v>
      </c>
      <c r="K291" s="168"/>
      <c r="L291" s="169"/>
      <c r="M291" s="170" t="s">
        <v>1</v>
      </c>
      <c r="N291" s="171" t="s">
        <v>43</v>
      </c>
      <c r="P291" s="142">
        <f>O291*H291</f>
        <v>0</v>
      </c>
      <c r="Q291" s="142">
        <v>0.55000000000000004</v>
      </c>
      <c r="R291" s="142">
        <f>Q291*H291</f>
        <v>0.3377</v>
      </c>
      <c r="S291" s="142">
        <v>0</v>
      </c>
      <c r="T291" s="143">
        <f>S291*H291</f>
        <v>0</v>
      </c>
      <c r="AR291" s="144" t="s">
        <v>251</v>
      </c>
      <c r="AT291" s="144" t="s">
        <v>208</v>
      </c>
      <c r="AU291" s="144" t="s">
        <v>88</v>
      </c>
      <c r="AY291" s="16" t="s">
        <v>158</v>
      </c>
      <c r="BE291" s="145">
        <f>IF(N291="základní",J291,0)</f>
        <v>0</v>
      </c>
      <c r="BF291" s="145">
        <f>IF(N291="snížená",J291,0)</f>
        <v>0</v>
      </c>
      <c r="BG291" s="145">
        <f>IF(N291="zákl. přenesená",J291,0)</f>
        <v>0</v>
      </c>
      <c r="BH291" s="145">
        <f>IF(N291="sníž. přenesená",J291,0)</f>
        <v>0</v>
      </c>
      <c r="BI291" s="145">
        <f>IF(N291="nulová",J291,0)</f>
        <v>0</v>
      </c>
      <c r="BJ291" s="16" t="s">
        <v>86</v>
      </c>
      <c r="BK291" s="145">
        <f>ROUND(I291*H291,2)</f>
        <v>0</v>
      </c>
      <c r="BL291" s="16" t="s">
        <v>242</v>
      </c>
      <c r="BM291" s="144" t="s">
        <v>654</v>
      </c>
    </row>
    <row r="292" spans="2:65" s="14" customFormat="1" ht="10.5">
      <c r="B292" s="178"/>
      <c r="D292" s="147" t="s">
        <v>169</v>
      </c>
      <c r="E292" s="179" t="s">
        <v>1</v>
      </c>
      <c r="F292" s="180" t="s">
        <v>646</v>
      </c>
      <c r="H292" s="179" t="s">
        <v>1</v>
      </c>
      <c r="I292" s="181"/>
      <c r="L292" s="178"/>
      <c r="M292" s="182"/>
      <c r="T292" s="183"/>
      <c r="AT292" s="179" t="s">
        <v>169</v>
      </c>
      <c r="AU292" s="179" t="s">
        <v>88</v>
      </c>
      <c r="AV292" s="14" t="s">
        <v>86</v>
      </c>
      <c r="AW292" s="14" t="s">
        <v>33</v>
      </c>
      <c r="AX292" s="14" t="s">
        <v>78</v>
      </c>
      <c r="AY292" s="179" t="s">
        <v>158</v>
      </c>
    </row>
    <row r="293" spans="2:65" s="12" customFormat="1" ht="20.95">
      <c r="B293" s="146"/>
      <c r="D293" s="147" t="s">
        <v>169</v>
      </c>
      <c r="E293" s="148" t="s">
        <v>1</v>
      </c>
      <c r="F293" s="149" t="s">
        <v>655</v>
      </c>
      <c r="H293" s="150">
        <v>0.38100000000000001</v>
      </c>
      <c r="I293" s="151"/>
      <c r="L293" s="146"/>
      <c r="M293" s="152"/>
      <c r="T293" s="153"/>
      <c r="AT293" s="148" t="s">
        <v>169</v>
      </c>
      <c r="AU293" s="148" t="s">
        <v>88</v>
      </c>
      <c r="AV293" s="12" t="s">
        <v>88</v>
      </c>
      <c r="AW293" s="12" t="s">
        <v>33</v>
      </c>
      <c r="AX293" s="12" t="s">
        <v>78</v>
      </c>
      <c r="AY293" s="148" t="s">
        <v>158</v>
      </c>
    </row>
    <row r="294" spans="2:65" s="14" customFormat="1" ht="10.5">
      <c r="B294" s="178"/>
      <c r="D294" s="147" t="s">
        <v>169</v>
      </c>
      <c r="E294" s="179" t="s">
        <v>1</v>
      </c>
      <c r="F294" s="180" t="s">
        <v>648</v>
      </c>
      <c r="H294" s="179" t="s">
        <v>1</v>
      </c>
      <c r="I294" s="181"/>
      <c r="L294" s="178"/>
      <c r="M294" s="182"/>
      <c r="T294" s="183"/>
      <c r="AT294" s="179" t="s">
        <v>169</v>
      </c>
      <c r="AU294" s="179" t="s">
        <v>88</v>
      </c>
      <c r="AV294" s="14" t="s">
        <v>86</v>
      </c>
      <c r="AW294" s="14" t="s">
        <v>33</v>
      </c>
      <c r="AX294" s="14" t="s">
        <v>78</v>
      </c>
      <c r="AY294" s="179" t="s">
        <v>158</v>
      </c>
    </row>
    <row r="295" spans="2:65" s="12" customFormat="1" ht="10.5">
      <c r="B295" s="146"/>
      <c r="D295" s="147" t="s">
        <v>169</v>
      </c>
      <c r="E295" s="148" t="s">
        <v>1</v>
      </c>
      <c r="F295" s="149" t="s">
        <v>656</v>
      </c>
      <c r="H295" s="150">
        <v>0.16600000000000001</v>
      </c>
      <c r="I295" s="151"/>
      <c r="L295" s="146"/>
      <c r="M295" s="152"/>
      <c r="T295" s="153"/>
      <c r="AT295" s="148" t="s">
        <v>169</v>
      </c>
      <c r="AU295" s="148" t="s">
        <v>88</v>
      </c>
      <c r="AV295" s="12" t="s">
        <v>88</v>
      </c>
      <c r="AW295" s="12" t="s">
        <v>33</v>
      </c>
      <c r="AX295" s="12" t="s">
        <v>78</v>
      </c>
      <c r="AY295" s="148" t="s">
        <v>158</v>
      </c>
    </row>
    <row r="296" spans="2:65" s="14" customFormat="1" ht="10.5">
      <c r="B296" s="178"/>
      <c r="D296" s="147" t="s">
        <v>169</v>
      </c>
      <c r="E296" s="179" t="s">
        <v>1</v>
      </c>
      <c r="F296" s="180" t="s">
        <v>650</v>
      </c>
      <c r="H296" s="179" t="s">
        <v>1</v>
      </c>
      <c r="I296" s="181"/>
      <c r="L296" s="178"/>
      <c r="M296" s="182"/>
      <c r="T296" s="183"/>
      <c r="AT296" s="179" t="s">
        <v>169</v>
      </c>
      <c r="AU296" s="179" t="s">
        <v>88</v>
      </c>
      <c r="AV296" s="14" t="s">
        <v>86</v>
      </c>
      <c r="AW296" s="14" t="s">
        <v>33</v>
      </c>
      <c r="AX296" s="14" t="s">
        <v>78</v>
      </c>
      <c r="AY296" s="179" t="s">
        <v>158</v>
      </c>
    </row>
    <row r="297" spans="2:65" s="12" customFormat="1" ht="10.5">
      <c r="B297" s="146"/>
      <c r="D297" s="147" t="s">
        <v>169</v>
      </c>
      <c r="E297" s="148" t="s">
        <v>1</v>
      </c>
      <c r="F297" s="149" t="s">
        <v>657</v>
      </c>
      <c r="H297" s="150">
        <v>6.7000000000000004E-2</v>
      </c>
      <c r="I297" s="151"/>
      <c r="L297" s="146"/>
      <c r="M297" s="152"/>
      <c r="T297" s="153"/>
      <c r="AT297" s="148" t="s">
        <v>169</v>
      </c>
      <c r="AU297" s="148" t="s">
        <v>88</v>
      </c>
      <c r="AV297" s="12" t="s">
        <v>88</v>
      </c>
      <c r="AW297" s="12" t="s">
        <v>33</v>
      </c>
      <c r="AX297" s="12" t="s">
        <v>78</v>
      </c>
      <c r="AY297" s="148" t="s">
        <v>158</v>
      </c>
    </row>
    <row r="298" spans="2:65" s="13" customFormat="1" ht="10.5">
      <c r="B298" s="154"/>
      <c r="D298" s="147" t="s">
        <v>169</v>
      </c>
      <c r="E298" s="155" t="s">
        <v>1</v>
      </c>
      <c r="F298" s="156" t="s">
        <v>176</v>
      </c>
      <c r="H298" s="157">
        <v>0.6140000000000001</v>
      </c>
      <c r="I298" s="158"/>
      <c r="L298" s="154"/>
      <c r="M298" s="159"/>
      <c r="T298" s="160"/>
      <c r="AT298" s="155" t="s">
        <v>169</v>
      </c>
      <c r="AU298" s="155" t="s">
        <v>88</v>
      </c>
      <c r="AV298" s="13" t="s">
        <v>164</v>
      </c>
      <c r="AW298" s="13" t="s">
        <v>33</v>
      </c>
      <c r="AX298" s="13" t="s">
        <v>86</v>
      </c>
      <c r="AY298" s="155" t="s">
        <v>158</v>
      </c>
    </row>
    <row r="299" spans="2:65" s="1" customFormat="1" ht="24.25" customHeight="1">
      <c r="B299" s="31"/>
      <c r="C299" s="132" t="s">
        <v>355</v>
      </c>
      <c r="D299" s="132" t="s">
        <v>160</v>
      </c>
      <c r="E299" s="133" t="s">
        <v>658</v>
      </c>
      <c r="F299" s="134" t="s">
        <v>659</v>
      </c>
      <c r="G299" s="135" t="s">
        <v>167</v>
      </c>
      <c r="H299" s="136">
        <v>0.61399999999999999</v>
      </c>
      <c r="I299" s="137"/>
      <c r="J299" s="138">
        <f>ROUND(I299*H299,2)</f>
        <v>0</v>
      </c>
      <c r="K299" s="139"/>
      <c r="L299" s="31"/>
      <c r="M299" s="140" t="s">
        <v>1</v>
      </c>
      <c r="N299" s="141" t="s">
        <v>43</v>
      </c>
      <c r="P299" s="142">
        <f>O299*H299</f>
        <v>0</v>
      </c>
      <c r="Q299" s="142">
        <v>2.3367804999999998E-2</v>
      </c>
      <c r="R299" s="142">
        <f>Q299*H299</f>
        <v>1.4347832269999999E-2</v>
      </c>
      <c r="S299" s="142">
        <v>0</v>
      </c>
      <c r="T299" s="143">
        <f>S299*H299</f>
        <v>0</v>
      </c>
      <c r="AR299" s="144" t="s">
        <v>242</v>
      </c>
      <c r="AT299" s="144" t="s">
        <v>160</v>
      </c>
      <c r="AU299" s="144" t="s">
        <v>88</v>
      </c>
      <c r="AY299" s="16" t="s">
        <v>158</v>
      </c>
      <c r="BE299" s="145">
        <f>IF(N299="základní",J299,0)</f>
        <v>0</v>
      </c>
      <c r="BF299" s="145">
        <f>IF(N299="snížená",J299,0)</f>
        <v>0</v>
      </c>
      <c r="BG299" s="145">
        <f>IF(N299="zákl. přenesená",J299,0)</f>
        <v>0</v>
      </c>
      <c r="BH299" s="145">
        <f>IF(N299="sníž. přenesená",J299,0)</f>
        <v>0</v>
      </c>
      <c r="BI299" s="145">
        <f>IF(N299="nulová",J299,0)</f>
        <v>0</v>
      </c>
      <c r="BJ299" s="16" t="s">
        <v>86</v>
      </c>
      <c r="BK299" s="145">
        <f>ROUND(I299*H299,2)</f>
        <v>0</v>
      </c>
      <c r="BL299" s="16" t="s">
        <v>242</v>
      </c>
      <c r="BM299" s="144" t="s">
        <v>660</v>
      </c>
    </row>
    <row r="300" spans="2:65" s="1" customFormat="1" ht="24.25" customHeight="1">
      <c r="B300" s="31"/>
      <c r="C300" s="132" t="s">
        <v>359</v>
      </c>
      <c r="D300" s="132" t="s">
        <v>160</v>
      </c>
      <c r="E300" s="133" t="s">
        <v>661</v>
      </c>
      <c r="F300" s="134" t="s">
        <v>662</v>
      </c>
      <c r="G300" s="135" t="s">
        <v>211</v>
      </c>
      <c r="H300" s="136">
        <v>0.35299999999999998</v>
      </c>
      <c r="I300" s="137"/>
      <c r="J300" s="138">
        <f>ROUND(I300*H300,2)</f>
        <v>0</v>
      </c>
      <c r="K300" s="139"/>
      <c r="L300" s="31"/>
      <c r="M300" s="140" t="s">
        <v>1</v>
      </c>
      <c r="N300" s="141" t="s">
        <v>43</v>
      </c>
      <c r="P300" s="142">
        <f>O300*H300</f>
        <v>0</v>
      </c>
      <c r="Q300" s="142">
        <v>0</v>
      </c>
      <c r="R300" s="142">
        <f>Q300*H300</f>
        <v>0</v>
      </c>
      <c r="S300" s="142">
        <v>0</v>
      </c>
      <c r="T300" s="143">
        <f>S300*H300</f>
        <v>0</v>
      </c>
      <c r="AR300" s="144" t="s">
        <v>242</v>
      </c>
      <c r="AT300" s="144" t="s">
        <v>160</v>
      </c>
      <c r="AU300" s="144" t="s">
        <v>88</v>
      </c>
      <c r="AY300" s="16" t="s">
        <v>158</v>
      </c>
      <c r="BE300" s="145">
        <f>IF(N300="základní",J300,0)</f>
        <v>0</v>
      </c>
      <c r="BF300" s="145">
        <f>IF(N300="snížená",J300,0)</f>
        <v>0</v>
      </c>
      <c r="BG300" s="145">
        <f>IF(N300="zákl. přenesená",J300,0)</f>
        <v>0</v>
      </c>
      <c r="BH300" s="145">
        <f>IF(N300="sníž. přenesená",J300,0)</f>
        <v>0</v>
      </c>
      <c r="BI300" s="145">
        <f>IF(N300="nulová",J300,0)</f>
        <v>0</v>
      </c>
      <c r="BJ300" s="16" t="s">
        <v>86</v>
      </c>
      <c r="BK300" s="145">
        <f>ROUND(I300*H300,2)</f>
        <v>0</v>
      </c>
      <c r="BL300" s="16" t="s">
        <v>242</v>
      </c>
      <c r="BM300" s="144" t="s">
        <v>663</v>
      </c>
    </row>
    <row r="301" spans="2:65" s="11" customFormat="1" ht="22.75" customHeight="1">
      <c r="B301" s="120"/>
      <c r="D301" s="121" t="s">
        <v>77</v>
      </c>
      <c r="E301" s="130" t="s">
        <v>664</v>
      </c>
      <c r="F301" s="130" t="s">
        <v>665</v>
      </c>
      <c r="I301" s="123"/>
      <c r="J301" s="131">
        <f>BK301</f>
        <v>0</v>
      </c>
      <c r="L301" s="120"/>
      <c r="M301" s="125"/>
      <c r="P301" s="126">
        <f>SUM(P302:P325)</f>
        <v>0</v>
      </c>
      <c r="R301" s="126">
        <f>SUM(R302:R325)</f>
        <v>0.68529163199999998</v>
      </c>
      <c r="T301" s="127">
        <f>SUM(T302:T325)</f>
        <v>0</v>
      </c>
      <c r="AR301" s="121" t="s">
        <v>88</v>
      </c>
      <c r="AT301" s="128" t="s">
        <v>77</v>
      </c>
      <c r="AU301" s="128" t="s">
        <v>86</v>
      </c>
      <c r="AY301" s="121" t="s">
        <v>158</v>
      </c>
      <c r="BK301" s="129">
        <f>SUM(BK302:BK325)</f>
        <v>0</v>
      </c>
    </row>
    <row r="302" spans="2:65" s="1" customFormat="1" ht="24.25" customHeight="1">
      <c r="B302" s="31"/>
      <c r="C302" s="132" t="s">
        <v>260</v>
      </c>
      <c r="D302" s="132" t="s">
        <v>160</v>
      </c>
      <c r="E302" s="133" t="s">
        <v>666</v>
      </c>
      <c r="F302" s="134" t="s">
        <v>667</v>
      </c>
      <c r="G302" s="135" t="s">
        <v>250</v>
      </c>
      <c r="H302" s="136">
        <v>18.079999999999998</v>
      </c>
      <c r="I302" s="137"/>
      <c r="J302" s="138">
        <f>ROUND(I302*H302,2)</f>
        <v>0</v>
      </c>
      <c r="K302" s="139"/>
      <c r="L302" s="31"/>
      <c r="M302" s="140" t="s">
        <v>1</v>
      </c>
      <c r="N302" s="141" t="s">
        <v>43</v>
      </c>
      <c r="P302" s="142">
        <f>O302*H302</f>
        <v>0</v>
      </c>
      <c r="Q302" s="142">
        <v>5.6400000000000002E-5</v>
      </c>
      <c r="R302" s="142">
        <f>Q302*H302</f>
        <v>1.0197119999999999E-3</v>
      </c>
      <c r="S302" s="142">
        <v>0</v>
      </c>
      <c r="T302" s="143">
        <f>S302*H302</f>
        <v>0</v>
      </c>
      <c r="AR302" s="144" t="s">
        <v>242</v>
      </c>
      <c r="AT302" s="144" t="s">
        <v>160</v>
      </c>
      <c r="AU302" s="144" t="s">
        <v>88</v>
      </c>
      <c r="AY302" s="16" t="s">
        <v>158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6" t="s">
        <v>86</v>
      </c>
      <c r="BK302" s="145">
        <f>ROUND(I302*H302,2)</f>
        <v>0</v>
      </c>
      <c r="BL302" s="16" t="s">
        <v>242</v>
      </c>
      <c r="BM302" s="144" t="s">
        <v>668</v>
      </c>
    </row>
    <row r="303" spans="2:65" s="14" customFormat="1" ht="10.5">
      <c r="B303" s="178"/>
      <c r="D303" s="147" t="s">
        <v>169</v>
      </c>
      <c r="E303" s="179" t="s">
        <v>1</v>
      </c>
      <c r="F303" s="180" t="s">
        <v>646</v>
      </c>
      <c r="H303" s="179" t="s">
        <v>1</v>
      </c>
      <c r="I303" s="181"/>
      <c r="L303" s="178"/>
      <c r="M303" s="182"/>
      <c r="T303" s="183"/>
      <c r="AT303" s="179" t="s">
        <v>169</v>
      </c>
      <c r="AU303" s="179" t="s">
        <v>88</v>
      </c>
      <c r="AV303" s="14" t="s">
        <v>86</v>
      </c>
      <c r="AW303" s="14" t="s">
        <v>33</v>
      </c>
      <c r="AX303" s="14" t="s">
        <v>78</v>
      </c>
      <c r="AY303" s="179" t="s">
        <v>158</v>
      </c>
    </row>
    <row r="304" spans="2:65" s="12" customFormat="1" ht="10.5">
      <c r="B304" s="146"/>
      <c r="D304" s="147" t="s">
        <v>169</v>
      </c>
      <c r="E304" s="148" t="s">
        <v>1</v>
      </c>
      <c r="F304" s="149" t="s">
        <v>669</v>
      </c>
      <c r="H304" s="150">
        <v>10.56</v>
      </c>
      <c r="I304" s="151"/>
      <c r="L304" s="146"/>
      <c r="M304" s="152"/>
      <c r="T304" s="153"/>
      <c r="AT304" s="148" t="s">
        <v>169</v>
      </c>
      <c r="AU304" s="148" t="s">
        <v>88</v>
      </c>
      <c r="AV304" s="12" t="s">
        <v>88</v>
      </c>
      <c r="AW304" s="12" t="s">
        <v>33</v>
      </c>
      <c r="AX304" s="12" t="s">
        <v>78</v>
      </c>
      <c r="AY304" s="148" t="s">
        <v>158</v>
      </c>
    </row>
    <row r="305" spans="2:65" s="14" customFormat="1" ht="10.5">
      <c r="B305" s="178"/>
      <c r="D305" s="147" t="s">
        <v>169</v>
      </c>
      <c r="E305" s="179" t="s">
        <v>1</v>
      </c>
      <c r="F305" s="180" t="s">
        <v>648</v>
      </c>
      <c r="H305" s="179" t="s">
        <v>1</v>
      </c>
      <c r="I305" s="181"/>
      <c r="L305" s="178"/>
      <c r="M305" s="182"/>
      <c r="T305" s="183"/>
      <c r="AT305" s="179" t="s">
        <v>169</v>
      </c>
      <c r="AU305" s="179" t="s">
        <v>88</v>
      </c>
      <c r="AV305" s="14" t="s">
        <v>86</v>
      </c>
      <c r="AW305" s="14" t="s">
        <v>33</v>
      </c>
      <c r="AX305" s="14" t="s">
        <v>78</v>
      </c>
      <c r="AY305" s="179" t="s">
        <v>158</v>
      </c>
    </row>
    <row r="306" spans="2:65" s="12" customFormat="1" ht="10.5">
      <c r="B306" s="146"/>
      <c r="D306" s="147" t="s">
        <v>169</v>
      </c>
      <c r="E306" s="148" t="s">
        <v>1</v>
      </c>
      <c r="F306" s="149" t="s">
        <v>670</v>
      </c>
      <c r="H306" s="150">
        <v>4.96</v>
      </c>
      <c r="I306" s="151"/>
      <c r="L306" s="146"/>
      <c r="M306" s="152"/>
      <c r="T306" s="153"/>
      <c r="AT306" s="148" t="s">
        <v>169</v>
      </c>
      <c r="AU306" s="148" t="s">
        <v>88</v>
      </c>
      <c r="AV306" s="12" t="s">
        <v>88</v>
      </c>
      <c r="AW306" s="12" t="s">
        <v>33</v>
      </c>
      <c r="AX306" s="12" t="s">
        <v>78</v>
      </c>
      <c r="AY306" s="148" t="s">
        <v>158</v>
      </c>
    </row>
    <row r="307" spans="2:65" s="14" customFormat="1" ht="10.5">
      <c r="B307" s="178"/>
      <c r="D307" s="147" t="s">
        <v>169</v>
      </c>
      <c r="E307" s="179" t="s">
        <v>1</v>
      </c>
      <c r="F307" s="180" t="s">
        <v>650</v>
      </c>
      <c r="H307" s="179" t="s">
        <v>1</v>
      </c>
      <c r="I307" s="181"/>
      <c r="L307" s="178"/>
      <c r="M307" s="182"/>
      <c r="T307" s="183"/>
      <c r="AT307" s="179" t="s">
        <v>169</v>
      </c>
      <c r="AU307" s="179" t="s">
        <v>88</v>
      </c>
      <c r="AV307" s="14" t="s">
        <v>86</v>
      </c>
      <c r="AW307" s="14" t="s">
        <v>33</v>
      </c>
      <c r="AX307" s="14" t="s">
        <v>78</v>
      </c>
      <c r="AY307" s="179" t="s">
        <v>158</v>
      </c>
    </row>
    <row r="308" spans="2:65" s="12" customFormat="1" ht="10.5">
      <c r="B308" s="146"/>
      <c r="D308" s="147" t="s">
        <v>169</v>
      </c>
      <c r="E308" s="148" t="s">
        <v>1</v>
      </c>
      <c r="F308" s="149" t="s">
        <v>671</v>
      </c>
      <c r="H308" s="150">
        <v>2.56</v>
      </c>
      <c r="I308" s="151"/>
      <c r="L308" s="146"/>
      <c r="M308" s="152"/>
      <c r="T308" s="153"/>
      <c r="AT308" s="148" t="s">
        <v>169</v>
      </c>
      <c r="AU308" s="148" t="s">
        <v>88</v>
      </c>
      <c r="AV308" s="12" t="s">
        <v>88</v>
      </c>
      <c r="AW308" s="12" t="s">
        <v>33</v>
      </c>
      <c r="AX308" s="12" t="s">
        <v>78</v>
      </c>
      <c r="AY308" s="148" t="s">
        <v>158</v>
      </c>
    </row>
    <row r="309" spans="2:65" s="13" customFormat="1" ht="10.5">
      <c r="B309" s="154"/>
      <c r="D309" s="147" t="s">
        <v>169</v>
      </c>
      <c r="E309" s="155" t="s">
        <v>1</v>
      </c>
      <c r="F309" s="156" t="s">
        <v>176</v>
      </c>
      <c r="H309" s="157">
        <v>18.079999999999998</v>
      </c>
      <c r="I309" s="158"/>
      <c r="L309" s="154"/>
      <c r="M309" s="159"/>
      <c r="T309" s="160"/>
      <c r="AT309" s="155" t="s">
        <v>169</v>
      </c>
      <c r="AU309" s="155" t="s">
        <v>88</v>
      </c>
      <c r="AV309" s="13" t="s">
        <v>164</v>
      </c>
      <c r="AW309" s="13" t="s">
        <v>33</v>
      </c>
      <c r="AX309" s="13" t="s">
        <v>86</v>
      </c>
      <c r="AY309" s="155" t="s">
        <v>158</v>
      </c>
    </row>
    <row r="310" spans="2:65" s="1" customFormat="1" ht="33.049999999999997" customHeight="1">
      <c r="B310" s="31"/>
      <c r="C310" s="161" t="s">
        <v>366</v>
      </c>
      <c r="D310" s="161" t="s">
        <v>208</v>
      </c>
      <c r="E310" s="162" t="s">
        <v>672</v>
      </c>
      <c r="F310" s="163" t="s">
        <v>673</v>
      </c>
      <c r="G310" s="164" t="s">
        <v>163</v>
      </c>
      <c r="H310" s="165">
        <v>31.763999999999999</v>
      </c>
      <c r="I310" s="166"/>
      <c r="J310" s="167">
        <f>ROUND(I310*H310,2)</f>
        <v>0</v>
      </c>
      <c r="K310" s="168"/>
      <c r="L310" s="169"/>
      <c r="M310" s="170" t="s">
        <v>1</v>
      </c>
      <c r="N310" s="171" t="s">
        <v>43</v>
      </c>
      <c r="P310" s="142">
        <f>O310*H310</f>
        <v>0</v>
      </c>
      <c r="Q310" s="142">
        <v>1.3860000000000001E-2</v>
      </c>
      <c r="R310" s="142">
        <f>Q310*H310</f>
        <v>0.44024904000000004</v>
      </c>
      <c r="S310" s="142">
        <v>0</v>
      </c>
      <c r="T310" s="143">
        <f>S310*H310</f>
        <v>0</v>
      </c>
      <c r="AR310" s="144" t="s">
        <v>251</v>
      </c>
      <c r="AT310" s="144" t="s">
        <v>208</v>
      </c>
      <c r="AU310" s="144" t="s">
        <v>88</v>
      </c>
      <c r="AY310" s="16" t="s">
        <v>158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86</v>
      </c>
      <c r="BK310" s="145">
        <f>ROUND(I310*H310,2)</f>
        <v>0</v>
      </c>
      <c r="BL310" s="16" t="s">
        <v>242</v>
      </c>
      <c r="BM310" s="144" t="s">
        <v>674</v>
      </c>
    </row>
    <row r="311" spans="2:65" s="14" customFormat="1" ht="10.5">
      <c r="B311" s="178"/>
      <c r="D311" s="147" t="s">
        <v>169</v>
      </c>
      <c r="E311" s="179" t="s">
        <v>1</v>
      </c>
      <c r="F311" s="180" t="s">
        <v>646</v>
      </c>
      <c r="H311" s="179" t="s">
        <v>1</v>
      </c>
      <c r="I311" s="181"/>
      <c r="L311" s="178"/>
      <c r="M311" s="182"/>
      <c r="T311" s="183"/>
      <c r="AT311" s="179" t="s">
        <v>169</v>
      </c>
      <c r="AU311" s="179" t="s">
        <v>88</v>
      </c>
      <c r="AV311" s="14" t="s">
        <v>86</v>
      </c>
      <c r="AW311" s="14" t="s">
        <v>33</v>
      </c>
      <c r="AX311" s="14" t="s">
        <v>78</v>
      </c>
      <c r="AY311" s="179" t="s">
        <v>158</v>
      </c>
    </row>
    <row r="312" spans="2:65" s="12" customFormat="1" ht="10.5">
      <c r="B312" s="146"/>
      <c r="D312" s="147" t="s">
        <v>169</v>
      </c>
      <c r="E312" s="148" t="s">
        <v>1</v>
      </c>
      <c r="F312" s="149" t="s">
        <v>675</v>
      </c>
      <c r="H312" s="150">
        <v>19.372</v>
      </c>
      <c r="I312" s="151"/>
      <c r="L312" s="146"/>
      <c r="M312" s="152"/>
      <c r="T312" s="153"/>
      <c r="AT312" s="148" t="s">
        <v>169</v>
      </c>
      <c r="AU312" s="148" t="s">
        <v>88</v>
      </c>
      <c r="AV312" s="12" t="s">
        <v>88</v>
      </c>
      <c r="AW312" s="12" t="s">
        <v>33</v>
      </c>
      <c r="AX312" s="12" t="s">
        <v>78</v>
      </c>
      <c r="AY312" s="148" t="s">
        <v>158</v>
      </c>
    </row>
    <row r="313" spans="2:65" s="14" customFormat="1" ht="10.5">
      <c r="B313" s="178"/>
      <c r="D313" s="147" t="s">
        <v>169</v>
      </c>
      <c r="E313" s="179" t="s">
        <v>1</v>
      </c>
      <c r="F313" s="180" t="s">
        <v>648</v>
      </c>
      <c r="H313" s="179" t="s">
        <v>1</v>
      </c>
      <c r="I313" s="181"/>
      <c r="L313" s="178"/>
      <c r="M313" s="182"/>
      <c r="T313" s="183"/>
      <c r="AT313" s="179" t="s">
        <v>169</v>
      </c>
      <c r="AU313" s="179" t="s">
        <v>88</v>
      </c>
      <c r="AV313" s="14" t="s">
        <v>86</v>
      </c>
      <c r="AW313" s="14" t="s">
        <v>33</v>
      </c>
      <c r="AX313" s="14" t="s">
        <v>78</v>
      </c>
      <c r="AY313" s="179" t="s">
        <v>158</v>
      </c>
    </row>
    <row r="314" spans="2:65" s="12" customFormat="1" ht="10.5">
      <c r="B314" s="146"/>
      <c r="D314" s="147" t="s">
        <v>169</v>
      </c>
      <c r="E314" s="148" t="s">
        <v>1</v>
      </c>
      <c r="F314" s="149" t="s">
        <v>676</v>
      </c>
      <c r="H314" s="150">
        <v>8.68</v>
      </c>
      <c r="I314" s="151"/>
      <c r="L314" s="146"/>
      <c r="M314" s="152"/>
      <c r="T314" s="153"/>
      <c r="AT314" s="148" t="s">
        <v>169</v>
      </c>
      <c r="AU314" s="148" t="s">
        <v>88</v>
      </c>
      <c r="AV314" s="12" t="s">
        <v>88</v>
      </c>
      <c r="AW314" s="12" t="s">
        <v>33</v>
      </c>
      <c r="AX314" s="12" t="s">
        <v>78</v>
      </c>
      <c r="AY314" s="148" t="s">
        <v>158</v>
      </c>
    </row>
    <row r="315" spans="2:65" s="14" customFormat="1" ht="10.5">
      <c r="B315" s="178"/>
      <c r="D315" s="147" t="s">
        <v>169</v>
      </c>
      <c r="E315" s="179" t="s">
        <v>1</v>
      </c>
      <c r="F315" s="180" t="s">
        <v>650</v>
      </c>
      <c r="H315" s="179" t="s">
        <v>1</v>
      </c>
      <c r="I315" s="181"/>
      <c r="L315" s="178"/>
      <c r="M315" s="182"/>
      <c r="T315" s="183"/>
      <c r="AT315" s="179" t="s">
        <v>169</v>
      </c>
      <c r="AU315" s="179" t="s">
        <v>88</v>
      </c>
      <c r="AV315" s="14" t="s">
        <v>86</v>
      </c>
      <c r="AW315" s="14" t="s">
        <v>33</v>
      </c>
      <c r="AX315" s="14" t="s">
        <v>78</v>
      </c>
      <c r="AY315" s="179" t="s">
        <v>158</v>
      </c>
    </row>
    <row r="316" spans="2:65" s="12" customFormat="1" ht="10.5">
      <c r="B316" s="146"/>
      <c r="D316" s="147" t="s">
        <v>169</v>
      </c>
      <c r="E316" s="148" t="s">
        <v>1</v>
      </c>
      <c r="F316" s="149" t="s">
        <v>677</v>
      </c>
      <c r="H316" s="150">
        <v>3.7120000000000002</v>
      </c>
      <c r="I316" s="151"/>
      <c r="L316" s="146"/>
      <c r="M316" s="152"/>
      <c r="T316" s="153"/>
      <c r="AT316" s="148" t="s">
        <v>169</v>
      </c>
      <c r="AU316" s="148" t="s">
        <v>88</v>
      </c>
      <c r="AV316" s="12" t="s">
        <v>88</v>
      </c>
      <c r="AW316" s="12" t="s">
        <v>33</v>
      </c>
      <c r="AX316" s="12" t="s">
        <v>78</v>
      </c>
      <c r="AY316" s="148" t="s">
        <v>158</v>
      </c>
    </row>
    <row r="317" spans="2:65" s="13" customFormat="1" ht="10.5">
      <c r="B317" s="154"/>
      <c r="D317" s="147" t="s">
        <v>169</v>
      </c>
      <c r="E317" s="155" t="s">
        <v>1</v>
      </c>
      <c r="F317" s="156" t="s">
        <v>176</v>
      </c>
      <c r="H317" s="157">
        <v>31.763999999999999</v>
      </c>
      <c r="I317" s="158"/>
      <c r="L317" s="154"/>
      <c r="M317" s="159"/>
      <c r="T317" s="160"/>
      <c r="AT317" s="155" t="s">
        <v>169</v>
      </c>
      <c r="AU317" s="155" t="s">
        <v>88</v>
      </c>
      <c r="AV317" s="13" t="s">
        <v>164</v>
      </c>
      <c r="AW317" s="13" t="s">
        <v>33</v>
      </c>
      <c r="AX317" s="13" t="s">
        <v>86</v>
      </c>
      <c r="AY317" s="155" t="s">
        <v>158</v>
      </c>
    </row>
    <row r="318" spans="2:65" s="1" customFormat="1" ht="24.25" customHeight="1">
      <c r="B318" s="31"/>
      <c r="C318" s="132" t="s">
        <v>370</v>
      </c>
      <c r="D318" s="132" t="s">
        <v>160</v>
      </c>
      <c r="E318" s="133" t="s">
        <v>678</v>
      </c>
      <c r="F318" s="134" t="s">
        <v>679</v>
      </c>
      <c r="G318" s="135" t="s">
        <v>250</v>
      </c>
      <c r="H318" s="136">
        <v>40.03</v>
      </c>
      <c r="I318" s="137"/>
      <c r="J318" s="138">
        <f>ROUND(I318*H318,2)</f>
        <v>0</v>
      </c>
      <c r="K318" s="139"/>
      <c r="L318" s="31"/>
      <c r="M318" s="140" t="s">
        <v>1</v>
      </c>
      <c r="N318" s="141" t="s">
        <v>43</v>
      </c>
      <c r="P318" s="142">
        <f>O318*H318</f>
        <v>0</v>
      </c>
      <c r="Q318" s="142">
        <v>3.9599999999999998E-4</v>
      </c>
      <c r="R318" s="142">
        <f>Q318*H318</f>
        <v>1.5851879999999999E-2</v>
      </c>
      <c r="S318" s="142">
        <v>0</v>
      </c>
      <c r="T318" s="143">
        <f>S318*H318</f>
        <v>0</v>
      </c>
      <c r="AR318" s="144" t="s">
        <v>242</v>
      </c>
      <c r="AT318" s="144" t="s">
        <v>160</v>
      </c>
      <c r="AU318" s="144" t="s">
        <v>88</v>
      </c>
      <c r="AY318" s="16" t="s">
        <v>158</v>
      </c>
      <c r="BE318" s="145">
        <f>IF(N318="základní",J318,0)</f>
        <v>0</v>
      </c>
      <c r="BF318" s="145">
        <f>IF(N318="snížená",J318,0)</f>
        <v>0</v>
      </c>
      <c r="BG318" s="145">
        <f>IF(N318="zákl. přenesená",J318,0)</f>
        <v>0</v>
      </c>
      <c r="BH318" s="145">
        <f>IF(N318="sníž. přenesená",J318,0)</f>
        <v>0</v>
      </c>
      <c r="BI318" s="145">
        <f>IF(N318="nulová",J318,0)</f>
        <v>0</v>
      </c>
      <c r="BJ318" s="16" t="s">
        <v>86</v>
      </c>
      <c r="BK318" s="145">
        <f>ROUND(I318*H318,2)</f>
        <v>0</v>
      </c>
      <c r="BL318" s="16" t="s">
        <v>242</v>
      </c>
      <c r="BM318" s="144" t="s">
        <v>680</v>
      </c>
    </row>
    <row r="319" spans="2:65" s="1" customFormat="1" ht="37.799999999999997" customHeight="1">
      <c r="B319" s="31"/>
      <c r="C319" s="161" t="s">
        <v>374</v>
      </c>
      <c r="D319" s="161" t="s">
        <v>208</v>
      </c>
      <c r="E319" s="162" t="s">
        <v>681</v>
      </c>
      <c r="F319" s="163" t="s">
        <v>682</v>
      </c>
      <c r="G319" s="164" t="s">
        <v>250</v>
      </c>
      <c r="H319" s="165">
        <v>40.03</v>
      </c>
      <c r="I319" s="166"/>
      <c r="J319" s="167">
        <f>ROUND(I319*H319,2)</f>
        <v>0</v>
      </c>
      <c r="K319" s="168"/>
      <c r="L319" s="169"/>
      <c r="M319" s="170" t="s">
        <v>1</v>
      </c>
      <c r="N319" s="171" t="s">
        <v>43</v>
      </c>
      <c r="P319" s="142">
        <f>O319*H319</f>
        <v>0</v>
      </c>
      <c r="Q319" s="142">
        <v>5.7000000000000002E-3</v>
      </c>
      <c r="R319" s="142">
        <f>Q319*H319</f>
        <v>0.22817100000000001</v>
      </c>
      <c r="S319" s="142">
        <v>0</v>
      </c>
      <c r="T319" s="143">
        <f>S319*H319</f>
        <v>0</v>
      </c>
      <c r="AR319" s="144" t="s">
        <v>251</v>
      </c>
      <c r="AT319" s="144" t="s">
        <v>208</v>
      </c>
      <c r="AU319" s="144" t="s">
        <v>88</v>
      </c>
      <c r="AY319" s="16" t="s">
        <v>158</v>
      </c>
      <c r="BE319" s="145">
        <f>IF(N319="základní",J319,0)</f>
        <v>0</v>
      </c>
      <c r="BF319" s="145">
        <f>IF(N319="snížená",J319,0)</f>
        <v>0</v>
      </c>
      <c r="BG319" s="145">
        <f>IF(N319="zákl. přenesená",J319,0)</f>
        <v>0</v>
      </c>
      <c r="BH319" s="145">
        <f>IF(N319="sníž. přenesená",J319,0)</f>
        <v>0</v>
      </c>
      <c r="BI319" s="145">
        <f>IF(N319="nulová",J319,0)</f>
        <v>0</v>
      </c>
      <c r="BJ319" s="16" t="s">
        <v>86</v>
      </c>
      <c r="BK319" s="145">
        <f>ROUND(I319*H319,2)</f>
        <v>0</v>
      </c>
      <c r="BL319" s="16" t="s">
        <v>242</v>
      </c>
      <c r="BM319" s="144" t="s">
        <v>683</v>
      </c>
    </row>
    <row r="320" spans="2:65" s="14" customFormat="1" ht="10.5">
      <c r="B320" s="178"/>
      <c r="D320" s="147" t="s">
        <v>169</v>
      </c>
      <c r="E320" s="179" t="s">
        <v>1</v>
      </c>
      <c r="F320" s="180" t="s">
        <v>684</v>
      </c>
      <c r="H320" s="179" t="s">
        <v>1</v>
      </c>
      <c r="I320" s="181"/>
      <c r="L320" s="178"/>
      <c r="M320" s="182"/>
      <c r="T320" s="183"/>
      <c r="AT320" s="179" t="s">
        <v>169</v>
      </c>
      <c r="AU320" s="179" t="s">
        <v>88</v>
      </c>
      <c r="AV320" s="14" t="s">
        <v>86</v>
      </c>
      <c r="AW320" s="14" t="s">
        <v>33</v>
      </c>
      <c r="AX320" s="14" t="s">
        <v>78</v>
      </c>
      <c r="AY320" s="179" t="s">
        <v>158</v>
      </c>
    </row>
    <row r="321" spans="2:65" s="12" customFormat="1" ht="10.5">
      <c r="B321" s="146"/>
      <c r="D321" s="147" t="s">
        <v>169</v>
      </c>
      <c r="E321" s="148" t="s">
        <v>1</v>
      </c>
      <c r="F321" s="149" t="s">
        <v>685</v>
      </c>
      <c r="H321" s="150">
        <v>37.130000000000003</v>
      </c>
      <c r="I321" s="151"/>
      <c r="L321" s="146"/>
      <c r="M321" s="152"/>
      <c r="T321" s="153"/>
      <c r="AT321" s="148" t="s">
        <v>169</v>
      </c>
      <c r="AU321" s="148" t="s">
        <v>88</v>
      </c>
      <c r="AV321" s="12" t="s">
        <v>88</v>
      </c>
      <c r="AW321" s="12" t="s">
        <v>33</v>
      </c>
      <c r="AX321" s="12" t="s">
        <v>78</v>
      </c>
      <c r="AY321" s="148" t="s">
        <v>158</v>
      </c>
    </row>
    <row r="322" spans="2:65" s="14" customFormat="1" ht="10.5">
      <c r="B322" s="178"/>
      <c r="D322" s="147" t="s">
        <v>169</v>
      </c>
      <c r="E322" s="179" t="s">
        <v>1</v>
      </c>
      <c r="F322" s="180" t="s">
        <v>686</v>
      </c>
      <c r="H322" s="179" t="s">
        <v>1</v>
      </c>
      <c r="I322" s="181"/>
      <c r="L322" s="178"/>
      <c r="M322" s="182"/>
      <c r="T322" s="183"/>
      <c r="AT322" s="179" t="s">
        <v>169</v>
      </c>
      <c r="AU322" s="179" t="s">
        <v>88</v>
      </c>
      <c r="AV322" s="14" t="s">
        <v>86</v>
      </c>
      <c r="AW322" s="14" t="s">
        <v>33</v>
      </c>
      <c r="AX322" s="14" t="s">
        <v>78</v>
      </c>
      <c r="AY322" s="179" t="s">
        <v>158</v>
      </c>
    </row>
    <row r="323" spans="2:65" s="12" customFormat="1" ht="10.5">
      <c r="B323" s="146"/>
      <c r="D323" s="147" t="s">
        <v>169</v>
      </c>
      <c r="E323" s="148" t="s">
        <v>1</v>
      </c>
      <c r="F323" s="149" t="s">
        <v>687</v>
      </c>
      <c r="H323" s="150">
        <v>2.9</v>
      </c>
      <c r="I323" s="151"/>
      <c r="L323" s="146"/>
      <c r="M323" s="152"/>
      <c r="T323" s="153"/>
      <c r="AT323" s="148" t="s">
        <v>169</v>
      </c>
      <c r="AU323" s="148" t="s">
        <v>88</v>
      </c>
      <c r="AV323" s="12" t="s">
        <v>88</v>
      </c>
      <c r="AW323" s="12" t="s">
        <v>33</v>
      </c>
      <c r="AX323" s="12" t="s">
        <v>78</v>
      </c>
      <c r="AY323" s="148" t="s">
        <v>158</v>
      </c>
    </row>
    <row r="324" spans="2:65" s="13" customFormat="1" ht="10.5">
      <c r="B324" s="154"/>
      <c r="D324" s="147" t="s">
        <v>169</v>
      </c>
      <c r="E324" s="155" t="s">
        <v>1</v>
      </c>
      <c r="F324" s="156" t="s">
        <v>176</v>
      </c>
      <c r="H324" s="157">
        <v>40.03</v>
      </c>
      <c r="I324" s="158"/>
      <c r="L324" s="154"/>
      <c r="M324" s="159"/>
      <c r="T324" s="160"/>
      <c r="AT324" s="155" t="s">
        <v>169</v>
      </c>
      <c r="AU324" s="155" t="s">
        <v>88</v>
      </c>
      <c r="AV324" s="13" t="s">
        <v>164</v>
      </c>
      <c r="AW324" s="13" t="s">
        <v>33</v>
      </c>
      <c r="AX324" s="13" t="s">
        <v>86</v>
      </c>
      <c r="AY324" s="155" t="s">
        <v>158</v>
      </c>
    </row>
    <row r="325" spans="2:65" s="1" customFormat="1" ht="24.25" customHeight="1">
      <c r="B325" s="31"/>
      <c r="C325" s="132" t="s">
        <v>265</v>
      </c>
      <c r="D325" s="132" t="s">
        <v>160</v>
      </c>
      <c r="E325" s="133" t="s">
        <v>688</v>
      </c>
      <c r="F325" s="134" t="s">
        <v>689</v>
      </c>
      <c r="G325" s="135" t="s">
        <v>211</v>
      </c>
      <c r="H325" s="136">
        <v>0.68500000000000005</v>
      </c>
      <c r="I325" s="137"/>
      <c r="J325" s="138">
        <f>ROUND(I325*H325,2)</f>
        <v>0</v>
      </c>
      <c r="K325" s="139"/>
      <c r="L325" s="31"/>
      <c r="M325" s="140" t="s">
        <v>1</v>
      </c>
      <c r="N325" s="141" t="s">
        <v>43</v>
      </c>
      <c r="P325" s="142">
        <f>O325*H325</f>
        <v>0</v>
      </c>
      <c r="Q325" s="142">
        <v>0</v>
      </c>
      <c r="R325" s="142">
        <f>Q325*H325</f>
        <v>0</v>
      </c>
      <c r="S325" s="142">
        <v>0</v>
      </c>
      <c r="T325" s="143">
        <f>S325*H325</f>
        <v>0</v>
      </c>
      <c r="AR325" s="144" t="s">
        <v>242</v>
      </c>
      <c r="AT325" s="144" t="s">
        <v>160</v>
      </c>
      <c r="AU325" s="144" t="s">
        <v>88</v>
      </c>
      <c r="AY325" s="16" t="s">
        <v>158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6" t="s">
        <v>86</v>
      </c>
      <c r="BK325" s="145">
        <f>ROUND(I325*H325,2)</f>
        <v>0</v>
      </c>
      <c r="BL325" s="16" t="s">
        <v>242</v>
      </c>
      <c r="BM325" s="144" t="s">
        <v>690</v>
      </c>
    </row>
    <row r="326" spans="2:65" s="11" customFormat="1" ht="22.75" customHeight="1">
      <c r="B326" s="120"/>
      <c r="D326" s="121" t="s">
        <v>77</v>
      </c>
      <c r="E326" s="130" t="s">
        <v>691</v>
      </c>
      <c r="F326" s="130" t="s">
        <v>692</v>
      </c>
      <c r="I326" s="123"/>
      <c r="J326" s="131">
        <f>BK326</f>
        <v>0</v>
      </c>
      <c r="L326" s="120"/>
      <c r="M326" s="125"/>
      <c r="P326" s="126">
        <f>SUM(P327:P360)</f>
        <v>0</v>
      </c>
      <c r="R326" s="126">
        <f>SUM(R327:R360)</f>
        <v>2.0029484700000003E-2</v>
      </c>
      <c r="T326" s="127">
        <f>SUM(T327:T360)</f>
        <v>0</v>
      </c>
      <c r="AR326" s="121" t="s">
        <v>88</v>
      </c>
      <c r="AT326" s="128" t="s">
        <v>77</v>
      </c>
      <c r="AU326" s="128" t="s">
        <v>86</v>
      </c>
      <c r="AY326" s="121" t="s">
        <v>158</v>
      </c>
      <c r="BK326" s="129">
        <f>SUM(BK327:BK360)</f>
        <v>0</v>
      </c>
    </row>
    <row r="327" spans="2:65" s="1" customFormat="1" ht="24.25" customHeight="1">
      <c r="B327" s="31"/>
      <c r="C327" s="132" t="s">
        <v>382</v>
      </c>
      <c r="D327" s="132" t="s">
        <v>160</v>
      </c>
      <c r="E327" s="133" t="s">
        <v>693</v>
      </c>
      <c r="F327" s="134" t="s">
        <v>694</v>
      </c>
      <c r="G327" s="135" t="s">
        <v>163</v>
      </c>
      <c r="H327" s="136">
        <v>46.506999999999998</v>
      </c>
      <c r="I327" s="137"/>
      <c r="J327" s="138">
        <f>ROUND(I327*H327,2)</f>
        <v>0</v>
      </c>
      <c r="K327" s="139"/>
      <c r="L327" s="31"/>
      <c r="M327" s="140" t="s">
        <v>1</v>
      </c>
      <c r="N327" s="141" t="s">
        <v>43</v>
      </c>
      <c r="P327" s="142">
        <f>O327*H327</f>
        <v>0</v>
      </c>
      <c r="Q327" s="142">
        <v>2.475E-4</v>
      </c>
      <c r="R327" s="142">
        <f>Q327*H327</f>
        <v>1.1510482499999999E-2</v>
      </c>
      <c r="S327" s="142">
        <v>0</v>
      </c>
      <c r="T327" s="143">
        <f>S327*H327</f>
        <v>0</v>
      </c>
      <c r="AR327" s="144" t="s">
        <v>242</v>
      </c>
      <c r="AT327" s="144" t="s">
        <v>160</v>
      </c>
      <c r="AU327" s="144" t="s">
        <v>88</v>
      </c>
      <c r="AY327" s="16" t="s">
        <v>158</v>
      </c>
      <c r="BE327" s="145">
        <f>IF(N327="základní",J327,0)</f>
        <v>0</v>
      </c>
      <c r="BF327" s="145">
        <f>IF(N327="snížená",J327,0)</f>
        <v>0</v>
      </c>
      <c r="BG327" s="145">
        <f>IF(N327="zákl. přenesená",J327,0)</f>
        <v>0</v>
      </c>
      <c r="BH327" s="145">
        <f>IF(N327="sníž. přenesená",J327,0)</f>
        <v>0</v>
      </c>
      <c r="BI327" s="145">
        <f>IF(N327="nulová",J327,0)</f>
        <v>0</v>
      </c>
      <c r="BJ327" s="16" t="s">
        <v>86</v>
      </c>
      <c r="BK327" s="145">
        <f>ROUND(I327*H327,2)</f>
        <v>0</v>
      </c>
      <c r="BL327" s="16" t="s">
        <v>242</v>
      </c>
      <c r="BM327" s="144" t="s">
        <v>695</v>
      </c>
    </row>
    <row r="328" spans="2:65" s="14" customFormat="1" ht="10.5">
      <c r="B328" s="178"/>
      <c r="D328" s="147" t="s">
        <v>169</v>
      </c>
      <c r="E328" s="179" t="s">
        <v>1</v>
      </c>
      <c r="F328" s="180" t="s">
        <v>646</v>
      </c>
      <c r="H328" s="179" t="s">
        <v>1</v>
      </c>
      <c r="I328" s="181"/>
      <c r="L328" s="178"/>
      <c r="M328" s="182"/>
      <c r="T328" s="183"/>
      <c r="AT328" s="179" t="s">
        <v>169</v>
      </c>
      <c r="AU328" s="179" t="s">
        <v>88</v>
      </c>
      <c r="AV328" s="14" t="s">
        <v>86</v>
      </c>
      <c r="AW328" s="14" t="s">
        <v>33</v>
      </c>
      <c r="AX328" s="14" t="s">
        <v>78</v>
      </c>
      <c r="AY328" s="179" t="s">
        <v>158</v>
      </c>
    </row>
    <row r="329" spans="2:65" s="12" customFormat="1" ht="20.95">
      <c r="B329" s="146"/>
      <c r="D329" s="147" t="s">
        <v>169</v>
      </c>
      <c r="E329" s="148" t="s">
        <v>1</v>
      </c>
      <c r="F329" s="149" t="s">
        <v>696</v>
      </c>
      <c r="H329" s="150">
        <v>28.867000000000001</v>
      </c>
      <c r="I329" s="151"/>
      <c r="L329" s="146"/>
      <c r="M329" s="152"/>
      <c r="T329" s="153"/>
      <c r="AT329" s="148" t="s">
        <v>169</v>
      </c>
      <c r="AU329" s="148" t="s">
        <v>88</v>
      </c>
      <c r="AV329" s="12" t="s">
        <v>88</v>
      </c>
      <c r="AW329" s="12" t="s">
        <v>33</v>
      </c>
      <c r="AX329" s="12" t="s">
        <v>78</v>
      </c>
      <c r="AY329" s="148" t="s">
        <v>158</v>
      </c>
    </row>
    <row r="330" spans="2:65" s="14" customFormat="1" ht="10.5">
      <c r="B330" s="178"/>
      <c r="D330" s="147" t="s">
        <v>169</v>
      </c>
      <c r="E330" s="179" t="s">
        <v>1</v>
      </c>
      <c r="F330" s="180" t="s">
        <v>648</v>
      </c>
      <c r="H330" s="179" t="s">
        <v>1</v>
      </c>
      <c r="I330" s="181"/>
      <c r="L330" s="178"/>
      <c r="M330" s="182"/>
      <c r="T330" s="183"/>
      <c r="AT330" s="179" t="s">
        <v>169</v>
      </c>
      <c r="AU330" s="179" t="s">
        <v>88</v>
      </c>
      <c r="AV330" s="14" t="s">
        <v>86</v>
      </c>
      <c r="AW330" s="14" t="s">
        <v>33</v>
      </c>
      <c r="AX330" s="14" t="s">
        <v>78</v>
      </c>
      <c r="AY330" s="179" t="s">
        <v>158</v>
      </c>
    </row>
    <row r="331" spans="2:65" s="12" customFormat="1" ht="10.5">
      <c r="B331" s="146"/>
      <c r="D331" s="147" t="s">
        <v>169</v>
      </c>
      <c r="E331" s="148" t="s">
        <v>1</v>
      </c>
      <c r="F331" s="149" t="s">
        <v>697</v>
      </c>
      <c r="H331" s="150">
        <v>12.6</v>
      </c>
      <c r="I331" s="151"/>
      <c r="L331" s="146"/>
      <c r="M331" s="152"/>
      <c r="T331" s="153"/>
      <c r="AT331" s="148" t="s">
        <v>169</v>
      </c>
      <c r="AU331" s="148" t="s">
        <v>88</v>
      </c>
      <c r="AV331" s="12" t="s">
        <v>88</v>
      </c>
      <c r="AW331" s="12" t="s">
        <v>33</v>
      </c>
      <c r="AX331" s="12" t="s">
        <v>78</v>
      </c>
      <c r="AY331" s="148" t="s">
        <v>158</v>
      </c>
    </row>
    <row r="332" spans="2:65" s="14" customFormat="1" ht="10.5">
      <c r="B332" s="178"/>
      <c r="D332" s="147" t="s">
        <v>169</v>
      </c>
      <c r="E332" s="179" t="s">
        <v>1</v>
      </c>
      <c r="F332" s="180" t="s">
        <v>650</v>
      </c>
      <c r="H332" s="179" t="s">
        <v>1</v>
      </c>
      <c r="I332" s="181"/>
      <c r="L332" s="178"/>
      <c r="M332" s="182"/>
      <c r="T332" s="183"/>
      <c r="AT332" s="179" t="s">
        <v>169</v>
      </c>
      <c r="AU332" s="179" t="s">
        <v>88</v>
      </c>
      <c r="AV332" s="14" t="s">
        <v>86</v>
      </c>
      <c r="AW332" s="14" t="s">
        <v>33</v>
      </c>
      <c r="AX332" s="14" t="s">
        <v>78</v>
      </c>
      <c r="AY332" s="179" t="s">
        <v>158</v>
      </c>
    </row>
    <row r="333" spans="2:65" s="12" customFormat="1" ht="10.5">
      <c r="B333" s="146"/>
      <c r="D333" s="147" t="s">
        <v>169</v>
      </c>
      <c r="E333" s="148" t="s">
        <v>1</v>
      </c>
      <c r="F333" s="149" t="s">
        <v>698</v>
      </c>
      <c r="H333" s="150">
        <v>5.04</v>
      </c>
      <c r="I333" s="151"/>
      <c r="L333" s="146"/>
      <c r="M333" s="152"/>
      <c r="T333" s="153"/>
      <c r="AT333" s="148" t="s">
        <v>169</v>
      </c>
      <c r="AU333" s="148" t="s">
        <v>88</v>
      </c>
      <c r="AV333" s="12" t="s">
        <v>88</v>
      </c>
      <c r="AW333" s="12" t="s">
        <v>33</v>
      </c>
      <c r="AX333" s="12" t="s">
        <v>78</v>
      </c>
      <c r="AY333" s="148" t="s">
        <v>158</v>
      </c>
    </row>
    <row r="334" spans="2:65" s="13" customFormat="1" ht="10.5">
      <c r="B334" s="154"/>
      <c r="D334" s="147" t="s">
        <v>169</v>
      </c>
      <c r="E334" s="155" t="s">
        <v>1</v>
      </c>
      <c r="F334" s="156" t="s">
        <v>176</v>
      </c>
      <c r="H334" s="157">
        <v>46.506999999999998</v>
      </c>
      <c r="I334" s="158"/>
      <c r="L334" s="154"/>
      <c r="M334" s="159"/>
      <c r="T334" s="160"/>
      <c r="AT334" s="155" t="s">
        <v>169</v>
      </c>
      <c r="AU334" s="155" t="s">
        <v>88</v>
      </c>
      <c r="AV334" s="13" t="s">
        <v>164</v>
      </c>
      <c r="AW334" s="13" t="s">
        <v>33</v>
      </c>
      <c r="AX334" s="13" t="s">
        <v>86</v>
      </c>
      <c r="AY334" s="155" t="s">
        <v>158</v>
      </c>
    </row>
    <row r="335" spans="2:65" s="1" customFormat="1" ht="24.25" customHeight="1">
      <c r="B335" s="31"/>
      <c r="C335" s="132" t="s">
        <v>274</v>
      </c>
      <c r="D335" s="132" t="s">
        <v>160</v>
      </c>
      <c r="E335" s="133" t="s">
        <v>699</v>
      </c>
      <c r="F335" s="134" t="s">
        <v>700</v>
      </c>
      <c r="G335" s="135" t="s">
        <v>163</v>
      </c>
      <c r="H335" s="136">
        <v>21.852</v>
      </c>
      <c r="I335" s="137"/>
      <c r="J335" s="138">
        <f>ROUND(I335*H335,2)</f>
        <v>0</v>
      </c>
      <c r="K335" s="139"/>
      <c r="L335" s="31"/>
      <c r="M335" s="140" t="s">
        <v>1</v>
      </c>
      <c r="N335" s="141" t="s">
        <v>43</v>
      </c>
      <c r="P335" s="142">
        <f>O335*H335</f>
        <v>0</v>
      </c>
      <c r="Q335" s="142">
        <v>1.4375E-4</v>
      </c>
      <c r="R335" s="142">
        <f>Q335*H335</f>
        <v>3.1412250000000001E-3</v>
      </c>
      <c r="S335" s="142">
        <v>0</v>
      </c>
      <c r="T335" s="143">
        <f>S335*H335</f>
        <v>0</v>
      </c>
      <c r="AR335" s="144" t="s">
        <v>242</v>
      </c>
      <c r="AT335" s="144" t="s">
        <v>160</v>
      </c>
      <c r="AU335" s="144" t="s">
        <v>88</v>
      </c>
      <c r="AY335" s="16" t="s">
        <v>158</v>
      </c>
      <c r="BE335" s="145">
        <f>IF(N335="základní",J335,0)</f>
        <v>0</v>
      </c>
      <c r="BF335" s="145">
        <f>IF(N335="snížená",J335,0)</f>
        <v>0</v>
      </c>
      <c r="BG335" s="145">
        <f>IF(N335="zákl. přenesená",J335,0)</f>
        <v>0</v>
      </c>
      <c r="BH335" s="145">
        <f>IF(N335="sníž. přenesená",J335,0)</f>
        <v>0</v>
      </c>
      <c r="BI335" s="145">
        <f>IF(N335="nulová",J335,0)</f>
        <v>0</v>
      </c>
      <c r="BJ335" s="16" t="s">
        <v>86</v>
      </c>
      <c r="BK335" s="145">
        <f>ROUND(I335*H335,2)</f>
        <v>0</v>
      </c>
      <c r="BL335" s="16" t="s">
        <v>242</v>
      </c>
      <c r="BM335" s="144" t="s">
        <v>701</v>
      </c>
    </row>
    <row r="336" spans="2:65" s="14" customFormat="1" ht="10.5">
      <c r="B336" s="178"/>
      <c r="D336" s="147" t="s">
        <v>169</v>
      </c>
      <c r="E336" s="179" t="s">
        <v>1</v>
      </c>
      <c r="F336" s="180" t="s">
        <v>702</v>
      </c>
      <c r="H336" s="179" t="s">
        <v>1</v>
      </c>
      <c r="I336" s="181"/>
      <c r="L336" s="178"/>
      <c r="M336" s="182"/>
      <c r="T336" s="183"/>
      <c r="AT336" s="179" t="s">
        <v>169</v>
      </c>
      <c r="AU336" s="179" t="s">
        <v>88</v>
      </c>
      <c r="AV336" s="14" t="s">
        <v>86</v>
      </c>
      <c r="AW336" s="14" t="s">
        <v>33</v>
      </c>
      <c r="AX336" s="14" t="s">
        <v>78</v>
      </c>
      <c r="AY336" s="179" t="s">
        <v>158</v>
      </c>
    </row>
    <row r="337" spans="2:51" s="14" customFormat="1" ht="10.5">
      <c r="B337" s="178"/>
      <c r="D337" s="147" t="s">
        <v>169</v>
      </c>
      <c r="E337" s="179" t="s">
        <v>1</v>
      </c>
      <c r="F337" s="180" t="s">
        <v>646</v>
      </c>
      <c r="H337" s="179" t="s">
        <v>1</v>
      </c>
      <c r="I337" s="181"/>
      <c r="L337" s="178"/>
      <c r="M337" s="182"/>
      <c r="T337" s="183"/>
      <c r="AT337" s="179" t="s">
        <v>169</v>
      </c>
      <c r="AU337" s="179" t="s">
        <v>88</v>
      </c>
      <c r="AV337" s="14" t="s">
        <v>86</v>
      </c>
      <c r="AW337" s="14" t="s">
        <v>33</v>
      </c>
      <c r="AX337" s="14" t="s">
        <v>78</v>
      </c>
      <c r="AY337" s="179" t="s">
        <v>158</v>
      </c>
    </row>
    <row r="338" spans="2:51" s="12" customFormat="1" ht="10.5">
      <c r="B338" s="146"/>
      <c r="D338" s="147" t="s">
        <v>169</v>
      </c>
      <c r="E338" s="148" t="s">
        <v>1</v>
      </c>
      <c r="F338" s="149" t="s">
        <v>703</v>
      </c>
      <c r="H338" s="150">
        <v>2.931</v>
      </c>
      <c r="I338" s="151"/>
      <c r="L338" s="146"/>
      <c r="M338" s="152"/>
      <c r="T338" s="153"/>
      <c r="AT338" s="148" t="s">
        <v>169</v>
      </c>
      <c r="AU338" s="148" t="s">
        <v>88</v>
      </c>
      <c r="AV338" s="12" t="s">
        <v>88</v>
      </c>
      <c r="AW338" s="12" t="s">
        <v>33</v>
      </c>
      <c r="AX338" s="12" t="s">
        <v>78</v>
      </c>
      <c r="AY338" s="148" t="s">
        <v>158</v>
      </c>
    </row>
    <row r="339" spans="2:51" s="14" customFormat="1" ht="10.5">
      <c r="B339" s="178"/>
      <c r="D339" s="147" t="s">
        <v>169</v>
      </c>
      <c r="E339" s="179" t="s">
        <v>1</v>
      </c>
      <c r="F339" s="180" t="s">
        <v>648</v>
      </c>
      <c r="H339" s="179" t="s">
        <v>1</v>
      </c>
      <c r="I339" s="181"/>
      <c r="L339" s="178"/>
      <c r="M339" s="182"/>
      <c r="T339" s="183"/>
      <c r="AT339" s="179" t="s">
        <v>169</v>
      </c>
      <c r="AU339" s="179" t="s">
        <v>88</v>
      </c>
      <c r="AV339" s="14" t="s">
        <v>86</v>
      </c>
      <c r="AW339" s="14" t="s">
        <v>33</v>
      </c>
      <c r="AX339" s="14" t="s">
        <v>78</v>
      </c>
      <c r="AY339" s="179" t="s">
        <v>158</v>
      </c>
    </row>
    <row r="340" spans="2:51" s="12" customFormat="1" ht="10.5">
      <c r="B340" s="146"/>
      <c r="D340" s="147" t="s">
        <v>169</v>
      </c>
      <c r="E340" s="148" t="s">
        <v>1</v>
      </c>
      <c r="F340" s="149" t="s">
        <v>704</v>
      </c>
      <c r="H340" s="150">
        <v>1.61</v>
      </c>
      <c r="I340" s="151"/>
      <c r="L340" s="146"/>
      <c r="M340" s="152"/>
      <c r="T340" s="153"/>
      <c r="AT340" s="148" t="s">
        <v>169</v>
      </c>
      <c r="AU340" s="148" t="s">
        <v>88</v>
      </c>
      <c r="AV340" s="12" t="s">
        <v>88</v>
      </c>
      <c r="AW340" s="12" t="s">
        <v>33</v>
      </c>
      <c r="AX340" s="12" t="s">
        <v>78</v>
      </c>
      <c r="AY340" s="148" t="s">
        <v>158</v>
      </c>
    </row>
    <row r="341" spans="2:51" s="14" customFormat="1" ht="10.5">
      <c r="B341" s="178"/>
      <c r="D341" s="147" t="s">
        <v>169</v>
      </c>
      <c r="E341" s="179" t="s">
        <v>1</v>
      </c>
      <c r="F341" s="180" t="s">
        <v>650</v>
      </c>
      <c r="H341" s="179" t="s">
        <v>1</v>
      </c>
      <c r="I341" s="181"/>
      <c r="L341" s="178"/>
      <c r="M341" s="182"/>
      <c r="T341" s="183"/>
      <c r="AT341" s="179" t="s">
        <v>169</v>
      </c>
      <c r="AU341" s="179" t="s">
        <v>88</v>
      </c>
      <c r="AV341" s="14" t="s">
        <v>86</v>
      </c>
      <c r="AW341" s="14" t="s">
        <v>33</v>
      </c>
      <c r="AX341" s="14" t="s">
        <v>78</v>
      </c>
      <c r="AY341" s="179" t="s">
        <v>158</v>
      </c>
    </row>
    <row r="342" spans="2:51" s="12" customFormat="1" ht="10.5">
      <c r="B342" s="146"/>
      <c r="D342" s="147" t="s">
        <v>169</v>
      </c>
      <c r="E342" s="148" t="s">
        <v>1</v>
      </c>
      <c r="F342" s="149" t="s">
        <v>705</v>
      </c>
      <c r="H342" s="150">
        <v>0.81899999999999995</v>
      </c>
      <c r="I342" s="151"/>
      <c r="L342" s="146"/>
      <c r="M342" s="152"/>
      <c r="T342" s="153"/>
      <c r="AT342" s="148" t="s">
        <v>169</v>
      </c>
      <c r="AU342" s="148" t="s">
        <v>88</v>
      </c>
      <c r="AV342" s="12" t="s">
        <v>88</v>
      </c>
      <c r="AW342" s="12" t="s">
        <v>33</v>
      </c>
      <c r="AX342" s="12" t="s">
        <v>78</v>
      </c>
      <c r="AY342" s="148" t="s">
        <v>158</v>
      </c>
    </row>
    <row r="343" spans="2:51" s="14" customFormat="1" ht="10.5">
      <c r="B343" s="178"/>
      <c r="D343" s="147" t="s">
        <v>169</v>
      </c>
      <c r="E343" s="179" t="s">
        <v>1</v>
      </c>
      <c r="F343" s="180" t="s">
        <v>706</v>
      </c>
      <c r="H343" s="179" t="s">
        <v>1</v>
      </c>
      <c r="I343" s="181"/>
      <c r="L343" s="178"/>
      <c r="M343" s="182"/>
      <c r="T343" s="183"/>
      <c r="AT343" s="179" t="s">
        <v>169</v>
      </c>
      <c r="AU343" s="179" t="s">
        <v>88</v>
      </c>
      <c r="AV343" s="14" t="s">
        <v>86</v>
      </c>
      <c r="AW343" s="14" t="s">
        <v>33</v>
      </c>
      <c r="AX343" s="14" t="s">
        <v>78</v>
      </c>
      <c r="AY343" s="179" t="s">
        <v>158</v>
      </c>
    </row>
    <row r="344" spans="2:51" s="14" customFormat="1" ht="10.5">
      <c r="B344" s="178"/>
      <c r="D344" s="147" t="s">
        <v>169</v>
      </c>
      <c r="E344" s="179" t="s">
        <v>1</v>
      </c>
      <c r="F344" s="180" t="s">
        <v>648</v>
      </c>
      <c r="H344" s="179" t="s">
        <v>1</v>
      </c>
      <c r="I344" s="181"/>
      <c r="L344" s="178"/>
      <c r="M344" s="182"/>
      <c r="T344" s="183"/>
      <c r="AT344" s="179" t="s">
        <v>169</v>
      </c>
      <c r="AU344" s="179" t="s">
        <v>88</v>
      </c>
      <c r="AV344" s="14" t="s">
        <v>86</v>
      </c>
      <c r="AW344" s="14" t="s">
        <v>33</v>
      </c>
      <c r="AX344" s="14" t="s">
        <v>78</v>
      </c>
      <c r="AY344" s="179" t="s">
        <v>158</v>
      </c>
    </row>
    <row r="345" spans="2:51" s="12" customFormat="1" ht="10.5">
      <c r="B345" s="146"/>
      <c r="D345" s="147" t="s">
        <v>169</v>
      </c>
      <c r="E345" s="148" t="s">
        <v>1</v>
      </c>
      <c r="F345" s="149" t="s">
        <v>707</v>
      </c>
      <c r="H345" s="150">
        <v>0.82499999999999996</v>
      </c>
      <c r="I345" s="151"/>
      <c r="L345" s="146"/>
      <c r="M345" s="152"/>
      <c r="T345" s="153"/>
      <c r="AT345" s="148" t="s">
        <v>169</v>
      </c>
      <c r="AU345" s="148" t="s">
        <v>88</v>
      </c>
      <c r="AV345" s="12" t="s">
        <v>88</v>
      </c>
      <c r="AW345" s="12" t="s">
        <v>33</v>
      </c>
      <c r="AX345" s="12" t="s">
        <v>78</v>
      </c>
      <c r="AY345" s="148" t="s">
        <v>158</v>
      </c>
    </row>
    <row r="346" spans="2:51" s="14" customFormat="1" ht="10.5">
      <c r="B346" s="178"/>
      <c r="D346" s="147" t="s">
        <v>169</v>
      </c>
      <c r="E346" s="179" t="s">
        <v>1</v>
      </c>
      <c r="F346" s="180" t="s">
        <v>708</v>
      </c>
      <c r="H346" s="179" t="s">
        <v>1</v>
      </c>
      <c r="I346" s="181"/>
      <c r="L346" s="178"/>
      <c r="M346" s="182"/>
      <c r="T346" s="183"/>
      <c r="AT346" s="179" t="s">
        <v>169</v>
      </c>
      <c r="AU346" s="179" t="s">
        <v>88</v>
      </c>
      <c r="AV346" s="14" t="s">
        <v>86</v>
      </c>
      <c r="AW346" s="14" t="s">
        <v>33</v>
      </c>
      <c r="AX346" s="14" t="s">
        <v>78</v>
      </c>
      <c r="AY346" s="179" t="s">
        <v>158</v>
      </c>
    </row>
    <row r="347" spans="2:51" s="14" customFormat="1" ht="10.5">
      <c r="B347" s="178"/>
      <c r="D347" s="147" t="s">
        <v>169</v>
      </c>
      <c r="E347" s="179" t="s">
        <v>1</v>
      </c>
      <c r="F347" s="180" t="s">
        <v>709</v>
      </c>
      <c r="H347" s="179" t="s">
        <v>1</v>
      </c>
      <c r="I347" s="181"/>
      <c r="L347" s="178"/>
      <c r="M347" s="182"/>
      <c r="T347" s="183"/>
      <c r="AT347" s="179" t="s">
        <v>169</v>
      </c>
      <c r="AU347" s="179" t="s">
        <v>88</v>
      </c>
      <c r="AV347" s="14" t="s">
        <v>86</v>
      </c>
      <c r="AW347" s="14" t="s">
        <v>33</v>
      </c>
      <c r="AX347" s="14" t="s">
        <v>78</v>
      </c>
      <c r="AY347" s="179" t="s">
        <v>158</v>
      </c>
    </row>
    <row r="348" spans="2:51" s="12" customFormat="1" ht="10.5">
      <c r="B348" s="146"/>
      <c r="D348" s="147" t="s">
        <v>169</v>
      </c>
      <c r="E348" s="148" t="s">
        <v>1</v>
      </c>
      <c r="F348" s="149" t="s">
        <v>710</v>
      </c>
      <c r="H348" s="150">
        <v>3.0910000000000002</v>
      </c>
      <c r="I348" s="151"/>
      <c r="L348" s="146"/>
      <c r="M348" s="152"/>
      <c r="T348" s="153"/>
      <c r="AT348" s="148" t="s">
        <v>169</v>
      </c>
      <c r="AU348" s="148" t="s">
        <v>88</v>
      </c>
      <c r="AV348" s="12" t="s">
        <v>88</v>
      </c>
      <c r="AW348" s="12" t="s">
        <v>33</v>
      </c>
      <c r="AX348" s="12" t="s">
        <v>78</v>
      </c>
      <c r="AY348" s="148" t="s">
        <v>158</v>
      </c>
    </row>
    <row r="349" spans="2:51" s="14" customFormat="1" ht="10.5">
      <c r="B349" s="178"/>
      <c r="D349" s="147" t="s">
        <v>169</v>
      </c>
      <c r="E349" s="179" t="s">
        <v>1</v>
      </c>
      <c r="F349" s="180" t="s">
        <v>711</v>
      </c>
      <c r="H349" s="179" t="s">
        <v>1</v>
      </c>
      <c r="I349" s="181"/>
      <c r="L349" s="178"/>
      <c r="M349" s="182"/>
      <c r="T349" s="183"/>
      <c r="AT349" s="179" t="s">
        <v>169</v>
      </c>
      <c r="AU349" s="179" t="s">
        <v>88</v>
      </c>
      <c r="AV349" s="14" t="s">
        <v>86</v>
      </c>
      <c r="AW349" s="14" t="s">
        <v>33</v>
      </c>
      <c r="AX349" s="14" t="s">
        <v>78</v>
      </c>
      <c r="AY349" s="179" t="s">
        <v>158</v>
      </c>
    </row>
    <row r="350" spans="2:51" s="12" customFormat="1" ht="10.5">
      <c r="B350" s="146"/>
      <c r="D350" s="147" t="s">
        <v>169</v>
      </c>
      <c r="E350" s="148" t="s">
        <v>1</v>
      </c>
      <c r="F350" s="149" t="s">
        <v>712</v>
      </c>
      <c r="H350" s="150">
        <v>6.2</v>
      </c>
      <c r="I350" s="151"/>
      <c r="L350" s="146"/>
      <c r="M350" s="152"/>
      <c r="T350" s="153"/>
      <c r="AT350" s="148" t="s">
        <v>169</v>
      </c>
      <c r="AU350" s="148" t="s">
        <v>88</v>
      </c>
      <c r="AV350" s="12" t="s">
        <v>88</v>
      </c>
      <c r="AW350" s="12" t="s">
        <v>33</v>
      </c>
      <c r="AX350" s="12" t="s">
        <v>78</v>
      </c>
      <c r="AY350" s="148" t="s">
        <v>158</v>
      </c>
    </row>
    <row r="351" spans="2:51" s="14" customFormat="1" ht="10.5">
      <c r="B351" s="178"/>
      <c r="D351" s="147" t="s">
        <v>169</v>
      </c>
      <c r="E351" s="179" t="s">
        <v>1</v>
      </c>
      <c r="F351" s="180" t="s">
        <v>713</v>
      </c>
      <c r="H351" s="179" t="s">
        <v>1</v>
      </c>
      <c r="I351" s="181"/>
      <c r="L351" s="178"/>
      <c r="M351" s="182"/>
      <c r="T351" s="183"/>
      <c r="AT351" s="179" t="s">
        <v>169</v>
      </c>
      <c r="AU351" s="179" t="s">
        <v>88</v>
      </c>
      <c r="AV351" s="14" t="s">
        <v>86</v>
      </c>
      <c r="AW351" s="14" t="s">
        <v>33</v>
      </c>
      <c r="AX351" s="14" t="s">
        <v>78</v>
      </c>
      <c r="AY351" s="179" t="s">
        <v>158</v>
      </c>
    </row>
    <row r="352" spans="2:51" s="14" customFormat="1" ht="10.5">
      <c r="B352" s="178"/>
      <c r="D352" s="147" t="s">
        <v>169</v>
      </c>
      <c r="E352" s="179" t="s">
        <v>1</v>
      </c>
      <c r="F352" s="180" t="s">
        <v>646</v>
      </c>
      <c r="H352" s="179" t="s">
        <v>1</v>
      </c>
      <c r="I352" s="181"/>
      <c r="L352" s="178"/>
      <c r="M352" s="182"/>
      <c r="T352" s="183"/>
      <c r="AT352" s="179" t="s">
        <v>169</v>
      </c>
      <c r="AU352" s="179" t="s">
        <v>88</v>
      </c>
      <c r="AV352" s="14" t="s">
        <v>86</v>
      </c>
      <c r="AW352" s="14" t="s">
        <v>33</v>
      </c>
      <c r="AX352" s="14" t="s">
        <v>78</v>
      </c>
      <c r="AY352" s="179" t="s">
        <v>158</v>
      </c>
    </row>
    <row r="353" spans="2:65" s="12" customFormat="1" ht="10.5">
      <c r="B353" s="146"/>
      <c r="D353" s="147" t="s">
        <v>169</v>
      </c>
      <c r="E353" s="148" t="s">
        <v>1</v>
      </c>
      <c r="F353" s="149" t="s">
        <v>714</v>
      </c>
      <c r="H353" s="150">
        <v>3.726</v>
      </c>
      <c r="I353" s="151"/>
      <c r="L353" s="146"/>
      <c r="M353" s="152"/>
      <c r="T353" s="153"/>
      <c r="AT353" s="148" t="s">
        <v>169</v>
      </c>
      <c r="AU353" s="148" t="s">
        <v>88</v>
      </c>
      <c r="AV353" s="12" t="s">
        <v>88</v>
      </c>
      <c r="AW353" s="12" t="s">
        <v>33</v>
      </c>
      <c r="AX353" s="12" t="s">
        <v>78</v>
      </c>
      <c r="AY353" s="148" t="s">
        <v>158</v>
      </c>
    </row>
    <row r="354" spans="2:65" s="14" customFormat="1" ht="10.5">
      <c r="B354" s="178"/>
      <c r="D354" s="147" t="s">
        <v>169</v>
      </c>
      <c r="E354" s="179" t="s">
        <v>1</v>
      </c>
      <c r="F354" s="180" t="s">
        <v>648</v>
      </c>
      <c r="H354" s="179" t="s">
        <v>1</v>
      </c>
      <c r="I354" s="181"/>
      <c r="L354" s="178"/>
      <c r="M354" s="182"/>
      <c r="T354" s="183"/>
      <c r="AT354" s="179" t="s">
        <v>169</v>
      </c>
      <c r="AU354" s="179" t="s">
        <v>88</v>
      </c>
      <c r="AV354" s="14" t="s">
        <v>86</v>
      </c>
      <c r="AW354" s="14" t="s">
        <v>33</v>
      </c>
      <c r="AX354" s="14" t="s">
        <v>78</v>
      </c>
      <c r="AY354" s="179" t="s">
        <v>158</v>
      </c>
    </row>
    <row r="355" spans="2:65" s="12" customFormat="1" ht="10.5">
      <c r="B355" s="146"/>
      <c r="D355" s="147" t="s">
        <v>169</v>
      </c>
      <c r="E355" s="148" t="s">
        <v>1</v>
      </c>
      <c r="F355" s="149" t="s">
        <v>715</v>
      </c>
      <c r="H355" s="150">
        <v>1.75</v>
      </c>
      <c r="I355" s="151"/>
      <c r="L355" s="146"/>
      <c r="M355" s="152"/>
      <c r="T355" s="153"/>
      <c r="AT355" s="148" t="s">
        <v>169</v>
      </c>
      <c r="AU355" s="148" t="s">
        <v>88</v>
      </c>
      <c r="AV355" s="12" t="s">
        <v>88</v>
      </c>
      <c r="AW355" s="12" t="s">
        <v>33</v>
      </c>
      <c r="AX355" s="12" t="s">
        <v>78</v>
      </c>
      <c r="AY355" s="148" t="s">
        <v>158</v>
      </c>
    </row>
    <row r="356" spans="2:65" s="14" customFormat="1" ht="10.5">
      <c r="B356" s="178"/>
      <c r="D356" s="147" t="s">
        <v>169</v>
      </c>
      <c r="E356" s="179" t="s">
        <v>1</v>
      </c>
      <c r="F356" s="180" t="s">
        <v>650</v>
      </c>
      <c r="H356" s="179" t="s">
        <v>1</v>
      </c>
      <c r="I356" s="181"/>
      <c r="L356" s="178"/>
      <c r="M356" s="182"/>
      <c r="T356" s="183"/>
      <c r="AT356" s="179" t="s">
        <v>169</v>
      </c>
      <c r="AU356" s="179" t="s">
        <v>88</v>
      </c>
      <c r="AV356" s="14" t="s">
        <v>86</v>
      </c>
      <c r="AW356" s="14" t="s">
        <v>33</v>
      </c>
      <c r="AX356" s="14" t="s">
        <v>78</v>
      </c>
      <c r="AY356" s="179" t="s">
        <v>158</v>
      </c>
    </row>
    <row r="357" spans="2:65" s="12" customFormat="1" ht="10.5">
      <c r="B357" s="146"/>
      <c r="D357" s="147" t="s">
        <v>169</v>
      </c>
      <c r="E357" s="148" t="s">
        <v>1</v>
      </c>
      <c r="F357" s="149" t="s">
        <v>716</v>
      </c>
      <c r="H357" s="150">
        <v>0.9</v>
      </c>
      <c r="I357" s="151"/>
      <c r="L357" s="146"/>
      <c r="M357" s="152"/>
      <c r="T357" s="153"/>
      <c r="AT357" s="148" t="s">
        <v>169</v>
      </c>
      <c r="AU357" s="148" t="s">
        <v>88</v>
      </c>
      <c r="AV357" s="12" t="s">
        <v>88</v>
      </c>
      <c r="AW357" s="12" t="s">
        <v>33</v>
      </c>
      <c r="AX357" s="12" t="s">
        <v>78</v>
      </c>
      <c r="AY357" s="148" t="s">
        <v>158</v>
      </c>
    </row>
    <row r="358" spans="2:65" s="13" customFormat="1" ht="10.5">
      <c r="B358" s="154"/>
      <c r="D358" s="147" t="s">
        <v>169</v>
      </c>
      <c r="E358" s="155" t="s">
        <v>1</v>
      </c>
      <c r="F358" s="156" t="s">
        <v>176</v>
      </c>
      <c r="H358" s="157">
        <v>21.851999999999997</v>
      </c>
      <c r="I358" s="158"/>
      <c r="L358" s="154"/>
      <c r="M358" s="159"/>
      <c r="T358" s="160"/>
      <c r="AT358" s="155" t="s">
        <v>169</v>
      </c>
      <c r="AU358" s="155" t="s">
        <v>88</v>
      </c>
      <c r="AV358" s="13" t="s">
        <v>164</v>
      </c>
      <c r="AW358" s="13" t="s">
        <v>33</v>
      </c>
      <c r="AX358" s="13" t="s">
        <v>86</v>
      </c>
      <c r="AY358" s="155" t="s">
        <v>158</v>
      </c>
    </row>
    <row r="359" spans="2:65" s="1" customFormat="1" ht="24.25" customHeight="1">
      <c r="B359" s="31"/>
      <c r="C359" s="132" t="s">
        <v>389</v>
      </c>
      <c r="D359" s="132" t="s">
        <v>160</v>
      </c>
      <c r="E359" s="133" t="s">
        <v>717</v>
      </c>
      <c r="F359" s="134" t="s">
        <v>718</v>
      </c>
      <c r="G359" s="135" t="s">
        <v>163</v>
      </c>
      <c r="H359" s="136">
        <v>21.852</v>
      </c>
      <c r="I359" s="137"/>
      <c r="J359" s="138">
        <f>ROUND(I359*H359,2)</f>
        <v>0</v>
      </c>
      <c r="K359" s="139"/>
      <c r="L359" s="31"/>
      <c r="M359" s="140" t="s">
        <v>1</v>
      </c>
      <c r="N359" s="141" t="s">
        <v>43</v>
      </c>
      <c r="P359" s="142">
        <f>O359*H359</f>
        <v>0</v>
      </c>
      <c r="Q359" s="142">
        <v>1.2305000000000001E-4</v>
      </c>
      <c r="R359" s="142">
        <f>Q359*H359</f>
        <v>2.6888886000000002E-3</v>
      </c>
      <c r="S359" s="142">
        <v>0</v>
      </c>
      <c r="T359" s="143">
        <f>S359*H359</f>
        <v>0</v>
      </c>
      <c r="AR359" s="144" t="s">
        <v>242</v>
      </c>
      <c r="AT359" s="144" t="s">
        <v>160</v>
      </c>
      <c r="AU359" s="144" t="s">
        <v>88</v>
      </c>
      <c r="AY359" s="16" t="s">
        <v>158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6" t="s">
        <v>86</v>
      </c>
      <c r="BK359" s="145">
        <f>ROUND(I359*H359,2)</f>
        <v>0</v>
      </c>
      <c r="BL359" s="16" t="s">
        <v>242</v>
      </c>
      <c r="BM359" s="144" t="s">
        <v>719</v>
      </c>
    </row>
    <row r="360" spans="2:65" s="1" customFormat="1" ht="24.25" customHeight="1">
      <c r="B360" s="31"/>
      <c r="C360" s="132" t="s">
        <v>278</v>
      </c>
      <c r="D360" s="132" t="s">
        <v>160</v>
      </c>
      <c r="E360" s="133" t="s">
        <v>720</v>
      </c>
      <c r="F360" s="134" t="s">
        <v>721</v>
      </c>
      <c r="G360" s="135" t="s">
        <v>163</v>
      </c>
      <c r="H360" s="136">
        <v>21.852</v>
      </c>
      <c r="I360" s="137"/>
      <c r="J360" s="138">
        <f>ROUND(I360*H360,2)</f>
        <v>0</v>
      </c>
      <c r="K360" s="139"/>
      <c r="L360" s="31"/>
      <c r="M360" s="172" t="s">
        <v>1</v>
      </c>
      <c r="N360" s="173" t="s">
        <v>43</v>
      </c>
      <c r="O360" s="174"/>
      <c r="P360" s="175">
        <f>O360*H360</f>
        <v>0</v>
      </c>
      <c r="Q360" s="175">
        <v>1.2305000000000001E-4</v>
      </c>
      <c r="R360" s="175">
        <f>Q360*H360</f>
        <v>2.6888886000000002E-3</v>
      </c>
      <c r="S360" s="175">
        <v>0</v>
      </c>
      <c r="T360" s="176">
        <f>S360*H360</f>
        <v>0</v>
      </c>
      <c r="AR360" s="144" t="s">
        <v>242</v>
      </c>
      <c r="AT360" s="144" t="s">
        <v>160</v>
      </c>
      <c r="AU360" s="144" t="s">
        <v>88</v>
      </c>
      <c r="AY360" s="16" t="s">
        <v>158</v>
      </c>
      <c r="BE360" s="145">
        <f>IF(N360="základní",J360,0)</f>
        <v>0</v>
      </c>
      <c r="BF360" s="145">
        <f>IF(N360="snížená",J360,0)</f>
        <v>0</v>
      </c>
      <c r="BG360" s="145">
        <f>IF(N360="zákl. přenesená",J360,0)</f>
        <v>0</v>
      </c>
      <c r="BH360" s="145">
        <f>IF(N360="sníž. přenesená",J360,0)</f>
        <v>0</v>
      </c>
      <c r="BI360" s="145">
        <f>IF(N360="nulová",J360,0)</f>
        <v>0</v>
      </c>
      <c r="BJ360" s="16" t="s">
        <v>86</v>
      </c>
      <c r="BK360" s="145">
        <f>ROUND(I360*H360,2)</f>
        <v>0</v>
      </c>
      <c r="BL360" s="16" t="s">
        <v>242</v>
      </c>
      <c r="BM360" s="144" t="s">
        <v>722</v>
      </c>
    </row>
    <row r="361" spans="2:65" s="1" customFormat="1" ht="6.9" customHeight="1">
      <c r="B361" s="43"/>
      <c r="C361" s="44"/>
      <c r="D361" s="44"/>
      <c r="E361" s="44"/>
      <c r="F361" s="44"/>
      <c r="G361" s="44"/>
      <c r="H361" s="44"/>
      <c r="I361" s="44"/>
      <c r="J361" s="44"/>
      <c r="K361" s="44"/>
      <c r="L361" s="31"/>
    </row>
  </sheetData>
  <sheetProtection algorithmName="SHA-512" hashValue="1e66+zIv/zwwqgpXPJgis3c89M+ro19IaSgZa+SK1Frl+m44a8oQoIrMXArLBpGqw+n3DID5LLdC6Cwm63Pw7A==" saltValue="9t6A9JJizaIoyYvl6naX5Rp6HVJIWlKDY2S3jKuy5RiMTWqiisRml3C+LyHiHXC8qKm7DaTXN2b/YYo3TvPGcA==" spinCount="100000" sheet="1" objects="1" scenarios="1" formatColumns="0" formatRows="0" autoFilter="0"/>
  <autoFilter ref="C128:K360" xr:uid="{00000000-0009-0000-0000-000002000000}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2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94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723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ROUND((SUM(BE123:BE324)),  2)</f>
        <v>0</v>
      </c>
      <c r="I33" s="91">
        <v>0.21</v>
      </c>
      <c r="J33" s="90">
        <f>ROUND(((SUM(BE123:BE324))*I33),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ROUND((SUM(BF123:BF324)),  2)</f>
        <v>0</v>
      </c>
      <c r="I34" s="91">
        <v>0.15</v>
      </c>
      <c r="J34" s="90">
        <f>ROUND(((SUM(BF123:BF324))*I34),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ROUND((SUM(BG123:BG324)),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ROUND((SUM(BH123:BH324)),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ROUND((SUM(BI123:BI324)),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IO-03 - Dešťová kanalizace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J123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J160</f>
        <v>0</v>
      </c>
      <c r="L99" s="107"/>
    </row>
    <row r="100" spans="2:12" s="9" customFormat="1" ht="20" customHeight="1">
      <c r="B100" s="107"/>
      <c r="D100" s="108" t="s">
        <v>505</v>
      </c>
      <c r="E100" s="109"/>
      <c r="F100" s="109"/>
      <c r="G100" s="109"/>
      <c r="H100" s="109"/>
      <c r="I100" s="109"/>
      <c r="J100" s="110">
        <f>J165</f>
        <v>0</v>
      </c>
      <c r="L100" s="107"/>
    </row>
    <row r="101" spans="2:12" s="9" customFormat="1" ht="20" customHeight="1">
      <c r="B101" s="107"/>
      <c r="D101" s="108" t="s">
        <v>135</v>
      </c>
      <c r="E101" s="109"/>
      <c r="F101" s="109"/>
      <c r="G101" s="109"/>
      <c r="H101" s="109"/>
      <c r="I101" s="109"/>
      <c r="J101" s="110">
        <f>J185</f>
        <v>0</v>
      </c>
      <c r="L101" s="107"/>
    </row>
    <row r="102" spans="2:12" s="9" customFormat="1" ht="20" customHeight="1">
      <c r="B102" s="107"/>
      <c r="D102" s="108" t="s">
        <v>136</v>
      </c>
      <c r="E102" s="109"/>
      <c r="F102" s="109"/>
      <c r="G102" s="109"/>
      <c r="H102" s="109"/>
      <c r="I102" s="109"/>
      <c r="J102" s="110">
        <f>J313</f>
        <v>0</v>
      </c>
      <c r="L102" s="107"/>
    </row>
    <row r="103" spans="2:12" s="9" customFormat="1" ht="20" customHeight="1">
      <c r="B103" s="107"/>
      <c r="D103" s="108" t="s">
        <v>138</v>
      </c>
      <c r="E103" s="109"/>
      <c r="F103" s="109"/>
      <c r="G103" s="109"/>
      <c r="H103" s="109"/>
      <c r="I103" s="109"/>
      <c r="J103" s="110">
        <f>J323</f>
        <v>0</v>
      </c>
      <c r="L103" s="107"/>
    </row>
    <row r="104" spans="2:12" s="1" customFormat="1" ht="21.8" customHeight="1">
      <c r="B104" s="31"/>
      <c r="L104" s="31"/>
    </row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" customHeight="1">
      <c r="B110" s="31"/>
      <c r="C110" s="20" t="s">
        <v>143</v>
      </c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16</v>
      </c>
      <c r="L112" s="31"/>
    </row>
    <row r="113" spans="2:65" s="1" customFormat="1" ht="26.2" customHeight="1">
      <c r="B113" s="31"/>
      <c r="E113" s="225" t="str">
        <f>E7</f>
        <v>ROZ 180037 - Revitalizace veřejných ploch města Luby - Lokalita B, U Pily - IV.etapa</v>
      </c>
      <c r="F113" s="226"/>
      <c r="G113" s="226"/>
      <c r="H113" s="226"/>
      <c r="L113" s="31"/>
    </row>
    <row r="114" spans="2:65" s="1" customFormat="1" ht="11.95" customHeight="1">
      <c r="B114" s="31"/>
      <c r="C114" s="26" t="s">
        <v>123</v>
      </c>
      <c r="L114" s="31"/>
    </row>
    <row r="115" spans="2:65" s="1" customFormat="1" ht="16.55" customHeight="1">
      <c r="B115" s="31"/>
      <c r="E115" s="191" t="str">
        <f>E9</f>
        <v>IO-03 - Dešťová kanalizace</v>
      </c>
      <c r="F115" s="227"/>
      <c r="G115" s="227"/>
      <c r="H115" s="227"/>
      <c r="L115" s="31"/>
    </row>
    <row r="116" spans="2:65" s="1" customFormat="1" ht="6.9" customHeight="1">
      <c r="B116" s="31"/>
      <c r="L116" s="31"/>
    </row>
    <row r="117" spans="2:65" s="1" customFormat="1" ht="11.95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Vyplň údaj</v>
      </c>
      <c r="L117" s="31"/>
    </row>
    <row r="118" spans="2:65" s="1" customFormat="1" ht="6.9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>Město Luby</v>
      </c>
      <c r="I119" s="26" t="s">
        <v>30</v>
      </c>
      <c r="J119" s="29" t="str">
        <f>E21</f>
        <v>A69-architekti s.r.o.</v>
      </c>
      <c r="L119" s="31"/>
    </row>
    <row r="120" spans="2:65" s="1" customFormat="1" ht="15.25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>Ing.Pavel Šturc</v>
      </c>
      <c r="L120" s="31"/>
    </row>
    <row r="121" spans="2:65" s="1" customFormat="1" ht="10.35" customHeight="1">
      <c r="B121" s="31"/>
      <c r="L121" s="31"/>
    </row>
    <row r="122" spans="2:65" s="10" customFormat="1" ht="29.3" customHeight="1">
      <c r="B122" s="111"/>
      <c r="C122" s="112" t="s">
        <v>144</v>
      </c>
      <c r="D122" s="113" t="s">
        <v>63</v>
      </c>
      <c r="E122" s="113" t="s">
        <v>59</v>
      </c>
      <c r="F122" s="113" t="s">
        <v>60</v>
      </c>
      <c r="G122" s="113" t="s">
        <v>145</v>
      </c>
      <c r="H122" s="113" t="s">
        <v>146</v>
      </c>
      <c r="I122" s="113" t="s">
        <v>147</v>
      </c>
      <c r="J122" s="114" t="s">
        <v>128</v>
      </c>
      <c r="K122" s="115" t="s">
        <v>148</v>
      </c>
      <c r="L122" s="111"/>
      <c r="M122" s="58" t="s">
        <v>1</v>
      </c>
      <c r="N122" s="59" t="s">
        <v>42</v>
      </c>
      <c r="O122" s="59" t="s">
        <v>149</v>
      </c>
      <c r="P122" s="59" t="s">
        <v>150</v>
      </c>
      <c r="Q122" s="59" t="s">
        <v>151</v>
      </c>
      <c r="R122" s="59" t="s">
        <v>152</v>
      </c>
      <c r="S122" s="59" t="s">
        <v>153</v>
      </c>
      <c r="T122" s="60" t="s">
        <v>154</v>
      </c>
    </row>
    <row r="123" spans="2:65" s="1" customFormat="1" ht="22.75" customHeight="1">
      <c r="B123" s="31"/>
      <c r="C123" s="63" t="s">
        <v>155</v>
      </c>
      <c r="J123" s="116">
        <f>BK123</f>
        <v>0</v>
      </c>
      <c r="L123" s="31"/>
      <c r="M123" s="61"/>
      <c r="N123" s="52"/>
      <c r="O123" s="52"/>
      <c r="P123" s="117">
        <f>P124</f>
        <v>0</v>
      </c>
      <c r="Q123" s="52"/>
      <c r="R123" s="117">
        <f>R124</f>
        <v>715.30442530106006</v>
      </c>
      <c r="S123" s="52"/>
      <c r="T123" s="118">
        <f>T124</f>
        <v>0</v>
      </c>
      <c r="AT123" s="16" t="s">
        <v>77</v>
      </c>
      <c r="AU123" s="16" t="s">
        <v>130</v>
      </c>
      <c r="BK123" s="119">
        <f>BK124</f>
        <v>0</v>
      </c>
    </row>
    <row r="124" spans="2:65" s="11" customFormat="1" ht="25.85" customHeight="1">
      <c r="B124" s="120"/>
      <c r="D124" s="121" t="s">
        <v>77</v>
      </c>
      <c r="E124" s="122" t="s">
        <v>156</v>
      </c>
      <c r="F124" s="122" t="s">
        <v>157</v>
      </c>
      <c r="I124" s="123"/>
      <c r="J124" s="124">
        <f>BK124</f>
        <v>0</v>
      </c>
      <c r="L124" s="120"/>
      <c r="M124" s="125"/>
      <c r="P124" s="126">
        <f>P125+P160+P165+P185+P313+P323</f>
        <v>0</v>
      </c>
      <c r="R124" s="126">
        <f>R125+R160+R165+R185+R313+R323</f>
        <v>715.30442530106006</v>
      </c>
      <c r="T124" s="127">
        <f>T125+T160+T165+T185+T313+T323</f>
        <v>0</v>
      </c>
      <c r="AR124" s="121" t="s">
        <v>86</v>
      </c>
      <c r="AT124" s="128" t="s">
        <v>77</v>
      </c>
      <c r="AU124" s="128" t="s">
        <v>78</v>
      </c>
      <c r="AY124" s="121" t="s">
        <v>158</v>
      </c>
      <c r="BK124" s="129">
        <f>BK125+BK160+BK165+BK185+BK313+BK323</f>
        <v>0</v>
      </c>
    </row>
    <row r="125" spans="2:65" s="11" customFormat="1" ht="22.75" customHeight="1">
      <c r="B125" s="120"/>
      <c r="D125" s="121" t="s">
        <v>77</v>
      </c>
      <c r="E125" s="130" t="s">
        <v>86</v>
      </c>
      <c r="F125" s="130" t="s">
        <v>159</v>
      </c>
      <c r="I125" s="123"/>
      <c r="J125" s="131">
        <f>BK125</f>
        <v>0</v>
      </c>
      <c r="L125" s="120"/>
      <c r="M125" s="125"/>
      <c r="P125" s="126">
        <f>SUM(P126:P159)</f>
        <v>0</v>
      </c>
      <c r="R125" s="126">
        <f>SUM(R126:R159)</f>
        <v>516.19200000000001</v>
      </c>
      <c r="T125" s="127">
        <f>SUM(T126:T159)</f>
        <v>0</v>
      </c>
      <c r="AR125" s="121" t="s">
        <v>86</v>
      </c>
      <c r="AT125" s="128" t="s">
        <v>77</v>
      </c>
      <c r="AU125" s="128" t="s">
        <v>86</v>
      </c>
      <c r="AY125" s="121" t="s">
        <v>158</v>
      </c>
      <c r="BK125" s="129">
        <f>SUM(BK126:BK159)</f>
        <v>0</v>
      </c>
    </row>
    <row r="126" spans="2:65" s="1" customFormat="1" ht="33.049999999999997" customHeight="1">
      <c r="B126" s="31"/>
      <c r="C126" s="132" t="s">
        <v>86</v>
      </c>
      <c r="D126" s="132" t="s">
        <v>160</v>
      </c>
      <c r="E126" s="133" t="s">
        <v>724</v>
      </c>
      <c r="F126" s="134" t="s">
        <v>725</v>
      </c>
      <c r="G126" s="135" t="s">
        <v>167</v>
      </c>
      <c r="H126" s="136">
        <v>546.56399999999996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164</v>
      </c>
      <c r="BM126" s="144" t="s">
        <v>726</v>
      </c>
    </row>
    <row r="127" spans="2:65" s="12" customFormat="1" ht="10.5">
      <c r="B127" s="146"/>
      <c r="D127" s="147" t="s">
        <v>169</v>
      </c>
      <c r="E127" s="148" t="s">
        <v>1</v>
      </c>
      <c r="F127" s="149" t="s">
        <v>727</v>
      </c>
      <c r="H127" s="150">
        <v>86.4</v>
      </c>
      <c r="I127" s="151"/>
      <c r="L127" s="146"/>
      <c r="M127" s="152"/>
      <c r="T127" s="153"/>
      <c r="AT127" s="148" t="s">
        <v>169</v>
      </c>
      <c r="AU127" s="148" t="s">
        <v>88</v>
      </c>
      <c r="AV127" s="12" t="s">
        <v>88</v>
      </c>
      <c r="AW127" s="12" t="s">
        <v>33</v>
      </c>
      <c r="AX127" s="12" t="s">
        <v>78</v>
      </c>
      <c r="AY127" s="148" t="s">
        <v>158</v>
      </c>
    </row>
    <row r="128" spans="2:65" s="12" customFormat="1" ht="10.5">
      <c r="B128" s="146"/>
      <c r="D128" s="147" t="s">
        <v>169</v>
      </c>
      <c r="E128" s="148" t="s">
        <v>1</v>
      </c>
      <c r="F128" s="149" t="s">
        <v>728</v>
      </c>
      <c r="H128" s="150">
        <v>76.8</v>
      </c>
      <c r="I128" s="151"/>
      <c r="L128" s="146"/>
      <c r="M128" s="152"/>
      <c r="T128" s="153"/>
      <c r="AT128" s="148" t="s">
        <v>169</v>
      </c>
      <c r="AU128" s="148" t="s">
        <v>88</v>
      </c>
      <c r="AV128" s="12" t="s">
        <v>88</v>
      </c>
      <c r="AW128" s="12" t="s">
        <v>33</v>
      </c>
      <c r="AX128" s="12" t="s">
        <v>78</v>
      </c>
      <c r="AY128" s="148" t="s">
        <v>158</v>
      </c>
    </row>
    <row r="129" spans="2:65" s="12" customFormat="1" ht="10.5">
      <c r="B129" s="146"/>
      <c r="D129" s="147" t="s">
        <v>169</v>
      </c>
      <c r="E129" s="148" t="s">
        <v>1</v>
      </c>
      <c r="F129" s="149" t="s">
        <v>729</v>
      </c>
      <c r="H129" s="150">
        <v>48.6</v>
      </c>
      <c r="I129" s="151"/>
      <c r="L129" s="146"/>
      <c r="M129" s="152"/>
      <c r="T129" s="153"/>
      <c r="AT129" s="148" t="s">
        <v>169</v>
      </c>
      <c r="AU129" s="148" t="s">
        <v>88</v>
      </c>
      <c r="AV129" s="12" t="s">
        <v>88</v>
      </c>
      <c r="AW129" s="12" t="s">
        <v>33</v>
      </c>
      <c r="AX129" s="12" t="s">
        <v>78</v>
      </c>
      <c r="AY129" s="148" t="s">
        <v>158</v>
      </c>
    </row>
    <row r="130" spans="2:65" s="12" customFormat="1" ht="10.5">
      <c r="B130" s="146"/>
      <c r="D130" s="147" t="s">
        <v>169</v>
      </c>
      <c r="E130" s="148" t="s">
        <v>1</v>
      </c>
      <c r="F130" s="149" t="s">
        <v>730</v>
      </c>
      <c r="H130" s="150">
        <v>334.76400000000001</v>
      </c>
      <c r="I130" s="151"/>
      <c r="L130" s="146"/>
      <c r="M130" s="152"/>
      <c r="T130" s="153"/>
      <c r="AT130" s="148" t="s">
        <v>169</v>
      </c>
      <c r="AU130" s="148" t="s">
        <v>88</v>
      </c>
      <c r="AV130" s="12" t="s">
        <v>88</v>
      </c>
      <c r="AW130" s="12" t="s">
        <v>33</v>
      </c>
      <c r="AX130" s="12" t="s">
        <v>78</v>
      </c>
      <c r="AY130" s="148" t="s">
        <v>158</v>
      </c>
    </row>
    <row r="131" spans="2:65" s="13" customFormat="1" ht="10.5">
      <c r="B131" s="154"/>
      <c r="D131" s="147" t="s">
        <v>169</v>
      </c>
      <c r="E131" s="155" t="s">
        <v>1</v>
      </c>
      <c r="F131" s="156" t="s">
        <v>176</v>
      </c>
      <c r="H131" s="157">
        <v>546.56399999999996</v>
      </c>
      <c r="I131" s="158"/>
      <c r="L131" s="154"/>
      <c r="M131" s="159"/>
      <c r="T131" s="160"/>
      <c r="AT131" s="155" t="s">
        <v>169</v>
      </c>
      <c r="AU131" s="155" t="s">
        <v>88</v>
      </c>
      <c r="AV131" s="13" t="s">
        <v>164</v>
      </c>
      <c r="AW131" s="13" t="s">
        <v>33</v>
      </c>
      <c r="AX131" s="13" t="s">
        <v>86</v>
      </c>
      <c r="AY131" s="155" t="s">
        <v>158</v>
      </c>
    </row>
    <row r="132" spans="2:65" s="1" customFormat="1" ht="33.049999999999997" customHeight="1">
      <c r="B132" s="31"/>
      <c r="C132" s="132" t="s">
        <v>88</v>
      </c>
      <c r="D132" s="132" t="s">
        <v>160</v>
      </c>
      <c r="E132" s="133" t="s">
        <v>731</v>
      </c>
      <c r="F132" s="134" t="s">
        <v>732</v>
      </c>
      <c r="G132" s="135" t="s">
        <v>167</v>
      </c>
      <c r="H132" s="136">
        <v>353.65199999999999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733</v>
      </c>
    </row>
    <row r="133" spans="2:65" s="12" customFormat="1" ht="31.45">
      <c r="B133" s="146"/>
      <c r="D133" s="147" t="s">
        <v>169</v>
      </c>
      <c r="E133" s="148" t="s">
        <v>1</v>
      </c>
      <c r="F133" s="149" t="s">
        <v>734</v>
      </c>
      <c r="H133" s="150">
        <v>141.44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78</v>
      </c>
      <c r="AY133" s="148" t="s">
        <v>158</v>
      </c>
    </row>
    <row r="134" spans="2:65" s="12" customFormat="1" ht="20.95">
      <c r="B134" s="146"/>
      <c r="D134" s="147" t="s">
        <v>169</v>
      </c>
      <c r="E134" s="148" t="s">
        <v>1</v>
      </c>
      <c r="F134" s="149" t="s">
        <v>735</v>
      </c>
      <c r="H134" s="150">
        <v>224.98599999999999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78</v>
      </c>
      <c r="AY134" s="148" t="s">
        <v>158</v>
      </c>
    </row>
    <row r="135" spans="2:65" s="12" customFormat="1" ht="10.5">
      <c r="B135" s="146"/>
      <c r="D135" s="147" t="s">
        <v>169</v>
      </c>
      <c r="E135" s="148" t="s">
        <v>1</v>
      </c>
      <c r="F135" s="149" t="s">
        <v>736</v>
      </c>
      <c r="H135" s="150">
        <v>8.9860000000000007</v>
      </c>
      <c r="I135" s="151"/>
      <c r="L135" s="146"/>
      <c r="M135" s="152"/>
      <c r="T135" s="153"/>
      <c r="AT135" s="148" t="s">
        <v>169</v>
      </c>
      <c r="AU135" s="148" t="s">
        <v>88</v>
      </c>
      <c r="AV135" s="12" t="s">
        <v>88</v>
      </c>
      <c r="AW135" s="12" t="s">
        <v>33</v>
      </c>
      <c r="AX135" s="12" t="s">
        <v>78</v>
      </c>
      <c r="AY135" s="148" t="s">
        <v>158</v>
      </c>
    </row>
    <row r="136" spans="2:65" s="12" customFormat="1" ht="10.5">
      <c r="B136" s="146"/>
      <c r="D136" s="147" t="s">
        <v>169</v>
      </c>
      <c r="E136" s="148" t="s">
        <v>1</v>
      </c>
      <c r="F136" s="149" t="s">
        <v>737</v>
      </c>
      <c r="H136" s="150">
        <v>-21.76</v>
      </c>
      <c r="I136" s="151"/>
      <c r="L136" s="146"/>
      <c r="M136" s="152"/>
      <c r="T136" s="153"/>
      <c r="AT136" s="148" t="s">
        <v>169</v>
      </c>
      <c r="AU136" s="148" t="s">
        <v>88</v>
      </c>
      <c r="AV136" s="12" t="s">
        <v>88</v>
      </c>
      <c r="AW136" s="12" t="s">
        <v>33</v>
      </c>
      <c r="AX136" s="12" t="s">
        <v>78</v>
      </c>
      <c r="AY136" s="148" t="s">
        <v>158</v>
      </c>
    </row>
    <row r="137" spans="2:65" s="13" customFormat="1" ht="10.5">
      <c r="B137" s="154"/>
      <c r="D137" s="147" t="s">
        <v>169</v>
      </c>
      <c r="E137" s="155" t="s">
        <v>1</v>
      </c>
      <c r="F137" s="156" t="s">
        <v>176</v>
      </c>
      <c r="H137" s="157">
        <v>353.65199999999999</v>
      </c>
      <c r="I137" s="158"/>
      <c r="L137" s="154"/>
      <c r="M137" s="159"/>
      <c r="T137" s="160"/>
      <c r="AT137" s="155" t="s">
        <v>169</v>
      </c>
      <c r="AU137" s="155" t="s">
        <v>88</v>
      </c>
      <c r="AV137" s="13" t="s">
        <v>164</v>
      </c>
      <c r="AW137" s="13" t="s">
        <v>33</v>
      </c>
      <c r="AX137" s="13" t="s">
        <v>86</v>
      </c>
      <c r="AY137" s="155" t="s">
        <v>158</v>
      </c>
    </row>
    <row r="138" spans="2:65" s="1" customFormat="1" ht="37.799999999999997" customHeight="1">
      <c r="B138" s="31"/>
      <c r="C138" s="132" t="s">
        <v>177</v>
      </c>
      <c r="D138" s="132" t="s">
        <v>160</v>
      </c>
      <c r="E138" s="133" t="s">
        <v>738</v>
      </c>
      <c r="F138" s="134" t="s">
        <v>739</v>
      </c>
      <c r="G138" s="135" t="s">
        <v>167</v>
      </c>
      <c r="H138" s="136">
        <v>864.02200000000005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164</v>
      </c>
      <c r="AT138" s="144" t="s">
        <v>160</v>
      </c>
      <c r="AU138" s="144" t="s">
        <v>88</v>
      </c>
      <c r="AY138" s="16" t="s">
        <v>158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164</v>
      </c>
      <c r="BM138" s="144" t="s">
        <v>740</v>
      </c>
    </row>
    <row r="139" spans="2:65" s="14" customFormat="1" ht="10.5">
      <c r="B139" s="178"/>
      <c r="D139" s="147" t="s">
        <v>169</v>
      </c>
      <c r="E139" s="179" t="s">
        <v>1</v>
      </c>
      <c r="F139" s="180" t="s">
        <v>741</v>
      </c>
      <c r="H139" s="179" t="s">
        <v>1</v>
      </c>
      <c r="I139" s="181"/>
      <c r="L139" s="178"/>
      <c r="M139" s="182"/>
      <c r="T139" s="183"/>
      <c r="AT139" s="179" t="s">
        <v>169</v>
      </c>
      <c r="AU139" s="179" t="s">
        <v>88</v>
      </c>
      <c r="AV139" s="14" t="s">
        <v>86</v>
      </c>
      <c r="AW139" s="14" t="s">
        <v>33</v>
      </c>
      <c r="AX139" s="14" t="s">
        <v>78</v>
      </c>
      <c r="AY139" s="179" t="s">
        <v>158</v>
      </c>
    </row>
    <row r="140" spans="2:65" s="12" customFormat="1" ht="10.5">
      <c r="B140" s="146"/>
      <c r="D140" s="147" t="s">
        <v>169</v>
      </c>
      <c r="E140" s="148" t="s">
        <v>1</v>
      </c>
      <c r="F140" s="149" t="s">
        <v>742</v>
      </c>
      <c r="H140" s="150">
        <v>1440.0360000000001</v>
      </c>
      <c r="I140" s="151"/>
      <c r="L140" s="146"/>
      <c r="M140" s="152"/>
      <c r="T140" s="153"/>
      <c r="AT140" s="148" t="s">
        <v>169</v>
      </c>
      <c r="AU140" s="148" t="s">
        <v>88</v>
      </c>
      <c r="AV140" s="12" t="s">
        <v>88</v>
      </c>
      <c r="AW140" s="12" t="s">
        <v>33</v>
      </c>
      <c r="AX140" s="12" t="s">
        <v>86</v>
      </c>
      <c r="AY140" s="148" t="s">
        <v>158</v>
      </c>
    </row>
    <row r="141" spans="2:65" s="12" customFormat="1" ht="10.5">
      <c r="B141" s="146"/>
      <c r="D141" s="147" t="s">
        <v>169</v>
      </c>
      <c r="F141" s="149" t="s">
        <v>743</v>
      </c>
      <c r="H141" s="150">
        <v>864.02200000000005</v>
      </c>
      <c r="I141" s="151"/>
      <c r="L141" s="146"/>
      <c r="M141" s="152"/>
      <c r="T141" s="153"/>
      <c r="AT141" s="148" t="s">
        <v>169</v>
      </c>
      <c r="AU141" s="148" t="s">
        <v>88</v>
      </c>
      <c r="AV141" s="12" t="s">
        <v>88</v>
      </c>
      <c r="AW141" s="12" t="s">
        <v>4</v>
      </c>
      <c r="AX141" s="12" t="s">
        <v>86</v>
      </c>
      <c r="AY141" s="148" t="s">
        <v>158</v>
      </c>
    </row>
    <row r="142" spans="2:65" s="1" customFormat="1" ht="24.25" customHeight="1">
      <c r="B142" s="31"/>
      <c r="C142" s="132" t="s">
        <v>164</v>
      </c>
      <c r="D142" s="132" t="s">
        <v>160</v>
      </c>
      <c r="E142" s="133" t="s">
        <v>744</v>
      </c>
      <c r="F142" s="134" t="s">
        <v>745</v>
      </c>
      <c r="G142" s="135" t="s">
        <v>167</v>
      </c>
      <c r="H142" s="136">
        <v>432.01100000000002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746</v>
      </c>
    </row>
    <row r="143" spans="2:65" s="14" customFormat="1" ht="10.5">
      <c r="B143" s="178"/>
      <c r="D143" s="147" t="s">
        <v>169</v>
      </c>
      <c r="E143" s="179" t="s">
        <v>1</v>
      </c>
      <c r="F143" s="180" t="s">
        <v>747</v>
      </c>
      <c r="H143" s="179" t="s">
        <v>1</v>
      </c>
      <c r="I143" s="181"/>
      <c r="L143" s="178"/>
      <c r="M143" s="182"/>
      <c r="T143" s="183"/>
      <c r="AT143" s="179" t="s">
        <v>169</v>
      </c>
      <c r="AU143" s="179" t="s">
        <v>88</v>
      </c>
      <c r="AV143" s="14" t="s">
        <v>86</v>
      </c>
      <c r="AW143" s="14" t="s">
        <v>33</v>
      </c>
      <c r="AX143" s="14" t="s">
        <v>78</v>
      </c>
      <c r="AY143" s="179" t="s">
        <v>158</v>
      </c>
    </row>
    <row r="144" spans="2:65" s="12" customFormat="1" ht="10.5">
      <c r="B144" s="146"/>
      <c r="D144" s="147" t="s">
        <v>169</v>
      </c>
      <c r="E144" s="148" t="s">
        <v>1</v>
      </c>
      <c r="F144" s="149" t="s">
        <v>748</v>
      </c>
      <c r="H144" s="150">
        <v>720.01800000000003</v>
      </c>
      <c r="I144" s="151"/>
      <c r="L144" s="146"/>
      <c r="M144" s="152"/>
      <c r="T144" s="153"/>
      <c r="AT144" s="148" t="s">
        <v>169</v>
      </c>
      <c r="AU144" s="148" t="s">
        <v>88</v>
      </c>
      <c r="AV144" s="12" t="s">
        <v>88</v>
      </c>
      <c r="AW144" s="12" t="s">
        <v>33</v>
      </c>
      <c r="AX144" s="12" t="s">
        <v>86</v>
      </c>
      <c r="AY144" s="148" t="s">
        <v>158</v>
      </c>
    </row>
    <row r="145" spans="2:65" s="12" customFormat="1" ht="10.5">
      <c r="B145" s="146"/>
      <c r="D145" s="147" t="s">
        <v>169</v>
      </c>
      <c r="F145" s="149" t="s">
        <v>749</v>
      </c>
      <c r="H145" s="150">
        <v>432.01100000000002</v>
      </c>
      <c r="I145" s="151"/>
      <c r="L145" s="146"/>
      <c r="M145" s="152"/>
      <c r="T145" s="153"/>
      <c r="AT145" s="148" t="s">
        <v>169</v>
      </c>
      <c r="AU145" s="148" t="s">
        <v>88</v>
      </c>
      <c r="AV145" s="12" t="s">
        <v>88</v>
      </c>
      <c r="AW145" s="12" t="s">
        <v>4</v>
      </c>
      <c r="AX145" s="12" t="s">
        <v>86</v>
      </c>
      <c r="AY145" s="148" t="s">
        <v>158</v>
      </c>
    </row>
    <row r="146" spans="2:65" s="1" customFormat="1" ht="24.25" customHeight="1">
      <c r="B146" s="31"/>
      <c r="C146" s="132" t="s">
        <v>186</v>
      </c>
      <c r="D146" s="132" t="s">
        <v>160</v>
      </c>
      <c r="E146" s="133" t="s">
        <v>750</v>
      </c>
      <c r="F146" s="134" t="s">
        <v>751</v>
      </c>
      <c r="G146" s="135" t="s">
        <v>167</v>
      </c>
      <c r="H146" s="136">
        <v>720.01800000000003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164</v>
      </c>
      <c r="AT146" s="144" t="s">
        <v>160</v>
      </c>
      <c r="AU146" s="144" t="s">
        <v>88</v>
      </c>
      <c r="AY146" s="16" t="s">
        <v>158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164</v>
      </c>
      <c r="BM146" s="144" t="s">
        <v>752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753</v>
      </c>
      <c r="H147" s="150">
        <v>900.21500000000003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78</v>
      </c>
      <c r="AY147" s="148" t="s">
        <v>158</v>
      </c>
    </row>
    <row r="148" spans="2:65" s="12" customFormat="1" ht="10.5">
      <c r="B148" s="146"/>
      <c r="D148" s="147" t="s">
        <v>169</v>
      </c>
      <c r="E148" s="148" t="s">
        <v>1</v>
      </c>
      <c r="F148" s="149" t="s">
        <v>754</v>
      </c>
      <c r="H148" s="150">
        <v>-13.565</v>
      </c>
      <c r="I148" s="151"/>
      <c r="L148" s="146"/>
      <c r="M148" s="152"/>
      <c r="T148" s="153"/>
      <c r="AT148" s="148" t="s">
        <v>169</v>
      </c>
      <c r="AU148" s="148" t="s">
        <v>88</v>
      </c>
      <c r="AV148" s="12" t="s">
        <v>88</v>
      </c>
      <c r="AW148" s="12" t="s">
        <v>33</v>
      </c>
      <c r="AX148" s="12" t="s">
        <v>78</v>
      </c>
      <c r="AY148" s="148" t="s">
        <v>158</v>
      </c>
    </row>
    <row r="149" spans="2:65" s="12" customFormat="1" ht="10.5">
      <c r="B149" s="146"/>
      <c r="D149" s="147" t="s">
        <v>169</v>
      </c>
      <c r="E149" s="148" t="s">
        <v>1</v>
      </c>
      <c r="F149" s="149" t="s">
        <v>755</v>
      </c>
      <c r="H149" s="150">
        <v>-6.782</v>
      </c>
      <c r="I149" s="151"/>
      <c r="L149" s="146"/>
      <c r="M149" s="152"/>
      <c r="T149" s="153"/>
      <c r="AT149" s="148" t="s">
        <v>169</v>
      </c>
      <c r="AU149" s="148" t="s">
        <v>88</v>
      </c>
      <c r="AV149" s="12" t="s">
        <v>88</v>
      </c>
      <c r="AW149" s="12" t="s">
        <v>33</v>
      </c>
      <c r="AX149" s="12" t="s">
        <v>78</v>
      </c>
      <c r="AY149" s="148" t="s">
        <v>158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756</v>
      </c>
      <c r="H150" s="150">
        <v>-121.822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78</v>
      </c>
      <c r="AY150" s="148" t="s">
        <v>158</v>
      </c>
    </row>
    <row r="151" spans="2:65" s="12" customFormat="1" ht="10.5">
      <c r="B151" s="146"/>
      <c r="D151" s="147" t="s">
        <v>169</v>
      </c>
      <c r="E151" s="148" t="s">
        <v>1</v>
      </c>
      <c r="F151" s="149" t="s">
        <v>757</v>
      </c>
      <c r="H151" s="150">
        <v>-38.027999999999999</v>
      </c>
      <c r="I151" s="151"/>
      <c r="L151" s="146"/>
      <c r="M151" s="152"/>
      <c r="T151" s="153"/>
      <c r="AT151" s="148" t="s">
        <v>169</v>
      </c>
      <c r="AU151" s="148" t="s">
        <v>88</v>
      </c>
      <c r="AV151" s="12" t="s">
        <v>88</v>
      </c>
      <c r="AW151" s="12" t="s">
        <v>33</v>
      </c>
      <c r="AX151" s="12" t="s">
        <v>78</v>
      </c>
      <c r="AY151" s="148" t="s">
        <v>158</v>
      </c>
    </row>
    <row r="152" spans="2:65" s="13" customFormat="1" ht="10.5">
      <c r="B152" s="154"/>
      <c r="D152" s="147" t="s">
        <v>169</v>
      </c>
      <c r="E152" s="155" t="s">
        <v>1</v>
      </c>
      <c r="F152" s="156" t="s">
        <v>176</v>
      </c>
      <c r="H152" s="157">
        <v>720.01799999999992</v>
      </c>
      <c r="I152" s="158"/>
      <c r="L152" s="154"/>
      <c r="M152" s="159"/>
      <c r="T152" s="160"/>
      <c r="AT152" s="155" t="s">
        <v>169</v>
      </c>
      <c r="AU152" s="155" t="s">
        <v>88</v>
      </c>
      <c r="AV152" s="13" t="s">
        <v>164</v>
      </c>
      <c r="AW152" s="13" t="s">
        <v>33</v>
      </c>
      <c r="AX152" s="13" t="s">
        <v>86</v>
      </c>
      <c r="AY152" s="155" t="s">
        <v>158</v>
      </c>
    </row>
    <row r="153" spans="2:65" s="1" customFormat="1" ht="24.25" customHeight="1">
      <c r="B153" s="31"/>
      <c r="C153" s="132" t="s">
        <v>191</v>
      </c>
      <c r="D153" s="132" t="s">
        <v>160</v>
      </c>
      <c r="E153" s="133" t="s">
        <v>758</v>
      </c>
      <c r="F153" s="134" t="s">
        <v>759</v>
      </c>
      <c r="G153" s="135" t="s">
        <v>167</v>
      </c>
      <c r="H153" s="136">
        <v>258.096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164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164</v>
      </c>
      <c r="BM153" s="144" t="s">
        <v>760</v>
      </c>
    </row>
    <row r="154" spans="2:65" s="12" customFormat="1" ht="31.45">
      <c r="B154" s="146"/>
      <c r="D154" s="147" t="s">
        <v>169</v>
      </c>
      <c r="E154" s="148" t="s">
        <v>1</v>
      </c>
      <c r="F154" s="149" t="s">
        <v>761</v>
      </c>
      <c r="H154" s="150">
        <v>97.24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78</v>
      </c>
      <c r="AY154" s="148" t="s">
        <v>158</v>
      </c>
    </row>
    <row r="155" spans="2:65" s="12" customFormat="1" ht="20.95">
      <c r="B155" s="146"/>
      <c r="D155" s="147" t="s">
        <v>169</v>
      </c>
      <c r="E155" s="148" t="s">
        <v>1</v>
      </c>
      <c r="F155" s="149" t="s">
        <v>762</v>
      </c>
      <c r="H155" s="150">
        <v>154.678</v>
      </c>
      <c r="I155" s="151"/>
      <c r="L155" s="146"/>
      <c r="M155" s="152"/>
      <c r="T155" s="153"/>
      <c r="AT155" s="148" t="s">
        <v>169</v>
      </c>
      <c r="AU155" s="148" t="s">
        <v>88</v>
      </c>
      <c r="AV155" s="12" t="s">
        <v>88</v>
      </c>
      <c r="AW155" s="12" t="s">
        <v>33</v>
      </c>
      <c r="AX155" s="12" t="s">
        <v>78</v>
      </c>
      <c r="AY155" s="148" t="s">
        <v>158</v>
      </c>
    </row>
    <row r="156" spans="2:65" s="12" customFormat="1" ht="10.5">
      <c r="B156" s="146"/>
      <c r="D156" s="147" t="s">
        <v>169</v>
      </c>
      <c r="E156" s="148" t="s">
        <v>1</v>
      </c>
      <c r="F156" s="149" t="s">
        <v>763</v>
      </c>
      <c r="H156" s="150">
        <v>6.1779999999999999</v>
      </c>
      <c r="I156" s="151"/>
      <c r="L156" s="146"/>
      <c r="M156" s="152"/>
      <c r="T156" s="153"/>
      <c r="AT156" s="148" t="s">
        <v>169</v>
      </c>
      <c r="AU156" s="148" t="s">
        <v>88</v>
      </c>
      <c r="AV156" s="12" t="s">
        <v>88</v>
      </c>
      <c r="AW156" s="12" t="s">
        <v>33</v>
      </c>
      <c r="AX156" s="12" t="s">
        <v>78</v>
      </c>
      <c r="AY156" s="148" t="s">
        <v>158</v>
      </c>
    </row>
    <row r="157" spans="2:65" s="13" customFormat="1" ht="10.5">
      <c r="B157" s="154"/>
      <c r="D157" s="147" t="s">
        <v>169</v>
      </c>
      <c r="E157" s="155" t="s">
        <v>1</v>
      </c>
      <c r="F157" s="156" t="s">
        <v>176</v>
      </c>
      <c r="H157" s="157">
        <v>258.096</v>
      </c>
      <c r="I157" s="158"/>
      <c r="L157" s="154"/>
      <c r="M157" s="159"/>
      <c r="T157" s="160"/>
      <c r="AT157" s="155" t="s">
        <v>169</v>
      </c>
      <c r="AU157" s="155" t="s">
        <v>88</v>
      </c>
      <c r="AV157" s="13" t="s">
        <v>164</v>
      </c>
      <c r="AW157" s="13" t="s">
        <v>33</v>
      </c>
      <c r="AX157" s="13" t="s">
        <v>86</v>
      </c>
      <c r="AY157" s="155" t="s">
        <v>158</v>
      </c>
    </row>
    <row r="158" spans="2:65" s="1" customFormat="1" ht="16.55" customHeight="1">
      <c r="B158" s="31"/>
      <c r="C158" s="161" t="s">
        <v>196</v>
      </c>
      <c r="D158" s="161" t="s">
        <v>208</v>
      </c>
      <c r="E158" s="162" t="s">
        <v>764</v>
      </c>
      <c r="F158" s="163" t="s">
        <v>765</v>
      </c>
      <c r="G158" s="164" t="s">
        <v>211</v>
      </c>
      <c r="H158" s="165">
        <v>516.19200000000001</v>
      </c>
      <c r="I158" s="166"/>
      <c r="J158" s="167">
        <f>ROUND(I158*H158,2)</f>
        <v>0</v>
      </c>
      <c r="K158" s="168"/>
      <c r="L158" s="169"/>
      <c r="M158" s="170" t="s">
        <v>1</v>
      </c>
      <c r="N158" s="171" t="s">
        <v>43</v>
      </c>
      <c r="P158" s="142">
        <f>O158*H158</f>
        <v>0</v>
      </c>
      <c r="Q158" s="142">
        <v>1</v>
      </c>
      <c r="R158" s="142">
        <f>Q158*H158</f>
        <v>516.19200000000001</v>
      </c>
      <c r="S158" s="142">
        <v>0</v>
      </c>
      <c r="T158" s="143">
        <f>S158*H158</f>
        <v>0</v>
      </c>
      <c r="AR158" s="144" t="s">
        <v>201</v>
      </c>
      <c r="AT158" s="144" t="s">
        <v>208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164</v>
      </c>
      <c r="BM158" s="144" t="s">
        <v>766</v>
      </c>
    </row>
    <row r="159" spans="2:65" s="12" customFormat="1" ht="10.5">
      <c r="B159" s="146"/>
      <c r="D159" s="147" t="s">
        <v>169</v>
      </c>
      <c r="F159" s="149" t="s">
        <v>767</v>
      </c>
      <c r="H159" s="150">
        <v>516.19200000000001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4</v>
      </c>
      <c r="AX159" s="12" t="s">
        <v>86</v>
      </c>
      <c r="AY159" s="148" t="s">
        <v>158</v>
      </c>
    </row>
    <row r="160" spans="2:65" s="11" customFormat="1" ht="22.75" customHeight="1">
      <c r="B160" s="120"/>
      <c r="D160" s="121" t="s">
        <v>77</v>
      </c>
      <c r="E160" s="130" t="s">
        <v>88</v>
      </c>
      <c r="F160" s="130" t="s">
        <v>233</v>
      </c>
      <c r="I160" s="123"/>
      <c r="J160" s="131">
        <f>BK160</f>
        <v>0</v>
      </c>
      <c r="L160" s="120"/>
      <c r="M160" s="125"/>
      <c r="P160" s="126">
        <f>SUM(P161:P164)</f>
        <v>0</v>
      </c>
      <c r="R160" s="126">
        <f>SUM(R161:R164)</f>
        <v>153.06549893906001</v>
      </c>
      <c r="T160" s="127">
        <f>SUM(T161:T164)</f>
        <v>0</v>
      </c>
      <c r="AR160" s="121" t="s">
        <v>86</v>
      </c>
      <c r="AT160" s="128" t="s">
        <v>77</v>
      </c>
      <c r="AU160" s="128" t="s">
        <v>86</v>
      </c>
      <c r="AY160" s="121" t="s">
        <v>158</v>
      </c>
      <c r="BK160" s="129">
        <f>SUM(BK161:BK164)</f>
        <v>0</v>
      </c>
    </row>
    <row r="161" spans="2:65" s="1" customFormat="1" ht="16.55" customHeight="1">
      <c r="B161" s="31"/>
      <c r="C161" s="132" t="s">
        <v>201</v>
      </c>
      <c r="D161" s="132" t="s">
        <v>160</v>
      </c>
      <c r="E161" s="133" t="s">
        <v>768</v>
      </c>
      <c r="F161" s="134" t="s">
        <v>769</v>
      </c>
      <c r="G161" s="135" t="s">
        <v>167</v>
      </c>
      <c r="H161" s="136">
        <v>35.195</v>
      </c>
      <c r="I161" s="137"/>
      <c r="J161" s="138">
        <f>ROUND(I161*H161,2)</f>
        <v>0</v>
      </c>
      <c r="K161" s="139"/>
      <c r="L161" s="31"/>
      <c r="M161" s="140" t="s">
        <v>1</v>
      </c>
      <c r="N161" s="141" t="s">
        <v>43</v>
      </c>
      <c r="P161" s="142">
        <f>O161*H161</f>
        <v>0</v>
      </c>
      <c r="Q161" s="142">
        <v>1.92</v>
      </c>
      <c r="R161" s="142">
        <f>Q161*H161</f>
        <v>67.574399999999997</v>
      </c>
      <c r="S161" s="142">
        <v>0</v>
      </c>
      <c r="T161" s="143">
        <f>S161*H161</f>
        <v>0</v>
      </c>
      <c r="AR161" s="144" t="s">
        <v>164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164</v>
      </c>
      <c r="BM161" s="144" t="s">
        <v>223</v>
      </c>
    </row>
    <row r="162" spans="2:65" s="1" customFormat="1" ht="24.25" customHeight="1">
      <c r="B162" s="31"/>
      <c r="C162" s="132" t="s">
        <v>207</v>
      </c>
      <c r="D162" s="132" t="s">
        <v>160</v>
      </c>
      <c r="E162" s="133" t="s">
        <v>770</v>
      </c>
      <c r="F162" s="134" t="s">
        <v>771</v>
      </c>
      <c r="G162" s="135" t="s">
        <v>167</v>
      </c>
      <c r="H162" s="136">
        <v>16.009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2.16</v>
      </c>
      <c r="R162" s="142">
        <f>Q162*H162</f>
        <v>34.579440000000005</v>
      </c>
      <c r="S162" s="142">
        <v>0</v>
      </c>
      <c r="T162" s="143">
        <f>S162*H162</f>
        <v>0</v>
      </c>
      <c r="AR162" s="144" t="s">
        <v>164</v>
      </c>
      <c r="AT162" s="144" t="s">
        <v>160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164</v>
      </c>
      <c r="BM162" s="144" t="s">
        <v>234</v>
      </c>
    </row>
    <row r="163" spans="2:65" s="1" customFormat="1" ht="24.25" customHeight="1">
      <c r="B163" s="31"/>
      <c r="C163" s="132" t="s">
        <v>214</v>
      </c>
      <c r="D163" s="132" t="s">
        <v>160</v>
      </c>
      <c r="E163" s="133" t="s">
        <v>772</v>
      </c>
      <c r="F163" s="134" t="s">
        <v>773</v>
      </c>
      <c r="G163" s="135" t="s">
        <v>167</v>
      </c>
      <c r="H163" s="136">
        <v>8.0039999999999996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1.98</v>
      </c>
      <c r="R163" s="142">
        <f>Q163*H163</f>
        <v>15.847919999999998</v>
      </c>
      <c r="S163" s="142">
        <v>0</v>
      </c>
      <c r="T163" s="143">
        <f>S163*H163</f>
        <v>0</v>
      </c>
      <c r="AR163" s="144" t="s">
        <v>164</v>
      </c>
      <c r="AT163" s="144" t="s">
        <v>160</v>
      </c>
      <c r="AU163" s="144" t="s">
        <v>88</v>
      </c>
      <c r="AY163" s="16" t="s">
        <v>158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164</v>
      </c>
      <c r="BM163" s="144" t="s">
        <v>242</v>
      </c>
    </row>
    <row r="164" spans="2:65" s="1" customFormat="1" ht="24.25" customHeight="1">
      <c r="B164" s="31"/>
      <c r="C164" s="132" t="s">
        <v>219</v>
      </c>
      <c r="D164" s="132" t="s">
        <v>160</v>
      </c>
      <c r="E164" s="133" t="s">
        <v>527</v>
      </c>
      <c r="F164" s="134" t="s">
        <v>528</v>
      </c>
      <c r="G164" s="135" t="s">
        <v>167</v>
      </c>
      <c r="H164" s="136">
        <v>14.015000000000001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43</v>
      </c>
      <c r="P164" s="142">
        <f>O164*H164</f>
        <v>0</v>
      </c>
      <c r="Q164" s="142">
        <v>2.5018722040000001</v>
      </c>
      <c r="R164" s="142">
        <f>Q164*H164</f>
        <v>35.063738939060002</v>
      </c>
      <c r="S164" s="142">
        <v>0</v>
      </c>
      <c r="T164" s="143">
        <f>S164*H164</f>
        <v>0</v>
      </c>
      <c r="AR164" s="144" t="s">
        <v>164</v>
      </c>
      <c r="AT164" s="144" t="s">
        <v>160</v>
      </c>
      <c r="AU164" s="144" t="s">
        <v>88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164</v>
      </c>
      <c r="BM164" s="144" t="s">
        <v>212</v>
      </c>
    </row>
    <row r="165" spans="2:65" s="11" customFormat="1" ht="22.75" customHeight="1">
      <c r="B165" s="120"/>
      <c r="D165" s="121" t="s">
        <v>77</v>
      </c>
      <c r="E165" s="130" t="s">
        <v>177</v>
      </c>
      <c r="F165" s="130" t="s">
        <v>540</v>
      </c>
      <c r="I165" s="123"/>
      <c r="J165" s="131">
        <f>BK165</f>
        <v>0</v>
      </c>
      <c r="L165" s="120"/>
      <c r="M165" s="125"/>
      <c r="P165" s="126">
        <f>SUM(P166:P184)</f>
        <v>0</v>
      </c>
      <c r="R165" s="126">
        <f>SUM(R166:R184)</f>
        <v>0.25</v>
      </c>
      <c r="T165" s="127">
        <f>SUM(T166:T184)</f>
        <v>0</v>
      </c>
      <c r="AR165" s="121" t="s">
        <v>86</v>
      </c>
      <c r="AT165" s="128" t="s">
        <v>77</v>
      </c>
      <c r="AU165" s="128" t="s">
        <v>86</v>
      </c>
      <c r="AY165" s="121" t="s">
        <v>158</v>
      </c>
      <c r="BK165" s="129">
        <f>SUM(BK166:BK184)</f>
        <v>0</v>
      </c>
    </row>
    <row r="166" spans="2:65" s="1" customFormat="1" ht="24.25" customHeight="1">
      <c r="B166" s="31"/>
      <c r="C166" s="132" t="s">
        <v>223</v>
      </c>
      <c r="D166" s="132" t="s">
        <v>160</v>
      </c>
      <c r="E166" s="133" t="s">
        <v>774</v>
      </c>
      <c r="F166" s="134" t="s">
        <v>775</v>
      </c>
      <c r="G166" s="135" t="s">
        <v>349</v>
      </c>
      <c r="H166" s="136">
        <v>1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43</v>
      </c>
      <c r="P166" s="142">
        <f>O166*H166</f>
        <v>0</v>
      </c>
      <c r="Q166" s="142">
        <v>0</v>
      </c>
      <c r="R166" s="142">
        <f>Q166*H166</f>
        <v>0</v>
      </c>
      <c r="S166" s="142">
        <v>0</v>
      </c>
      <c r="T166" s="143">
        <f>S166*H166</f>
        <v>0</v>
      </c>
      <c r="AR166" s="144" t="s">
        <v>164</v>
      </c>
      <c r="AT166" s="144" t="s">
        <v>160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164</v>
      </c>
      <c r="BM166" s="144" t="s">
        <v>262</v>
      </c>
    </row>
    <row r="167" spans="2:65" s="12" customFormat="1" ht="10.5">
      <c r="B167" s="146"/>
      <c r="D167" s="147" t="s">
        <v>169</v>
      </c>
      <c r="E167" s="148" t="s">
        <v>1</v>
      </c>
      <c r="F167" s="149" t="s">
        <v>86</v>
      </c>
      <c r="H167" s="150">
        <v>1</v>
      </c>
      <c r="I167" s="151"/>
      <c r="L167" s="146"/>
      <c r="M167" s="152"/>
      <c r="T167" s="153"/>
      <c r="AT167" s="148" t="s">
        <v>169</v>
      </c>
      <c r="AU167" s="148" t="s">
        <v>88</v>
      </c>
      <c r="AV167" s="12" t="s">
        <v>88</v>
      </c>
      <c r="AW167" s="12" t="s">
        <v>33</v>
      </c>
      <c r="AX167" s="12" t="s">
        <v>78</v>
      </c>
      <c r="AY167" s="148" t="s">
        <v>158</v>
      </c>
    </row>
    <row r="168" spans="2:65" s="13" customFormat="1" ht="10.5">
      <c r="B168" s="154"/>
      <c r="D168" s="147" t="s">
        <v>169</v>
      </c>
      <c r="E168" s="155" t="s">
        <v>1</v>
      </c>
      <c r="F168" s="156" t="s">
        <v>176</v>
      </c>
      <c r="H168" s="157">
        <v>1</v>
      </c>
      <c r="I168" s="158"/>
      <c r="L168" s="154"/>
      <c r="M168" s="159"/>
      <c r="T168" s="160"/>
      <c r="AT168" s="155" t="s">
        <v>169</v>
      </c>
      <c r="AU168" s="155" t="s">
        <v>88</v>
      </c>
      <c r="AV168" s="13" t="s">
        <v>164</v>
      </c>
      <c r="AW168" s="13" t="s">
        <v>33</v>
      </c>
      <c r="AX168" s="13" t="s">
        <v>86</v>
      </c>
      <c r="AY168" s="155" t="s">
        <v>158</v>
      </c>
    </row>
    <row r="169" spans="2:65" s="1" customFormat="1" ht="33.049999999999997" customHeight="1">
      <c r="B169" s="31"/>
      <c r="C169" s="161" t="s">
        <v>229</v>
      </c>
      <c r="D169" s="161" t="s">
        <v>208</v>
      </c>
      <c r="E169" s="162" t="s">
        <v>776</v>
      </c>
      <c r="F169" s="163" t="s">
        <v>777</v>
      </c>
      <c r="G169" s="164" t="s">
        <v>349</v>
      </c>
      <c r="H169" s="165">
        <v>1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43</v>
      </c>
      <c r="P169" s="142">
        <f>O169*H169</f>
        <v>0</v>
      </c>
      <c r="Q169" s="142">
        <v>0.25</v>
      </c>
      <c r="R169" s="142">
        <f>Q169*H169</f>
        <v>0.25</v>
      </c>
      <c r="S169" s="142">
        <v>0</v>
      </c>
      <c r="T169" s="143">
        <f>S169*H169</f>
        <v>0</v>
      </c>
      <c r="AR169" s="144" t="s">
        <v>201</v>
      </c>
      <c r="AT169" s="144" t="s">
        <v>208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164</v>
      </c>
      <c r="BM169" s="144" t="s">
        <v>275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86</v>
      </c>
      <c r="H170" s="150">
        <v>1</v>
      </c>
      <c r="I170" s="151"/>
      <c r="L170" s="146"/>
      <c r="M170" s="152"/>
      <c r="T170" s="153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78</v>
      </c>
      <c r="AY170" s="148" t="s">
        <v>158</v>
      </c>
    </row>
    <row r="171" spans="2:65" s="13" customFormat="1" ht="10.5">
      <c r="B171" s="154"/>
      <c r="D171" s="147" t="s">
        <v>169</v>
      </c>
      <c r="E171" s="155" t="s">
        <v>1</v>
      </c>
      <c r="F171" s="156" t="s">
        <v>176</v>
      </c>
      <c r="H171" s="157">
        <v>1</v>
      </c>
      <c r="I171" s="158"/>
      <c r="L171" s="154"/>
      <c r="M171" s="159"/>
      <c r="T171" s="160"/>
      <c r="AT171" s="155" t="s">
        <v>169</v>
      </c>
      <c r="AU171" s="155" t="s">
        <v>88</v>
      </c>
      <c r="AV171" s="13" t="s">
        <v>164</v>
      </c>
      <c r="AW171" s="13" t="s">
        <v>33</v>
      </c>
      <c r="AX171" s="13" t="s">
        <v>86</v>
      </c>
      <c r="AY171" s="155" t="s">
        <v>158</v>
      </c>
    </row>
    <row r="172" spans="2:65" s="1" customFormat="1" ht="24.25" customHeight="1">
      <c r="B172" s="31"/>
      <c r="C172" s="132" t="s">
        <v>234</v>
      </c>
      <c r="D172" s="132" t="s">
        <v>160</v>
      </c>
      <c r="E172" s="133" t="s">
        <v>778</v>
      </c>
      <c r="F172" s="134" t="s">
        <v>779</v>
      </c>
      <c r="G172" s="135" t="s">
        <v>349</v>
      </c>
      <c r="H172" s="136">
        <v>2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43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164</v>
      </c>
      <c r="AT172" s="144" t="s">
        <v>160</v>
      </c>
      <c r="AU172" s="144" t="s">
        <v>88</v>
      </c>
      <c r="AY172" s="16" t="s">
        <v>158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164</v>
      </c>
      <c r="BM172" s="144" t="s">
        <v>283</v>
      </c>
    </row>
    <row r="173" spans="2:65" s="1" customFormat="1" ht="24.25" customHeight="1">
      <c r="B173" s="31"/>
      <c r="C173" s="161" t="s">
        <v>8</v>
      </c>
      <c r="D173" s="161" t="s">
        <v>208</v>
      </c>
      <c r="E173" s="162" t="s">
        <v>780</v>
      </c>
      <c r="F173" s="163" t="s">
        <v>781</v>
      </c>
      <c r="G173" s="164" t="s">
        <v>349</v>
      </c>
      <c r="H173" s="165">
        <v>4</v>
      </c>
      <c r="I173" s="166"/>
      <c r="J173" s="167">
        <f>ROUND(I173*H173,2)</f>
        <v>0</v>
      </c>
      <c r="K173" s="168"/>
      <c r="L173" s="169"/>
      <c r="M173" s="170" t="s">
        <v>1</v>
      </c>
      <c r="N173" s="171" t="s">
        <v>43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201</v>
      </c>
      <c r="AT173" s="144" t="s">
        <v>208</v>
      </c>
      <c r="AU173" s="144" t="s">
        <v>88</v>
      </c>
      <c r="AY173" s="16" t="s">
        <v>158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86</v>
      </c>
      <c r="BK173" s="145">
        <f>ROUND(I173*H173,2)</f>
        <v>0</v>
      </c>
      <c r="BL173" s="16" t="s">
        <v>164</v>
      </c>
      <c r="BM173" s="144" t="s">
        <v>237</v>
      </c>
    </row>
    <row r="174" spans="2:65" s="12" customFormat="1" ht="10.5">
      <c r="B174" s="146"/>
      <c r="D174" s="147" t="s">
        <v>169</v>
      </c>
      <c r="E174" s="148" t="s">
        <v>1</v>
      </c>
      <c r="F174" s="149" t="s">
        <v>782</v>
      </c>
      <c r="H174" s="150">
        <v>4</v>
      </c>
      <c r="I174" s="151"/>
      <c r="L174" s="146"/>
      <c r="M174" s="152"/>
      <c r="T174" s="153"/>
      <c r="AT174" s="148" t="s">
        <v>169</v>
      </c>
      <c r="AU174" s="148" t="s">
        <v>88</v>
      </c>
      <c r="AV174" s="12" t="s">
        <v>88</v>
      </c>
      <c r="AW174" s="12" t="s">
        <v>33</v>
      </c>
      <c r="AX174" s="12" t="s">
        <v>78</v>
      </c>
      <c r="AY174" s="148" t="s">
        <v>158</v>
      </c>
    </row>
    <row r="175" spans="2:65" s="13" customFormat="1" ht="10.5">
      <c r="B175" s="154"/>
      <c r="D175" s="147" t="s">
        <v>169</v>
      </c>
      <c r="E175" s="155" t="s">
        <v>1</v>
      </c>
      <c r="F175" s="156" t="s">
        <v>176</v>
      </c>
      <c r="H175" s="157">
        <v>4</v>
      </c>
      <c r="I175" s="158"/>
      <c r="L175" s="154"/>
      <c r="M175" s="159"/>
      <c r="T175" s="160"/>
      <c r="AT175" s="155" t="s">
        <v>169</v>
      </c>
      <c r="AU175" s="155" t="s">
        <v>88</v>
      </c>
      <c r="AV175" s="13" t="s">
        <v>164</v>
      </c>
      <c r="AW175" s="13" t="s">
        <v>33</v>
      </c>
      <c r="AX175" s="13" t="s">
        <v>86</v>
      </c>
      <c r="AY175" s="155" t="s">
        <v>158</v>
      </c>
    </row>
    <row r="176" spans="2:65" s="1" customFormat="1" ht="24.25" customHeight="1">
      <c r="B176" s="31"/>
      <c r="C176" s="161" t="s">
        <v>242</v>
      </c>
      <c r="D176" s="161" t="s">
        <v>208</v>
      </c>
      <c r="E176" s="162" t="s">
        <v>783</v>
      </c>
      <c r="F176" s="163" t="s">
        <v>784</v>
      </c>
      <c r="G176" s="164" t="s">
        <v>349</v>
      </c>
      <c r="H176" s="165">
        <v>4</v>
      </c>
      <c r="I176" s="166"/>
      <c r="J176" s="167">
        <f>ROUND(I176*H176,2)</f>
        <v>0</v>
      </c>
      <c r="K176" s="168"/>
      <c r="L176" s="169"/>
      <c r="M176" s="170" t="s">
        <v>1</v>
      </c>
      <c r="N176" s="171" t="s">
        <v>43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201</v>
      </c>
      <c r="AT176" s="144" t="s">
        <v>208</v>
      </c>
      <c r="AU176" s="144" t="s">
        <v>88</v>
      </c>
      <c r="AY176" s="16" t="s">
        <v>158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164</v>
      </c>
      <c r="BM176" s="144" t="s">
        <v>241</v>
      </c>
    </row>
    <row r="177" spans="2:65" s="12" customFormat="1" ht="10.5">
      <c r="B177" s="146"/>
      <c r="D177" s="147" t="s">
        <v>169</v>
      </c>
      <c r="E177" s="148" t="s">
        <v>1</v>
      </c>
      <c r="F177" s="149" t="s">
        <v>782</v>
      </c>
      <c r="H177" s="150">
        <v>4</v>
      </c>
      <c r="I177" s="151"/>
      <c r="L177" s="146"/>
      <c r="M177" s="152"/>
      <c r="T177" s="153"/>
      <c r="AT177" s="148" t="s">
        <v>169</v>
      </c>
      <c r="AU177" s="148" t="s">
        <v>88</v>
      </c>
      <c r="AV177" s="12" t="s">
        <v>88</v>
      </c>
      <c r="AW177" s="12" t="s">
        <v>33</v>
      </c>
      <c r="AX177" s="12" t="s">
        <v>78</v>
      </c>
      <c r="AY177" s="148" t="s">
        <v>158</v>
      </c>
    </row>
    <row r="178" spans="2:65" s="13" customFormat="1" ht="10.5">
      <c r="B178" s="154"/>
      <c r="D178" s="147" t="s">
        <v>169</v>
      </c>
      <c r="E178" s="155" t="s">
        <v>1</v>
      </c>
      <c r="F178" s="156" t="s">
        <v>176</v>
      </c>
      <c r="H178" s="157">
        <v>4</v>
      </c>
      <c r="I178" s="158"/>
      <c r="L178" s="154"/>
      <c r="M178" s="159"/>
      <c r="T178" s="160"/>
      <c r="AT178" s="155" t="s">
        <v>169</v>
      </c>
      <c r="AU178" s="155" t="s">
        <v>88</v>
      </c>
      <c r="AV178" s="13" t="s">
        <v>164</v>
      </c>
      <c r="AW178" s="13" t="s">
        <v>33</v>
      </c>
      <c r="AX178" s="13" t="s">
        <v>86</v>
      </c>
      <c r="AY178" s="155" t="s">
        <v>158</v>
      </c>
    </row>
    <row r="179" spans="2:65" s="1" customFormat="1" ht="24.25" customHeight="1">
      <c r="B179" s="31"/>
      <c r="C179" s="161" t="s">
        <v>247</v>
      </c>
      <c r="D179" s="161" t="s">
        <v>208</v>
      </c>
      <c r="E179" s="162" t="s">
        <v>785</v>
      </c>
      <c r="F179" s="163" t="s">
        <v>786</v>
      </c>
      <c r="G179" s="164" t="s">
        <v>349</v>
      </c>
      <c r="H179" s="165">
        <v>4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43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201</v>
      </c>
      <c r="AT179" s="144" t="s">
        <v>208</v>
      </c>
      <c r="AU179" s="144" t="s">
        <v>88</v>
      </c>
      <c r="AY179" s="16" t="s">
        <v>158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164</v>
      </c>
      <c r="BM179" s="144" t="s">
        <v>245</v>
      </c>
    </row>
    <row r="180" spans="2:65" s="12" customFormat="1" ht="10.5">
      <c r="B180" s="146"/>
      <c r="D180" s="147" t="s">
        <v>169</v>
      </c>
      <c r="E180" s="148" t="s">
        <v>1</v>
      </c>
      <c r="F180" s="149" t="s">
        <v>782</v>
      </c>
      <c r="H180" s="150">
        <v>4</v>
      </c>
      <c r="I180" s="151"/>
      <c r="L180" s="146"/>
      <c r="M180" s="152"/>
      <c r="T180" s="153"/>
      <c r="AT180" s="148" t="s">
        <v>169</v>
      </c>
      <c r="AU180" s="148" t="s">
        <v>88</v>
      </c>
      <c r="AV180" s="12" t="s">
        <v>88</v>
      </c>
      <c r="AW180" s="12" t="s">
        <v>33</v>
      </c>
      <c r="AX180" s="12" t="s">
        <v>78</v>
      </c>
      <c r="AY180" s="148" t="s">
        <v>158</v>
      </c>
    </row>
    <row r="181" spans="2:65" s="13" customFormat="1" ht="10.5">
      <c r="B181" s="154"/>
      <c r="D181" s="147" t="s">
        <v>169</v>
      </c>
      <c r="E181" s="155" t="s">
        <v>1</v>
      </c>
      <c r="F181" s="156" t="s">
        <v>176</v>
      </c>
      <c r="H181" s="157">
        <v>4</v>
      </c>
      <c r="I181" s="158"/>
      <c r="L181" s="154"/>
      <c r="M181" s="159"/>
      <c r="T181" s="160"/>
      <c r="AT181" s="155" t="s">
        <v>169</v>
      </c>
      <c r="AU181" s="155" t="s">
        <v>88</v>
      </c>
      <c r="AV181" s="13" t="s">
        <v>164</v>
      </c>
      <c r="AW181" s="13" t="s">
        <v>33</v>
      </c>
      <c r="AX181" s="13" t="s">
        <v>86</v>
      </c>
      <c r="AY181" s="155" t="s">
        <v>158</v>
      </c>
    </row>
    <row r="182" spans="2:65" s="1" customFormat="1" ht="24.25" customHeight="1">
      <c r="B182" s="31"/>
      <c r="C182" s="161" t="s">
        <v>212</v>
      </c>
      <c r="D182" s="161" t="s">
        <v>208</v>
      </c>
      <c r="E182" s="162" t="s">
        <v>787</v>
      </c>
      <c r="F182" s="163" t="s">
        <v>788</v>
      </c>
      <c r="G182" s="164" t="s">
        <v>349</v>
      </c>
      <c r="H182" s="165">
        <v>2</v>
      </c>
      <c r="I182" s="166"/>
      <c r="J182" s="167">
        <f>ROUND(I182*H182,2)</f>
        <v>0</v>
      </c>
      <c r="K182" s="168"/>
      <c r="L182" s="169"/>
      <c r="M182" s="170" t="s">
        <v>1</v>
      </c>
      <c r="N182" s="171" t="s">
        <v>43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201</v>
      </c>
      <c r="AT182" s="144" t="s">
        <v>208</v>
      </c>
      <c r="AU182" s="144" t="s">
        <v>88</v>
      </c>
      <c r="AY182" s="16" t="s">
        <v>158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86</v>
      </c>
      <c r="BK182" s="145">
        <f>ROUND(I182*H182,2)</f>
        <v>0</v>
      </c>
      <c r="BL182" s="16" t="s">
        <v>164</v>
      </c>
      <c r="BM182" s="144" t="s">
        <v>251</v>
      </c>
    </row>
    <row r="183" spans="2:65" s="12" customFormat="1" ht="10.5">
      <c r="B183" s="146"/>
      <c r="D183" s="147" t="s">
        <v>169</v>
      </c>
      <c r="E183" s="148" t="s">
        <v>1</v>
      </c>
      <c r="F183" s="149" t="s">
        <v>789</v>
      </c>
      <c r="H183" s="150">
        <v>2</v>
      </c>
      <c r="I183" s="151"/>
      <c r="L183" s="146"/>
      <c r="M183" s="152"/>
      <c r="T183" s="153"/>
      <c r="AT183" s="148" t="s">
        <v>169</v>
      </c>
      <c r="AU183" s="148" t="s">
        <v>88</v>
      </c>
      <c r="AV183" s="12" t="s">
        <v>88</v>
      </c>
      <c r="AW183" s="12" t="s">
        <v>33</v>
      </c>
      <c r="AX183" s="12" t="s">
        <v>78</v>
      </c>
      <c r="AY183" s="148" t="s">
        <v>158</v>
      </c>
    </row>
    <row r="184" spans="2:65" s="13" customFormat="1" ht="10.5">
      <c r="B184" s="154"/>
      <c r="D184" s="147" t="s">
        <v>169</v>
      </c>
      <c r="E184" s="155" t="s">
        <v>1</v>
      </c>
      <c r="F184" s="156" t="s">
        <v>176</v>
      </c>
      <c r="H184" s="157">
        <v>2</v>
      </c>
      <c r="I184" s="158"/>
      <c r="L184" s="154"/>
      <c r="M184" s="159"/>
      <c r="T184" s="160"/>
      <c r="AT184" s="155" t="s">
        <v>169</v>
      </c>
      <c r="AU184" s="155" t="s">
        <v>88</v>
      </c>
      <c r="AV184" s="13" t="s">
        <v>164</v>
      </c>
      <c r="AW184" s="13" t="s">
        <v>33</v>
      </c>
      <c r="AX184" s="13" t="s">
        <v>86</v>
      </c>
      <c r="AY184" s="155" t="s">
        <v>158</v>
      </c>
    </row>
    <row r="185" spans="2:65" s="11" customFormat="1" ht="22.75" customHeight="1">
      <c r="B185" s="120"/>
      <c r="D185" s="121" t="s">
        <v>77</v>
      </c>
      <c r="E185" s="130" t="s">
        <v>201</v>
      </c>
      <c r="F185" s="130" t="s">
        <v>345</v>
      </c>
      <c r="I185" s="123"/>
      <c r="J185" s="131">
        <f>BK185</f>
        <v>0</v>
      </c>
      <c r="L185" s="120"/>
      <c r="M185" s="125"/>
      <c r="P185" s="126">
        <f>SUM(P186:P312)</f>
        <v>0</v>
      </c>
      <c r="R185" s="126">
        <f>SUM(R186:R312)</f>
        <v>37.967208862</v>
      </c>
      <c r="T185" s="127">
        <f>SUM(T186:T312)</f>
        <v>0</v>
      </c>
      <c r="AR185" s="121" t="s">
        <v>86</v>
      </c>
      <c r="AT185" s="128" t="s">
        <v>77</v>
      </c>
      <c r="AU185" s="128" t="s">
        <v>86</v>
      </c>
      <c r="AY185" s="121" t="s">
        <v>158</v>
      </c>
      <c r="BK185" s="129">
        <f>SUM(BK186:BK312)</f>
        <v>0</v>
      </c>
    </row>
    <row r="186" spans="2:65" s="1" customFormat="1" ht="33.049999999999997" customHeight="1">
      <c r="B186" s="31"/>
      <c r="C186" s="132" t="s">
        <v>257</v>
      </c>
      <c r="D186" s="132" t="s">
        <v>160</v>
      </c>
      <c r="E186" s="133" t="s">
        <v>790</v>
      </c>
      <c r="F186" s="134" t="s">
        <v>791</v>
      </c>
      <c r="G186" s="135" t="s">
        <v>250</v>
      </c>
      <c r="H186" s="136">
        <v>2</v>
      </c>
      <c r="I186" s="137"/>
      <c r="J186" s="138">
        <f>ROUND(I186*H186,2)</f>
        <v>0</v>
      </c>
      <c r="K186" s="139"/>
      <c r="L186" s="31"/>
      <c r="M186" s="140" t="s">
        <v>1</v>
      </c>
      <c r="N186" s="141" t="s">
        <v>43</v>
      </c>
      <c r="P186" s="142">
        <f>O186*H186</f>
        <v>0</v>
      </c>
      <c r="Q186" s="142">
        <v>6.0000000000000002E-6</v>
      </c>
      <c r="R186" s="142">
        <f>Q186*H186</f>
        <v>1.2E-5</v>
      </c>
      <c r="S186" s="142">
        <v>0</v>
      </c>
      <c r="T186" s="143">
        <f>S186*H186</f>
        <v>0</v>
      </c>
      <c r="AR186" s="144" t="s">
        <v>164</v>
      </c>
      <c r="AT186" s="144" t="s">
        <v>160</v>
      </c>
      <c r="AU186" s="144" t="s">
        <v>88</v>
      </c>
      <c r="AY186" s="16" t="s">
        <v>158</v>
      </c>
      <c r="BE186" s="145">
        <f>IF(N186="základní",J186,0)</f>
        <v>0</v>
      </c>
      <c r="BF186" s="145">
        <f>IF(N186="snížená",J186,0)</f>
        <v>0</v>
      </c>
      <c r="BG186" s="145">
        <f>IF(N186="zákl. přenesená",J186,0)</f>
        <v>0</v>
      </c>
      <c r="BH186" s="145">
        <f>IF(N186="sníž. přenesená",J186,0)</f>
        <v>0</v>
      </c>
      <c r="BI186" s="145">
        <f>IF(N186="nulová",J186,0)</f>
        <v>0</v>
      </c>
      <c r="BJ186" s="16" t="s">
        <v>86</v>
      </c>
      <c r="BK186" s="145">
        <f>ROUND(I186*H186,2)</f>
        <v>0</v>
      </c>
      <c r="BL186" s="16" t="s">
        <v>164</v>
      </c>
      <c r="BM186" s="144" t="s">
        <v>254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88</v>
      </c>
      <c r="H187" s="150">
        <v>2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3" customFormat="1" ht="10.5">
      <c r="B188" s="154"/>
      <c r="D188" s="147" t="s">
        <v>169</v>
      </c>
      <c r="E188" s="155" t="s">
        <v>1</v>
      </c>
      <c r="F188" s="156" t="s">
        <v>176</v>
      </c>
      <c r="H188" s="157">
        <v>2</v>
      </c>
      <c r="I188" s="158"/>
      <c r="L188" s="154"/>
      <c r="M188" s="159"/>
      <c r="T188" s="160"/>
      <c r="AT188" s="155" t="s">
        <v>169</v>
      </c>
      <c r="AU188" s="155" t="s">
        <v>88</v>
      </c>
      <c r="AV188" s="13" t="s">
        <v>164</v>
      </c>
      <c r="AW188" s="13" t="s">
        <v>33</v>
      </c>
      <c r="AX188" s="13" t="s">
        <v>86</v>
      </c>
      <c r="AY188" s="155" t="s">
        <v>158</v>
      </c>
    </row>
    <row r="189" spans="2:65" s="1" customFormat="1" ht="16.55" customHeight="1">
      <c r="B189" s="31"/>
      <c r="C189" s="161" t="s">
        <v>262</v>
      </c>
      <c r="D189" s="161" t="s">
        <v>208</v>
      </c>
      <c r="E189" s="162" t="s">
        <v>792</v>
      </c>
      <c r="F189" s="163" t="s">
        <v>793</v>
      </c>
      <c r="G189" s="164" t="s">
        <v>250</v>
      </c>
      <c r="H189" s="165">
        <v>2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43</v>
      </c>
      <c r="P189" s="142">
        <f>O189*H189</f>
        <v>0</v>
      </c>
      <c r="Q189" s="142">
        <v>1.2700000000000001E-3</v>
      </c>
      <c r="R189" s="142">
        <f>Q189*H189</f>
        <v>2.5400000000000002E-3</v>
      </c>
      <c r="S189" s="142">
        <v>0</v>
      </c>
      <c r="T189" s="143">
        <f>S189*H189</f>
        <v>0</v>
      </c>
      <c r="AR189" s="144" t="s">
        <v>201</v>
      </c>
      <c r="AT189" s="144" t="s">
        <v>208</v>
      </c>
      <c r="AU189" s="144" t="s">
        <v>88</v>
      </c>
      <c r="AY189" s="16" t="s">
        <v>158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86</v>
      </c>
      <c r="BK189" s="145">
        <f>ROUND(I189*H189,2)</f>
        <v>0</v>
      </c>
      <c r="BL189" s="16" t="s">
        <v>164</v>
      </c>
      <c r="BM189" s="144" t="s">
        <v>346</v>
      </c>
    </row>
    <row r="190" spans="2:65" s="12" customFormat="1" ht="10.5">
      <c r="B190" s="146"/>
      <c r="D190" s="147" t="s">
        <v>169</v>
      </c>
      <c r="E190" s="148" t="s">
        <v>1</v>
      </c>
      <c r="F190" s="149" t="s">
        <v>88</v>
      </c>
      <c r="H190" s="150">
        <v>2</v>
      </c>
      <c r="I190" s="151"/>
      <c r="L190" s="146"/>
      <c r="M190" s="152"/>
      <c r="T190" s="153"/>
      <c r="AT190" s="148" t="s">
        <v>169</v>
      </c>
      <c r="AU190" s="148" t="s">
        <v>88</v>
      </c>
      <c r="AV190" s="12" t="s">
        <v>88</v>
      </c>
      <c r="AW190" s="12" t="s">
        <v>33</v>
      </c>
      <c r="AX190" s="12" t="s">
        <v>78</v>
      </c>
      <c r="AY190" s="148" t="s">
        <v>158</v>
      </c>
    </row>
    <row r="191" spans="2:65" s="13" customFormat="1" ht="10.5">
      <c r="B191" s="154"/>
      <c r="D191" s="147" t="s">
        <v>169</v>
      </c>
      <c r="E191" s="155" t="s">
        <v>1</v>
      </c>
      <c r="F191" s="156" t="s">
        <v>176</v>
      </c>
      <c r="H191" s="157">
        <v>2</v>
      </c>
      <c r="I191" s="158"/>
      <c r="L191" s="154"/>
      <c r="M191" s="159"/>
      <c r="T191" s="160"/>
      <c r="AT191" s="155" t="s">
        <v>169</v>
      </c>
      <c r="AU191" s="155" t="s">
        <v>88</v>
      </c>
      <c r="AV191" s="13" t="s">
        <v>164</v>
      </c>
      <c r="AW191" s="13" t="s">
        <v>33</v>
      </c>
      <c r="AX191" s="13" t="s">
        <v>86</v>
      </c>
      <c r="AY191" s="155" t="s">
        <v>158</v>
      </c>
    </row>
    <row r="192" spans="2:65" s="1" customFormat="1" ht="33.049999999999997" customHeight="1">
      <c r="B192" s="31"/>
      <c r="C192" s="132" t="s">
        <v>7</v>
      </c>
      <c r="D192" s="132" t="s">
        <v>160</v>
      </c>
      <c r="E192" s="133" t="s">
        <v>794</v>
      </c>
      <c r="F192" s="134" t="s">
        <v>795</v>
      </c>
      <c r="G192" s="135" t="s">
        <v>250</v>
      </c>
      <c r="H192" s="136">
        <v>110.5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43</v>
      </c>
      <c r="P192" s="142">
        <f>O192*H192</f>
        <v>0</v>
      </c>
      <c r="Q192" s="142">
        <v>1.1E-5</v>
      </c>
      <c r="R192" s="142">
        <f>Q192*H192</f>
        <v>1.2155E-3</v>
      </c>
      <c r="S192" s="142">
        <v>0</v>
      </c>
      <c r="T192" s="143">
        <f>S192*H192</f>
        <v>0</v>
      </c>
      <c r="AR192" s="144" t="s">
        <v>164</v>
      </c>
      <c r="AT192" s="144" t="s">
        <v>160</v>
      </c>
      <c r="AU192" s="144" t="s">
        <v>88</v>
      </c>
      <c r="AY192" s="16" t="s">
        <v>158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86</v>
      </c>
      <c r="BK192" s="145">
        <f>ROUND(I192*H192,2)</f>
        <v>0</v>
      </c>
      <c r="BL192" s="16" t="s">
        <v>164</v>
      </c>
      <c r="BM192" s="144" t="s">
        <v>355</v>
      </c>
    </row>
    <row r="193" spans="2:65" s="12" customFormat="1" ht="20.95">
      <c r="B193" s="146"/>
      <c r="D193" s="147" t="s">
        <v>169</v>
      </c>
      <c r="E193" s="148" t="s">
        <v>1</v>
      </c>
      <c r="F193" s="149" t="s">
        <v>796</v>
      </c>
      <c r="H193" s="150">
        <v>110.5</v>
      </c>
      <c r="I193" s="151"/>
      <c r="L193" s="146"/>
      <c r="M193" s="152"/>
      <c r="T193" s="153"/>
      <c r="AT193" s="148" t="s">
        <v>169</v>
      </c>
      <c r="AU193" s="148" t="s">
        <v>88</v>
      </c>
      <c r="AV193" s="12" t="s">
        <v>88</v>
      </c>
      <c r="AW193" s="12" t="s">
        <v>33</v>
      </c>
      <c r="AX193" s="12" t="s">
        <v>78</v>
      </c>
      <c r="AY193" s="148" t="s">
        <v>158</v>
      </c>
    </row>
    <row r="194" spans="2:65" s="13" customFormat="1" ht="10.5">
      <c r="B194" s="154"/>
      <c r="D194" s="147" t="s">
        <v>169</v>
      </c>
      <c r="E194" s="155" t="s">
        <v>1</v>
      </c>
      <c r="F194" s="156" t="s">
        <v>176</v>
      </c>
      <c r="H194" s="157">
        <v>110.5</v>
      </c>
      <c r="I194" s="158"/>
      <c r="L194" s="154"/>
      <c r="M194" s="159"/>
      <c r="T194" s="160"/>
      <c r="AT194" s="155" t="s">
        <v>169</v>
      </c>
      <c r="AU194" s="155" t="s">
        <v>88</v>
      </c>
      <c r="AV194" s="13" t="s">
        <v>164</v>
      </c>
      <c r="AW194" s="13" t="s">
        <v>33</v>
      </c>
      <c r="AX194" s="13" t="s">
        <v>86</v>
      </c>
      <c r="AY194" s="155" t="s">
        <v>158</v>
      </c>
    </row>
    <row r="195" spans="2:65" s="1" customFormat="1" ht="21.8" customHeight="1">
      <c r="B195" s="31"/>
      <c r="C195" s="161" t="s">
        <v>275</v>
      </c>
      <c r="D195" s="161" t="s">
        <v>208</v>
      </c>
      <c r="E195" s="162" t="s">
        <v>797</v>
      </c>
      <c r="F195" s="163" t="s">
        <v>798</v>
      </c>
      <c r="G195" s="164" t="s">
        <v>250</v>
      </c>
      <c r="H195" s="165">
        <v>116.02500000000001</v>
      </c>
      <c r="I195" s="166"/>
      <c r="J195" s="167">
        <f>ROUND(I195*H195,2)</f>
        <v>0</v>
      </c>
      <c r="K195" s="168"/>
      <c r="L195" s="169"/>
      <c r="M195" s="170" t="s">
        <v>1</v>
      </c>
      <c r="N195" s="171" t="s">
        <v>43</v>
      </c>
      <c r="P195" s="142">
        <f>O195*H195</f>
        <v>0</v>
      </c>
      <c r="Q195" s="142">
        <v>2.6700000000000001E-3</v>
      </c>
      <c r="R195" s="142">
        <f>Q195*H195</f>
        <v>0.30978675</v>
      </c>
      <c r="S195" s="142">
        <v>0</v>
      </c>
      <c r="T195" s="143">
        <f>S195*H195</f>
        <v>0</v>
      </c>
      <c r="AR195" s="144" t="s">
        <v>201</v>
      </c>
      <c r="AT195" s="144" t="s">
        <v>208</v>
      </c>
      <c r="AU195" s="144" t="s">
        <v>88</v>
      </c>
      <c r="AY195" s="16" t="s">
        <v>158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86</v>
      </c>
      <c r="BK195" s="145">
        <f>ROUND(I195*H195,2)</f>
        <v>0</v>
      </c>
      <c r="BL195" s="16" t="s">
        <v>164</v>
      </c>
      <c r="BM195" s="144" t="s">
        <v>260</v>
      </c>
    </row>
    <row r="196" spans="2:65" s="12" customFormat="1" ht="20.95">
      <c r="B196" s="146"/>
      <c r="D196" s="147" t="s">
        <v>169</v>
      </c>
      <c r="E196" s="148" t="s">
        <v>1</v>
      </c>
      <c r="F196" s="149" t="s">
        <v>799</v>
      </c>
      <c r="H196" s="150">
        <v>116.02500000000001</v>
      </c>
      <c r="I196" s="151"/>
      <c r="L196" s="146"/>
      <c r="M196" s="152"/>
      <c r="T196" s="153"/>
      <c r="AT196" s="148" t="s">
        <v>169</v>
      </c>
      <c r="AU196" s="148" t="s">
        <v>88</v>
      </c>
      <c r="AV196" s="12" t="s">
        <v>88</v>
      </c>
      <c r="AW196" s="12" t="s">
        <v>33</v>
      </c>
      <c r="AX196" s="12" t="s">
        <v>78</v>
      </c>
      <c r="AY196" s="148" t="s">
        <v>158</v>
      </c>
    </row>
    <row r="197" spans="2:65" s="13" customFormat="1" ht="10.5">
      <c r="B197" s="154"/>
      <c r="D197" s="147" t="s">
        <v>169</v>
      </c>
      <c r="E197" s="155" t="s">
        <v>1</v>
      </c>
      <c r="F197" s="156" t="s">
        <v>176</v>
      </c>
      <c r="H197" s="157">
        <v>116.02500000000001</v>
      </c>
      <c r="I197" s="158"/>
      <c r="L197" s="154"/>
      <c r="M197" s="159"/>
      <c r="T197" s="160"/>
      <c r="AT197" s="155" t="s">
        <v>169</v>
      </c>
      <c r="AU197" s="155" t="s">
        <v>88</v>
      </c>
      <c r="AV197" s="13" t="s">
        <v>164</v>
      </c>
      <c r="AW197" s="13" t="s">
        <v>33</v>
      </c>
      <c r="AX197" s="13" t="s">
        <v>86</v>
      </c>
      <c r="AY197" s="155" t="s">
        <v>158</v>
      </c>
    </row>
    <row r="198" spans="2:65" s="1" customFormat="1" ht="33.049999999999997" customHeight="1">
      <c r="B198" s="31"/>
      <c r="C198" s="132" t="s">
        <v>279</v>
      </c>
      <c r="D198" s="132" t="s">
        <v>160</v>
      </c>
      <c r="E198" s="133" t="s">
        <v>800</v>
      </c>
      <c r="F198" s="134" t="s">
        <v>801</v>
      </c>
      <c r="G198" s="135" t="s">
        <v>250</v>
      </c>
      <c r="H198" s="136">
        <v>175.77</v>
      </c>
      <c r="I198" s="137"/>
      <c r="J198" s="138">
        <f>ROUND(I198*H198,2)</f>
        <v>0</v>
      </c>
      <c r="K198" s="139"/>
      <c r="L198" s="31"/>
      <c r="M198" s="140" t="s">
        <v>1</v>
      </c>
      <c r="N198" s="141" t="s">
        <v>43</v>
      </c>
      <c r="P198" s="142">
        <f>O198*H198</f>
        <v>0</v>
      </c>
      <c r="Q198" s="142">
        <v>1.2999999999999999E-5</v>
      </c>
      <c r="R198" s="142">
        <f>Q198*H198</f>
        <v>2.2850100000000001E-3</v>
      </c>
      <c r="S198" s="142">
        <v>0</v>
      </c>
      <c r="T198" s="143">
        <f>S198*H198</f>
        <v>0</v>
      </c>
      <c r="AR198" s="144" t="s">
        <v>164</v>
      </c>
      <c r="AT198" s="144" t="s">
        <v>160</v>
      </c>
      <c r="AU198" s="144" t="s">
        <v>88</v>
      </c>
      <c r="AY198" s="16" t="s">
        <v>158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86</v>
      </c>
      <c r="BK198" s="145">
        <f>ROUND(I198*H198,2)</f>
        <v>0</v>
      </c>
      <c r="BL198" s="16" t="s">
        <v>164</v>
      </c>
      <c r="BM198" s="144" t="s">
        <v>370</v>
      </c>
    </row>
    <row r="199" spans="2:65" s="12" customFormat="1" ht="10.5">
      <c r="B199" s="146"/>
      <c r="D199" s="147" t="s">
        <v>169</v>
      </c>
      <c r="E199" s="148" t="s">
        <v>1</v>
      </c>
      <c r="F199" s="149" t="s">
        <v>802</v>
      </c>
      <c r="H199" s="150">
        <v>175.77</v>
      </c>
      <c r="I199" s="151"/>
      <c r="L199" s="146"/>
      <c r="M199" s="152"/>
      <c r="T199" s="153"/>
      <c r="AT199" s="148" t="s">
        <v>169</v>
      </c>
      <c r="AU199" s="148" t="s">
        <v>88</v>
      </c>
      <c r="AV199" s="12" t="s">
        <v>88</v>
      </c>
      <c r="AW199" s="12" t="s">
        <v>33</v>
      </c>
      <c r="AX199" s="12" t="s">
        <v>78</v>
      </c>
      <c r="AY199" s="148" t="s">
        <v>158</v>
      </c>
    </row>
    <row r="200" spans="2:65" s="13" customFormat="1" ht="10.5">
      <c r="B200" s="154"/>
      <c r="D200" s="147" t="s">
        <v>169</v>
      </c>
      <c r="E200" s="155" t="s">
        <v>1</v>
      </c>
      <c r="F200" s="156" t="s">
        <v>176</v>
      </c>
      <c r="H200" s="157">
        <v>175.77</v>
      </c>
      <c r="I200" s="158"/>
      <c r="L200" s="154"/>
      <c r="M200" s="159"/>
      <c r="T200" s="160"/>
      <c r="AT200" s="155" t="s">
        <v>169</v>
      </c>
      <c r="AU200" s="155" t="s">
        <v>88</v>
      </c>
      <c r="AV200" s="13" t="s">
        <v>164</v>
      </c>
      <c r="AW200" s="13" t="s">
        <v>33</v>
      </c>
      <c r="AX200" s="13" t="s">
        <v>86</v>
      </c>
      <c r="AY200" s="155" t="s">
        <v>158</v>
      </c>
    </row>
    <row r="201" spans="2:65" s="1" customFormat="1" ht="21.8" customHeight="1">
      <c r="B201" s="31"/>
      <c r="C201" s="161" t="s">
        <v>283</v>
      </c>
      <c r="D201" s="161" t="s">
        <v>208</v>
      </c>
      <c r="E201" s="162" t="s">
        <v>803</v>
      </c>
      <c r="F201" s="163" t="s">
        <v>804</v>
      </c>
      <c r="G201" s="164" t="s">
        <v>250</v>
      </c>
      <c r="H201" s="165">
        <v>184.559</v>
      </c>
      <c r="I201" s="166"/>
      <c r="J201" s="167">
        <f>ROUND(I201*H201,2)</f>
        <v>0</v>
      </c>
      <c r="K201" s="168"/>
      <c r="L201" s="169"/>
      <c r="M201" s="170" t="s">
        <v>1</v>
      </c>
      <c r="N201" s="171" t="s">
        <v>43</v>
      </c>
      <c r="P201" s="142">
        <f>O201*H201</f>
        <v>0</v>
      </c>
      <c r="Q201" s="142">
        <v>4.2599999999999999E-3</v>
      </c>
      <c r="R201" s="142">
        <f>Q201*H201</f>
        <v>0.78622133999999999</v>
      </c>
      <c r="S201" s="142">
        <v>0</v>
      </c>
      <c r="T201" s="143">
        <f>S201*H201</f>
        <v>0</v>
      </c>
      <c r="AR201" s="144" t="s">
        <v>201</v>
      </c>
      <c r="AT201" s="144" t="s">
        <v>208</v>
      </c>
      <c r="AU201" s="144" t="s">
        <v>88</v>
      </c>
      <c r="AY201" s="16" t="s">
        <v>158</v>
      </c>
      <c r="BE201" s="145">
        <f>IF(N201="základní",J201,0)</f>
        <v>0</v>
      </c>
      <c r="BF201" s="145">
        <f>IF(N201="snížená",J201,0)</f>
        <v>0</v>
      </c>
      <c r="BG201" s="145">
        <f>IF(N201="zákl. přenesená",J201,0)</f>
        <v>0</v>
      </c>
      <c r="BH201" s="145">
        <f>IF(N201="sníž. přenesená",J201,0)</f>
        <v>0</v>
      </c>
      <c r="BI201" s="145">
        <f>IF(N201="nulová",J201,0)</f>
        <v>0</v>
      </c>
      <c r="BJ201" s="16" t="s">
        <v>86</v>
      </c>
      <c r="BK201" s="145">
        <f>ROUND(I201*H201,2)</f>
        <v>0</v>
      </c>
      <c r="BL201" s="16" t="s">
        <v>164</v>
      </c>
      <c r="BM201" s="144" t="s">
        <v>265</v>
      </c>
    </row>
    <row r="202" spans="2:65" s="12" customFormat="1" ht="10.5">
      <c r="B202" s="146"/>
      <c r="D202" s="147" t="s">
        <v>169</v>
      </c>
      <c r="E202" s="148" t="s">
        <v>1</v>
      </c>
      <c r="F202" s="149" t="s">
        <v>805</v>
      </c>
      <c r="H202" s="150">
        <v>184.559</v>
      </c>
      <c r="I202" s="151"/>
      <c r="L202" s="146"/>
      <c r="M202" s="152"/>
      <c r="T202" s="153"/>
      <c r="AT202" s="148" t="s">
        <v>169</v>
      </c>
      <c r="AU202" s="148" t="s">
        <v>88</v>
      </c>
      <c r="AV202" s="12" t="s">
        <v>88</v>
      </c>
      <c r="AW202" s="12" t="s">
        <v>33</v>
      </c>
      <c r="AX202" s="12" t="s">
        <v>78</v>
      </c>
      <c r="AY202" s="148" t="s">
        <v>158</v>
      </c>
    </row>
    <row r="203" spans="2:65" s="13" customFormat="1" ht="10.5">
      <c r="B203" s="154"/>
      <c r="D203" s="147" t="s">
        <v>169</v>
      </c>
      <c r="E203" s="155" t="s">
        <v>1</v>
      </c>
      <c r="F203" s="156" t="s">
        <v>176</v>
      </c>
      <c r="H203" s="157">
        <v>184.559</v>
      </c>
      <c r="I203" s="158"/>
      <c r="L203" s="154"/>
      <c r="M203" s="159"/>
      <c r="T203" s="160"/>
      <c r="AT203" s="155" t="s">
        <v>169</v>
      </c>
      <c r="AU203" s="155" t="s">
        <v>88</v>
      </c>
      <c r="AV203" s="13" t="s">
        <v>164</v>
      </c>
      <c r="AW203" s="13" t="s">
        <v>33</v>
      </c>
      <c r="AX203" s="13" t="s">
        <v>86</v>
      </c>
      <c r="AY203" s="155" t="s">
        <v>158</v>
      </c>
    </row>
    <row r="204" spans="2:65" s="1" customFormat="1" ht="33.049999999999997" customHeight="1">
      <c r="B204" s="31"/>
      <c r="C204" s="132" t="s">
        <v>287</v>
      </c>
      <c r="D204" s="132" t="s">
        <v>160</v>
      </c>
      <c r="E204" s="133" t="s">
        <v>806</v>
      </c>
      <c r="F204" s="134" t="s">
        <v>807</v>
      </c>
      <c r="G204" s="135" t="s">
        <v>250</v>
      </c>
      <c r="H204" s="136">
        <v>5.12</v>
      </c>
      <c r="I204" s="137"/>
      <c r="J204" s="138">
        <f>ROUND(I204*H204,2)</f>
        <v>0</v>
      </c>
      <c r="K204" s="139"/>
      <c r="L204" s="31"/>
      <c r="M204" s="140" t="s">
        <v>1</v>
      </c>
      <c r="N204" s="141" t="s">
        <v>43</v>
      </c>
      <c r="P204" s="142">
        <f>O204*H204</f>
        <v>0</v>
      </c>
      <c r="Q204" s="142">
        <v>1.5999999999999999E-5</v>
      </c>
      <c r="R204" s="142">
        <f>Q204*H204</f>
        <v>8.1920000000000002E-5</v>
      </c>
      <c r="S204" s="142">
        <v>0</v>
      </c>
      <c r="T204" s="143">
        <f>S204*H204</f>
        <v>0</v>
      </c>
      <c r="AR204" s="144" t="s">
        <v>164</v>
      </c>
      <c r="AT204" s="144" t="s">
        <v>160</v>
      </c>
      <c r="AU204" s="144" t="s">
        <v>88</v>
      </c>
      <c r="AY204" s="16" t="s">
        <v>158</v>
      </c>
      <c r="BE204" s="145">
        <f>IF(N204="základní",J204,0)</f>
        <v>0</v>
      </c>
      <c r="BF204" s="145">
        <f>IF(N204="snížená",J204,0)</f>
        <v>0</v>
      </c>
      <c r="BG204" s="145">
        <f>IF(N204="zákl. přenesená",J204,0)</f>
        <v>0</v>
      </c>
      <c r="BH204" s="145">
        <f>IF(N204="sníž. přenesená",J204,0)</f>
        <v>0</v>
      </c>
      <c r="BI204" s="145">
        <f>IF(N204="nulová",J204,0)</f>
        <v>0</v>
      </c>
      <c r="BJ204" s="16" t="s">
        <v>86</v>
      </c>
      <c r="BK204" s="145">
        <f>ROUND(I204*H204,2)</f>
        <v>0</v>
      </c>
      <c r="BL204" s="16" t="s">
        <v>164</v>
      </c>
      <c r="BM204" s="144" t="s">
        <v>274</v>
      </c>
    </row>
    <row r="205" spans="2:65" s="1" customFormat="1" ht="16.55" customHeight="1">
      <c r="B205" s="31"/>
      <c r="C205" s="161" t="s">
        <v>237</v>
      </c>
      <c r="D205" s="161" t="s">
        <v>208</v>
      </c>
      <c r="E205" s="162" t="s">
        <v>808</v>
      </c>
      <c r="F205" s="163" t="s">
        <v>809</v>
      </c>
      <c r="G205" s="164" t="s">
        <v>250</v>
      </c>
      <c r="H205" s="165">
        <v>5.2709999999999999</v>
      </c>
      <c r="I205" s="166"/>
      <c r="J205" s="167">
        <f>ROUND(I205*H205,2)</f>
        <v>0</v>
      </c>
      <c r="K205" s="168"/>
      <c r="L205" s="169"/>
      <c r="M205" s="170" t="s">
        <v>1</v>
      </c>
      <c r="N205" s="171" t="s">
        <v>43</v>
      </c>
      <c r="P205" s="142">
        <f>O205*H205</f>
        <v>0</v>
      </c>
      <c r="Q205" s="142">
        <v>7.2399999999999999E-3</v>
      </c>
      <c r="R205" s="142">
        <f>Q205*H205</f>
        <v>3.8162040000000001E-2</v>
      </c>
      <c r="S205" s="142">
        <v>0</v>
      </c>
      <c r="T205" s="143">
        <f>S205*H205</f>
        <v>0</v>
      </c>
      <c r="AR205" s="144" t="s">
        <v>201</v>
      </c>
      <c r="AT205" s="144" t="s">
        <v>208</v>
      </c>
      <c r="AU205" s="144" t="s">
        <v>88</v>
      </c>
      <c r="AY205" s="16" t="s">
        <v>158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86</v>
      </c>
      <c r="BK205" s="145">
        <f>ROUND(I205*H205,2)</f>
        <v>0</v>
      </c>
      <c r="BL205" s="16" t="s">
        <v>164</v>
      </c>
      <c r="BM205" s="144" t="s">
        <v>278</v>
      </c>
    </row>
    <row r="206" spans="2:65" s="12" customFormat="1" ht="10.5">
      <c r="B206" s="146"/>
      <c r="D206" s="147" t="s">
        <v>169</v>
      </c>
      <c r="E206" s="148" t="s">
        <v>1</v>
      </c>
      <c r="F206" s="149" t="s">
        <v>810</v>
      </c>
      <c r="H206" s="150">
        <v>5.2709999999999999</v>
      </c>
      <c r="I206" s="151"/>
      <c r="L206" s="146"/>
      <c r="M206" s="152"/>
      <c r="T206" s="153"/>
      <c r="AT206" s="148" t="s">
        <v>169</v>
      </c>
      <c r="AU206" s="148" t="s">
        <v>88</v>
      </c>
      <c r="AV206" s="12" t="s">
        <v>88</v>
      </c>
      <c r="AW206" s="12" t="s">
        <v>33</v>
      </c>
      <c r="AX206" s="12" t="s">
        <v>78</v>
      </c>
      <c r="AY206" s="148" t="s">
        <v>158</v>
      </c>
    </row>
    <row r="207" spans="2:65" s="13" customFormat="1" ht="10.5">
      <c r="B207" s="154"/>
      <c r="D207" s="147" t="s">
        <v>169</v>
      </c>
      <c r="E207" s="155" t="s">
        <v>1</v>
      </c>
      <c r="F207" s="156" t="s">
        <v>176</v>
      </c>
      <c r="H207" s="157">
        <v>5.2709999999999999</v>
      </c>
      <c r="I207" s="158"/>
      <c r="L207" s="154"/>
      <c r="M207" s="159"/>
      <c r="T207" s="160"/>
      <c r="AT207" s="155" t="s">
        <v>169</v>
      </c>
      <c r="AU207" s="155" t="s">
        <v>88</v>
      </c>
      <c r="AV207" s="13" t="s">
        <v>164</v>
      </c>
      <c r="AW207" s="13" t="s">
        <v>33</v>
      </c>
      <c r="AX207" s="13" t="s">
        <v>86</v>
      </c>
      <c r="AY207" s="155" t="s">
        <v>158</v>
      </c>
    </row>
    <row r="208" spans="2:65" s="1" customFormat="1" ht="24.25" customHeight="1">
      <c r="B208" s="31"/>
      <c r="C208" s="132" t="s">
        <v>304</v>
      </c>
      <c r="D208" s="132" t="s">
        <v>160</v>
      </c>
      <c r="E208" s="133" t="s">
        <v>811</v>
      </c>
      <c r="F208" s="134" t="s">
        <v>812</v>
      </c>
      <c r="G208" s="135" t="s">
        <v>349</v>
      </c>
      <c r="H208" s="136">
        <v>2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43</v>
      </c>
      <c r="P208" s="142">
        <f>O208*H208</f>
        <v>0</v>
      </c>
      <c r="Q208" s="142">
        <v>1.75E-6</v>
      </c>
      <c r="R208" s="142">
        <f>Q208*H208</f>
        <v>3.4999999999999999E-6</v>
      </c>
      <c r="S208" s="142">
        <v>0</v>
      </c>
      <c r="T208" s="143">
        <f>S208*H208</f>
        <v>0</v>
      </c>
      <c r="AR208" s="144" t="s">
        <v>164</v>
      </c>
      <c r="AT208" s="144" t="s">
        <v>160</v>
      </c>
      <c r="AU208" s="144" t="s">
        <v>88</v>
      </c>
      <c r="AY208" s="16" t="s">
        <v>158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86</v>
      </c>
      <c r="BK208" s="145">
        <f>ROUND(I208*H208,2)</f>
        <v>0</v>
      </c>
      <c r="BL208" s="16" t="s">
        <v>164</v>
      </c>
      <c r="BM208" s="144" t="s">
        <v>813</v>
      </c>
    </row>
    <row r="209" spans="2:65" s="1" customFormat="1" ht="24.25" customHeight="1">
      <c r="B209" s="31"/>
      <c r="C209" s="161" t="s">
        <v>241</v>
      </c>
      <c r="D209" s="161" t="s">
        <v>208</v>
      </c>
      <c r="E209" s="162" t="s">
        <v>814</v>
      </c>
      <c r="F209" s="163" t="s">
        <v>815</v>
      </c>
      <c r="G209" s="164" t="s">
        <v>349</v>
      </c>
      <c r="H209" s="165">
        <v>2</v>
      </c>
      <c r="I209" s="166"/>
      <c r="J209" s="167">
        <f>ROUND(I209*H209,2)</f>
        <v>0</v>
      </c>
      <c r="K209" s="168"/>
      <c r="L209" s="169"/>
      <c r="M209" s="170" t="s">
        <v>1</v>
      </c>
      <c r="N209" s="171" t="s">
        <v>43</v>
      </c>
      <c r="P209" s="142">
        <f>O209*H209</f>
        <v>0</v>
      </c>
      <c r="Q209" s="142">
        <v>1.5E-3</v>
      </c>
      <c r="R209" s="142">
        <f>Q209*H209</f>
        <v>3.0000000000000001E-3</v>
      </c>
      <c r="S209" s="142">
        <v>0</v>
      </c>
      <c r="T209" s="143">
        <f>S209*H209</f>
        <v>0</v>
      </c>
      <c r="AR209" s="144" t="s">
        <v>201</v>
      </c>
      <c r="AT209" s="144" t="s">
        <v>208</v>
      </c>
      <c r="AU209" s="144" t="s">
        <v>88</v>
      </c>
      <c r="AY209" s="16" t="s">
        <v>158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86</v>
      </c>
      <c r="BK209" s="145">
        <f>ROUND(I209*H209,2)</f>
        <v>0</v>
      </c>
      <c r="BL209" s="16" t="s">
        <v>164</v>
      </c>
      <c r="BM209" s="144" t="s">
        <v>816</v>
      </c>
    </row>
    <row r="210" spans="2:65" s="1" customFormat="1" ht="33.049999999999997" customHeight="1">
      <c r="B210" s="31"/>
      <c r="C210" s="132" t="s">
        <v>314</v>
      </c>
      <c r="D210" s="132" t="s">
        <v>160</v>
      </c>
      <c r="E210" s="133" t="s">
        <v>817</v>
      </c>
      <c r="F210" s="134" t="s">
        <v>818</v>
      </c>
      <c r="G210" s="135" t="s">
        <v>349</v>
      </c>
      <c r="H210" s="136">
        <v>1</v>
      </c>
      <c r="I210" s="137"/>
      <c r="J210" s="138">
        <f>ROUND(I210*H210,2)</f>
        <v>0</v>
      </c>
      <c r="K210" s="139"/>
      <c r="L210" s="31"/>
      <c r="M210" s="140" t="s">
        <v>1</v>
      </c>
      <c r="N210" s="141" t="s">
        <v>43</v>
      </c>
      <c r="P210" s="142">
        <f>O210*H210</f>
        <v>0</v>
      </c>
      <c r="Q210" s="142">
        <v>7.5000000000000002E-6</v>
      </c>
      <c r="R210" s="142">
        <f>Q210*H210</f>
        <v>7.5000000000000002E-6</v>
      </c>
      <c r="S210" s="142">
        <v>0</v>
      </c>
      <c r="T210" s="143">
        <f>S210*H210</f>
        <v>0</v>
      </c>
      <c r="AR210" s="144" t="s">
        <v>164</v>
      </c>
      <c r="AT210" s="144" t="s">
        <v>160</v>
      </c>
      <c r="AU210" s="144" t="s">
        <v>88</v>
      </c>
      <c r="AY210" s="16" t="s">
        <v>158</v>
      </c>
      <c r="BE210" s="145">
        <f>IF(N210="základní",J210,0)</f>
        <v>0</v>
      </c>
      <c r="BF210" s="145">
        <f>IF(N210="snížená",J210,0)</f>
        <v>0</v>
      </c>
      <c r="BG210" s="145">
        <f>IF(N210="zákl. přenesená",J210,0)</f>
        <v>0</v>
      </c>
      <c r="BH210" s="145">
        <f>IF(N210="sníž. přenesená",J210,0)</f>
        <v>0</v>
      </c>
      <c r="BI210" s="145">
        <f>IF(N210="nulová",J210,0)</f>
        <v>0</v>
      </c>
      <c r="BJ210" s="16" t="s">
        <v>86</v>
      </c>
      <c r="BK210" s="145">
        <f>ROUND(I210*H210,2)</f>
        <v>0</v>
      </c>
      <c r="BL210" s="16" t="s">
        <v>164</v>
      </c>
      <c r="BM210" s="144" t="s">
        <v>819</v>
      </c>
    </row>
    <row r="211" spans="2:65" s="12" customFormat="1" ht="10.5">
      <c r="B211" s="146"/>
      <c r="D211" s="147" t="s">
        <v>169</v>
      </c>
      <c r="E211" s="148" t="s">
        <v>1</v>
      </c>
      <c r="F211" s="149" t="s">
        <v>86</v>
      </c>
      <c r="H211" s="150">
        <v>1</v>
      </c>
      <c r="I211" s="151"/>
      <c r="L211" s="146"/>
      <c r="M211" s="152"/>
      <c r="T211" s="153"/>
      <c r="AT211" s="148" t="s">
        <v>169</v>
      </c>
      <c r="AU211" s="148" t="s">
        <v>88</v>
      </c>
      <c r="AV211" s="12" t="s">
        <v>88</v>
      </c>
      <c r="AW211" s="12" t="s">
        <v>33</v>
      </c>
      <c r="AX211" s="12" t="s">
        <v>78</v>
      </c>
      <c r="AY211" s="148" t="s">
        <v>158</v>
      </c>
    </row>
    <row r="212" spans="2:65" s="13" customFormat="1" ht="10.5">
      <c r="B212" s="154"/>
      <c r="D212" s="147" t="s">
        <v>169</v>
      </c>
      <c r="E212" s="155" t="s">
        <v>1</v>
      </c>
      <c r="F212" s="156" t="s">
        <v>176</v>
      </c>
      <c r="H212" s="157">
        <v>1</v>
      </c>
      <c r="I212" s="158"/>
      <c r="L212" s="154"/>
      <c r="M212" s="159"/>
      <c r="T212" s="160"/>
      <c r="AT212" s="155" t="s">
        <v>169</v>
      </c>
      <c r="AU212" s="155" t="s">
        <v>88</v>
      </c>
      <c r="AV212" s="13" t="s">
        <v>164</v>
      </c>
      <c r="AW212" s="13" t="s">
        <v>33</v>
      </c>
      <c r="AX212" s="13" t="s">
        <v>86</v>
      </c>
      <c r="AY212" s="155" t="s">
        <v>158</v>
      </c>
    </row>
    <row r="213" spans="2:65" s="1" customFormat="1" ht="24.25" customHeight="1">
      <c r="B213" s="31"/>
      <c r="C213" s="161" t="s">
        <v>245</v>
      </c>
      <c r="D213" s="161" t="s">
        <v>208</v>
      </c>
      <c r="E213" s="162" t="s">
        <v>820</v>
      </c>
      <c r="F213" s="163" t="s">
        <v>821</v>
      </c>
      <c r="G213" s="164" t="s">
        <v>349</v>
      </c>
      <c r="H213" s="165">
        <v>1</v>
      </c>
      <c r="I213" s="166"/>
      <c r="J213" s="167">
        <f>ROUND(I213*H213,2)</f>
        <v>0</v>
      </c>
      <c r="K213" s="168"/>
      <c r="L213" s="169"/>
      <c r="M213" s="170" t="s">
        <v>1</v>
      </c>
      <c r="N213" s="171" t="s">
        <v>43</v>
      </c>
      <c r="P213" s="142">
        <f>O213*H213</f>
        <v>0</v>
      </c>
      <c r="Q213" s="142">
        <v>1.9400000000000001E-3</v>
      </c>
      <c r="R213" s="142">
        <f>Q213*H213</f>
        <v>1.9400000000000001E-3</v>
      </c>
      <c r="S213" s="142">
        <v>0</v>
      </c>
      <c r="T213" s="143">
        <f>S213*H213</f>
        <v>0</v>
      </c>
      <c r="AR213" s="144" t="s">
        <v>201</v>
      </c>
      <c r="AT213" s="144" t="s">
        <v>208</v>
      </c>
      <c r="AU213" s="144" t="s">
        <v>88</v>
      </c>
      <c r="AY213" s="16" t="s">
        <v>158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86</v>
      </c>
      <c r="BK213" s="145">
        <f>ROUND(I213*H213,2)</f>
        <v>0</v>
      </c>
      <c r="BL213" s="16" t="s">
        <v>164</v>
      </c>
      <c r="BM213" s="144" t="s">
        <v>822</v>
      </c>
    </row>
    <row r="214" spans="2:65" s="1" customFormat="1" ht="24.25" customHeight="1">
      <c r="B214" s="31"/>
      <c r="C214" s="132" t="s">
        <v>325</v>
      </c>
      <c r="D214" s="132" t="s">
        <v>160</v>
      </c>
      <c r="E214" s="133" t="s">
        <v>823</v>
      </c>
      <c r="F214" s="134" t="s">
        <v>824</v>
      </c>
      <c r="G214" s="135" t="s">
        <v>349</v>
      </c>
      <c r="H214" s="136">
        <v>3</v>
      </c>
      <c r="I214" s="137"/>
      <c r="J214" s="138">
        <f>ROUND(I214*H214,2)</f>
        <v>0</v>
      </c>
      <c r="K214" s="139"/>
      <c r="L214" s="31"/>
      <c r="M214" s="140" t="s">
        <v>1</v>
      </c>
      <c r="N214" s="141" t="s">
        <v>43</v>
      </c>
      <c r="P214" s="142">
        <f>O214*H214</f>
        <v>0</v>
      </c>
      <c r="Q214" s="142">
        <v>7.3999999999999996E-5</v>
      </c>
      <c r="R214" s="142">
        <f>Q214*H214</f>
        <v>2.2199999999999998E-4</v>
      </c>
      <c r="S214" s="142">
        <v>0</v>
      </c>
      <c r="T214" s="143">
        <f>S214*H214</f>
        <v>0</v>
      </c>
      <c r="AR214" s="144" t="s">
        <v>164</v>
      </c>
      <c r="AT214" s="144" t="s">
        <v>160</v>
      </c>
      <c r="AU214" s="144" t="s">
        <v>88</v>
      </c>
      <c r="AY214" s="16" t="s">
        <v>158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86</v>
      </c>
      <c r="BK214" s="145">
        <f>ROUND(I214*H214,2)</f>
        <v>0</v>
      </c>
      <c r="BL214" s="16" t="s">
        <v>164</v>
      </c>
      <c r="BM214" s="144" t="s">
        <v>282</v>
      </c>
    </row>
    <row r="215" spans="2:65" s="12" customFormat="1" ht="10.5">
      <c r="B215" s="146"/>
      <c r="D215" s="147" t="s">
        <v>169</v>
      </c>
      <c r="E215" s="148" t="s">
        <v>1</v>
      </c>
      <c r="F215" s="149" t="s">
        <v>177</v>
      </c>
      <c r="H215" s="150">
        <v>3</v>
      </c>
      <c r="I215" s="151"/>
      <c r="L215" s="146"/>
      <c r="M215" s="152"/>
      <c r="T215" s="153"/>
      <c r="AT215" s="148" t="s">
        <v>169</v>
      </c>
      <c r="AU215" s="148" t="s">
        <v>88</v>
      </c>
      <c r="AV215" s="12" t="s">
        <v>88</v>
      </c>
      <c r="AW215" s="12" t="s">
        <v>33</v>
      </c>
      <c r="AX215" s="12" t="s">
        <v>78</v>
      </c>
      <c r="AY215" s="148" t="s">
        <v>158</v>
      </c>
    </row>
    <row r="216" spans="2:65" s="13" customFormat="1" ht="10.5">
      <c r="B216" s="154"/>
      <c r="D216" s="147" t="s">
        <v>169</v>
      </c>
      <c r="E216" s="155" t="s">
        <v>1</v>
      </c>
      <c r="F216" s="156" t="s">
        <v>176</v>
      </c>
      <c r="H216" s="157">
        <v>3</v>
      </c>
      <c r="I216" s="158"/>
      <c r="L216" s="154"/>
      <c r="M216" s="159"/>
      <c r="T216" s="160"/>
      <c r="AT216" s="155" t="s">
        <v>169</v>
      </c>
      <c r="AU216" s="155" t="s">
        <v>88</v>
      </c>
      <c r="AV216" s="13" t="s">
        <v>164</v>
      </c>
      <c r="AW216" s="13" t="s">
        <v>33</v>
      </c>
      <c r="AX216" s="13" t="s">
        <v>86</v>
      </c>
      <c r="AY216" s="155" t="s">
        <v>158</v>
      </c>
    </row>
    <row r="217" spans="2:65" s="1" customFormat="1" ht="24.25" customHeight="1">
      <c r="B217" s="31"/>
      <c r="C217" s="161" t="s">
        <v>251</v>
      </c>
      <c r="D217" s="161" t="s">
        <v>208</v>
      </c>
      <c r="E217" s="162" t="s">
        <v>825</v>
      </c>
      <c r="F217" s="163" t="s">
        <v>826</v>
      </c>
      <c r="G217" s="164" t="s">
        <v>349</v>
      </c>
      <c r="H217" s="165">
        <v>3</v>
      </c>
      <c r="I217" s="166"/>
      <c r="J217" s="167">
        <f>ROUND(I217*H217,2)</f>
        <v>0</v>
      </c>
      <c r="K217" s="168"/>
      <c r="L217" s="169"/>
      <c r="M217" s="170" t="s">
        <v>1</v>
      </c>
      <c r="N217" s="171" t="s">
        <v>43</v>
      </c>
      <c r="P217" s="142">
        <f>O217*H217</f>
        <v>0</v>
      </c>
      <c r="Q217" s="142">
        <v>1E-3</v>
      </c>
      <c r="R217" s="142">
        <f>Q217*H217</f>
        <v>3.0000000000000001E-3</v>
      </c>
      <c r="S217" s="142">
        <v>0</v>
      </c>
      <c r="T217" s="143">
        <f>S217*H217</f>
        <v>0</v>
      </c>
      <c r="AR217" s="144" t="s">
        <v>201</v>
      </c>
      <c r="AT217" s="144" t="s">
        <v>208</v>
      </c>
      <c r="AU217" s="144" t="s">
        <v>88</v>
      </c>
      <c r="AY217" s="16" t="s">
        <v>158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86</v>
      </c>
      <c r="BK217" s="145">
        <f>ROUND(I217*H217,2)</f>
        <v>0</v>
      </c>
      <c r="BL217" s="16" t="s">
        <v>164</v>
      </c>
      <c r="BM217" s="144" t="s">
        <v>827</v>
      </c>
    </row>
    <row r="218" spans="2:65" s="12" customFormat="1" ht="10.5">
      <c r="B218" s="146"/>
      <c r="D218" s="147" t="s">
        <v>169</v>
      </c>
      <c r="E218" s="148" t="s">
        <v>1</v>
      </c>
      <c r="F218" s="149" t="s">
        <v>177</v>
      </c>
      <c r="H218" s="150">
        <v>3</v>
      </c>
      <c r="I218" s="151"/>
      <c r="L218" s="146"/>
      <c r="M218" s="152"/>
      <c r="T218" s="153"/>
      <c r="AT218" s="148" t="s">
        <v>169</v>
      </c>
      <c r="AU218" s="148" t="s">
        <v>88</v>
      </c>
      <c r="AV218" s="12" t="s">
        <v>88</v>
      </c>
      <c r="AW218" s="12" t="s">
        <v>33</v>
      </c>
      <c r="AX218" s="12" t="s">
        <v>78</v>
      </c>
      <c r="AY218" s="148" t="s">
        <v>158</v>
      </c>
    </row>
    <row r="219" spans="2:65" s="13" customFormat="1" ht="10.5">
      <c r="B219" s="154"/>
      <c r="D219" s="147" t="s">
        <v>169</v>
      </c>
      <c r="E219" s="155" t="s">
        <v>1</v>
      </c>
      <c r="F219" s="156" t="s">
        <v>176</v>
      </c>
      <c r="H219" s="157">
        <v>3</v>
      </c>
      <c r="I219" s="158"/>
      <c r="L219" s="154"/>
      <c r="M219" s="159"/>
      <c r="T219" s="160"/>
      <c r="AT219" s="155" t="s">
        <v>169</v>
      </c>
      <c r="AU219" s="155" t="s">
        <v>88</v>
      </c>
      <c r="AV219" s="13" t="s">
        <v>164</v>
      </c>
      <c r="AW219" s="13" t="s">
        <v>33</v>
      </c>
      <c r="AX219" s="13" t="s">
        <v>86</v>
      </c>
      <c r="AY219" s="155" t="s">
        <v>158</v>
      </c>
    </row>
    <row r="220" spans="2:65" s="1" customFormat="1" ht="33.049999999999997" customHeight="1">
      <c r="B220" s="31"/>
      <c r="C220" s="132" t="s">
        <v>334</v>
      </c>
      <c r="D220" s="132" t="s">
        <v>160</v>
      </c>
      <c r="E220" s="133" t="s">
        <v>828</v>
      </c>
      <c r="F220" s="134" t="s">
        <v>829</v>
      </c>
      <c r="G220" s="135" t="s">
        <v>349</v>
      </c>
      <c r="H220" s="136">
        <v>13</v>
      </c>
      <c r="I220" s="137"/>
      <c r="J220" s="138">
        <f>ROUND(I220*H220,2)</f>
        <v>0</v>
      </c>
      <c r="K220" s="139"/>
      <c r="L220" s="31"/>
      <c r="M220" s="140" t="s">
        <v>1</v>
      </c>
      <c r="N220" s="141" t="s">
        <v>43</v>
      </c>
      <c r="P220" s="142">
        <f>O220*H220</f>
        <v>0</v>
      </c>
      <c r="Q220" s="142">
        <v>1.15E-5</v>
      </c>
      <c r="R220" s="142">
        <f>Q220*H220</f>
        <v>1.495E-4</v>
      </c>
      <c r="S220" s="142">
        <v>0</v>
      </c>
      <c r="T220" s="143">
        <f>S220*H220</f>
        <v>0</v>
      </c>
      <c r="AR220" s="144" t="s">
        <v>164</v>
      </c>
      <c r="AT220" s="144" t="s">
        <v>160</v>
      </c>
      <c r="AU220" s="144" t="s">
        <v>88</v>
      </c>
      <c r="AY220" s="16" t="s">
        <v>158</v>
      </c>
      <c r="BE220" s="145">
        <f>IF(N220="základní",J220,0)</f>
        <v>0</v>
      </c>
      <c r="BF220" s="145">
        <f>IF(N220="snížená",J220,0)</f>
        <v>0</v>
      </c>
      <c r="BG220" s="145">
        <f>IF(N220="zákl. přenesená",J220,0)</f>
        <v>0</v>
      </c>
      <c r="BH220" s="145">
        <f>IF(N220="sníž. přenesená",J220,0)</f>
        <v>0</v>
      </c>
      <c r="BI220" s="145">
        <f>IF(N220="nulová",J220,0)</f>
        <v>0</v>
      </c>
      <c r="BJ220" s="16" t="s">
        <v>86</v>
      </c>
      <c r="BK220" s="145">
        <f>ROUND(I220*H220,2)</f>
        <v>0</v>
      </c>
      <c r="BL220" s="16" t="s">
        <v>164</v>
      </c>
      <c r="BM220" s="144" t="s">
        <v>307</v>
      </c>
    </row>
    <row r="221" spans="2:65" s="12" customFormat="1" ht="10.5">
      <c r="B221" s="146"/>
      <c r="D221" s="147" t="s">
        <v>169</v>
      </c>
      <c r="E221" s="148" t="s">
        <v>1</v>
      </c>
      <c r="F221" s="149" t="s">
        <v>830</v>
      </c>
      <c r="H221" s="150">
        <v>13</v>
      </c>
      <c r="I221" s="151"/>
      <c r="L221" s="146"/>
      <c r="M221" s="152"/>
      <c r="T221" s="153"/>
      <c r="AT221" s="148" t="s">
        <v>169</v>
      </c>
      <c r="AU221" s="148" t="s">
        <v>88</v>
      </c>
      <c r="AV221" s="12" t="s">
        <v>88</v>
      </c>
      <c r="AW221" s="12" t="s">
        <v>33</v>
      </c>
      <c r="AX221" s="12" t="s">
        <v>78</v>
      </c>
      <c r="AY221" s="148" t="s">
        <v>158</v>
      </c>
    </row>
    <row r="222" spans="2:65" s="13" customFormat="1" ht="10.5">
      <c r="B222" s="154"/>
      <c r="D222" s="147" t="s">
        <v>169</v>
      </c>
      <c r="E222" s="155" t="s">
        <v>1</v>
      </c>
      <c r="F222" s="156" t="s">
        <v>176</v>
      </c>
      <c r="H222" s="157">
        <v>13</v>
      </c>
      <c r="I222" s="158"/>
      <c r="L222" s="154"/>
      <c r="M222" s="159"/>
      <c r="T222" s="160"/>
      <c r="AT222" s="155" t="s">
        <v>169</v>
      </c>
      <c r="AU222" s="155" t="s">
        <v>88</v>
      </c>
      <c r="AV222" s="13" t="s">
        <v>164</v>
      </c>
      <c r="AW222" s="13" t="s">
        <v>33</v>
      </c>
      <c r="AX222" s="13" t="s">
        <v>86</v>
      </c>
      <c r="AY222" s="155" t="s">
        <v>158</v>
      </c>
    </row>
    <row r="223" spans="2:65" s="1" customFormat="1" ht="24.25" customHeight="1">
      <c r="B223" s="31"/>
      <c r="C223" s="161" t="s">
        <v>254</v>
      </c>
      <c r="D223" s="161" t="s">
        <v>208</v>
      </c>
      <c r="E223" s="162" t="s">
        <v>831</v>
      </c>
      <c r="F223" s="163" t="s">
        <v>832</v>
      </c>
      <c r="G223" s="164" t="s">
        <v>349</v>
      </c>
      <c r="H223" s="165">
        <v>13</v>
      </c>
      <c r="I223" s="166"/>
      <c r="J223" s="167">
        <f>ROUND(I223*H223,2)</f>
        <v>0</v>
      </c>
      <c r="K223" s="168"/>
      <c r="L223" s="169"/>
      <c r="M223" s="170" t="s">
        <v>1</v>
      </c>
      <c r="N223" s="171" t="s">
        <v>43</v>
      </c>
      <c r="P223" s="142">
        <f>O223*H223</f>
        <v>0</v>
      </c>
      <c r="Q223" s="142">
        <v>2.63E-3</v>
      </c>
      <c r="R223" s="142">
        <f>Q223*H223</f>
        <v>3.4189999999999998E-2</v>
      </c>
      <c r="S223" s="142">
        <v>0</v>
      </c>
      <c r="T223" s="143">
        <f>S223*H223</f>
        <v>0</v>
      </c>
      <c r="AR223" s="144" t="s">
        <v>201</v>
      </c>
      <c r="AT223" s="144" t="s">
        <v>208</v>
      </c>
      <c r="AU223" s="144" t="s">
        <v>88</v>
      </c>
      <c r="AY223" s="16" t="s">
        <v>158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6" t="s">
        <v>86</v>
      </c>
      <c r="BK223" s="145">
        <f>ROUND(I223*H223,2)</f>
        <v>0</v>
      </c>
      <c r="BL223" s="16" t="s">
        <v>164</v>
      </c>
      <c r="BM223" s="144" t="s">
        <v>310</v>
      </c>
    </row>
    <row r="224" spans="2:65" s="12" customFormat="1" ht="10.5">
      <c r="B224" s="146"/>
      <c r="D224" s="147" t="s">
        <v>169</v>
      </c>
      <c r="E224" s="148" t="s">
        <v>1</v>
      </c>
      <c r="F224" s="149" t="s">
        <v>830</v>
      </c>
      <c r="H224" s="150">
        <v>13</v>
      </c>
      <c r="I224" s="151"/>
      <c r="L224" s="146"/>
      <c r="M224" s="152"/>
      <c r="T224" s="153"/>
      <c r="AT224" s="148" t="s">
        <v>169</v>
      </c>
      <c r="AU224" s="148" t="s">
        <v>88</v>
      </c>
      <c r="AV224" s="12" t="s">
        <v>88</v>
      </c>
      <c r="AW224" s="12" t="s">
        <v>33</v>
      </c>
      <c r="AX224" s="12" t="s">
        <v>78</v>
      </c>
      <c r="AY224" s="148" t="s">
        <v>158</v>
      </c>
    </row>
    <row r="225" spans="2:65" s="13" customFormat="1" ht="10.5">
      <c r="B225" s="154"/>
      <c r="D225" s="147" t="s">
        <v>169</v>
      </c>
      <c r="E225" s="155" t="s">
        <v>1</v>
      </c>
      <c r="F225" s="156" t="s">
        <v>176</v>
      </c>
      <c r="H225" s="157">
        <v>13</v>
      </c>
      <c r="I225" s="158"/>
      <c r="L225" s="154"/>
      <c r="M225" s="159"/>
      <c r="T225" s="160"/>
      <c r="AT225" s="155" t="s">
        <v>169</v>
      </c>
      <c r="AU225" s="155" t="s">
        <v>88</v>
      </c>
      <c r="AV225" s="13" t="s">
        <v>164</v>
      </c>
      <c r="AW225" s="13" t="s">
        <v>33</v>
      </c>
      <c r="AX225" s="13" t="s">
        <v>86</v>
      </c>
      <c r="AY225" s="155" t="s">
        <v>158</v>
      </c>
    </row>
    <row r="226" spans="2:65" s="1" customFormat="1" ht="33.049999999999997" customHeight="1">
      <c r="B226" s="31"/>
      <c r="C226" s="132" t="s">
        <v>341</v>
      </c>
      <c r="D226" s="132" t="s">
        <v>160</v>
      </c>
      <c r="E226" s="133" t="s">
        <v>833</v>
      </c>
      <c r="F226" s="134" t="s">
        <v>834</v>
      </c>
      <c r="G226" s="135" t="s">
        <v>349</v>
      </c>
      <c r="H226" s="136">
        <v>33</v>
      </c>
      <c r="I226" s="137"/>
      <c r="J226" s="138">
        <f>ROUND(I226*H226,2)</f>
        <v>0</v>
      </c>
      <c r="K226" s="139"/>
      <c r="L226" s="31"/>
      <c r="M226" s="140" t="s">
        <v>1</v>
      </c>
      <c r="N226" s="141" t="s">
        <v>43</v>
      </c>
      <c r="P226" s="142">
        <f>O226*H226</f>
        <v>0</v>
      </c>
      <c r="Q226" s="142">
        <v>3.7500000000000001E-6</v>
      </c>
      <c r="R226" s="142">
        <f>Q226*H226</f>
        <v>1.2375E-4</v>
      </c>
      <c r="S226" s="142">
        <v>0</v>
      </c>
      <c r="T226" s="143">
        <f>S226*H226</f>
        <v>0</v>
      </c>
      <c r="AR226" s="144" t="s">
        <v>164</v>
      </c>
      <c r="AT226" s="144" t="s">
        <v>160</v>
      </c>
      <c r="AU226" s="144" t="s">
        <v>88</v>
      </c>
      <c r="AY226" s="16" t="s">
        <v>158</v>
      </c>
      <c r="BE226" s="145">
        <f>IF(N226="základní",J226,0)</f>
        <v>0</v>
      </c>
      <c r="BF226" s="145">
        <f>IF(N226="snížená",J226,0)</f>
        <v>0</v>
      </c>
      <c r="BG226" s="145">
        <f>IF(N226="zákl. přenesená",J226,0)</f>
        <v>0</v>
      </c>
      <c r="BH226" s="145">
        <f>IF(N226="sníž. přenesená",J226,0)</f>
        <v>0</v>
      </c>
      <c r="BI226" s="145">
        <f>IF(N226="nulová",J226,0)</f>
        <v>0</v>
      </c>
      <c r="BJ226" s="16" t="s">
        <v>86</v>
      </c>
      <c r="BK226" s="145">
        <f>ROUND(I226*H226,2)</f>
        <v>0</v>
      </c>
      <c r="BL226" s="16" t="s">
        <v>164</v>
      </c>
      <c r="BM226" s="144" t="s">
        <v>456</v>
      </c>
    </row>
    <row r="227" spans="2:65" s="12" customFormat="1" ht="10.5">
      <c r="B227" s="146"/>
      <c r="D227" s="147" t="s">
        <v>169</v>
      </c>
      <c r="E227" s="148" t="s">
        <v>1</v>
      </c>
      <c r="F227" s="149" t="s">
        <v>835</v>
      </c>
      <c r="H227" s="150">
        <v>33</v>
      </c>
      <c r="I227" s="151"/>
      <c r="L227" s="146"/>
      <c r="M227" s="152"/>
      <c r="T227" s="153"/>
      <c r="AT227" s="148" t="s">
        <v>169</v>
      </c>
      <c r="AU227" s="148" t="s">
        <v>88</v>
      </c>
      <c r="AV227" s="12" t="s">
        <v>88</v>
      </c>
      <c r="AW227" s="12" t="s">
        <v>33</v>
      </c>
      <c r="AX227" s="12" t="s">
        <v>78</v>
      </c>
      <c r="AY227" s="148" t="s">
        <v>158</v>
      </c>
    </row>
    <row r="228" spans="2:65" s="13" customFormat="1" ht="10.5">
      <c r="B228" s="154"/>
      <c r="D228" s="147" t="s">
        <v>169</v>
      </c>
      <c r="E228" s="155" t="s">
        <v>1</v>
      </c>
      <c r="F228" s="156" t="s">
        <v>176</v>
      </c>
      <c r="H228" s="157">
        <v>33</v>
      </c>
      <c r="I228" s="158"/>
      <c r="L228" s="154"/>
      <c r="M228" s="159"/>
      <c r="T228" s="160"/>
      <c r="AT228" s="155" t="s">
        <v>169</v>
      </c>
      <c r="AU228" s="155" t="s">
        <v>88</v>
      </c>
      <c r="AV228" s="13" t="s">
        <v>164</v>
      </c>
      <c r="AW228" s="13" t="s">
        <v>33</v>
      </c>
      <c r="AX228" s="13" t="s">
        <v>86</v>
      </c>
      <c r="AY228" s="155" t="s">
        <v>158</v>
      </c>
    </row>
    <row r="229" spans="2:65" s="1" customFormat="1" ht="21.8" customHeight="1">
      <c r="B229" s="31"/>
      <c r="C229" s="161" t="s">
        <v>346</v>
      </c>
      <c r="D229" s="161" t="s">
        <v>208</v>
      </c>
      <c r="E229" s="162" t="s">
        <v>836</v>
      </c>
      <c r="F229" s="163" t="s">
        <v>837</v>
      </c>
      <c r="G229" s="164" t="s">
        <v>349</v>
      </c>
      <c r="H229" s="165">
        <v>33</v>
      </c>
      <c r="I229" s="166"/>
      <c r="J229" s="167">
        <f>ROUND(I229*H229,2)</f>
        <v>0</v>
      </c>
      <c r="K229" s="168"/>
      <c r="L229" s="169"/>
      <c r="M229" s="170" t="s">
        <v>1</v>
      </c>
      <c r="N229" s="171" t="s">
        <v>43</v>
      </c>
      <c r="P229" s="142">
        <f>O229*H229</f>
        <v>0</v>
      </c>
      <c r="Q229" s="142">
        <v>7.1999999999999998E-3</v>
      </c>
      <c r="R229" s="142">
        <f>Q229*H229</f>
        <v>0.23760000000000001</v>
      </c>
      <c r="S229" s="142">
        <v>0</v>
      </c>
      <c r="T229" s="143">
        <f>S229*H229</f>
        <v>0</v>
      </c>
      <c r="AR229" s="144" t="s">
        <v>201</v>
      </c>
      <c r="AT229" s="144" t="s">
        <v>208</v>
      </c>
      <c r="AU229" s="144" t="s">
        <v>88</v>
      </c>
      <c r="AY229" s="16" t="s">
        <v>158</v>
      </c>
      <c r="BE229" s="145">
        <f>IF(N229="základní",J229,0)</f>
        <v>0</v>
      </c>
      <c r="BF229" s="145">
        <f>IF(N229="snížená",J229,0)</f>
        <v>0</v>
      </c>
      <c r="BG229" s="145">
        <f>IF(N229="zákl. přenesená",J229,0)</f>
        <v>0</v>
      </c>
      <c r="BH229" s="145">
        <f>IF(N229="sníž. přenesená",J229,0)</f>
        <v>0</v>
      </c>
      <c r="BI229" s="145">
        <f>IF(N229="nulová",J229,0)</f>
        <v>0</v>
      </c>
      <c r="BJ229" s="16" t="s">
        <v>86</v>
      </c>
      <c r="BK229" s="145">
        <f>ROUND(I229*H229,2)</f>
        <v>0</v>
      </c>
      <c r="BL229" s="16" t="s">
        <v>164</v>
      </c>
      <c r="BM229" s="144" t="s">
        <v>322</v>
      </c>
    </row>
    <row r="230" spans="2:65" s="12" customFormat="1" ht="10.5">
      <c r="B230" s="146"/>
      <c r="D230" s="147" t="s">
        <v>169</v>
      </c>
      <c r="E230" s="148" t="s">
        <v>1</v>
      </c>
      <c r="F230" s="149" t="s">
        <v>334</v>
      </c>
      <c r="H230" s="150">
        <v>33</v>
      </c>
      <c r="I230" s="151"/>
      <c r="L230" s="146"/>
      <c r="M230" s="152"/>
      <c r="T230" s="153"/>
      <c r="AT230" s="148" t="s">
        <v>169</v>
      </c>
      <c r="AU230" s="148" t="s">
        <v>88</v>
      </c>
      <c r="AV230" s="12" t="s">
        <v>88</v>
      </c>
      <c r="AW230" s="12" t="s">
        <v>33</v>
      </c>
      <c r="AX230" s="12" t="s">
        <v>78</v>
      </c>
      <c r="AY230" s="148" t="s">
        <v>158</v>
      </c>
    </row>
    <row r="231" spans="2:65" s="13" customFormat="1" ht="10.5">
      <c r="B231" s="154"/>
      <c r="D231" s="147" t="s">
        <v>169</v>
      </c>
      <c r="E231" s="155" t="s">
        <v>1</v>
      </c>
      <c r="F231" s="156" t="s">
        <v>176</v>
      </c>
      <c r="H231" s="157">
        <v>33</v>
      </c>
      <c r="I231" s="158"/>
      <c r="L231" s="154"/>
      <c r="M231" s="159"/>
      <c r="T231" s="160"/>
      <c r="AT231" s="155" t="s">
        <v>169</v>
      </c>
      <c r="AU231" s="155" t="s">
        <v>88</v>
      </c>
      <c r="AV231" s="13" t="s">
        <v>164</v>
      </c>
      <c r="AW231" s="13" t="s">
        <v>33</v>
      </c>
      <c r="AX231" s="13" t="s">
        <v>86</v>
      </c>
      <c r="AY231" s="155" t="s">
        <v>158</v>
      </c>
    </row>
    <row r="232" spans="2:65" s="1" customFormat="1" ht="24.25" customHeight="1">
      <c r="B232" s="31"/>
      <c r="C232" s="132" t="s">
        <v>351</v>
      </c>
      <c r="D232" s="132" t="s">
        <v>160</v>
      </c>
      <c r="E232" s="133" t="s">
        <v>838</v>
      </c>
      <c r="F232" s="134" t="s">
        <v>839</v>
      </c>
      <c r="G232" s="135" t="s">
        <v>349</v>
      </c>
      <c r="H232" s="136">
        <v>6</v>
      </c>
      <c r="I232" s="137"/>
      <c r="J232" s="138">
        <f>ROUND(I232*H232,2)</f>
        <v>0</v>
      </c>
      <c r="K232" s="139"/>
      <c r="L232" s="31"/>
      <c r="M232" s="140" t="s">
        <v>1</v>
      </c>
      <c r="N232" s="141" t="s">
        <v>43</v>
      </c>
      <c r="P232" s="142">
        <f>O232*H232</f>
        <v>0</v>
      </c>
      <c r="Q232" s="142">
        <v>2.8538000000000001E-2</v>
      </c>
      <c r="R232" s="142">
        <f>Q232*H232</f>
        <v>0.17122799999999999</v>
      </c>
      <c r="S232" s="142">
        <v>0</v>
      </c>
      <c r="T232" s="143">
        <f>S232*H232</f>
        <v>0</v>
      </c>
      <c r="AR232" s="144" t="s">
        <v>164</v>
      </c>
      <c r="AT232" s="144" t="s">
        <v>160</v>
      </c>
      <c r="AU232" s="144" t="s">
        <v>88</v>
      </c>
      <c r="AY232" s="16" t="s">
        <v>158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6" t="s">
        <v>86</v>
      </c>
      <c r="BK232" s="145">
        <f>ROUND(I232*H232,2)</f>
        <v>0</v>
      </c>
      <c r="BL232" s="16" t="s">
        <v>164</v>
      </c>
      <c r="BM232" s="144" t="s">
        <v>476</v>
      </c>
    </row>
    <row r="233" spans="2:65" s="12" customFormat="1" ht="10.5">
      <c r="B233" s="146"/>
      <c r="D233" s="147" t="s">
        <v>169</v>
      </c>
      <c r="E233" s="148" t="s">
        <v>1</v>
      </c>
      <c r="F233" s="149" t="s">
        <v>191</v>
      </c>
      <c r="H233" s="150">
        <v>6</v>
      </c>
      <c r="I233" s="151"/>
      <c r="L233" s="146"/>
      <c r="M233" s="152"/>
      <c r="T233" s="153"/>
      <c r="AT233" s="148" t="s">
        <v>169</v>
      </c>
      <c r="AU233" s="148" t="s">
        <v>88</v>
      </c>
      <c r="AV233" s="12" t="s">
        <v>88</v>
      </c>
      <c r="AW233" s="12" t="s">
        <v>33</v>
      </c>
      <c r="AX233" s="12" t="s">
        <v>78</v>
      </c>
      <c r="AY233" s="148" t="s">
        <v>158</v>
      </c>
    </row>
    <row r="234" spans="2:65" s="13" customFormat="1" ht="10.5">
      <c r="B234" s="154"/>
      <c r="D234" s="147" t="s">
        <v>169</v>
      </c>
      <c r="E234" s="155" t="s">
        <v>1</v>
      </c>
      <c r="F234" s="156" t="s">
        <v>176</v>
      </c>
      <c r="H234" s="157">
        <v>6</v>
      </c>
      <c r="I234" s="158"/>
      <c r="L234" s="154"/>
      <c r="M234" s="159"/>
      <c r="T234" s="160"/>
      <c r="AT234" s="155" t="s">
        <v>169</v>
      </c>
      <c r="AU234" s="155" t="s">
        <v>88</v>
      </c>
      <c r="AV234" s="13" t="s">
        <v>164</v>
      </c>
      <c r="AW234" s="13" t="s">
        <v>33</v>
      </c>
      <c r="AX234" s="13" t="s">
        <v>86</v>
      </c>
      <c r="AY234" s="155" t="s">
        <v>158</v>
      </c>
    </row>
    <row r="235" spans="2:65" s="1" customFormat="1" ht="21.8" customHeight="1">
      <c r="B235" s="31"/>
      <c r="C235" s="161" t="s">
        <v>355</v>
      </c>
      <c r="D235" s="161" t="s">
        <v>208</v>
      </c>
      <c r="E235" s="162" t="s">
        <v>840</v>
      </c>
      <c r="F235" s="163" t="s">
        <v>841</v>
      </c>
      <c r="G235" s="164" t="s">
        <v>349</v>
      </c>
      <c r="H235" s="165">
        <v>6</v>
      </c>
      <c r="I235" s="166"/>
      <c r="J235" s="167">
        <f>ROUND(I235*H235,2)</f>
        <v>0</v>
      </c>
      <c r="K235" s="168"/>
      <c r="L235" s="169"/>
      <c r="M235" s="170" t="s">
        <v>1</v>
      </c>
      <c r="N235" s="171" t="s">
        <v>43</v>
      </c>
      <c r="P235" s="142">
        <f>O235*H235</f>
        <v>0</v>
      </c>
      <c r="Q235" s="142">
        <v>1.6</v>
      </c>
      <c r="R235" s="142">
        <f>Q235*H235</f>
        <v>9.6000000000000014</v>
      </c>
      <c r="S235" s="142">
        <v>0</v>
      </c>
      <c r="T235" s="143">
        <f>S235*H235</f>
        <v>0</v>
      </c>
      <c r="AR235" s="144" t="s">
        <v>201</v>
      </c>
      <c r="AT235" s="144" t="s">
        <v>208</v>
      </c>
      <c r="AU235" s="144" t="s">
        <v>88</v>
      </c>
      <c r="AY235" s="16" t="s">
        <v>158</v>
      </c>
      <c r="BE235" s="145">
        <f>IF(N235="základní",J235,0)</f>
        <v>0</v>
      </c>
      <c r="BF235" s="145">
        <f>IF(N235="snížená",J235,0)</f>
        <v>0</v>
      </c>
      <c r="BG235" s="145">
        <f>IF(N235="zákl. přenesená",J235,0)</f>
        <v>0</v>
      </c>
      <c r="BH235" s="145">
        <f>IF(N235="sníž. přenesená",J235,0)</f>
        <v>0</v>
      </c>
      <c r="BI235" s="145">
        <f>IF(N235="nulová",J235,0)</f>
        <v>0</v>
      </c>
      <c r="BJ235" s="16" t="s">
        <v>86</v>
      </c>
      <c r="BK235" s="145">
        <f>ROUND(I235*H235,2)</f>
        <v>0</v>
      </c>
      <c r="BL235" s="16" t="s">
        <v>164</v>
      </c>
      <c r="BM235" s="144" t="s">
        <v>333</v>
      </c>
    </row>
    <row r="236" spans="2:65" s="12" customFormat="1" ht="10.5">
      <c r="B236" s="146"/>
      <c r="D236" s="147" t="s">
        <v>169</v>
      </c>
      <c r="E236" s="148" t="s">
        <v>1</v>
      </c>
      <c r="F236" s="149" t="s">
        <v>191</v>
      </c>
      <c r="H236" s="150">
        <v>6</v>
      </c>
      <c r="I236" s="151"/>
      <c r="L236" s="146"/>
      <c r="M236" s="152"/>
      <c r="T236" s="153"/>
      <c r="AT236" s="148" t="s">
        <v>169</v>
      </c>
      <c r="AU236" s="148" t="s">
        <v>88</v>
      </c>
      <c r="AV236" s="12" t="s">
        <v>88</v>
      </c>
      <c r="AW236" s="12" t="s">
        <v>33</v>
      </c>
      <c r="AX236" s="12" t="s">
        <v>78</v>
      </c>
      <c r="AY236" s="148" t="s">
        <v>158</v>
      </c>
    </row>
    <row r="237" spans="2:65" s="13" customFormat="1" ht="10.5">
      <c r="B237" s="154"/>
      <c r="D237" s="147" t="s">
        <v>169</v>
      </c>
      <c r="E237" s="155" t="s">
        <v>1</v>
      </c>
      <c r="F237" s="156" t="s">
        <v>176</v>
      </c>
      <c r="H237" s="157">
        <v>6</v>
      </c>
      <c r="I237" s="158"/>
      <c r="L237" s="154"/>
      <c r="M237" s="159"/>
      <c r="T237" s="160"/>
      <c r="AT237" s="155" t="s">
        <v>169</v>
      </c>
      <c r="AU237" s="155" t="s">
        <v>88</v>
      </c>
      <c r="AV237" s="13" t="s">
        <v>164</v>
      </c>
      <c r="AW237" s="13" t="s">
        <v>33</v>
      </c>
      <c r="AX237" s="13" t="s">
        <v>86</v>
      </c>
      <c r="AY237" s="155" t="s">
        <v>158</v>
      </c>
    </row>
    <row r="238" spans="2:65" s="1" customFormat="1" ht="24.25" customHeight="1">
      <c r="B238" s="31"/>
      <c r="C238" s="132" t="s">
        <v>359</v>
      </c>
      <c r="D238" s="132" t="s">
        <v>160</v>
      </c>
      <c r="E238" s="133" t="s">
        <v>842</v>
      </c>
      <c r="F238" s="134" t="s">
        <v>843</v>
      </c>
      <c r="G238" s="135" t="s">
        <v>349</v>
      </c>
      <c r="H238" s="136">
        <v>7</v>
      </c>
      <c r="I238" s="137"/>
      <c r="J238" s="138">
        <f>ROUND(I238*H238,2)</f>
        <v>0</v>
      </c>
      <c r="K238" s="139"/>
      <c r="L238" s="31"/>
      <c r="M238" s="140" t="s">
        <v>1</v>
      </c>
      <c r="N238" s="141" t="s">
        <v>43</v>
      </c>
      <c r="P238" s="142">
        <f>O238*H238</f>
        <v>0</v>
      </c>
      <c r="Q238" s="142">
        <v>1.0186000000000001E-2</v>
      </c>
      <c r="R238" s="142">
        <f>Q238*H238</f>
        <v>7.1302000000000004E-2</v>
      </c>
      <c r="S238" s="142">
        <v>0</v>
      </c>
      <c r="T238" s="143">
        <f>S238*H238</f>
        <v>0</v>
      </c>
      <c r="AR238" s="144" t="s">
        <v>164</v>
      </c>
      <c r="AT238" s="144" t="s">
        <v>160</v>
      </c>
      <c r="AU238" s="144" t="s">
        <v>88</v>
      </c>
      <c r="AY238" s="16" t="s">
        <v>158</v>
      </c>
      <c r="BE238" s="145">
        <f>IF(N238="základní",J238,0)</f>
        <v>0</v>
      </c>
      <c r="BF238" s="145">
        <f>IF(N238="snížená",J238,0)</f>
        <v>0</v>
      </c>
      <c r="BG238" s="145">
        <f>IF(N238="zákl. přenesená",J238,0)</f>
        <v>0</v>
      </c>
      <c r="BH238" s="145">
        <f>IF(N238="sníž. přenesená",J238,0)</f>
        <v>0</v>
      </c>
      <c r="BI238" s="145">
        <f>IF(N238="nulová",J238,0)</f>
        <v>0</v>
      </c>
      <c r="BJ238" s="16" t="s">
        <v>86</v>
      </c>
      <c r="BK238" s="145">
        <f>ROUND(I238*H238,2)</f>
        <v>0</v>
      </c>
      <c r="BL238" s="16" t="s">
        <v>164</v>
      </c>
      <c r="BM238" s="144" t="s">
        <v>337</v>
      </c>
    </row>
    <row r="239" spans="2:65" s="12" customFormat="1" ht="10.5">
      <c r="B239" s="146"/>
      <c r="D239" s="147" t="s">
        <v>169</v>
      </c>
      <c r="E239" s="148" t="s">
        <v>1</v>
      </c>
      <c r="F239" s="149" t="s">
        <v>844</v>
      </c>
      <c r="H239" s="150">
        <v>7</v>
      </c>
      <c r="I239" s="151"/>
      <c r="L239" s="146"/>
      <c r="M239" s="152"/>
      <c r="T239" s="153"/>
      <c r="AT239" s="148" t="s">
        <v>169</v>
      </c>
      <c r="AU239" s="148" t="s">
        <v>88</v>
      </c>
      <c r="AV239" s="12" t="s">
        <v>88</v>
      </c>
      <c r="AW239" s="12" t="s">
        <v>33</v>
      </c>
      <c r="AX239" s="12" t="s">
        <v>78</v>
      </c>
      <c r="AY239" s="148" t="s">
        <v>158</v>
      </c>
    </row>
    <row r="240" spans="2:65" s="13" customFormat="1" ht="10.5">
      <c r="B240" s="154"/>
      <c r="D240" s="147" t="s">
        <v>169</v>
      </c>
      <c r="E240" s="155" t="s">
        <v>1</v>
      </c>
      <c r="F240" s="156" t="s">
        <v>176</v>
      </c>
      <c r="H240" s="157">
        <v>7</v>
      </c>
      <c r="I240" s="158"/>
      <c r="L240" s="154"/>
      <c r="M240" s="159"/>
      <c r="T240" s="160"/>
      <c r="AT240" s="155" t="s">
        <v>169</v>
      </c>
      <c r="AU240" s="155" t="s">
        <v>88</v>
      </c>
      <c r="AV240" s="13" t="s">
        <v>164</v>
      </c>
      <c r="AW240" s="13" t="s">
        <v>33</v>
      </c>
      <c r="AX240" s="13" t="s">
        <v>86</v>
      </c>
      <c r="AY240" s="155" t="s">
        <v>158</v>
      </c>
    </row>
    <row r="241" spans="2:65" s="1" customFormat="1" ht="24.25" customHeight="1">
      <c r="B241" s="31"/>
      <c r="C241" s="161" t="s">
        <v>260</v>
      </c>
      <c r="D241" s="161" t="s">
        <v>208</v>
      </c>
      <c r="E241" s="162" t="s">
        <v>845</v>
      </c>
      <c r="F241" s="163" t="s">
        <v>846</v>
      </c>
      <c r="G241" s="164" t="s">
        <v>349</v>
      </c>
      <c r="H241" s="165">
        <v>2</v>
      </c>
      <c r="I241" s="166"/>
      <c r="J241" s="167">
        <f>ROUND(I241*H241,2)</f>
        <v>0</v>
      </c>
      <c r="K241" s="168"/>
      <c r="L241" s="169"/>
      <c r="M241" s="170" t="s">
        <v>1</v>
      </c>
      <c r="N241" s="171" t="s">
        <v>43</v>
      </c>
      <c r="P241" s="142">
        <f>O241*H241</f>
        <v>0</v>
      </c>
      <c r="Q241" s="142">
        <v>0.50600000000000001</v>
      </c>
      <c r="R241" s="142">
        <f>Q241*H241</f>
        <v>1.012</v>
      </c>
      <c r="S241" s="142">
        <v>0</v>
      </c>
      <c r="T241" s="143">
        <f>S241*H241</f>
        <v>0</v>
      </c>
      <c r="AR241" s="144" t="s">
        <v>201</v>
      </c>
      <c r="AT241" s="144" t="s">
        <v>208</v>
      </c>
      <c r="AU241" s="144" t="s">
        <v>88</v>
      </c>
      <c r="AY241" s="16" t="s">
        <v>158</v>
      </c>
      <c r="BE241" s="145">
        <f>IF(N241="základní",J241,0)</f>
        <v>0</v>
      </c>
      <c r="BF241" s="145">
        <f>IF(N241="snížená",J241,0)</f>
        <v>0</v>
      </c>
      <c r="BG241" s="145">
        <f>IF(N241="zákl. přenesená",J241,0)</f>
        <v>0</v>
      </c>
      <c r="BH241" s="145">
        <f>IF(N241="sníž. přenesená",J241,0)</f>
        <v>0</v>
      </c>
      <c r="BI241" s="145">
        <f>IF(N241="nulová",J241,0)</f>
        <v>0</v>
      </c>
      <c r="BJ241" s="16" t="s">
        <v>86</v>
      </c>
      <c r="BK241" s="145">
        <f>ROUND(I241*H241,2)</f>
        <v>0</v>
      </c>
      <c r="BL241" s="16" t="s">
        <v>164</v>
      </c>
      <c r="BM241" s="144" t="s">
        <v>340</v>
      </c>
    </row>
    <row r="242" spans="2:65" s="12" customFormat="1" ht="10.5">
      <c r="B242" s="146"/>
      <c r="D242" s="147" t="s">
        <v>169</v>
      </c>
      <c r="E242" s="148" t="s">
        <v>1</v>
      </c>
      <c r="F242" s="149" t="s">
        <v>88</v>
      </c>
      <c r="H242" s="150">
        <v>2</v>
      </c>
      <c r="I242" s="151"/>
      <c r="L242" s="146"/>
      <c r="M242" s="152"/>
      <c r="T242" s="153"/>
      <c r="AT242" s="148" t="s">
        <v>169</v>
      </c>
      <c r="AU242" s="148" t="s">
        <v>88</v>
      </c>
      <c r="AV242" s="12" t="s">
        <v>88</v>
      </c>
      <c r="AW242" s="12" t="s">
        <v>33</v>
      </c>
      <c r="AX242" s="12" t="s">
        <v>78</v>
      </c>
      <c r="AY242" s="148" t="s">
        <v>158</v>
      </c>
    </row>
    <row r="243" spans="2:65" s="13" customFormat="1" ht="10.5">
      <c r="B243" s="154"/>
      <c r="D243" s="147" t="s">
        <v>169</v>
      </c>
      <c r="E243" s="155" t="s">
        <v>1</v>
      </c>
      <c r="F243" s="156" t="s">
        <v>176</v>
      </c>
      <c r="H243" s="157">
        <v>2</v>
      </c>
      <c r="I243" s="158"/>
      <c r="L243" s="154"/>
      <c r="M243" s="159"/>
      <c r="T243" s="160"/>
      <c r="AT243" s="155" t="s">
        <v>169</v>
      </c>
      <c r="AU243" s="155" t="s">
        <v>88</v>
      </c>
      <c r="AV243" s="13" t="s">
        <v>164</v>
      </c>
      <c r="AW243" s="13" t="s">
        <v>33</v>
      </c>
      <c r="AX243" s="13" t="s">
        <v>86</v>
      </c>
      <c r="AY243" s="155" t="s">
        <v>158</v>
      </c>
    </row>
    <row r="244" spans="2:65" s="1" customFormat="1" ht="24.25" customHeight="1">
      <c r="B244" s="31"/>
      <c r="C244" s="161" t="s">
        <v>366</v>
      </c>
      <c r="D244" s="161" t="s">
        <v>208</v>
      </c>
      <c r="E244" s="162" t="s">
        <v>847</v>
      </c>
      <c r="F244" s="163" t="s">
        <v>848</v>
      </c>
      <c r="G244" s="164" t="s">
        <v>349</v>
      </c>
      <c r="H244" s="165">
        <v>1</v>
      </c>
      <c r="I244" s="166"/>
      <c r="J244" s="167">
        <f>ROUND(I244*H244,2)</f>
        <v>0</v>
      </c>
      <c r="K244" s="168"/>
      <c r="L244" s="169"/>
      <c r="M244" s="170" t="s">
        <v>1</v>
      </c>
      <c r="N244" s="171" t="s">
        <v>43</v>
      </c>
      <c r="P244" s="142">
        <f>O244*H244</f>
        <v>0</v>
      </c>
      <c r="Q244" s="142">
        <v>0.254</v>
      </c>
      <c r="R244" s="142">
        <f>Q244*H244</f>
        <v>0.254</v>
      </c>
      <c r="S244" s="142">
        <v>0</v>
      </c>
      <c r="T244" s="143">
        <f>S244*H244</f>
        <v>0</v>
      </c>
      <c r="AR244" s="144" t="s">
        <v>201</v>
      </c>
      <c r="AT244" s="144" t="s">
        <v>208</v>
      </c>
      <c r="AU244" s="144" t="s">
        <v>88</v>
      </c>
      <c r="AY244" s="16" t="s">
        <v>158</v>
      </c>
      <c r="BE244" s="145">
        <f>IF(N244="základní",J244,0)</f>
        <v>0</v>
      </c>
      <c r="BF244" s="145">
        <f>IF(N244="snížená",J244,0)</f>
        <v>0</v>
      </c>
      <c r="BG244" s="145">
        <f>IF(N244="zákl. přenesená",J244,0)</f>
        <v>0</v>
      </c>
      <c r="BH244" s="145">
        <f>IF(N244="sníž. přenesená",J244,0)</f>
        <v>0</v>
      </c>
      <c r="BI244" s="145">
        <f>IF(N244="nulová",J244,0)</f>
        <v>0</v>
      </c>
      <c r="BJ244" s="16" t="s">
        <v>86</v>
      </c>
      <c r="BK244" s="145">
        <f>ROUND(I244*H244,2)</f>
        <v>0</v>
      </c>
      <c r="BL244" s="16" t="s">
        <v>164</v>
      </c>
      <c r="BM244" s="144" t="s">
        <v>344</v>
      </c>
    </row>
    <row r="245" spans="2:65" s="12" customFormat="1" ht="10.5">
      <c r="B245" s="146"/>
      <c r="D245" s="147" t="s">
        <v>169</v>
      </c>
      <c r="E245" s="148" t="s">
        <v>1</v>
      </c>
      <c r="F245" s="149" t="s">
        <v>86</v>
      </c>
      <c r="H245" s="150">
        <v>1</v>
      </c>
      <c r="I245" s="151"/>
      <c r="L245" s="146"/>
      <c r="M245" s="152"/>
      <c r="T245" s="153"/>
      <c r="AT245" s="148" t="s">
        <v>169</v>
      </c>
      <c r="AU245" s="148" t="s">
        <v>88</v>
      </c>
      <c r="AV245" s="12" t="s">
        <v>88</v>
      </c>
      <c r="AW245" s="12" t="s">
        <v>33</v>
      </c>
      <c r="AX245" s="12" t="s">
        <v>78</v>
      </c>
      <c r="AY245" s="148" t="s">
        <v>158</v>
      </c>
    </row>
    <row r="246" spans="2:65" s="13" customFormat="1" ht="10.5">
      <c r="B246" s="154"/>
      <c r="D246" s="147" t="s">
        <v>169</v>
      </c>
      <c r="E246" s="155" t="s">
        <v>1</v>
      </c>
      <c r="F246" s="156" t="s">
        <v>176</v>
      </c>
      <c r="H246" s="157">
        <v>1</v>
      </c>
      <c r="I246" s="158"/>
      <c r="L246" s="154"/>
      <c r="M246" s="159"/>
      <c r="T246" s="160"/>
      <c r="AT246" s="155" t="s">
        <v>169</v>
      </c>
      <c r="AU246" s="155" t="s">
        <v>88</v>
      </c>
      <c r="AV246" s="13" t="s">
        <v>164</v>
      </c>
      <c r="AW246" s="13" t="s">
        <v>33</v>
      </c>
      <c r="AX246" s="13" t="s">
        <v>86</v>
      </c>
      <c r="AY246" s="155" t="s">
        <v>158</v>
      </c>
    </row>
    <row r="247" spans="2:65" s="1" customFormat="1" ht="24.25" customHeight="1">
      <c r="B247" s="31"/>
      <c r="C247" s="161" t="s">
        <v>370</v>
      </c>
      <c r="D247" s="161" t="s">
        <v>208</v>
      </c>
      <c r="E247" s="162" t="s">
        <v>849</v>
      </c>
      <c r="F247" s="163" t="s">
        <v>850</v>
      </c>
      <c r="G247" s="164" t="s">
        <v>349</v>
      </c>
      <c r="H247" s="165">
        <v>4</v>
      </c>
      <c r="I247" s="166"/>
      <c r="J247" s="167">
        <f>ROUND(I247*H247,2)</f>
        <v>0</v>
      </c>
      <c r="K247" s="168"/>
      <c r="L247" s="169"/>
      <c r="M247" s="170" t="s">
        <v>1</v>
      </c>
      <c r="N247" s="171" t="s">
        <v>43</v>
      </c>
      <c r="P247" s="142">
        <f>O247*H247</f>
        <v>0</v>
      </c>
      <c r="Q247" s="142">
        <v>1.0129999999999999</v>
      </c>
      <c r="R247" s="142">
        <f>Q247*H247</f>
        <v>4.0519999999999996</v>
      </c>
      <c r="S247" s="142">
        <v>0</v>
      </c>
      <c r="T247" s="143">
        <f>S247*H247</f>
        <v>0</v>
      </c>
      <c r="AR247" s="144" t="s">
        <v>201</v>
      </c>
      <c r="AT247" s="144" t="s">
        <v>208</v>
      </c>
      <c r="AU247" s="144" t="s">
        <v>88</v>
      </c>
      <c r="AY247" s="16" t="s">
        <v>158</v>
      </c>
      <c r="BE247" s="145">
        <f>IF(N247="základní",J247,0)</f>
        <v>0</v>
      </c>
      <c r="BF247" s="145">
        <f>IF(N247="snížená",J247,0)</f>
        <v>0</v>
      </c>
      <c r="BG247" s="145">
        <f>IF(N247="zákl. přenesená",J247,0)</f>
        <v>0</v>
      </c>
      <c r="BH247" s="145">
        <f>IF(N247="sníž. přenesená",J247,0)</f>
        <v>0</v>
      </c>
      <c r="BI247" s="145">
        <f>IF(N247="nulová",J247,0)</f>
        <v>0</v>
      </c>
      <c r="BJ247" s="16" t="s">
        <v>86</v>
      </c>
      <c r="BK247" s="145">
        <f>ROUND(I247*H247,2)</f>
        <v>0</v>
      </c>
      <c r="BL247" s="16" t="s">
        <v>164</v>
      </c>
      <c r="BM247" s="144" t="s">
        <v>492</v>
      </c>
    </row>
    <row r="248" spans="2:65" s="12" customFormat="1" ht="10.5">
      <c r="B248" s="146"/>
      <c r="D248" s="147" t="s">
        <v>169</v>
      </c>
      <c r="E248" s="148" t="s">
        <v>1</v>
      </c>
      <c r="F248" s="149" t="s">
        <v>782</v>
      </c>
      <c r="H248" s="150">
        <v>4</v>
      </c>
      <c r="I248" s="151"/>
      <c r="L248" s="146"/>
      <c r="M248" s="152"/>
      <c r="T248" s="153"/>
      <c r="AT248" s="148" t="s">
        <v>169</v>
      </c>
      <c r="AU248" s="148" t="s">
        <v>88</v>
      </c>
      <c r="AV248" s="12" t="s">
        <v>88</v>
      </c>
      <c r="AW248" s="12" t="s">
        <v>33</v>
      </c>
      <c r="AX248" s="12" t="s">
        <v>78</v>
      </c>
      <c r="AY248" s="148" t="s">
        <v>158</v>
      </c>
    </row>
    <row r="249" spans="2:65" s="13" customFormat="1" ht="10.5">
      <c r="B249" s="154"/>
      <c r="D249" s="147" t="s">
        <v>169</v>
      </c>
      <c r="E249" s="155" t="s">
        <v>1</v>
      </c>
      <c r="F249" s="156" t="s">
        <v>176</v>
      </c>
      <c r="H249" s="157">
        <v>4</v>
      </c>
      <c r="I249" s="158"/>
      <c r="L249" s="154"/>
      <c r="M249" s="159"/>
      <c r="T249" s="160"/>
      <c r="AT249" s="155" t="s">
        <v>169</v>
      </c>
      <c r="AU249" s="155" t="s">
        <v>88</v>
      </c>
      <c r="AV249" s="13" t="s">
        <v>164</v>
      </c>
      <c r="AW249" s="13" t="s">
        <v>33</v>
      </c>
      <c r="AX249" s="13" t="s">
        <v>86</v>
      </c>
      <c r="AY249" s="155" t="s">
        <v>158</v>
      </c>
    </row>
    <row r="250" spans="2:65" s="1" customFormat="1" ht="24.25" customHeight="1">
      <c r="B250" s="31"/>
      <c r="C250" s="132" t="s">
        <v>374</v>
      </c>
      <c r="D250" s="132" t="s">
        <v>160</v>
      </c>
      <c r="E250" s="133" t="s">
        <v>851</v>
      </c>
      <c r="F250" s="134" t="s">
        <v>852</v>
      </c>
      <c r="G250" s="135" t="s">
        <v>349</v>
      </c>
      <c r="H250" s="136">
        <v>9</v>
      </c>
      <c r="I250" s="137"/>
      <c r="J250" s="138">
        <f>ROUND(I250*H250,2)</f>
        <v>0</v>
      </c>
      <c r="K250" s="139"/>
      <c r="L250" s="31"/>
      <c r="M250" s="140" t="s">
        <v>1</v>
      </c>
      <c r="N250" s="141" t="s">
        <v>43</v>
      </c>
      <c r="P250" s="142">
        <f>O250*H250</f>
        <v>0</v>
      </c>
      <c r="Q250" s="142">
        <v>1.248E-2</v>
      </c>
      <c r="R250" s="142">
        <f>Q250*H250</f>
        <v>0.11232</v>
      </c>
      <c r="S250" s="142">
        <v>0</v>
      </c>
      <c r="T250" s="143">
        <f>S250*H250</f>
        <v>0</v>
      </c>
      <c r="AR250" s="144" t="s">
        <v>164</v>
      </c>
      <c r="AT250" s="144" t="s">
        <v>160</v>
      </c>
      <c r="AU250" s="144" t="s">
        <v>88</v>
      </c>
      <c r="AY250" s="16" t="s">
        <v>158</v>
      </c>
      <c r="BE250" s="145">
        <f>IF(N250="základní",J250,0)</f>
        <v>0</v>
      </c>
      <c r="BF250" s="145">
        <f>IF(N250="snížená",J250,0)</f>
        <v>0</v>
      </c>
      <c r="BG250" s="145">
        <f>IF(N250="zákl. přenesená",J250,0)</f>
        <v>0</v>
      </c>
      <c r="BH250" s="145">
        <f>IF(N250="sníž. přenesená",J250,0)</f>
        <v>0</v>
      </c>
      <c r="BI250" s="145">
        <f>IF(N250="nulová",J250,0)</f>
        <v>0</v>
      </c>
      <c r="BJ250" s="16" t="s">
        <v>86</v>
      </c>
      <c r="BK250" s="145">
        <f>ROUND(I250*H250,2)</f>
        <v>0</v>
      </c>
      <c r="BL250" s="16" t="s">
        <v>164</v>
      </c>
      <c r="BM250" s="144" t="s">
        <v>350</v>
      </c>
    </row>
    <row r="251" spans="2:65" s="12" customFormat="1" ht="10.5">
      <c r="B251" s="146"/>
      <c r="D251" s="147" t="s">
        <v>169</v>
      </c>
      <c r="E251" s="148" t="s">
        <v>1</v>
      </c>
      <c r="F251" s="149" t="s">
        <v>853</v>
      </c>
      <c r="H251" s="150">
        <v>9</v>
      </c>
      <c r="I251" s="151"/>
      <c r="L251" s="146"/>
      <c r="M251" s="152"/>
      <c r="T251" s="153"/>
      <c r="AT251" s="148" t="s">
        <v>169</v>
      </c>
      <c r="AU251" s="148" t="s">
        <v>88</v>
      </c>
      <c r="AV251" s="12" t="s">
        <v>88</v>
      </c>
      <c r="AW251" s="12" t="s">
        <v>33</v>
      </c>
      <c r="AX251" s="12" t="s">
        <v>78</v>
      </c>
      <c r="AY251" s="148" t="s">
        <v>158</v>
      </c>
    </row>
    <row r="252" spans="2:65" s="13" customFormat="1" ht="10.5">
      <c r="B252" s="154"/>
      <c r="D252" s="147" t="s">
        <v>169</v>
      </c>
      <c r="E252" s="155" t="s">
        <v>1</v>
      </c>
      <c r="F252" s="156" t="s">
        <v>176</v>
      </c>
      <c r="H252" s="157">
        <v>9</v>
      </c>
      <c r="I252" s="158"/>
      <c r="L252" s="154"/>
      <c r="M252" s="159"/>
      <c r="T252" s="160"/>
      <c r="AT252" s="155" t="s">
        <v>169</v>
      </c>
      <c r="AU252" s="155" t="s">
        <v>88</v>
      </c>
      <c r="AV252" s="13" t="s">
        <v>164</v>
      </c>
      <c r="AW252" s="13" t="s">
        <v>33</v>
      </c>
      <c r="AX252" s="13" t="s">
        <v>86</v>
      </c>
      <c r="AY252" s="155" t="s">
        <v>158</v>
      </c>
    </row>
    <row r="253" spans="2:65" s="1" customFormat="1" ht="24.25" customHeight="1">
      <c r="B253" s="31"/>
      <c r="C253" s="161" t="s">
        <v>265</v>
      </c>
      <c r="D253" s="161" t="s">
        <v>208</v>
      </c>
      <c r="E253" s="162" t="s">
        <v>854</v>
      </c>
      <c r="F253" s="163" t="s">
        <v>855</v>
      </c>
      <c r="G253" s="164" t="s">
        <v>349</v>
      </c>
      <c r="H253" s="165">
        <v>9</v>
      </c>
      <c r="I253" s="166"/>
      <c r="J253" s="167">
        <f>ROUND(I253*H253,2)</f>
        <v>0</v>
      </c>
      <c r="K253" s="168"/>
      <c r="L253" s="169"/>
      <c r="M253" s="170" t="s">
        <v>1</v>
      </c>
      <c r="N253" s="171" t="s">
        <v>43</v>
      </c>
      <c r="P253" s="142">
        <f>O253*H253</f>
        <v>0</v>
      </c>
      <c r="Q253" s="142">
        <v>0.39600000000000002</v>
      </c>
      <c r="R253" s="142">
        <f>Q253*H253</f>
        <v>3.5640000000000001</v>
      </c>
      <c r="S253" s="142">
        <v>0</v>
      </c>
      <c r="T253" s="143">
        <f>S253*H253</f>
        <v>0</v>
      </c>
      <c r="AR253" s="144" t="s">
        <v>201</v>
      </c>
      <c r="AT253" s="144" t="s">
        <v>208</v>
      </c>
      <c r="AU253" s="144" t="s">
        <v>88</v>
      </c>
      <c r="AY253" s="16" t="s">
        <v>158</v>
      </c>
      <c r="BE253" s="145">
        <f>IF(N253="základní",J253,0)</f>
        <v>0</v>
      </c>
      <c r="BF253" s="145">
        <f>IF(N253="snížená",J253,0)</f>
        <v>0</v>
      </c>
      <c r="BG253" s="145">
        <f>IF(N253="zákl. přenesená",J253,0)</f>
        <v>0</v>
      </c>
      <c r="BH253" s="145">
        <f>IF(N253="sníž. přenesená",J253,0)</f>
        <v>0</v>
      </c>
      <c r="BI253" s="145">
        <f>IF(N253="nulová",J253,0)</f>
        <v>0</v>
      </c>
      <c r="BJ253" s="16" t="s">
        <v>86</v>
      </c>
      <c r="BK253" s="145">
        <f>ROUND(I253*H253,2)</f>
        <v>0</v>
      </c>
      <c r="BL253" s="16" t="s">
        <v>164</v>
      </c>
      <c r="BM253" s="144" t="s">
        <v>856</v>
      </c>
    </row>
    <row r="254" spans="2:65" s="12" customFormat="1" ht="10.5">
      <c r="B254" s="146"/>
      <c r="D254" s="147" t="s">
        <v>169</v>
      </c>
      <c r="E254" s="148" t="s">
        <v>1</v>
      </c>
      <c r="F254" s="149" t="s">
        <v>853</v>
      </c>
      <c r="H254" s="150">
        <v>9</v>
      </c>
      <c r="I254" s="151"/>
      <c r="L254" s="146"/>
      <c r="M254" s="152"/>
      <c r="T254" s="153"/>
      <c r="AT254" s="148" t="s">
        <v>169</v>
      </c>
      <c r="AU254" s="148" t="s">
        <v>88</v>
      </c>
      <c r="AV254" s="12" t="s">
        <v>88</v>
      </c>
      <c r="AW254" s="12" t="s">
        <v>33</v>
      </c>
      <c r="AX254" s="12" t="s">
        <v>78</v>
      </c>
      <c r="AY254" s="148" t="s">
        <v>158</v>
      </c>
    </row>
    <row r="255" spans="2:65" s="13" customFormat="1" ht="10.5">
      <c r="B255" s="154"/>
      <c r="D255" s="147" t="s">
        <v>169</v>
      </c>
      <c r="E255" s="155" t="s">
        <v>1</v>
      </c>
      <c r="F255" s="156" t="s">
        <v>176</v>
      </c>
      <c r="H255" s="157">
        <v>9</v>
      </c>
      <c r="I255" s="158"/>
      <c r="L255" s="154"/>
      <c r="M255" s="159"/>
      <c r="T255" s="160"/>
      <c r="AT255" s="155" t="s">
        <v>169</v>
      </c>
      <c r="AU255" s="155" t="s">
        <v>88</v>
      </c>
      <c r="AV255" s="13" t="s">
        <v>164</v>
      </c>
      <c r="AW255" s="13" t="s">
        <v>33</v>
      </c>
      <c r="AX255" s="13" t="s">
        <v>86</v>
      </c>
      <c r="AY255" s="155" t="s">
        <v>158</v>
      </c>
    </row>
    <row r="256" spans="2:65" s="1" customFormat="1" ht="24.25" customHeight="1">
      <c r="B256" s="31"/>
      <c r="C256" s="161" t="s">
        <v>382</v>
      </c>
      <c r="D256" s="161" t="s">
        <v>208</v>
      </c>
      <c r="E256" s="162" t="s">
        <v>857</v>
      </c>
      <c r="F256" s="163" t="s">
        <v>858</v>
      </c>
      <c r="G256" s="164" t="s">
        <v>349</v>
      </c>
      <c r="H256" s="165">
        <v>1</v>
      </c>
      <c r="I256" s="166"/>
      <c r="J256" s="167">
        <f>ROUND(I256*H256,2)</f>
        <v>0</v>
      </c>
      <c r="K256" s="168"/>
      <c r="L256" s="169"/>
      <c r="M256" s="170" t="s">
        <v>1</v>
      </c>
      <c r="N256" s="171" t="s">
        <v>43</v>
      </c>
      <c r="P256" s="142">
        <f>O256*H256</f>
        <v>0</v>
      </c>
      <c r="Q256" s="142">
        <v>2.1000000000000001E-2</v>
      </c>
      <c r="R256" s="142">
        <f>Q256*H256</f>
        <v>2.1000000000000001E-2</v>
      </c>
      <c r="S256" s="142">
        <v>0</v>
      </c>
      <c r="T256" s="143">
        <f>S256*H256</f>
        <v>0</v>
      </c>
      <c r="AR256" s="144" t="s">
        <v>201</v>
      </c>
      <c r="AT256" s="144" t="s">
        <v>208</v>
      </c>
      <c r="AU256" s="144" t="s">
        <v>88</v>
      </c>
      <c r="AY256" s="16" t="s">
        <v>158</v>
      </c>
      <c r="BE256" s="145">
        <f>IF(N256="základní",J256,0)</f>
        <v>0</v>
      </c>
      <c r="BF256" s="145">
        <f>IF(N256="snížená",J256,0)</f>
        <v>0</v>
      </c>
      <c r="BG256" s="145">
        <f>IF(N256="zákl. přenesená",J256,0)</f>
        <v>0</v>
      </c>
      <c r="BH256" s="145">
        <f>IF(N256="sníž. přenesená",J256,0)</f>
        <v>0</v>
      </c>
      <c r="BI256" s="145">
        <f>IF(N256="nulová",J256,0)</f>
        <v>0</v>
      </c>
      <c r="BJ256" s="16" t="s">
        <v>86</v>
      </c>
      <c r="BK256" s="145">
        <f>ROUND(I256*H256,2)</f>
        <v>0</v>
      </c>
      <c r="BL256" s="16" t="s">
        <v>164</v>
      </c>
      <c r="BM256" s="144" t="s">
        <v>859</v>
      </c>
    </row>
    <row r="257" spans="2:65" s="12" customFormat="1" ht="10.5">
      <c r="B257" s="146"/>
      <c r="D257" s="147" t="s">
        <v>169</v>
      </c>
      <c r="E257" s="148" t="s">
        <v>1</v>
      </c>
      <c r="F257" s="149" t="s">
        <v>86</v>
      </c>
      <c r="H257" s="150">
        <v>1</v>
      </c>
      <c r="I257" s="151"/>
      <c r="L257" s="146"/>
      <c r="M257" s="152"/>
      <c r="T257" s="153"/>
      <c r="AT257" s="148" t="s">
        <v>169</v>
      </c>
      <c r="AU257" s="148" t="s">
        <v>88</v>
      </c>
      <c r="AV257" s="12" t="s">
        <v>88</v>
      </c>
      <c r="AW257" s="12" t="s">
        <v>33</v>
      </c>
      <c r="AX257" s="12" t="s">
        <v>78</v>
      </c>
      <c r="AY257" s="148" t="s">
        <v>158</v>
      </c>
    </row>
    <row r="258" spans="2:65" s="13" customFormat="1" ht="10.5">
      <c r="B258" s="154"/>
      <c r="D258" s="147" t="s">
        <v>169</v>
      </c>
      <c r="E258" s="155" t="s">
        <v>1</v>
      </c>
      <c r="F258" s="156" t="s">
        <v>176</v>
      </c>
      <c r="H258" s="157">
        <v>1</v>
      </c>
      <c r="I258" s="158"/>
      <c r="L258" s="154"/>
      <c r="M258" s="159"/>
      <c r="T258" s="160"/>
      <c r="AT258" s="155" t="s">
        <v>169</v>
      </c>
      <c r="AU258" s="155" t="s">
        <v>88</v>
      </c>
      <c r="AV258" s="13" t="s">
        <v>164</v>
      </c>
      <c r="AW258" s="13" t="s">
        <v>33</v>
      </c>
      <c r="AX258" s="13" t="s">
        <v>86</v>
      </c>
      <c r="AY258" s="155" t="s">
        <v>158</v>
      </c>
    </row>
    <row r="259" spans="2:65" s="1" customFormat="1" ht="24.25" customHeight="1">
      <c r="B259" s="31"/>
      <c r="C259" s="161" t="s">
        <v>274</v>
      </c>
      <c r="D259" s="161" t="s">
        <v>208</v>
      </c>
      <c r="E259" s="162" t="s">
        <v>860</v>
      </c>
      <c r="F259" s="163" t="s">
        <v>861</v>
      </c>
      <c r="G259" s="164" t="s">
        <v>349</v>
      </c>
      <c r="H259" s="165">
        <v>2</v>
      </c>
      <c r="I259" s="166"/>
      <c r="J259" s="167">
        <f>ROUND(I259*H259,2)</f>
        <v>0</v>
      </c>
      <c r="K259" s="168"/>
      <c r="L259" s="169"/>
      <c r="M259" s="170" t="s">
        <v>1</v>
      </c>
      <c r="N259" s="171" t="s">
        <v>43</v>
      </c>
      <c r="P259" s="142">
        <f>O259*H259</f>
        <v>0</v>
      </c>
      <c r="Q259" s="142">
        <v>3.2000000000000001E-2</v>
      </c>
      <c r="R259" s="142">
        <f>Q259*H259</f>
        <v>6.4000000000000001E-2</v>
      </c>
      <c r="S259" s="142">
        <v>0</v>
      </c>
      <c r="T259" s="143">
        <f>S259*H259</f>
        <v>0</v>
      </c>
      <c r="AR259" s="144" t="s">
        <v>201</v>
      </c>
      <c r="AT259" s="144" t="s">
        <v>208</v>
      </c>
      <c r="AU259" s="144" t="s">
        <v>88</v>
      </c>
      <c r="AY259" s="16" t="s">
        <v>158</v>
      </c>
      <c r="BE259" s="145">
        <f>IF(N259="základní",J259,0)</f>
        <v>0</v>
      </c>
      <c r="BF259" s="145">
        <f>IF(N259="snížená",J259,0)</f>
        <v>0</v>
      </c>
      <c r="BG259" s="145">
        <f>IF(N259="zákl. přenesená",J259,0)</f>
        <v>0</v>
      </c>
      <c r="BH259" s="145">
        <f>IF(N259="sníž. přenesená",J259,0)</f>
        <v>0</v>
      </c>
      <c r="BI259" s="145">
        <f>IF(N259="nulová",J259,0)</f>
        <v>0</v>
      </c>
      <c r="BJ259" s="16" t="s">
        <v>86</v>
      </c>
      <c r="BK259" s="145">
        <f>ROUND(I259*H259,2)</f>
        <v>0</v>
      </c>
      <c r="BL259" s="16" t="s">
        <v>164</v>
      </c>
      <c r="BM259" s="144" t="s">
        <v>862</v>
      </c>
    </row>
    <row r="260" spans="2:65" s="12" customFormat="1" ht="10.5">
      <c r="B260" s="146"/>
      <c r="D260" s="147" t="s">
        <v>169</v>
      </c>
      <c r="E260" s="148" t="s">
        <v>1</v>
      </c>
      <c r="F260" s="149" t="s">
        <v>88</v>
      </c>
      <c r="H260" s="150">
        <v>2</v>
      </c>
      <c r="I260" s="151"/>
      <c r="L260" s="146"/>
      <c r="M260" s="152"/>
      <c r="T260" s="153"/>
      <c r="AT260" s="148" t="s">
        <v>169</v>
      </c>
      <c r="AU260" s="148" t="s">
        <v>88</v>
      </c>
      <c r="AV260" s="12" t="s">
        <v>88</v>
      </c>
      <c r="AW260" s="12" t="s">
        <v>33</v>
      </c>
      <c r="AX260" s="12" t="s">
        <v>78</v>
      </c>
      <c r="AY260" s="148" t="s">
        <v>158</v>
      </c>
    </row>
    <row r="261" spans="2:65" s="13" customFormat="1" ht="10.5">
      <c r="B261" s="154"/>
      <c r="D261" s="147" t="s">
        <v>169</v>
      </c>
      <c r="E261" s="155" t="s">
        <v>1</v>
      </c>
      <c r="F261" s="156" t="s">
        <v>176</v>
      </c>
      <c r="H261" s="157">
        <v>2</v>
      </c>
      <c r="I261" s="158"/>
      <c r="L261" s="154"/>
      <c r="M261" s="159"/>
      <c r="T261" s="160"/>
      <c r="AT261" s="155" t="s">
        <v>169</v>
      </c>
      <c r="AU261" s="155" t="s">
        <v>88</v>
      </c>
      <c r="AV261" s="13" t="s">
        <v>164</v>
      </c>
      <c r="AW261" s="13" t="s">
        <v>33</v>
      </c>
      <c r="AX261" s="13" t="s">
        <v>86</v>
      </c>
      <c r="AY261" s="155" t="s">
        <v>158</v>
      </c>
    </row>
    <row r="262" spans="2:65" s="1" customFormat="1" ht="24.25" customHeight="1">
      <c r="B262" s="31"/>
      <c r="C262" s="161" t="s">
        <v>389</v>
      </c>
      <c r="D262" s="161" t="s">
        <v>208</v>
      </c>
      <c r="E262" s="162" t="s">
        <v>863</v>
      </c>
      <c r="F262" s="163" t="s">
        <v>864</v>
      </c>
      <c r="G262" s="164" t="s">
        <v>349</v>
      </c>
      <c r="H262" s="165">
        <v>3</v>
      </c>
      <c r="I262" s="166"/>
      <c r="J262" s="167">
        <f>ROUND(I262*H262,2)</f>
        <v>0</v>
      </c>
      <c r="K262" s="168"/>
      <c r="L262" s="169"/>
      <c r="M262" s="170" t="s">
        <v>1</v>
      </c>
      <c r="N262" s="171" t="s">
        <v>43</v>
      </c>
      <c r="P262" s="142">
        <f>O262*H262</f>
        <v>0</v>
      </c>
      <c r="Q262" s="142">
        <v>5.0999999999999997E-2</v>
      </c>
      <c r="R262" s="142">
        <f>Q262*H262</f>
        <v>0.153</v>
      </c>
      <c r="S262" s="142">
        <v>0</v>
      </c>
      <c r="T262" s="143">
        <f>S262*H262</f>
        <v>0</v>
      </c>
      <c r="AR262" s="144" t="s">
        <v>201</v>
      </c>
      <c r="AT262" s="144" t="s">
        <v>208</v>
      </c>
      <c r="AU262" s="144" t="s">
        <v>88</v>
      </c>
      <c r="AY262" s="16" t="s">
        <v>158</v>
      </c>
      <c r="BE262" s="145">
        <f>IF(N262="základní",J262,0)</f>
        <v>0</v>
      </c>
      <c r="BF262" s="145">
        <f>IF(N262="snížená",J262,0)</f>
        <v>0</v>
      </c>
      <c r="BG262" s="145">
        <f>IF(N262="zákl. přenesená",J262,0)</f>
        <v>0</v>
      </c>
      <c r="BH262" s="145">
        <f>IF(N262="sníž. přenesená",J262,0)</f>
        <v>0</v>
      </c>
      <c r="BI262" s="145">
        <f>IF(N262="nulová",J262,0)</f>
        <v>0</v>
      </c>
      <c r="BJ262" s="16" t="s">
        <v>86</v>
      </c>
      <c r="BK262" s="145">
        <f>ROUND(I262*H262,2)</f>
        <v>0</v>
      </c>
      <c r="BL262" s="16" t="s">
        <v>164</v>
      </c>
      <c r="BM262" s="144" t="s">
        <v>373</v>
      </c>
    </row>
    <row r="263" spans="2:65" s="12" customFormat="1" ht="10.5">
      <c r="B263" s="146"/>
      <c r="D263" s="147" t="s">
        <v>169</v>
      </c>
      <c r="E263" s="148" t="s">
        <v>1</v>
      </c>
      <c r="F263" s="149" t="s">
        <v>865</v>
      </c>
      <c r="H263" s="150">
        <v>3</v>
      </c>
      <c r="I263" s="151"/>
      <c r="L263" s="146"/>
      <c r="M263" s="152"/>
      <c r="T263" s="153"/>
      <c r="AT263" s="148" t="s">
        <v>169</v>
      </c>
      <c r="AU263" s="148" t="s">
        <v>88</v>
      </c>
      <c r="AV263" s="12" t="s">
        <v>88</v>
      </c>
      <c r="AW263" s="12" t="s">
        <v>33</v>
      </c>
      <c r="AX263" s="12" t="s">
        <v>78</v>
      </c>
      <c r="AY263" s="148" t="s">
        <v>158</v>
      </c>
    </row>
    <row r="264" spans="2:65" s="13" customFormat="1" ht="10.5">
      <c r="B264" s="154"/>
      <c r="D264" s="147" t="s">
        <v>169</v>
      </c>
      <c r="E264" s="155" t="s">
        <v>1</v>
      </c>
      <c r="F264" s="156" t="s">
        <v>176</v>
      </c>
      <c r="H264" s="157">
        <v>3</v>
      </c>
      <c r="I264" s="158"/>
      <c r="L264" s="154"/>
      <c r="M264" s="159"/>
      <c r="T264" s="160"/>
      <c r="AT264" s="155" t="s">
        <v>169</v>
      </c>
      <c r="AU264" s="155" t="s">
        <v>88</v>
      </c>
      <c r="AV264" s="13" t="s">
        <v>164</v>
      </c>
      <c r="AW264" s="13" t="s">
        <v>33</v>
      </c>
      <c r="AX264" s="13" t="s">
        <v>86</v>
      </c>
      <c r="AY264" s="155" t="s">
        <v>158</v>
      </c>
    </row>
    <row r="265" spans="2:65" s="1" customFormat="1" ht="24.25" customHeight="1">
      <c r="B265" s="31"/>
      <c r="C265" s="161" t="s">
        <v>278</v>
      </c>
      <c r="D265" s="161" t="s">
        <v>208</v>
      </c>
      <c r="E265" s="162" t="s">
        <v>866</v>
      </c>
      <c r="F265" s="163" t="s">
        <v>867</v>
      </c>
      <c r="G265" s="164" t="s">
        <v>349</v>
      </c>
      <c r="H265" s="165">
        <v>3</v>
      </c>
      <c r="I265" s="166"/>
      <c r="J265" s="167">
        <f>ROUND(I265*H265,2)</f>
        <v>0</v>
      </c>
      <c r="K265" s="168"/>
      <c r="L265" s="169"/>
      <c r="M265" s="170" t="s">
        <v>1</v>
      </c>
      <c r="N265" s="171" t="s">
        <v>43</v>
      </c>
      <c r="P265" s="142">
        <f>O265*H265</f>
        <v>0</v>
      </c>
      <c r="Q265" s="142">
        <v>6.8000000000000005E-2</v>
      </c>
      <c r="R265" s="142">
        <f>Q265*H265</f>
        <v>0.20400000000000001</v>
      </c>
      <c r="S265" s="142">
        <v>0</v>
      </c>
      <c r="T265" s="143">
        <f>S265*H265</f>
        <v>0</v>
      </c>
      <c r="AR265" s="144" t="s">
        <v>201</v>
      </c>
      <c r="AT265" s="144" t="s">
        <v>208</v>
      </c>
      <c r="AU265" s="144" t="s">
        <v>88</v>
      </c>
      <c r="AY265" s="16" t="s">
        <v>158</v>
      </c>
      <c r="BE265" s="145">
        <f>IF(N265="základní",J265,0)</f>
        <v>0</v>
      </c>
      <c r="BF265" s="145">
        <f>IF(N265="snížená",J265,0)</f>
        <v>0</v>
      </c>
      <c r="BG265" s="145">
        <f>IF(N265="zákl. přenesená",J265,0)</f>
        <v>0</v>
      </c>
      <c r="BH265" s="145">
        <f>IF(N265="sníž. přenesená",J265,0)</f>
        <v>0</v>
      </c>
      <c r="BI265" s="145">
        <f>IF(N265="nulová",J265,0)</f>
        <v>0</v>
      </c>
      <c r="BJ265" s="16" t="s">
        <v>86</v>
      </c>
      <c r="BK265" s="145">
        <f>ROUND(I265*H265,2)</f>
        <v>0</v>
      </c>
      <c r="BL265" s="16" t="s">
        <v>164</v>
      </c>
      <c r="BM265" s="144" t="s">
        <v>377</v>
      </c>
    </row>
    <row r="266" spans="2:65" s="12" customFormat="1" ht="10.5">
      <c r="B266" s="146"/>
      <c r="D266" s="147" t="s">
        <v>169</v>
      </c>
      <c r="E266" s="148" t="s">
        <v>1</v>
      </c>
      <c r="F266" s="149" t="s">
        <v>865</v>
      </c>
      <c r="H266" s="150">
        <v>3</v>
      </c>
      <c r="I266" s="151"/>
      <c r="L266" s="146"/>
      <c r="M266" s="152"/>
      <c r="T266" s="153"/>
      <c r="AT266" s="148" t="s">
        <v>169</v>
      </c>
      <c r="AU266" s="148" t="s">
        <v>88</v>
      </c>
      <c r="AV266" s="12" t="s">
        <v>88</v>
      </c>
      <c r="AW266" s="12" t="s">
        <v>33</v>
      </c>
      <c r="AX266" s="12" t="s">
        <v>78</v>
      </c>
      <c r="AY266" s="148" t="s">
        <v>158</v>
      </c>
    </row>
    <row r="267" spans="2:65" s="13" customFormat="1" ht="10.5">
      <c r="B267" s="154"/>
      <c r="D267" s="147" t="s">
        <v>169</v>
      </c>
      <c r="E267" s="155" t="s">
        <v>1</v>
      </c>
      <c r="F267" s="156" t="s">
        <v>176</v>
      </c>
      <c r="H267" s="157">
        <v>3</v>
      </c>
      <c r="I267" s="158"/>
      <c r="L267" s="154"/>
      <c r="M267" s="159"/>
      <c r="T267" s="160"/>
      <c r="AT267" s="155" t="s">
        <v>169</v>
      </c>
      <c r="AU267" s="155" t="s">
        <v>88</v>
      </c>
      <c r="AV267" s="13" t="s">
        <v>164</v>
      </c>
      <c r="AW267" s="13" t="s">
        <v>33</v>
      </c>
      <c r="AX267" s="13" t="s">
        <v>86</v>
      </c>
      <c r="AY267" s="155" t="s">
        <v>158</v>
      </c>
    </row>
    <row r="268" spans="2:65" s="1" customFormat="1" ht="24.25" customHeight="1">
      <c r="B268" s="31"/>
      <c r="C268" s="132" t="s">
        <v>396</v>
      </c>
      <c r="D268" s="132" t="s">
        <v>160</v>
      </c>
      <c r="E268" s="133" t="s">
        <v>868</v>
      </c>
      <c r="F268" s="134" t="s">
        <v>869</v>
      </c>
      <c r="G268" s="135" t="s">
        <v>349</v>
      </c>
      <c r="H268" s="136">
        <v>9</v>
      </c>
      <c r="I268" s="137"/>
      <c r="J268" s="138">
        <f>ROUND(I268*H268,2)</f>
        <v>0</v>
      </c>
      <c r="K268" s="139"/>
      <c r="L268" s="31"/>
      <c r="M268" s="140" t="s">
        <v>1</v>
      </c>
      <c r="N268" s="141" t="s">
        <v>43</v>
      </c>
      <c r="P268" s="142">
        <f>O268*H268</f>
        <v>0</v>
      </c>
      <c r="Q268" s="142">
        <v>0.217338</v>
      </c>
      <c r="R268" s="142">
        <f>Q268*H268</f>
        <v>1.9560420000000001</v>
      </c>
      <c r="S268" s="142">
        <v>0</v>
      </c>
      <c r="T268" s="143">
        <f>S268*H268</f>
        <v>0</v>
      </c>
      <c r="AR268" s="144" t="s">
        <v>164</v>
      </c>
      <c r="AT268" s="144" t="s">
        <v>160</v>
      </c>
      <c r="AU268" s="144" t="s">
        <v>88</v>
      </c>
      <c r="AY268" s="16" t="s">
        <v>158</v>
      </c>
      <c r="BE268" s="145">
        <f>IF(N268="základní",J268,0)</f>
        <v>0</v>
      </c>
      <c r="BF268" s="145">
        <f>IF(N268="snížená",J268,0)</f>
        <v>0</v>
      </c>
      <c r="BG268" s="145">
        <f>IF(N268="zákl. přenesená",J268,0)</f>
        <v>0</v>
      </c>
      <c r="BH268" s="145">
        <f>IF(N268="sníž. přenesená",J268,0)</f>
        <v>0</v>
      </c>
      <c r="BI268" s="145">
        <f>IF(N268="nulová",J268,0)</f>
        <v>0</v>
      </c>
      <c r="BJ268" s="16" t="s">
        <v>86</v>
      </c>
      <c r="BK268" s="145">
        <f>ROUND(I268*H268,2)</f>
        <v>0</v>
      </c>
      <c r="BL268" s="16" t="s">
        <v>164</v>
      </c>
      <c r="BM268" s="144" t="s">
        <v>870</v>
      </c>
    </row>
    <row r="269" spans="2:65" s="12" customFormat="1" ht="10.5">
      <c r="B269" s="146"/>
      <c r="D269" s="147" t="s">
        <v>169</v>
      </c>
      <c r="E269" s="148" t="s">
        <v>1</v>
      </c>
      <c r="F269" s="149" t="s">
        <v>853</v>
      </c>
      <c r="H269" s="150">
        <v>9</v>
      </c>
      <c r="I269" s="151"/>
      <c r="L269" s="146"/>
      <c r="M269" s="152"/>
      <c r="T269" s="153"/>
      <c r="AT269" s="148" t="s">
        <v>169</v>
      </c>
      <c r="AU269" s="148" t="s">
        <v>88</v>
      </c>
      <c r="AV269" s="12" t="s">
        <v>88</v>
      </c>
      <c r="AW269" s="12" t="s">
        <v>33</v>
      </c>
      <c r="AX269" s="12" t="s">
        <v>78</v>
      </c>
      <c r="AY269" s="148" t="s">
        <v>158</v>
      </c>
    </row>
    <row r="270" spans="2:65" s="13" customFormat="1" ht="10.5">
      <c r="B270" s="154"/>
      <c r="D270" s="147" t="s">
        <v>169</v>
      </c>
      <c r="E270" s="155" t="s">
        <v>1</v>
      </c>
      <c r="F270" s="156" t="s">
        <v>176</v>
      </c>
      <c r="H270" s="157">
        <v>9</v>
      </c>
      <c r="I270" s="158"/>
      <c r="L270" s="154"/>
      <c r="M270" s="159"/>
      <c r="T270" s="160"/>
      <c r="AT270" s="155" t="s">
        <v>169</v>
      </c>
      <c r="AU270" s="155" t="s">
        <v>88</v>
      </c>
      <c r="AV270" s="13" t="s">
        <v>164</v>
      </c>
      <c r="AW270" s="13" t="s">
        <v>33</v>
      </c>
      <c r="AX270" s="13" t="s">
        <v>86</v>
      </c>
      <c r="AY270" s="155" t="s">
        <v>158</v>
      </c>
    </row>
    <row r="271" spans="2:65" s="1" customFormat="1" ht="24.25" customHeight="1">
      <c r="B271" s="31"/>
      <c r="C271" s="161" t="s">
        <v>282</v>
      </c>
      <c r="D271" s="161" t="s">
        <v>208</v>
      </c>
      <c r="E271" s="162" t="s">
        <v>871</v>
      </c>
      <c r="F271" s="163" t="s">
        <v>872</v>
      </c>
      <c r="G271" s="164" t="s">
        <v>349</v>
      </c>
      <c r="H271" s="165">
        <v>9</v>
      </c>
      <c r="I271" s="166"/>
      <c r="J271" s="167">
        <f>ROUND(I271*H271,2)</f>
        <v>0</v>
      </c>
      <c r="K271" s="168"/>
      <c r="L271" s="169"/>
      <c r="M271" s="170" t="s">
        <v>1</v>
      </c>
      <c r="N271" s="171" t="s">
        <v>43</v>
      </c>
      <c r="P271" s="142">
        <f>O271*H271</f>
        <v>0</v>
      </c>
      <c r="Q271" s="142">
        <v>0.19600000000000001</v>
      </c>
      <c r="R271" s="142">
        <f>Q271*H271</f>
        <v>1.764</v>
      </c>
      <c r="S271" s="142">
        <v>0</v>
      </c>
      <c r="T271" s="143">
        <f>S271*H271</f>
        <v>0</v>
      </c>
      <c r="AR271" s="144" t="s">
        <v>201</v>
      </c>
      <c r="AT271" s="144" t="s">
        <v>208</v>
      </c>
      <c r="AU271" s="144" t="s">
        <v>88</v>
      </c>
      <c r="AY271" s="16" t="s">
        <v>158</v>
      </c>
      <c r="BE271" s="145">
        <f>IF(N271="základní",J271,0)</f>
        <v>0</v>
      </c>
      <c r="BF271" s="145">
        <f>IF(N271="snížená",J271,0)</f>
        <v>0</v>
      </c>
      <c r="BG271" s="145">
        <f>IF(N271="zákl. přenesená",J271,0)</f>
        <v>0</v>
      </c>
      <c r="BH271" s="145">
        <f>IF(N271="sníž. přenesená",J271,0)</f>
        <v>0</v>
      </c>
      <c r="BI271" s="145">
        <f>IF(N271="nulová",J271,0)</f>
        <v>0</v>
      </c>
      <c r="BJ271" s="16" t="s">
        <v>86</v>
      </c>
      <c r="BK271" s="145">
        <f>ROUND(I271*H271,2)</f>
        <v>0</v>
      </c>
      <c r="BL271" s="16" t="s">
        <v>164</v>
      </c>
      <c r="BM271" s="144" t="s">
        <v>381</v>
      </c>
    </row>
    <row r="272" spans="2:65" s="12" customFormat="1" ht="10.5">
      <c r="B272" s="146"/>
      <c r="D272" s="147" t="s">
        <v>169</v>
      </c>
      <c r="E272" s="148" t="s">
        <v>1</v>
      </c>
      <c r="F272" s="149" t="s">
        <v>853</v>
      </c>
      <c r="H272" s="150">
        <v>9</v>
      </c>
      <c r="I272" s="151"/>
      <c r="L272" s="146"/>
      <c r="M272" s="152"/>
      <c r="T272" s="153"/>
      <c r="AT272" s="148" t="s">
        <v>169</v>
      </c>
      <c r="AU272" s="148" t="s">
        <v>88</v>
      </c>
      <c r="AV272" s="12" t="s">
        <v>88</v>
      </c>
      <c r="AW272" s="12" t="s">
        <v>33</v>
      </c>
      <c r="AX272" s="12" t="s">
        <v>78</v>
      </c>
      <c r="AY272" s="148" t="s">
        <v>158</v>
      </c>
    </row>
    <row r="273" spans="2:65" s="13" customFormat="1" ht="10.5">
      <c r="B273" s="154"/>
      <c r="D273" s="147" t="s">
        <v>169</v>
      </c>
      <c r="E273" s="155" t="s">
        <v>1</v>
      </c>
      <c r="F273" s="156" t="s">
        <v>176</v>
      </c>
      <c r="H273" s="157">
        <v>9</v>
      </c>
      <c r="I273" s="158"/>
      <c r="L273" s="154"/>
      <c r="M273" s="159"/>
      <c r="T273" s="160"/>
      <c r="AT273" s="155" t="s">
        <v>169</v>
      </c>
      <c r="AU273" s="155" t="s">
        <v>88</v>
      </c>
      <c r="AV273" s="13" t="s">
        <v>164</v>
      </c>
      <c r="AW273" s="13" t="s">
        <v>33</v>
      </c>
      <c r="AX273" s="13" t="s">
        <v>86</v>
      </c>
      <c r="AY273" s="155" t="s">
        <v>158</v>
      </c>
    </row>
    <row r="274" spans="2:65" s="1" customFormat="1" ht="24.25" customHeight="1">
      <c r="B274" s="31"/>
      <c r="C274" s="132" t="s">
        <v>403</v>
      </c>
      <c r="D274" s="132" t="s">
        <v>160</v>
      </c>
      <c r="E274" s="133" t="s">
        <v>873</v>
      </c>
      <c r="F274" s="134" t="s">
        <v>874</v>
      </c>
      <c r="G274" s="135" t="s">
        <v>349</v>
      </c>
      <c r="H274" s="136">
        <v>5</v>
      </c>
      <c r="I274" s="137"/>
      <c r="J274" s="138">
        <f>ROUND(I274*H274,2)</f>
        <v>0</v>
      </c>
      <c r="K274" s="139"/>
      <c r="L274" s="31"/>
      <c r="M274" s="140" t="s">
        <v>1</v>
      </c>
      <c r="N274" s="141" t="s">
        <v>43</v>
      </c>
      <c r="P274" s="142">
        <f>O274*H274</f>
        <v>0</v>
      </c>
      <c r="Q274" s="142">
        <v>4.7348710400000001E-2</v>
      </c>
      <c r="R274" s="142">
        <f>Q274*H274</f>
        <v>0.236743552</v>
      </c>
      <c r="S274" s="142">
        <v>0</v>
      </c>
      <c r="T274" s="143">
        <f>S274*H274</f>
        <v>0</v>
      </c>
      <c r="AR274" s="144" t="s">
        <v>164</v>
      </c>
      <c r="AT274" s="144" t="s">
        <v>160</v>
      </c>
      <c r="AU274" s="144" t="s">
        <v>88</v>
      </c>
      <c r="AY274" s="16" t="s">
        <v>158</v>
      </c>
      <c r="BE274" s="145">
        <f>IF(N274="základní",J274,0)</f>
        <v>0</v>
      </c>
      <c r="BF274" s="145">
        <f>IF(N274="snížená",J274,0)</f>
        <v>0</v>
      </c>
      <c r="BG274" s="145">
        <f>IF(N274="zákl. přenesená",J274,0)</f>
        <v>0</v>
      </c>
      <c r="BH274" s="145">
        <f>IF(N274="sníž. přenesená",J274,0)</f>
        <v>0</v>
      </c>
      <c r="BI274" s="145">
        <f>IF(N274="nulová",J274,0)</f>
        <v>0</v>
      </c>
      <c r="BJ274" s="16" t="s">
        <v>86</v>
      </c>
      <c r="BK274" s="145">
        <f>ROUND(I274*H274,2)</f>
        <v>0</v>
      </c>
      <c r="BL274" s="16" t="s">
        <v>164</v>
      </c>
      <c r="BM274" s="144" t="s">
        <v>875</v>
      </c>
    </row>
    <row r="275" spans="2:65" s="12" customFormat="1" ht="10.5">
      <c r="B275" s="146"/>
      <c r="D275" s="147" t="s">
        <v>169</v>
      </c>
      <c r="E275" s="148" t="s">
        <v>1</v>
      </c>
      <c r="F275" s="149" t="s">
        <v>186</v>
      </c>
      <c r="H275" s="150">
        <v>5</v>
      </c>
      <c r="I275" s="151"/>
      <c r="L275" s="146"/>
      <c r="M275" s="152"/>
      <c r="T275" s="153"/>
      <c r="AT275" s="148" t="s">
        <v>169</v>
      </c>
      <c r="AU275" s="148" t="s">
        <v>88</v>
      </c>
      <c r="AV275" s="12" t="s">
        <v>88</v>
      </c>
      <c r="AW275" s="12" t="s">
        <v>33</v>
      </c>
      <c r="AX275" s="12" t="s">
        <v>78</v>
      </c>
      <c r="AY275" s="148" t="s">
        <v>158</v>
      </c>
    </row>
    <row r="276" spans="2:65" s="13" customFormat="1" ht="10.5">
      <c r="B276" s="154"/>
      <c r="D276" s="147" t="s">
        <v>169</v>
      </c>
      <c r="E276" s="155" t="s">
        <v>1</v>
      </c>
      <c r="F276" s="156" t="s">
        <v>176</v>
      </c>
      <c r="H276" s="157">
        <v>5</v>
      </c>
      <c r="I276" s="158"/>
      <c r="L276" s="154"/>
      <c r="M276" s="159"/>
      <c r="T276" s="160"/>
      <c r="AT276" s="155" t="s">
        <v>169</v>
      </c>
      <c r="AU276" s="155" t="s">
        <v>88</v>
      </c>
      <c r="AV276" s="13" t="s">
        <v>164</v>
      </c>
      <c r="AW276" s="13" t="s">
        <v>33</v>
      </c>
      <c r="AX276" s="13" t="s">
        <v>86</v>
      </c>
      <c r="AY276" s="155" t="s">
        <v>158</v>
      </c>
    </row>
    <row r="277" spans="2:65" s="1" customFormat="1" ht="24.25" customHeight="1">
      <c r="B277" s="31"/>
      <c r="C277" s="132" t="s">
        <v>286</v>
      </c>
      <c r="D277" s="132" t="s">
        <v>160</v>
      </c>
      <c r="E277" s="133" t="s">
        <v>876</v>
      </c>
      <c r="F277" s="134" t="s">
        <v>877</v>
      </c>
      <c r="G277" s="135" t="s">
        <v>349</v>
      </c>
      <c r="H277" s="136">
        <v>5</v>
      </c>
      <c r="I277" s="137"/>
      <c r="J277" s="138">
        <f>ROUND(I277*H277,2)</f>
        <v>0</v>
      </c>
      <c r="K277" s="139"/>
      <c r="L277" s="31"/>
      <c r="M277" s="140" t="s">
        <v>1</v>
      </c>
      <c r="N277" s="141" t="s">
        <v>43</v>
      </c>
      <c r="P277" s="142">
        <f>O277*H277</f>
        <v>0</v>
      </c>
      <c r="Q277" s="142">
        <v>0.217338</v>
      </c>
      <c r="R277" s="142">
        <f>Q277*H277</f>
        <v>1.0866899999999999</v>
      </c>
      <c r="S277" s="142">
        <v>0</v>
      </c>
      <c r="T277" s="143">
        <f>S277*H277</f>
        <v>0</v>
      </c>
      <c r="AR277" s="144" t="s">
        <v>164</v>
      </c>
      <c r="AT277" s="144" t="s">
        <v>160</v>
      </c>
      <c r="AU277" s="144" t="s">
        <v>88</v>
      </c>
      <c r="AY277" s="16" t="s">
        <v>158</v>
      </c>
      <c r="BE277" s="145">
        <f>IF(N277="základní",J277,0)</f>
        <v>0</v>
      </c>
      <c r="BF277" s="145">
        <f>IF(N277="snížená",J277,0)</f>
        <v>0</v>
      </c>
      <c r="BG277" s="145">
        <f>IF(N277="zákl. přenesená",J277,0)</f>
        <v>0</v>
      </c>
      <c r="BH277" s="145">
        <f>IF(N277="sníž. přenesená",J277,0)</f>
        <v>0</v>
      </c>
      <c r="BI277" s="145">
        <f>IF(N277="nulová",J277,0)</f>
        <v>0</v>
      </c>
      <c r="BJ277" s="16" t="s">
        <v>86</v>
      </c>
      <c r="BK277" s="145">
        <f>ROUND(I277*H277,2)</f>
        <v>0</v>
      </c>
      <c r="BL277" s="16" t="s">
        <v>164</v>
      </c>
      <c r="BM277" s="144" t="s">
        <v>402</v>
      </c>
    </row>
    <row r="278" spans="2:65" s="12" customFormat="1" ht="10.5">
      <c r="B278" s="146"/>
      <c r="D278" s="147" t="s">
        <v>169</v>
      </c>
      <c r="E278" s="148" t="s">
        <v>1</v>
      </c>
      <c r="F278" s="149" t="s">
        <v>186</v>
      </c>
      <c r="H278" s="150">
        <v>5</v>
      </c>
      <c r="I278" s="151"/>
      <c r="L278" s="146"/>
      <c r="M278" s="152"/>
      <c r="T278" s="153"/>
      <c r="AT278" s="148" t="s">
        <v>169</v>
      </c>
      <c r="AU278" s="148" t="s">
        <v>88</v>
      </c>
      <c r="AV278" s="12" t="s">
        <v>88</v>
      </c>
      <c r="AW278" s="12" t="s">
        <v>33</v>
      </c>
      <c r="AX278" s="12" t="s">
        <v>78</v>
      </c>
      <c r="AY278" s="148" t="s">
        <v>158</v>
      </c>
    </row>
    <row r="279" spans="2:65" s="13" customFormat="1" ht="10.5">
      <c r="B279" s="154"/>
      <c r="D279" s="147" t="s">
        <v>169</v>
      </c>
      <c r="E279" s="155" t="s">
        <v>1</v>
      </c>
      <c r="F279" s="156" t="s">
        <v>176</v>
      </c>
      <c r="H279" s="157">
        <v>5</v>
      </c>
      <c r="I279" s="158"/>
      <c r="L279" s="154"/>
      <c r="M279" s="159"/>
      <c r="T279" s="160"/>
      <c r="AT279" s="155" t="s">
        <v>169</v>
      </c>
      <c r="AU279" s="155" t="s">
        <v>88</v>
      </c>
      <c r="AV279" s="13" t="s">
        <v>164</v>
      </c>
      <c r="AW279" s="13" t="s">
        <v>33</v>
      </c>
      <c r="AX279" s="13" t="s">
        <v>86</v>
      </c>
      <c r="AY279" s="155" t="s">
        <v>158</v>
      </c>
    </row>
    <row r="280" spans="2:65" s="1" customFormat="1" ht="24.25" customHeight="1">
      <c r="B280" s="31"/>
      <c r="C280" s="161" t="s">
        <v>411</v>
      </c>
      <c r="D280" s="161" t="s">
        <v>208</v>
      </c>
      <c r="E280" s="162" t="s">
        <v>878</v>
      </c>
      <c r="F280" s="163" t="s">
        <v>879</v>
      </c>
      <c r="G280" s="164" t="s">
        <v>349</v>
      </c>
      <c r="H280" s="165">
        <v>5</v>
      </c>
      <c r="I280" s="166"/>
      <c r="J280" s="167">
        <f>ROUND(I280*H280,2)</f>
        <v>0</v>
      </c>
      <c r="K280" s="168"/>
      <c r="L280" s="169"/>
      <c r="M280" s="170" t="s">
        <v>1</v>
      </c>
      <c r="N280" s="171" t="s">
        <v>43</v>
      </c>
      <c r="P280" s="142">
        <f>O280*H280</f>
        <v>0</v>
      </c>
      <c r="Q280" s="142">
        <v>0.08</v>
      </c>
      <c r="R280" s="142">
        <f>Q280*H280</f>
        <v>0.4</v>
      </c>
      <c r="S280" s="142">
        <v>0</v>
      </c>
      <c r="T280" s="143">
        <f>S280*H280</f>
        <v>0</v>
      </c>
      <c r="AR280" s="144" t="s">
        <v>201</v>
      </c>
      <c r="AT280" s="144" t="s">
        <v>208</v>
      </c>
      <c r="AU280" s="144" t="s">
        <v>88</v>
      </c>
      <c r="AY280" s="16" t="s">
        <v>158</v>
      </c>
      <c r="BE280" s="145">
        <f>IF(N280="základní",J280,0)</f>
        <v>0</v>
      </c>
      <c r="BF280" s="145">
        <f>IF(N280="snížená",J280,0)</f>
        <v>0</v>
      </c>
      <c r="BG280" s="145">
        <f>IF(N280="zákl. přenesená",J280,0)</f>
        <v>0</v>
      </c>
      <c r="BH280" s="145">
        <f>IF(N280="sníž. přenesená",J280,0)</f>
        <v>0</v>
      </c>
      <c r="BI280" s="145">
        <f>IF(N280="nulová",J280,0)</f>
        <v>0</v>
      </c>
      <c r="BJ280" s="16" t="s">
        <v>86</v>
      </c>
      <c r="BK280" s="145">
        <f>ROUND(I280*H280,2)</f>
        <v>0</v>
      </c>
      <c r="BL280" s="16" t="s">
        <v>164</v>
      </c>
      <c r="BM280" s="144" t="s">
        <v>880</v>
      </c>
    </row>
    <row r="281" spans="2:65" s="12" customFormat="1" ht="10.5">
      <c r="B281" s="146"/>
      <c r="D281" s="147" t="s">
        <v>169</v>
      </c>
      <c r="E281" s="148" t="s">
        <v>1</v>
      </c>
      <c r="F281" s="149" t="s">
        <v>186</v>
      </c>
      <c r="H281" s="150">
        <v>5</v>
      </c>
      <c r="I281" s="151"/>
      <c r="L281" s="146"/>
      <c r="M281" s="152"/>
      <c r="T281" s="153"/>
      <c r="AT281" s="148" t="s">
        <v>169</v>
      </c>
      <c r="AU281" s="148" t="s">
        <v>88</v>
      </c>
      <c r="AV281" s="12" t="s">
        <v>88</v>
      </c>
      <c r="AW281" s="12" t="s">
        <v>33</v>
      </c>
      <c r="AX281" s="12" t="s">
        <v>78</v>
      </c>
      <c r="AY281" s="148" t="s">
        <v>158</v>
      </c>
    </row>
    <row r="282" spans="2:65" s="13" customFormat="1" ht="10.5">
      <c r="B282" s="154"/>
      <c r="D282" s="147" t="s">
        <v>169</v>
      </c>
      <c r="E282" s="155" t="s">
        <v>1</v>
      </c>
      <c r="F282" s="156" t="s">
        <v>176</v>
      </c>
      <c r="H282" s="157">
        <v>5</v>
      </c>
      <c r="I282" s="158"/>
      <c r="L282" s="154"/>
      <c r="M282" s="159"/>
      <c r="T282" s="160"/>
      <c r="AT282" s="155" t="s">
        <v>169</v>
      </c>
      <c r="AU282" s="155" t="s">
        <v>88</v>
      </c>
      <c r="AV282" s="13" t="s">
        <v>164</v>
      </c>
      <c r="AW282" s="13" t="s">
        <v>33</v>
      </c>
      <c r="AX282" s="13" t="s">
        <v>86</v>
      </c>
      <c r="AY282" s="155" t="s">
        <v>158</v>
      </c>
    </row>
    <row r="283" spans="2:65" s="1" customFormat="1" ht="24.25" customHeight="1">
      <c r="B283" s="31"/>
      <c r="C283" s="132" t="s">
        <v>290</v>
      </c>
      <c r="D283" s="132" t="s">
        <v>160</v>
      </c>
      <c r="E283" s="133" t="s">
        <v>881</v>
      </c>
      <c r="F283" s="134" t="s">
        <v>882</v>
      </c>
      <c r="G283" s="135" t="s">
        <v>349</v>
      </c>
      <c r="H283" s="136">
        <v>12</v>
      </c>
      <c r="I283" s="137"/>
      <c r="J283" s="138">
        <f>ROUND(I283*H283,2)</f>
        <v>0</v>
      </c>
      <c r="K283" s="139"/>
      <c r="L283" s="31"/>
      <c r="M283" s="140" t="s">
        <v>1</v>
      </c>
      <c r="N283" s="141" t="s">
        <v>43</v>
      </c>
      <c r="P283" s="142">
        <f>O283*H283</f>
        <v>0</v>
      </c>
      <c r="Q283" s="142">
        <v>0</v>
      </c>
      <c r="R283" s="142">
        <f>Q283*H283</f>
        <v>0</v>
      </c>
      <c r="S283" s="142">
        <v>0</v>
      </c>
      <c r="T283" s="143">
        <f>S283*H283</f>
        <v>0</v>
      </c>
      <c r="AR283" s="144" t="s">
        <v>164</v>
      </c>
      <c r="AT283" s="144" t="s">
        <v>160</v>
      </c>
      <c r="AU283" s="144" t="s">
        <v>88</v>
      </c>
      <c r="AY283" s="16" t="s">
        <v>158</v>
      </c>
      <c r="BE283" s="145">
        <f>IF(N283="základní",J283,0)</f>
        <v>0</v>
      </c>
      <c r="BF283" s="145">
        <f>IF(N283="snížená",J283,0)</f>
        <v>0</v>
      </c>
      <c r="BG283" s="145">
        <f>IF(N283="zákl. přenesená",J283,0)</f>
        <v>0</v>
      </c>
      <c r="BH283" s="145">
        <f>IF(N283="sníž. přenesená",J283,0)</f>
        <v>0</v>
      </c>
      <c r="BI283" s="145">
        <f>IF(N283="nulová",J283,0)</f>
        <v>0</v>
      </c>
      <c r="BJ283" s="16" t="s">
        <v>86</v>
      </c>
      <c r="BK283" s="145">
        <f>ROUND(I283*H283,2)</f>
        <v>0</v>
      </c>
      <c r="BL283" s="16" t="s">
        <v>164</v>
      </c>
      <c r="BM283" s="144" t="s">
        <v>883</v>
      </c>
    </row>
    <row r="284" spans="2:65" s="12" customFormat="1" ht="10.5">
      <c r="B284" s="146"/>
      <c r="D284" s="147" t="s">
        <v>169</v>
      </c>
      <c r="E284" s="148" t="s">
        <v>1</v>
      </c>
      <c r="F284" s="149" t="s">
        <v>223</v>
      </c>
      <c r="H284" s="150">
        <v>12</v>
      </c>
      <c r="I284" s="151"/>
      <c r="L284" s="146"/>
      <c r="M284" s="152"/>
      <c r="T284" s="153"/>
      <c r="AT284" s="148" t="s">
        <v>169</v>
      </c>
      <c r="AU284" s="148" t="s">
        <v>88</v>
      </c>
      <c r="AV284" s="12" t="s">
        <v>88</v>
      </c>
      <c r="AW284" s="12" t="s">
        <v>33</v>
      </c>
      <c r="AX284" s="12" t="s">
        <v>78</v>
      </c>
      <c r="AY284" s="148" t="s">
        <v>158</v>
      </c>
    </row>
    <row r="285" spans="2:65" s="13" customFormat="1" ht="10.5">
      <c r="B285" s="154"/>
      <c r="D285" s="147" t="s">
        <v>169</v>
      </c>
      <c r="E285" s="155" t="s">
        <v>1</v>
      </c>
      <c r="F285" s="156" t="s">
        <v>176</v>
      </c>
      <c r="H285" s="157">
        <v>12</v>
      </c>
      <c r="I285" s="158"/>
      <c r="L285" s="154"/>
      <c r="M285" s="159"/>
      <c r="T285" s="160"/>
      <c r="AT285" s="155" t="s">
        <v>169</v>
      </c>
      <c r="AU285" s="155" t="s">
        <v>88</v>
      </c>
      <c r="AV285" s="13" t="s">
        <v>164</v>
      </c>
      <c r="AW285" s="13" t="s">
        <v>33</v>
      </c>
      <c r="AX285" s="13" t="s">
        <v>86</v>
      </c>
      <c r="AY285" s="155" t="s">
        <v>158</v>
      </c>
    </row>
    <row r="286" spans="2:65" s="1" customFormat="1" ht="24.25" customHeight="1">
      <c r="B286" s="31"/>
      <c r="C286" s="161" t="s">
        <v>420</v>
      </c>
      <c r="D286" s="161" t="s">
        <v>208</v>
      </c>
      <c r="E286" s="162" t="s">
        <v>884</v>
      </c>
      <c r="F286" s="163" t="s">
        <v>885</v>
      </c>
      <c r="G286" s="164" t="s">
        <v>349</v>
      </c>
      <c r="H286" s="165">
        <v>1</v>
      </c>
      <c r="I286" s="166"/>
      <c r="J286" s="167">
        <f>ROUND(I286*H286,2)</f>
        <v>0</v>
      </c>
      <c r="K286" s="168"/>
      <c r="L286" s="169"/>
      <c r="M286" s="170" t="s">
        <v>1</v>
      </c>
      <c r="N286" s="171" t="s">
        <v>43</v>
      </c>
      <c r="P286" s="142">
        <f>O286*H286</f>
        <v>0</v>
      </c>
      <c r="Q286" s="142">
        <v>7.1999999999999995E-2</v>
      </c>
      <c r="R286" s="142">
        <f>Q286*H286</f>
        <v>7.1999999999999995E-2</v>
      </c>
      <c r="S286" s="142">
        <v>0</v>
      </c>
      <c r="T286" s="143">
        <f>S286*H286</f>
        <v>0</v>
      </c>
      <c r="AR286" s="144" t="s">
        <v>201</v>
      </c>
      <c r="AT286" s="144" t="s">
        <v>208</v>
      </c>
      <c r="AU286" s="144" t="s">
        <v>88</v>
      </c>
      <c r="AY286" s="16" t="s">
        <v>158</v>
      </c>
      <c r="BE286" s="145">
        <f>IF(N286="základní",J286,0)</f>
        <v>0</v>
      </c>
      <c r="BF286" s="145">
        <f>IF(N286="snížená",J286,0)</f>
        <v>0</v>
      </c>
      <c r="BG286" s="145">
        <f>IF(N286="zákl. přenesená",J286,0)</f>
        <v>0</v>
      </c>
      <c r="BH286" s="145">
        <f>IF(N286="sníž. přenesená",J286,0)</f>
        <v>0</v>
      </c>
      <c r="BI286" s="145">
        <f>IF(N286="nulová",J286,0)</f>
        <v>0</v>
      </c>
      <c r="BJ286" s="16" t="s">
        <v>86</v>
      </c>
      <c r="BK286" s="145">
        <f>ROUND(I286*H286,2)</f>
        <v>0</v>
      </c>
      <c r="BL286" s="16" t="s">
        <v>164</v>
      </c>
      <c r="BM286" s="144" t="s">
        <v>406</v>
      </c>
    </row>
    <row r="287" spans="2:65" s="12" customFormat="1" ht="10.5">
      <c r="B287" s="146"/>
      <c r="D287" s="147" t="s">
        <v>169</v>
      </c>
      <c r="E287" s="148" t="s">
        <v>1</v>
      </c>
      <c r="F287" s="149" t="s">
        <v>86</v>
      </c>
      <c r="H287" s="150">
        <v>1</v>
      </c>
      <c r="I287" s="151"/>
      <c r="L287" s="146"/>
      <c r="M287" s="152"/>
      <c r="T287" s="153"/>
      <c r="AT287" s="148" t="s">
        <v>169</v>
      </c>
      <c r="AU287" s="148" t="s">
        <v>88</v>
      </c>
      <c r="AV287" s="12" t="s">
        <v>88</v>
      </c>
      <c r="AW287" s="12" t="s">
        <v>33</v>
      </c>
      <c r="AX287" s="12" t="s">
        <v>78</v>
      </c>
      <c r="AY287" s="148" t="s">
        <v>158</v>
      </c>
    </row>
    <row r="288" spans="2:65" s="13" customFormat="1" ht="10.5">
      <c r="B288" s="154"/>
      <c r="D288" s="147" t="s">
        <v>169</v>
      </c>
      <c r="E288" s="155" t="s">
        <v>1</v>
      </c>
      <c r="F288" s="156" t="s">
        <v>176</v>
      </c>
      <c r="H288" s="157">
        <v>1</v>
      </c>
      <c r="I288" s="158"/>
      <c r="L288" s="154"/>
      <c r="M288" s="159"/>
      <c r="T288" s="160"/>
      <c r="AT288" s="155" t="s">
        <v>169</v>
      </c>
      <c r="AU288" s="155" t="s">
        <v>88</v>
      </c>
      <c r="AV288" s="13" t="s">
        <v>164</v>
      </c>
      <c r="AW288" s="13" t="s">
        <v>33</v>
      </c>
      <c r="AX288" s="13" t="s">
        <v>86</v>
      </c>
      <c r="AY288" s="155" t="s">
        <v>158</v>
      </c>
    </row>
    <row r="289" spans="2:65" s="1" customFormat="1" ht="24.25" customHeight="1">
      <c r="B289" s="31"/>
      <c r="C289" s="161" t="s">
        <v>299</v>
      </c>
      <c r="D289" s="161" t="s">
        <v>208</v>
      </c>
      <c r="E289" s="162" t="s">
        <v>886</v>
      </c>
      <c r="F289" s="163" t="s">
        <v>887</v>
      </c>
      <c r="G289" s="164" t="s">
        <v>349</v>
      </c>
      <c r="H289" s="165">
        <v>11</v>
      </c>
      <c r="I289" s="166"/>
      <c r="J289" s="167">
        <f>ROUND(I289*H289,2)</f>
        <v>0</v>
      </c>
      <c r="K289" s="168"/>
      <c r="L289" s="169"/>
      <c r="M289" s="170" t="s">
        <v>1</v>
      </c>
      <c r="N289" s="171" t="s">
        <v>43</v>
      </c>
      <c r="P289" s="142">
        <f>O289*H289</f>
        <v>0</v>
      </c>
      <c r="Q289" s="142">
        <v>9.7000000000000003E-2</v>
      </c>
      <c r="R289" s="142">
        <f>Q289*H289</f>
        <v>1.0669999999999999</v>
      </c>
      <c r="S289" s="142">
        <v>0</v>
      </c>
      <c r="T289" s="143">
        <f>S289*H289</f>
        <v>0</v>
      </c>
      <c r="AR289" s="144" t="s">
        <v>201</v>
      </c>
      <c r="AT289" s="144" t="s">
        <v>208</v>
      </c>
      <c r="AU289" s="144" t="s">
        <v>88</v>
      </c>
      <c r="AY289" s="16" t="s">
        <v>158</v>
      </c>
      <c r="BE289" s="145">
        <f>IF(N289="základní",J289,0)</f>
        <v>0</v>
      </c>
      <c r="BF289" s="145">
        <f>IF(N289="snížená",J289,0)</f>
        <v>0</v>
      </c>
      <c r="BG289" s="145">
        <f>IF(N289="zákl. přenesená",J289,0)</f>
        <v>0</v>
      </c>
      <c r="BH289" s="145">
        <f>IF(N289="sníž. přenesená",J289,0)</f>
        <v>0</v>
      </c>
      <c r="BI289" s="145">
        <f>IF(N289="nulová",J289,0)</f>
        <v>0</v>
      </c>
      <c r="BJ289" s="16" t="s">
        <v>86</v>
      </c>
      <c r="BK289" s="145">
        <f>ROUND(I289*H289,2)</f>
        <v>0</v>
      </c>
      <c r="BL289" s="16" t="s">
        <v>164</v>
      </c>
      <c r="BM289" s="144" t="s">
        <v>410</v>
      </c>
    </row>
    <row r="290" spans="2:65" s="12" customFormat="1" ht="10.5">
      <c r="B290" s="146"/>
      <c r="D290" s="147" t="s">
        <v>169</v>
      </c>
      <c r="E290" s="148" t="s">
        <v>1</v>
      </c>
      <c r="F290" s="149" t="s">
        <v>219</v>
      </c>
      <c r="H290" s="150">
        <v>11</v>
      </c>
      <c r="I290" s="151"/>
      <c r="L290" s="146"/>
      <c r="M290" s="152"/>
      <c r="T290" s="153"/>
      <c r="AT290" s="148" t="s">
        <v>169</v>
      </c>
      <c r="AU290" s="148" t="s">
        <v>88</v>
      </c>
      <c r="AV290" s="12" t="s">
        <v>88</v>
      </c>
      <c r="AW290" s="12" t="s">
        <v>33</v>
      </c>
      <c r="AX290" s="12" t="s">
        <v>78</v>
      </c>
      <c r="AY290" s="148" t="s">
        <v>158</v>
      </c>
    </row>
    <row r="291" spans="2:65" s="13" customFormat="1" ht="10.5">
      <c r="B291" s="154"/>
      <c r="D291" s="147" t="s">
        <v>169</v>
      </c>
      <c r="E291" s="155" t="s">
        <v>1</v>
      </c>
      <c r="F291" s="156" t="s">
        <v>176</v>
      </c>
      <c r="H291" s="157">
        <v>11</v>
      </c>
      <c r="I291" s="158"/>
      <c r="L291" s="154"/>
      <c r="M291" s="159"/>
      <c r="T291" s="160"/>
      <c r="AT291" s="155" t="s">
        <v>169</v>
      </c>
      <c r="AU291" s="155" t="s">
        <v>88</v>
      </c>
      <c r="AV291" s="13" t="s">
        <v>164</v>
      </c>
      <c r="AW291" s="13" t="s">
        <v>33</v>
      </c>
      <c r="AX291" s="13" t="s">
        <v>86</v>
      </c>
      <c r="AY291" s="155" t="s">
        <v>158</v>
      </c>
    </row>
    <row r="292" spans="2:65" s="1" customFormat="1" ht="24.25" customHeight="1">
      <c r="B292" s="31"/>
      <c r="C292" s="161" t="s">
        <v>428</v>
      </c>
      <c r="D292" s="161" t="s">
        <v>208</v>
      </c>
      <c r="E292" s="162" t="s">
        <v>888</v>
      </c>
      <c r="F292" s="163" t="s">
        <v>889</v>
      </c>
      <c r="G292" s="164" t="s">
        <v>349</v>
      </c>
      <c r="H292" s="165">
        <v>12</v>
      </c>
      <c r="I292" s="166"/>
      <c r="J292" s="167">
        <f>ROUND(I292*H292,2)</f>
        <v>0</v>
      </c>
      <c r="K292" s="168"/>
      <c r="L292" s="169"/>
      <c r="M292" s="170" t="s">
        <v>1</v>
      </c>
      <c r="N292" s="171" t="s">
        <v>43</v>
      </c>
      <c r="P292" s="142">
        <f>O292*H292</f>
        <v>0</v>
      </c>
      <c r="Q292" s="142">
        <v>0.08</v>
      </c>
      <c r="R292" s="142">
        <f>Q292*H292</f>
        <v>0.96</v>
      </c>
      <c r="S292" s="142">
        <v>0</v>
      </c>
      <c r="T292" s="143">
        <f>S292*H292</f>
        <v>0</v>
      </c>
      <c r="AR292" s="144" t="s">
        <v>201</v>
      </c>
      <c r="AT292" s="144" t="s">
        <v>208</v>
      </c>
      <c r="AU292" s="144" t="s">
        <v>88</v>
      </c>
      <c r="AY292" s="16" t="s">
        <v>158</v>
      </c>
      <c r="BE292" s="145">
        <f>IF(N292="základní",J292,0)</f>
        <v>0</v>
      </c>
      <c r="BF292" s="145">
        <f>IF(N292="snížená",J292,0)</f>
        <v>0</v>
      </c>
      <c r="BG292" s="145">
        <f>IF(N292="zákl. přenesená",J292,0)</f>
        <v>0</v>
      </c>
      <c r="BH292" s="145">
        <f>IF(N292="sníž. přenesená",J292,0)</f>
        <v>0</v>
      </c>
      <c r="BI292" s="145">
        <f>IF(N292="nulová",J292,0)</f>
        <v>0</v>
      </c>
      <c r="BJ292" s="16" t="s">
        <v>86</v>
      </c>
      <c r="BK292" s="145">
        <f>ROUND(I292*H292,2)</f>
        <v>0</v>
      </c>
      <c r="BL292" s="16" t="s">
        <v>164</v>
      </c>
      <c r="BM292" s="144" t="s">
        <v>415</v>
      </c>
    </row>
    <row r="293" spans="2:65" s="12" customFormat="1" ht="10.5">
      <c r="B293" s="146"/>
      <c r="D293" s="147" t="s">
        <v>169</v>
      </c>
      <c r="E293" s="148" t="s">
        <v>1</v>
      </c>
      <c r="F293" s="149" t="s">
        <v>223</v>
      </c>
      <c r="H293" s="150">
        <v>12</v>
      </c>
      <c r="I293" s="151"/>
      <c r="L293" s="146"/>
      <c r="M293" s="152"/>
      <c r="T293" s="153"/>
      <c r="AT293" s="148" t="s">
        <v>169</v>
      </c>
      <c r="AU293" s="148" t="s">
        <v>88</v>
      </c>
      <c r="AV293" s="12" t="s">
        <v>88</v>
      </c>
      <c r="AW293" s="12" t="s">
        <v>33</v>
      </c>
      <c r="AX293" s="12" t="s">
        <v>78</v>
      </c>
      <c r="AY293" s="148" t="s">
        <v>158</v>
      </c>
    </row>
    <row r="294" spans="2:65" s="13" customFormat="1" ht="10.5">
      <c r="B294" s="154"/>
      <c r="D294" s="147" t="s">
        <v>169</v>
      </c>
      <c r="E294" s="155" t="s">
        <v>1</v>
      </c>
      <c r="F294" s="156" t="s">
        <v>176</v>
      </c>
      <c r="H294" s="157">
        <v>12</v>
      </c>
      <c r="I294" s="158"/>
      <c r="L294" s="154"/>
      <c r="M294" s="159"/>
      <c r="T294" s="160"/>
      <c r="AT294" s="155" t="s">
        <v>169</v>
      </c>
      <c r="AU294" s="155" t="s">
        <v>88</v>
      </c>
      <c r="AV294" s="13" t="s">
        <v>164</v>
      </c>
      <c r="AW294" s="13" t="s">
        <v>33</v>
      </c>
      <c r="AX294" s="13" t="s">
        <v>86</v>
      </c>
      <c r="AY294" s="155" t="s">
        <v>158</v>
      </c>
    </row>
    <row r="295" spans="2:65" s="1" customFormat="1" ht="24.25" customHeight="1">
      <c r="B295" s="31"/>
      <c r="C295" s="161" t="s">
        <v>307</v>
      </c>
      <c r="D295" s="161" t="s">
        <v>208</v>
      </c>
      <c r="E295" s="162" t="s">
        <v>890</v>
      </c>
      <c r="F295" s="163" t="s">
        <v>891</v>
      </c>
      <c r="G295" s="164" t="s">
        <v>349</v>
      </c>
      <c r="H295" s="165">
        <v>12</v>
      </c>
      <c r="I295" s="166"/>
      <c r="J295" s="167">
        <f>ROUND(I295*H295,2)</f>
        <v>0</v>
      </c>
      <c r="K295" s="168"/>
      <c r="L295" s="169"/>
      <c r="M295" s="170" t="s">
        <v>1</v>
      </c>
      <c r="N295" s="171" t="s">
        <v>43</v>
      </c>
      <c r="P295" s="142">
        <f>O295*H295</f>
        <v>0</v>
      </c>
      <c r="Q295" s="142">
        <v>2.7E-2</v>
      </c>
      <c r="R295" s="142">
        <f>Q295*H295</f>
        <v>0.32400000000000001</v>
      </c>
      <c r="S295" s="142">
        <v>0</v>
      </c>
      <c r="T295" s="143">
        <f>S295*H295</f>
        <v>0</v>
      </c>
      <c r="AR295" s="144" t="s">
        <v>201</v>
      </c>
      <c r="AT295" s="144" t="s">
        <v>208</v>
      </c>
      <c r="AU295" s="144" t="s">
        <v>88</v>
      </c>
      <c r="AY295" s="16" t="s">
        <v>158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6" t="s">
        <v>86</v>
      </c>
      <c r="BK295" s="145">
        <f>ROUND(I295*H295,2)</f>
        <v>0</v>
      </c>
      <c r="BL295" s="16" t="s">
        <v>164</v>
      </c>
      <c r="BM295" s="144" t="s">
        <v>419</v>
      </c>
    </row>
    <row r="296" spans="2:65" s="12" customFormat="1" ht="10.5">
      <c r="B296" s="146"/>
      <c r="D296" s="147" t="s">
        <v>169</v>
      </c>
      <c r="E296" s="148" t="s">
        <v>1</v>
      </c>
      <c r="F296" s="149" t="s">
        <v>223</v>
      </c>
      <c r="H296" s="150">
        <v>12</v>
      </c>
      <c r="I296" s="151"/>
      <c r="L296" s="146"/>
      <c r="M296" s="152"/>
      <c r="T296" s="153"/>
      <c r="AT296" s="148" t="s">
        <v>169</v>
      </c>
      <c r="AU296" s="148" t="s">
        <v>88</v>
      </c>
      <c r="AV296" s="12" t="s">
        <v>88</v>
      </c>
      <c r="AW296" s="12" t="s">
        <v>33</v>
      </c>
      <c r="AX296" s="12" t="s">
        <v>78</v>
      </c>
      <c r="AY296" s="148" t="s">
        <v>158</v>
      </c>
    </row>
    <row r="297" spans="2:65" s="13" customFormat="1" ht="10.5">
      <c r="B297" s="154"/>
      <c r="D297" s="147" t="s">
        <v>169</v>
      </c>
      <c r="E297" s="155" t="s">
        <v>1</v>
      </c>
      <c r="F297" s="156" t="s">
        <v>176</v>
      </c>
      <c r="H297" s="157">
        <v>12</v>
      </c>
      <c r="I297" s="158"/>
      <c r="L297" s="154"/>
      <c r="M297" s="159"/>
      <c r="T297" s="160"/>
      <c r="AT297" s="155" t="s">
        <v>169</v>
      </c>
      <c r="AU297" s="155" t="s">
        <v>88</v>
      </c>
      <c r="AV297" s="13" t="s">
        <v>164</v>
      </c>
      <c r="AW297" s="13" t="s">
        <v>33</v>
      </c>
      <c r="AX297" s="13" t="s">
        <v>86</v>
      </c>
      <c r="AY297" s="155" t="s">
        <v>158</v>
      </c>
    </row>
    <row r="298" spans="2:65" s="1" customFormat="1" ht="24.25" customHeight="1">
      <c r="B298" s="31"/>
      <c r="C298" s="161" t="s">
        <v>443</v>
      </c>
      <c r="D298" s="161" t="s">
        <v>208</v>
      </c>
      <c r="E298" s="162" t="s">
        <v>892</v>
      </c>
      <c r="F298" s="163" t="s">
        <v>893</v>
      </c>
      <c r="G298" s="164" t="s">
        <v>349</v>
      </c>
      <c r="H298" s="165">
        <v>12</v>
      </c>
      <c r="I298" s="166"/>
      <c r="J298" s="167">
        <f>ROUND(I298*H298,2)</f>
        <v>0</v>
      </c>
      <c r="K298" s="168"/>
      <c r="L298" s="169"/>
      <c r="M298" s="170" t="s">
        <v>1</v>
      </c>
      <c r="N298" s="171" t="s">
        <v>43</v>
      </c>
      <c r="P298" s="142">
        <f>O298*H298</f>
        <v>0</v>
      </c>
      <c r="Q298" s="142">
        <v>4.3799999999999999E-2</v>
      </c>
      <c r="R298" s="142">
        <f>Q298*H298</f>
        <v>0.52559999999999996</v>
      </c>
      <c r="S298" s="142">
        <v>0</v>
      </c>
      <c r="T298" s="143">
        <f>S298*H298</f>
        <v>0</v>
      </c>
      <c r="AR298" s="144" t="s">
        <v>201</v>
      </c>
      <c r="AT298" s="144" t="s">
        <v>208</v>
      </c>
      <c r="AU298" s="144" t="s">
        <v>88</v>
      </c>
      <c r="AY298" s="16" t="s">
        <v>158</v>
      </c>
      <c r="BE298" s="145">
        <f>IF(N298="základní",J298,0)</f>
        <v>0</v>
      </c>
      <c r="BF298" s="145">
        <f>IF(N298="snížená",J298,0)</f>
        <v>0</v>
      </c>
      <c r="BG298" s="145">
        <f>IF(N298="zákl. přenesená",J298,0)</f>
        <v>0</v>
      </c>
      <c r="BH298" s="145">
        <f>IF(N298="sníž. přenesená",J298,0)</f>
        <v>0</v>
      </c>
      <c r="BI298" s="145">
        <f>IF(N298="nulová",J298,0)</f>
        <v>0</v>
      </c>
      <c r="BJ298" s="16" t="s">
        <v>86</v>
      </c>
      <c r="BK298" s="145">
        <f>ROUND(I298*H298,2)</f>
        <v>0</v>
      </c>
      <c r="BL298" s="16" t="s">
        <v>164</v>
      </c>
      <c r="BM298" s="144" t="s">
        <v>423</v>
      </c>
    </row>
    <row r="299" spans="2:65" s="12" customFormat="1" ht="10.5">
      <c r="B299" s="146"/>
      <c r="D299" s="147" t="s">
        <v>169</v>
      </c>
      <c r="E299" s="148" t="s">
        <v>1</v>
      </c>
      <c r="F299" s="149" t="s">
        <v>223</v>
      </c>
      <c r="H299" s="150">
        <v>12</v>
      </c>
      <c r="I299" s="151"/>
      <c r="L299" s="146"/>
      <c r="M299" s="152"/>
      <c r="T299" s="153"/>
      <c r="AT299" s="148" t="s">
        <v>169</v>
      </c>
      <c r="AU299" s="148" t="s">
        <v>88</v>
      </c>
      <c r="AV299" s="12" t="s">
        <v>88</v>
      </c>
      <c r="AW299" s="12" t="s">
        <v>33</v>
      </c>
      <c r="AX299" s="12" t="s">
        <v>78</v>
      </c>
      <c r="AY299" s="148" t="s">
        <v>158</v>
      </c>
    </row>
    <row r="300" spans="2:65" s="13" customFormat="1" ht="10.5">
      <c r="B300" s="154"/>
      <c r="D300" s="147" t="s">
        <v>169</v>
      </c>
      <c r="E300" s="155" t="s">
        <v>1</v>
      </c>
      <c r="F300" s="156" t="s">
        <v>176</v>
      </c>
      <c r="H300" s="157">
        <v>12</v>
      </c>
      <c r="I300" s="158"/>
      <c r="L300" s="154"/>
      <c r="M300" s="159"/>
      <c r="T300" s="160"/>
      <c r="AT300" s="155" t="s">
        <v>169</v>
      </c>
      <c r="AU300" s="155" t="s">
        <v>88</v>
      </c>
      <c r="AV300" s="13" t="s">
        <v>164</v>
      </c>
      <c r="AW300" s="13" t="s">
        <v>33</v>
      </c>
      <c r="AX300" s="13" t="s">
        <v>86</v>
      </c>
      <c r="AY300" s="155" t="s">
        <v>158</v>
      </c>
    </row>
    <row r="301" spans="2:65" s="1" customFormat="1" ht="21.8" customHeight="1">
      <c r="B301" s="31"/>
      <c r="C301" s="161" t="s">
        <v>310</v>
      </c>
      <c r="D301" s="161" t="s">
        <v>208</v>
      </c>
      <c r="E301" s="162" t="s">
        <v>894</v>
      </c>
      <c r="F301" s="163" t="s">
        <v>895</v>
      </c>
      <c r="G301" s="164" t="s">
        <v>349</v>
      </c>
      <c r="H301" s="165">
        <v>12</v>
      </c>
      <c r="I301" s="166"/>
      <c r="J301" s="167">
        <f>ROUND(I301*H301,2)</f>
        <v>0</v>
      </c>
      <c r="K301" s="168"/>
      <c r="L301" s="169"/>
      <c r="M301" s="170" t="s">
        <v>1</v>
      </c>
      <c r="N301" s="171" t="s">
        <v>43</v>
      </c>
      <c r="P301" s="142">
        <f>O301*H301</f>
        <v>0</v>
      </c>
      <c r="Q301" s="142">
        <v>0.111</v>
      </c>
      <c r="R301" s="142">
        <f>Q301*H301</f>
        <v>1.3320000000000001</v>
      </c>
      <c r="S301" s="142">
        <v>0</v>
      </c>
      <c r="T301" s="143">
        <f>S301*H301</f>
        <v>0</v>
      </c>
      <c r="AR301" s="144" t="s">
        <v>201</v>
      </c>
      <c r="AT301" s="144" t="s">
        <v>208</v>
      </c>
      <c r="AU301" s="144" t="s">
        <v>88</v>
      </c>
      <c r="AY301" s="16" t="s">
        <v>158</v>
      </c>
      <c r="BE301" s="145">
        <f>IF(N301="základní",J301,0)</f>
        <v>0</v>
      </c>
      <c r="BF301" s="145">
        <f>IF(N301="snížená",J301,0)</f>
        <v>0</v>
      </c>
      <c r="BG301" s="145">
        <f>IF(N301="zákl. přenesená",J301,0)</f>
        <v>0</v>
      </c>
      <c r="BH301" s="145">
        <f>IF(N301="sníž. přenesená",J301,0)</f>
        <v>0</v>
      </c>
      <c r="BI301" s="145">
        <f>IF(N301="nulová",J301,0)</f>
        <v>0</v>
      </c>
      <c r="BJ301" s="16" t="s">
        <v>86</v>
      </c>
      <c r="BK301" s="145">
        <f>ROUND(I301*H301,2)</f>
        <v>0</v>
      </c>
      <c r="BL301" s="16" t="s">
        <v>164</v>
      </c>
      <c r="BM301" s="144" t="s">
        <v>426</v>
      </c>
    </row>
    <row r="302" spans="2:65" s="12" customFormat="1" ht="10.5">
      <c r="B302" s="146"/>
      <c r="D302" s="147" t="s">
        <v>169</v>
      </c>
      <c r="E302" s="148" t="s">
        <v>1</v>
      </c>
      <c r="F302" s="149" t="s">
        <v>223</v>
      </c>
      <c r="H302" s="150">
        <v>12</v>
      </c>
      <c r="I302" s="151"/>
      <c r="L302" s="146"/>
      <c r="M302" s="152"/>
      <c r="T302" s="153"/>
      <c r="AT302" s="148" t="s">
        <v>169</v>
      </c>
      <c r="AU302" s="148" t="s">
        <v>88</v>
      </c>
      <c r="AV302" s="12" t="s">
        <v>88</v>
      </c>
      <c r="AW302" s="12" t="s">
        <v>33</v>
      </c>
      <c r="AX302" s="12" t="s">
        <v>78</v>
      </c>
      <c r="AY302" s="148" t="s">
        <v>158</v>
      </c>
    </row>
    <row r="303" spans="2:65" s="13" customFormat="1" ht="10.5">
      <c r="B303" s="154"/>
      <c r="D303" s="147" t="s">
        <v>169</v>
      </c>
      <c r="E303" s="155" t="s">
        <v>1</v>
      </c>
      <c r="F303" s="156" t="s">
        <v>176</v>
      </c>
      <c r="H303" s="157">
        <v>12</v>
      </c>
      <c r="I303" s="158"/>
      <c r="L303" s="154"/>
      <c r="M303" s="159"/>
      <c r="T303" s="160"/>
      <c r="AT303" s="155" t="s">
        <v>169</v>
      </c>
      <c r="AU303" s="155" t="s">
        <v>88</v>
      </c>
      <c r="AV303" s="13" t="s">
        <v>164</v>
      </c>
      <c r="AW303" s="13" t="s">
        <v>33</v>
      </c>
      <c r="AX303" s="13" t="s">
        <v>86</v>
      </c>
      <c r="AY303" s="155" t="s">
        <v>158</v>
      </c>
    </row>
    <row r="304" spans="2:65" s="1" customFormat="1" ht="16.55" customHeight="1">
      <c r="B304" s="31"/>
      <c r="C304" s="161" t="s">
        <v>450</v>
      </c>
      <c r="D304" s="161" t="s">
        <v>208</v>
      </c>
      <c r="E304" s="162" t="s">
        <v>896</v>
      </c>
      <c r="F304" s="163" t="s">
        <v>897</v>
      </c>
      <c r="G304" s="164" t="s">
        <v>349</v>
      </c>
      <c r="H304" s="165">
        <v>12</v>
      </c>
      <c r="I304" s="166"/>
      <c r="J304" s="167">
        <f>ROUND(I304*H304,2)</f>
        <v>0</v>
      </c>
      <c r="K304" s="168"/>
      <c r="L304" s="169"/>
      <c r="M304" s="170" t="s">
        <v>1</v>
      </c>
      <c r="N304" s="171" t="s">
        <v>43</v>
      </c>
      <c r="P304" s="142">
        <f>O304*H304</f>
        <v>0</v>
      </c>
      <c r="Q304" s="142">
        <v>0</v>
      </c>
      <c r="R304" s="142">
        <f>Q304*H304</f>
        <v>0</v>
      </c>
      <c r="S304" s="142">
        <v>0</v>
      </c>
      <c r="T304" s="143">
        <f>S304*H304</f>
        <v>0</v>
      </c>
      <c r="AR304" s="144" t="s">
        <v>201</v>
      </c>
      <c r="AT304" s="144" t="s">
        <v>208</v>
      </c>
      <c r="AU304" s="144" t="s">
        <v>88</v>
      </c>
      <c r="AY304" s="16" t="s">
        <v>158</v>
      </c>
      <c r="BE304" s="145">
        <f>IF(N304="základní",J304,0)</f>
        <v>0</v>
      </c>
      <c r="BF304" s="145">
        <f>IF(N304="snížená",J304,0)</f>
        <v>0</v>
      </c>
      <c r="BG304" s="145">
        <f>IF(N304="zákl. přenesená",J304,0)</f>
        <v>0</v>
      </c>
      <c r="BH304" s="145">
        <f>IF(N304="sníž. přenesená",J304,0)</f>
        <v>0</v>
      </c>
      <c r="BI304" s="145">
        <f>IF(N304="nulová",J304,0)</f>
        <v>0</v>
      </c>
      <c r="BJ304" s="16" t="s">
        <v>86</v>
      </c>
      <c r="BK304" s="145">
        <f>ROUND(I304*H304,2)</f>
        <v>0</v>
      </c>
      <c r="BL304" s="16" t="s">
        <v>164</v>
      </c>
      <c r="BM304" s="144" t="s">
        <v>431</v>
      </c>
    </row>
    <row r="305" spans="2:65" s="12" customFormat="1" ht="10.5">
      <c r="B305" s="146"/>
      <c r="D305" s="147" t="s">
        <v>169</v>
      </c>
      <c r="E305" s="148" t="s">
        <v>1</v>
      </c>
      <c r="F305" s="149" t="s">
        <v>223</v>
      </c>
      <c r="H305" s="150">
        <v>12</v>
      </c>
      <c r="I305" s="151"/>
      <c r="L305" s="146"/>
      <c r="M305" s="152"/>
      <c r="T305" s="153"/>
      <c r="AT305" s="148" t="s">
        <v>169</v>
      </c>
      <c r="AU305" s="148" t="s">
        <v>88</v>
      </c>
      <c r="AV305" s="12" t="s">
        <v>88</v>
      </c>
      <c r="AW305" s="12" t="s">
        <v>33</v>
      </c>
      <c r="AX305" s="12" t="s">
        <v>78</v>
      </c>
      <c r="AY305" s="148" t="s">
        <v>158</v>
      </c>
    </row>
    <row r="306" spans="2:65" s="13" customFormat="1" ht="10.5">
      <c r="B306" s="154"/>
      <c r="D306" s="147" t="s">
        <v>169</v>
      </c>
      <c r="E306" s="155" t="s">
        <v>1</v>
      </c>
      <c r="F306" s="156" t="s">
        <v>176</v>
      </c>
      <c r="H306" s="157">
        <v>12</v>
      </c>
      <c r="I306" s="158"/>
      <c r="L306" s="154"/>
      <c r="M306" s="159"/>
      <c r="T306" s="160"/>
      <c r="AT306" s="155" t="s">
        <v>169</v>
      </c>
      <c r="AU306" s="155" t="s">
        <v>88</v>
      </c>
      <c r="AV306" s="13" t="s">
        <v>164</v>
      </c>
      <c r="AW306" s="13" t="s">
        <v>33</v>
      </c>
      <c r="AX306" s="13" t="s">
        <v>86</v>
      </c>
      <c r="AY306" s="155" t="s">
        <v>158</v>
      </c>
    </row>
    <row r="307" spans="2:65" s="1" customFormat="1" ht="16.55" customHeight="1">
      <c r="B307" s="31"/>
      <c r="C307" s="161" t="s">
        <v>456</v>
      </c>
      <c r="D307" s="161" t="s">
        <v>208</v>
      </c>
      <c r="E307" s="162" t="s">
        <v>898</v>
      </c>
      <c r="F307" s="163" t="s">
        <v>899</v>
      </c>
      <c r="G307" s="164" t="s">
        <v>349</v>
      </c>
      <c r="H307" s="165">
        <v>12</v>
      </c>
      <c r="I307" s="166"/>
      <c r="J307" s="167">
        <f>ROUND(I307*H307,2)</f>
        <v>0</v>
      </c>
      <c r="K307" s="168"/>
      <c r="L307" s="169"/>
      <c r="M307" s="170" t="s">
        <v>1</v>
      </c>
      <c r="N307" s="171" t="s">
        <v>43</v>
      </c>
      <c r="P307" s="142">
        <f>O307*H307</f>
        <v>0</v>
      </c>
      <c r="Q307" s="142">
        <v>5.5300000000000002E-2</v>
      </c>
      <c r="R307" s="142">
        <f>Q307*H307</f>
        <v>0.66359999999999997</v>
      </c>
      <c r="S307" s="142">
        <v>0</v>
      </c>
      <c r="T307" s="143">
        <f>S307*H307</f>
        <v>0</v>
      </c>
      <c r="AR307" s="144" t="s">
        <v>201</v>
      </c>
      <c r="AT307" s="144" t="s">
        <v>208</v>
      </c>
      <c r="AU307" s="144" t="s">
        <v>88</v>
      </c>
      <c r="AY307" s="16" t="s">
        <v>158</v>
      </c>
      <c r="BE307" s="145">
        <f>IF(N307="základní",J307,0)</f>
        <v>0</v>
      </c>
      <c r="BF307" s="145">
        <f>IF(N307="snížená",J307,0)</f>
        <v>0</v>
      </c>
      <c r="BG307" s="145">
        <f>IF(N307="zákl. přenesená",J307,0)</f>
        <v>0</v>
      </c>
      <c r="BH307" s="145">
        <f>IF(N307="sníž. přenesená",J307,0)</f>
        <v>0</v>
      </c>
      <c r="BI307" s="145">
        <f>IF(N307="nulová",J307,0)</f>
        <v>0</v>
      </c>
      <c r="BJ307" s="16" t="s">
        <v>86</v>
      </c>
      <c r="BK307" s="145">
        <f>ROUND(I307*H307,2)</f>
        <v>0</v>
      </c>
      <c r="BL307" s="16" t="s">
        <v>164</v>
      </c>
      <c r="BM307" s="144" t="s">
        <v>441</v>
      </c>
    </row>
    <row r="308" spans="2:65" s="12" customFormat="1" ht="10.5">
      <c r="B308" s="146"/>
      <c r="D308" s="147" t="s">
        <v>169</v>
      </c>
      <c r="E308" s="148" t="s">
        <v>1</v>
      </c>
      <c r="F308" s="149" t="s">
        <v>223</v>
      </c>
      <c r="H308" s="150">
        <v>12</v>
      </c>
      <c r="I308" s="151"/>
      <c r="L308" s="146"/>
      <c r="M308" s="152"/>
      <c r="T308" s="153"/>
      <c r="AT308" s="148" t="s">
        <v>169</v>
      </c>
      <c r="AU308" s="148" t="s">
        <v>88</v>
      </c>
      <c r="AV308" s="12" t="s">
        <v>88</v>
      </c>
      <c r="AW308" s="12" t="s">
        <v>33</v>
      </c>
      <c r="AX308" s="12" t="s">
        <v>78</v>
      </c>
      <c r="AY308" s="148" t="s">
        <v>158</v>
      </c>
    </row>
    <row r="309" spans="2:65" s="13" customFormat="1" ht="10.5">
      <c r="B309" s="154"/>
      <c r="D309" s="147" t="s">
        <v>169</v>
      </c>
      <c r="E309" s="155" t="s">
        <v>1</v>
      </c>
      <c r="F309" s="156" t="s">
        <v>176</v>
      </c>
      <c r="H309" s="157">
        <v>12</v>
      </c>
      <c r="I309" s="158"/>
      <c r="L309" s="154"/>
      <c r="M309" s="159"/>
      <c r="T309" s="160"/>
      <c r="AT309" s="155" t="s">
        <v>169</v>
      </c>
      <c r="AU309" s="155" t="s">
        <v>88</v>
      </c>
      <c r="AV309" s="13" t="s">
        <v>164</v>
      </c>
      <c r="AW309" s="13" t="s">
        <v>33</v>
      </c>
      <c r="AX309" s="13" t="s">
        <v>86</v>
      </c>
      <c r="AY309" s="155" t="s">
        <v>158</v>
      </c>
    </row>
    <row r="310" spans="2:65" s="1" customFormat="1" ht="24.25" customHeight="1">
      <c r="B310" s="31"/>
      <c r="C310" s="132" t="s">
        <v>461</v>
      </c>
      <c r="D310" s="132" t="s">
        <v>160</v>
      </c>
      <c r="E310" s="133" t="s">
        <v>900</v>
      </c>
      <c r="F310" s="134" t="s">
        <v>901</v>
      </c>
      <c r="G310" s="135" t="s">
        <v>167</v>
      </c>
      <c r="H310" s="136">
        <v>2.75</v>
      </c>
      <c r="I310" s="137"/>
      <c r="J310" s="138">
        <f>ROUND(I310*H310,2)</f>
        <v>0</v>
      </c>
      <c r="K310" s="139"/>
      <c r="L310" s="31"/>
      <c r="M310" s="140" t="s">
        <v>1</v>
      </c>
      <c r="N310" s="141" t="s">
        <v>43</v>
      </c>
      <c r="P310" s="142">
        <f>O310*H310</f>
        <v>0</v>
      </c>
      <c r="Q310" s="142">
        <v>2.5018699999999998</v>
      </c>
      <c r="R310" s="142">
        <f>Q310*H310</f>
        <v>6.8801424999999998</v>
      </c>
      <c r="S310" s="142">
        <v>0</v>
      </c>
      <c r="T310" s="143">
        <f>S310*H310</f>
        <v>0</v>
      </c>
      <c r="AR310" s="144" t="s">
        <v>164</v>
      </c>
      <c r="AT310" s="144" t="s">
        <v>160</v>
      </c>
      <c r="AU310" s="144" t="s">
        <v>88</v>
      </c>
      <c r="AY310" s="16" t="s">
        <v>158</v>
      </c>
      <c r="BE310" s="145">
        <f>IF(N310="základní",J310,0)</f>
        <v>0</v>
      </c>
      <c r="BF310" s="145">
        <f>IF(N310="snížená",J310,0)</f>
        <v>0</v>
      </c>
      <c r="BG310" s="145">
        <f>IF(N310="zákl. přenesená",J310,0)</f>
        <v>0</v>
      </c>
      <c r="BH310" s="145">
        <f>IF(N310="sníž. přenesená",J310,0)</f>
        <v>0</v>
      </c>
      <c r="BI310" s="145">
        <f>IF(N310="nulová",J310,0)</f>
        <v>0</v>
      </c>
      <c r="BJ310" s="16" t="s">
        <v>86</v>
      </c>
      <c r="BK310" s="145">
        <f>ROUND(I310*H310,2)</f>
        <v>0</v>
      </c>
      <c r="BL310" s="16" t="s">
        <v>164</v>
      </c>
      <c r="BM310" s="144" t="s">
        <v>446</v>
      </c>
    </row>
    <row r="311" spans="2:65" s="12" customFormat="1" ht="10.5">
      <c r="B311" s="146"/>
      <c r="D311" s="147" t="s">
        <v>169</v>
      </c>
      <c r="E311" s="148" t="s">
        <v>1</v>
      </c>
      <c r="F311" s="149" t="s">
        <v>902</v>
      </c>
      <c r="H311" s="150">
        <v>2.75</v>
      </c>
      <c r="I311" s="151"/>
      <c r="L311" s="146"/>
      <c r="M311" s="152"/>
      <c r="T311" s="153"/>
      <c r="AT311" s="148" t="s">
        <v>169</v>
      </c>
      <c r="AU311" s="148" t="s">
        <v>88</v>
      </c>
      <c r="AV311" s="12" t="s">
        <v>88</v>
      </c>
      <c r="AW311" s="12" t="s">
        <v>33</v>
      </c>
      <c r="AX311" s="12" t="s">
        <v>78</v>
      </c>
      <c r="AY311" s="148" t="s">
        <v>158</v>
      </c>
    </row>
    <row r="312" spans="2:65" s="13" customFormat="1" ht="10.5">
      <c r="B312" s="154"/>
      <c r="D312" s="147" t="s">
        <v>169</v>
      </c>
      <c r="E312" s="155" t="s">
        <v>1</v>
      </c>
      <c r="F312" s="156" t="s">
        <v>176</v>
      </c>
      <c r="H312" s="157">
        <v>2.75</v>
      </c>
      <c r="I312" s="158"/>
      <c r="L312" s="154"/>
      <c r="M312" s="159"/>
      <c r="T312" s="160"/>
      <c r="AT312" s="155" t="s">
        <v>169</v>
      </c>
      <c r="AU312" s="155" t="s">
        <v>88</v>
      </c>
      <c r="AV312" s="13" t="s">
        <v>164</v>
      </c>
      <c r="AW312" s="13" t="s">
        <v>33</v>
      </c>
      <c r="AX312" s="13" t="s">
        <v>86</v>
      </c>
      <c r="AY312" s="155" t="s">
        <v>158</v>
      </c>
    </row>
    <row r="313" spans="2:65" s="11" customFormat="1" ht="22.75" customHeight="1">
      <c r="B313" s="120"/>
      <c r="D313" s="121" t="s">
        <v>77</v>
      </c>
      <c r="E313" s="130" t="s">
        <v>207</v>
      </c>
      <c r="F313" s="130" t="s">
        <v>378</v>
      </c>
      <c r="I313" s="123"/>
      <c r="J313" s="131">
        <f>BK313</f>
        <v>0</v>
      </c>
      <c r="L313" s="120"/>
      <c r="M313" s="125"/>
      <c r="P313" s="126">
        <f>SUM(P314:P322)</f>
        <v>0</v>
      </c>
      <c r="R313" s="126">
        <f>SUM(R314:R322)</f>
        <v>7.8297175000000001</v>
      </c>
      <c r="T313" s="127">
        <f>SUM(T314:T322)</f>
        <v>0</v>
      </c>
      <c r="AR313" s="121" t="s">
        <v>86</v>
      </c>
      <c r="AT313" s="128" t="s">
        <v>77</v>
      </c>
      <c r="AU313" s="128" t="s">
        <v>86</v>
      </c>
      <c r="AY313" s="121" t="s">
        <v>158</v>
      </c>
      <c r="BK313" s="129">
        <f>SUM(BK314:BK322)</f>
        <v>0</v>
      </c>
    </row>
    <row r="314" spans="2:65" s="1" customFormat="1" ht="24.25" customHeight="1">
      <c r="B314" s="31"/>
      <c r="C314" s="132" t="s">
        <v>322</v>
      </c>
      <c r="D314" s="132" t="s">
        <v>160</v>
      </c>
      <c r="E314" s="133" t="s">
        <v>903</v>
      </c>
      <c r="F314" s="134" t="s">
        <v>904</v>
      </c>
      <c r="G314" s="135" t="s">
        <v>250</v>
      </c>
      <c r="H314" s="136">
        <v>25</v>
      </c>
      <c r="I314" s="137"/>
      <c r="J314" s="138">
        <f>ROUND(I314*H314,2)</f>
        <v>0</v>
      </c>
      <c r="K314" s="139"/>
      <c r="L314" s="31"/>
      <c r="M314" s="140" t="s">
        <v>1</v>
      </c>
      <c r="N314" s="141" t="s">
        <v>43</v>
      </c>
      <c r="P314" s="142">
        <f>O314*H314</f>
        <v>0</v>
      </c>
      <c r="Q314" s="142">
        <v>0.29220869999999999</v>
      </c>
      <c r="R314" s="142">
        <f>Q314*H314</f>
        <v>7.3052174999999995</v>
      </c>
      <c r="S314" s="142">
        <v>0</v>
      </c>
      <c r="T314" s="143">
        <f>S314*H314</f>
        <v>0</v>
      </c>
      <c r="AR314" s="144" t="s">
        <v>164</v>
      </c>
      <c r="AT314" s="144" t="s">
        <v>160</v>
      </c>
      <c r="AU314" s="144" t="s">
        <v>88</v>
      </c>
      <c r="AY314" s="16" t="s">
        <v>158</v>
      </c>
      <c r="BE314" s="145">
        <f>IF(N314="základní",J314,0)</f>
        <v>0</v>
      </c>
      <c r="BF314" s="145">
        <f>IF(N314="snížená",J314,0)</f>
        <v>0</v>
      </c>
      <c r="BG314" s="145">
        <f>IF(N314="zákl. přenesená",J314,0)</f>
        <v>0</v>
      </c>
      <c r="BH314" s="145">
        <f>IF(N314="sníž. přenesená",J314,0)</f>
        <v>0</v>
      </c>
      <c r="BI314" s="145">
        <f>IF(N314="nulová",J314,0)</f>
        <v>0</v>
      </c>
      <c r="BJ314" s="16" t="s">
        <v>86</v>
      </c>
      <c r="BK314" s="145">
        <f>ROUND(I314*H314,2)</f>
        <v>0</v>
      </c>
      <c r="BL314" s="16" t="s">
        <v>164</v>
      </c>
      <c r="BM314" s="144" t="s">
        <v>905</v>
      </c>
    </row>
    <row r="315" spans="2:65" s="12" customFormat="1" ht="10.5">
      <c r="B315" s="146"/>
      <c r="D315" s="147" t="s">
        <v>169</v>
      </c>
      <c r="E315" s="148" t="s">
        <v>1</v>
      </c>
      <c r="F315" s="149" t="s">
        <v>287</v>
      </c>
      <c r="H315" s="150">
        <v>25</v>
      </c>
      <c r="I315" s="151"/>
      <c r="L315" s="146"/>
      <c r="M315" s="152"/>
      <c r="T315" s="153"/>
      <c r="AT315" s="148" t="s">
        <v>169</v>
      </c>
      <c r="AU315" s="148" t="s">
        <v>88</v>
      </c>
      <c r="AV315" s="12" t="s">
        <v>88</v>
      </c>
      <c r="AW315" s="12" t="s">
        <v>33</v>
      </c>
      <c r="AX315" s="12" t="s">
        <v>78</v>
      </c>
      <c r="AY315" s="148" t="s">
        <v>158</v>
      </c>
    </row>
    <row r="316" spans="2:65" s="13" customFormat="1" ht="10.5">
      <c r="B316" s="154"/>
      <c r="D316" s="147" t="s">
        <v>169</v>
      </c>
      <c r="E316" s="155" t="s">
        <v>1</v>
      </c>
      <c r="F316" s="156" t="s">
        <v>176</v>
      </c>
      <c r="H316" s="157">
        <v>25</v>
      </c>
      <c r="I316" s="158"/>
      <c r="L316" s="154"/>
      <c r="M316" s="159"/>
      <c r="T316" s="160"/>
      <c r="AT316" s="155" t="s">
        <v>169</v>
      </c>
      <c r="AU316" s="155" t="s">
        <v>88</v>
      </c>
      <c r="AV316" s="13" t="s">
        <v>164</v>
      </c>
      <c r="AW316" s="13" t="s">
        <v>33</v>
      </c>
      <c r="AX316" s="13" t="s">
        <v>86</v>
      </c>
      <c r="AY316" s="155" t="s">
        <v>158</v>
      </c>
    </row>
    <row r="317" spans="2:65" s="1" customFormat="1" ht="24.25" customHeight="1">
      <c r="B317" s="31"/>
      <c r="C317" s="161" t="s">
        <v>470</v>
      </c>
      <c r="D317" s="161" t="s">
        <v>208</v>
      </c>
      <c r="E317" s="162" t="s">
        <v>906</v>
      </c>
      <c r="F317" s="163" t="s">
        <v>907</v>
      </c>
      <c r="G317" s="164" t="s">
        <v>250</v>
      </c>
      <c r="H317" s="165">
        <v>25</v>
      </c>
      <c r="I317" s="166"/>
      <c r="J317" s="167">
        <f>ROUND(I317*H317,2)</f>
        <v>0</v>
      </c>
      <c r="K317" s="168"/>
      <c r="L317" s="169"/>
      <c r="M317" s="170" t="s">
        <v>1</v>
      </c>
      <c r="N317" s="171" t="s">
        <v>43</v>
      </c>
      <c r="P317" s="142">
        <f>O317*H317</f>
        <v>0</v>
      </c>
      <c r="Q317" s="142">
        <v>6.7000000000000002E-3</v>
      </c>
      <c r="R317" s="142">
        <f>Q317*H317</f>
        <v>0.16750000000000001</v>
      </c>
      <c r="S317" s="142">
        <v>0</v>
      </c>
      <c r="T317" s="143">
        <f>S317*H317</f>
        <v>0</v>
      </c>
      <c r="AR317" s="144" t="s">
        <v>201</v>
      </c>
      <c r="AT317" s="144" t="s">
        <v>208</v>
      </c>
      <c r="AU317" s="144" t="s">
        <v>88</v>
      </c>
      <c r="AY317" s="16" t="s">
        <v>158</v>
      </c>
      <c r="BE317" s="145">
        <f>IF(N317="základní",J317,0)</f>
        <v>0</v>
      </c>
      <c r="BF317" s="145">
        <f>IF(N317="snížená",J317,0)</f>
        <v>0</v>
      </c>
      <c r="BG317" s="145">
        <f>IF(N317="zákl. přenesená",J317,0)</f>
        <v>0</v>
      </c>
      <c r="BH317" s="145">
        <f>IF(N317="sníž. přenesená",J317,0)</f>
        <v>0</v>
      </c>
      <c r="BI317" s="145">
        <f>IF(N317="nulová",J317,0)</f>
        <v>0</v>
      </c>
      <c r="BJ317" s="16" t="s">
        <v>86</v>
      </c>
      <c r="BK317" s="145">
        <f>ROUND(I317*H317,2)</f>
        <v>0</v>
      </c>
      <c r="BL317" s="16" t="s">
        <v>164</v>
      </c>
      <c r="BM317" s="144" t="s">
        <v>453</v>
      </c>
    </row>
    <row r="318" spans="2:65" s="12" customFormat="1" ht="10.5">
      <c r="B318" s="146"/>
      <c r="D318" s="147" t="s">
        <v>169</v>
      </c>
      <c r="E318" s="148" t="s">
        <v>1</v>
      </c>
      <c r="F318" s="149" t="s">
        <v>287</v>
      </c>
      <c r="H318" s="150">
        <v>25</v>
      </c>
      <c r="I318" s="151"/>
      <c r="L318" s="146"/>
      <c r="M318" s="152"/>
      <c r="T318" s="153"/>
      <c r="AT318" s="148" t="s">
        <v>169</v>
      </c>
      <c r="AU318" s="148" t="s">
        <v>88</v>
      </c>
      <c r="AV318" s="12" t="s">
        <v>88</v>
      </c>
      <c r="AW318" s="12" t="s">
        <v>33</v>
      </c>
      <c r="AX318" s="12" t="s">
        <v>78</v>
      </c>
      <c r="AY318" s="148" t="s">
        <v>158</v>
      </c>
    </row>
    <row r="319" spans="2:65" s="13" customFormat="1" ht="10.5">
      <c r="B319" s="154"/>
      <c r="D319" s="147" t="s">
        <v>169</v>
      </c>
      <c r="E319" s="155" t="s">
        <v>1</v>
      </c>
      <c r="F319" s="156" t="s">
        <v>176</v>
      </c>
      <c r="H319" s="157">
        <v>25</v>
      </c>
      <c r="I319" s="158"/>
      <c r="L319" s="154"/>
      <c r="M319" s="159"/>
      <c r="T319" s="160"/>
      <c r="AT319" s="155" t="s">
        <v>169</v>
      </c>
      <c r="AU319" s="155" t="s">
        <v>88</v>
      </c>
      <c r="AV319" s="13" t="s">
        <v>164</v>
      </c>
      <c r="AW319" s="13" t="s">
        <v>33</v>
      </c>
      <c r="AX319" s="13" t="s">
        <v>86</v>
      </c>
      <c r="AY319" s="155" t="s">
        <v>158</v>
      </c>
    </row>
    <row r="320" spans="2:65" s="1" customFormat="1" ht="24.25" customHeight="1">
      <c r="B320" s="31"/>
      <c r="C320" s="161" t="s">
        <v>476</v>
      </c>
      <c r="D320" s="161" t="s">
        <v>208</v>
      </c>
      <c r="E320" s="162" t="s">
        <v>908</v>
      </c>
      <c r="F320" s="163" t="s">
        <v>909</v>
      </c>
      <c r="G320" s="164" t="s">
        <v>250</v>
      </c>
      <c r="H320" s="165">
        <v>25</v>
      </c>
      <c r="I320" s="166"/>
      <c r="J320" s="167">
        <f>ROUND(I320*H320,2)</f>
        <v>0</v>
      </c>
      <c r="K320" s="168"/>
      <c r="L320" s="169"/>
      <c r="M320" s="170" t="s">
        <v>1</v>
      </c>
      <c r="N320" s="171" t="s">
        <v>43</v>
      </c>
      <c r="P320" s="142">
        <f>O320*H320</f>
        <v>0</v>
      </c>
      <c r="Q320" s="142">
        <v>1.4279999999999999E-2</v>
      </c>
      <c r="R320" s="142">
        <f>Q320*H320</f>
        <v>0.35699999999999998</v>
      </c>
      <c r="S320" s="142">
        <v>0</v>
      </c>
      <c r="T320" s="143">
        <f>S320*H320</f>
        <v>0</v>
      </c>
      <c r="AR320" s="144" t="s">
        <v>201</v>
      </c>
      <c r="AT320" s="144" t="s">
        <v>208</v>
      </c>
      <c r="AU320" s="144" t="s">
        <v>88</v>
      </c>
      <c r="AY320" s="16" t="s">
        <v>158</v>
      </c>
      <c r="BE320" s="145">
        <f>IF(N320="základní",J320,0)</f>
        <v>0</v>
      </c>
      <c r="BF320" s="145">
        <f>IF(N320="snížená",J320,0)</f>
        <v>0</v>
      </c>
      <c r="BG320" s="145">
        <f>IF(N320="zákl. přenesená",J320,0)</f>
        <v>0</v>
      </c>
      <c r="BH320" s="145">
        <f>IF(N320="sníž. přenesená",J320,0)</f>
        <v>0</v>
      </c>
      <c r="BI320" s="145">
        <f>IF(N320="nulová",J320,0)</f>
        <v>0</v>
      </c>
      <c r="BJ320" s="16" t="s">
        <v>86</v>
      </c>
      <c r="BK320" s="145">
        <f>ROUND(I320*H320,2)</f>
        <v>0</v>
      </c>
      <c r="BL320" s="16" t="s">
        <v>164</v>
      </c>
      <c r="BM320" s="144" t="s">
        <v>910</v>
      </c>
    </row>
    <row r="321" spans="2:65" s="12" customFormat="1" ht="10.5">
      <c r="B321" s="146"/>
      <c r="D321" s="147" t="s">
        <v>169</v>
      </c>
      <c r="E321" s="148" t="s">
        <v>1</v>
      </c>
      <c r="F321" s="149" t="s">
        <v>287</v>
      </c>
      <c r="H321" s="150">
        <v>25</v>
      </c>
      <c r="I321" s="151"/>
      <c r="L321" s="146"/>
      <c r="M321" s="152"/>
      <c r="T321" s="153"/>
      <c r="AT321" s="148" t="s">
        <v>169</v>
      </c>
      <c r="AU321" s="148" t="s">
        <v>88</v>
      </c>
      <c r="AV321" s="12" t="s">
        <v>88</v>
      </c>
      <c r="AW321" s="12" t="s">
        <v>33</v>
      </c>
      <c r="AX321" s="12" t="s">
        <v>78</v>
      </c>
      <c r="AY321" s="148" t="s">
        <v>158</v>
      </c>
    </row>
    <row r="322" spans="2:65" s="13" customFormat="1" ht="10.5">
      <c r="B322" s="154"/>
      <c r="D322" s="147" t="s">
        <v>169</v>
      </c>
      <c r="E322" s="155" t="s">
        <v>1</v>
      </c>
      <c r="F322" s="156" t="s">
        <v>176</v>
      </c>
      <c r="H322" s="157">
        <v>25</v>
      </c>
      <c r="I322" s="158"/>
      <c r="L322" s="154"/>
      <c r="M322" s="159"/>
      <c r="T322" s="160"/>
      <c r="AT322" s="155" t="s">
        <v>169</v>
      </c>
      <c r="AU322" s="155" t="s">
        <v>88</v>
      </c>
      <c r="AV322" s="13" t="s">
        <v>164</v>
      </c>
      <c r="AW322" s="13" t="s">
        <v>33</v>
      </c>
      <c r="AX322" s="13" t="s">
        <v>86</v>
      </c>
      <c r="AY322" s="155" t="s">
        <v>158</v>
      </c>
    </row>
    <row r="323" spans="2:65" s="11" customFormat="1" ht="22.75" customHeight="1">
      <c r="B323" s="120"/>
      <c r="D323" s="121" t="s">
        <v>77</v>
      </c>
      <c r="E323" s="130" t="s">
        <v>474</v>
      </c>
      <c r="F323" s="130" t="s">
        <v>475</v>
      </c>
      <c r="I323" s="123"/>
      <c r="J323" s="131">
        <f>BK323</f>
        <v>0</v>
      </c>
      <c r="L323" s="120"/>
      <c r="M323" s="125"/>
      <c r="P323" s="126">
        <f>P324</f>
        <v>0</v>
      </c>
      <c r="R323" s="126">
        <f>R324</f>
        <v>0</v>
      </c>
      <c r="T323" s="127">
        <f>T324</f>
        <v>0</v>
      </c>
      <c r="AR323" s="121" t="s">
        <v>86</v>
      </c>
      <c r="AT323" s="128" t="s">
        <v>77</v>
      </c>
      <c r="AU323" s="128" t="s">
        <v>86</v>
      </c>
      <c r="AY323" s="121" t="s">
        <v>158</v>
      </c>
      <c r="BK323" s="129">
        <f>BK324</f>
        <v>0</v>
      </c>
    </row>
    <row r="324" spans="2:65" s="1" customFormat="1" ht="24.25" customHeight="1">
      <c r="B324" s="31"/>
      <c r="C324" s="132" t="s">
        <v>484</v>
      </c>
      <c r="D324" s="132" t="s">
        <v>160</v>
      </c>
      <c r="E324" s="133" t="s">
        <v>911</v>
      </c>
      <c r="F324" s="134" t="s">
        <v>912</v>
      </c>
      <c r="G324" s="135" t="s">
        <v>211</v>
      </c>
      <c r="H324" s="136">
        <v>298.45</v>
      </c>
      <c r="I324" s="137"/>
      <c r="J324" s="138">
        <f>ROUND(I324*H324,2)</f>
        <v>0</v>
      </c>
      <c r="K324" s="139"/>
      <c r="L324" s="31"/>
      <c r="M324" s="172" t="s">
        <v>1</v>
      </c>
      <c r="N324" s="173" t="s">
        <v>43</v>
      </c>
      <c r="O324" s="174"/>
      <c r="P324" s="175">
        <f>O324*H324</f>
        <v>0</v>
      </c>
      <c r="Q324" s="175">
        <v>0</v>
      </c>
      <c r="R324" s="175">
        <f>Q324*H324</f>
        <v>0</v>
      </c>
      <c r="S324" s="175">
        <v>0</v>
      </c>
      <c r="T324" s="176">
        <f>S324*H324</f>
        <v>0</v>
      </c>
      <c r="AR324" s="144" t="s">
        <v>164</v>
      </c>
      <c r="AT324" s="144" t="s">
        <v>160</v>
      </c>
      <c r="AU324" s="144" t="s">
        <v>88</v>
      </c>
      <c r="AY324" s="16" t="s">
        <v>158</v>
      </c>
      <c r="BE324" s="145">
        <f>IF(N324="základní",J324,0)</f>
        <v>0</v>
      </c>
      <c r="BF324" s="145">
        <f>IF(N324="snížená",J324,0)</f>
        <v>0</v>
      </c>
      <c r="BG324" s="145">
        <f>IF(N324="zákl. přenesená",J324,0)</f>
        <v>0</v>
      </c>
      <c r="BH324" s="145">
        <f>IF(N324="sníž. přenesená",J324,0)</f>
        <v>0</v>
      </c>
      <c r="BI324" s="145">
        <f>IF(N324="nulová",J324,0)</f>
        <v>0</v>
      </c>
      <c r="BJ324" s="16" t="s">
        <v>86</v>
      </c>
      <c r="BK324" s="145">
        <f>ROUND(I324*H324,2)</f>
        <v>0</v>
      </c>
      <c r="BL324" s="16" t="s">
        <v>164</v>
      </c>
      <c r="BM324" s="144" t="s">
        <v>459</v>
      </c>
    </row>
    <row r="325" spans="2:65" s="1" customFormat="1" ht="6.9" customHeight="1">
      <c r="B325" s="43"/>
      <c r="C325" s="44"/>
      <c r="D325" s="44"/>
      <c r="E325" s="44"/>
      <c r="F325" s="44"/>
      <c r="G325" s="44"/>
      <c r="H325" s="44"/>
      <c r="I325" s="44"/>
      <c r="J325" s="44"/>
      <c r="K325" s="44"/>
      <c r="L325" s="31"/>
    </row>
  </sheetData>
  <sheetProtection algorithmName="SHA-512" hashValue="+ZdC5R6CuvpLk1JNFfTMKsd9HUl9f85mIKME06TXvyVDbs1YgxxAQb+GXbt8mzR4XMJQSUSDA/5HqwsqByG05w==" saltValue="Z0P0vZoiLiR1s5ZQrLHHsJpsY5U7exnU1DfeIzJYKgkhqqhdo6uCj3qehJUzcX/cF5l6JaAGBgjckyxfkqbRBg==" spinCount="100000" sheet="1" objects="1" scenarios="1" formatColumns="0" formatRows="0" autoFilter="0"/>
  <autoFilter ref="C122:K324" xr:uid="{00000000-0009-0000-0000-000003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6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97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913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ROUND(J121,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ROUND((SUM(BE121:BE166)),  2)</f>
        <v>0</v>
      </c>
      <c r="I33" s="91">
        <v>0.21</v>
      </c>
      <c r="J33" s="90">
        <f>ROUND(((SUM(BE121:BE166))*I33),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ROUND((SUM(BF121:BF166)),  2)</f>
        <v>0</v>
      </c>
      <c r="I34" s="91">
        <v>0.15</v>
      </c>
      <c r="J34" s="90">
        <f>ROUND(((SUM(BF121:BF166))*I34),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ROUND((SUM(BG121:BG166)),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ROUND((SUM(BH121:BH166)),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ROUND((SUM(BI121:BI166)),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IO-06 - Optická síť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J121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139</v>
      </c>
      <c r="E97" s="105"/>
      <c r="F97" s="105"/>
      <c r="G97" s="105"/>
      <c r="H97" s="105"/>
      <c r="I97" s="105"/>
      <c r="J97" s="106">
        <f>J122</f>
        <v>0</v>
      </c>
      <c r="L97" s="103"/>
    </row>
    <row r="98" spans="2:12" s="9" customFormat="1" ht="20" customHeight="1">
      <c r="B98" s="107"/>
      <c r="D98" s="108" t="s">
        <v>914</v>
      </c>
      <c r="E98" s="109"/>
      <c r="F98" s="109"/>
      <c r="G98" s="109"/>
      <c r="H98" s="109"/>
      <c r="I98" s="109"/>
      <c r="J98" s="110">
        <f>J123</f>
        <v>0</v>
      </c>
      <c r="L98" s="107"/>
    </row>
    <row r="99" spans="2:12" s="9" customFormat="1" ht="14.9" customHeight="1">
      <c r="B99" s="107"/>
      <c r="D99" s="108" t="s">
        <v>915</v>
      </c>
      <c r="E99" s="109"/>
      <c r="F99" s="109"/>
      <c r="G99" s="109"/>
      <c r="H99" s="109"/>
      <c r="I99" s="109"/>
      <c r="J99" s="110">
        <f>J124</f>
        <v>0</v>
      </c>
      <c r="L99" s="107"/>
    </row>
    <row r="100" spans="2:12" s="9" customFormat="1" ht="14.9" customHeight="1">
      <c r="B100" s="107"/>
      <c r="D100" s="108" t="s">
        <v>916</v>
      </c>
      <c r="E100" s="109"/>
      <c r="F100" s="109"/>
      <c r="G100" s="109"/>
      <c r="H100" s="109"/>
      <c r="I100" s="109"/>
      <c r="J100" s="110">
        <f>J143</f>
        <v>0</v>
      </c>
      <c r="L100" s="107"/>
    </row>
    <row r="101" spans="2:12" s="9" customFormat="1" ht="14.9" customHeight="1">
      <c r="B101" s="107"/>
      <c r="D101" s="108" t="s">
        <v>917</v>
      </c>
      <c r="E101" s="109"/>
      <c r="F101" s="109"/>
      <c r="G101" s="109"/>
      <c r="H101" s="109"/>
      <c r="I101" s="109"/>
      <c r="J101" s="110">
        <f>J161</f>
        <v>0</v>
      </c>
      <c r="L101" s="107"/>
    </row>
    <row r="102" spans="2:12" s="1" customFormat="1" ht="21.8" customHeight="1">
      <c r="B102" s="31"/>
      <c r="L102" s="31"/>
    </row>
    <row r="103" spans="2:12" s="1" customFormat="1" ht="6.9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1"/>
    </row>
    <row r="107" spans="2:12" s="1" customFormat="1" ht="6.9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1"/>
    </row>
    <row r="108" spans="2:12" s="1" customFormat="1" ht="24.9" customHeight="1">
      <c r="B108" s="31"/>
      <c r="C108" s="20" t="s">
        <v>143</v>
      </c>
      <c r="L108" s="31"/>
    </row>
    <row r="109" spans="2:12" s="1" customFormat="1" ht="6.9" customHeight="1">
      <c r="B109" s="31"/>
      <c r="L109" s="31"/>
    </row>
    <row r="110" spans="2:12" s="1" customFormat="1" ht="11.95" customHeight="1">
      <c r="B110" s="31"/>
      <c r="C110" s="26" t="s">
        <v>16</v>
      </c>
      <c r="L110" s="31"/>
    </row>
    <row r="111" spans="2:12" s="1" customFormat="1" ht="26.2" customHeight="1">
      <c r="B111" s="31"/>
      <c r="E111" s="225" t="str">
        <f>E7</f>
        <v>ROZ 180037 - Revitalizace veřejných ploch města Luby - Lokalita B, U Pily - IV.etapa</v>
      </c>
      <c r="F111" s="226"/>
      <c r="G111" s="226"/>
      <c r="H111" s="226"/>
      <c r="L111" s="31"/>
    </row>
    <row r="112" spans="2:12" s="1" customFormat="1" ht="11.95" customHeight="1">
      <c r="B112" s="31"/>
      <c r="C112" s="26" t="s">
        <v>123</v>
      </c>
      <c r="L112" s="31"/>
    </row>
    <row r="113" spans="2:65" s="1" customFormat="1" ht="16.55" customHeight="1">
      <c r="B113" s="31"/>
      <c r="E113" s="191" t="str">
        <f>E9</f>
        <v>IO-06 - Optická síť</v>
      </c>
      <c r="F113" s="227"/>
      <c r="G113" s="227"/>
      <c r="H113" s="227"/>
      <c r="L113" s="31"/>
    </row>
    <row r="114" spans="2:65" s="1" customFormat="1" ht="6.9" customHeight="1">
      <c r="B114" s="31"/>
      <c r="L114" s="31"/>
    </row>
    <row r="115" spans="2:65" s="1" customFormat="1" ht="11.95" customHeight="1">
      <c r="B115" s="31"/>
      <c r="C115" s="26" t="s">
        <v>20</v>
      </c>
      <c r="F115" s="24" t="str">
        <f>F12</f>
        <v xml:space="preserve"> </v>
      </c>
      <c r="I115" s="26" t="s">
        <v>22</v>
      </c>
      <c r="J115" s="51" t="str">
        <f>IF(J12="","",J12)</f>
        <v>Vyplň údaj</v>
      </c>
      <c r="L115" s="31"/>
    </row>
    <row r="116" spans="2:65" s="1" customFormat="1" ht="6.9" customHeight="1">
      <c r="B116" s="31"/>
      <c r="L116" s="31"/>
    </row>
    <row r="117" spans="2:65" s="1" customFormat="1" ht="15.25" customHeight="1">
      <c r="B117" s="31"/>
      <c r="C117" s="26" t="s">
        <v>23</v>
      </c>
      <c r="F117" s="24" t="str">
        <f>E15</f>
        <v>Město Luby</v>
      </c>
      <c r="I117" s="26" t="s">
        <v>30</v>
      </c>
      <c r="J117" s="29" t="str">
        <f>E21</f>
        <v>A69-architekti s.r.o.</v>
      </c>
      <c r="L117" s="31"/>
    </row>
    <row r="118" spans="2:65" s="1" customFormat="1" ht="15.25" customHeight="1">
      <c r="B118" s="31"/>
      <c r="C118" s="26" t="s">
        <v>28</v>
      </c>
      <c r="F118" s="24" t="str">
        <f>IF(E18="","",E18)</f>
        <v>Vyplň údaj</v>
      </c>
      <c r="I118" s="26" t="s">
        <v>34</v>
      </c>
      <c r="J118" s="29" t="str">
        <f>E24</f>
        <v>Ing.Pavel Šturc</v>
      </c>
      <c r="L118" s="31"/>
    </row>
    <row r="119" spans="2:65" s="1" customFormat="1" ht="10.35" customHeight="1">
      <c r="B119" s="31"/>
      <c r="L119" s="31"/>
    </row>
    <row r="120" spans="2:65" s="10" customFormat="1" ht="29.3" customHeight="1">
      <c r="B120" s="111"/>
      <c r="C120" s="112" t="s">
        <v>144</v>
      </c>
      <c r="D120" s="113" t="s">
        <v>63</v>
      </c>
      <c r="E120" s="113" t="s">
        <v>59</v>
      </c>
      <c r="F120" s="113" t="s">
        <v>60</v>
      </c>
      <c r="G120" s="113" t="s">
        <v>145</v>
      </c>
      <c r="H120" s="113" t="s">
        <v>146</v>
      </c>
      <c r="I120" s="113" t="s">
        <v>147</v>
      </c>
      <c r="J120" s="114" t="s">
        <v>128</v>
      </c>
      <c r="K120" s="115" t="s">
        <v>148</v>
      </c>
      <c r="L120" s="111"/>
      <c r="M120" s="58" t="s">
        <v>1</v>
      </c>
      <c r="N120" s="59" t="s">
        <v>42</v>
      </c>
      <c r="O120" s="59" t="s">
        <v>149</v>
      </c>
      <c r="P120" s="59" t="s">
        <v>150</v>
      </c>
      <c r="Q120" s="59" t="s">
        <v>151</v>
      </c>
      <c r="R120" s="59" t="s">
        <v>152</v>
      </c>
      <c r="S120" s="59" t="s">
        <v>153</v>
      </c>
      <c r="T120" s="60" t="s">
        <v>154</v>
      </c>
    </row>
    <row r="121" spans="2:65" s="1" customFormat="1" ht="22.75" customHeight="1">
      <c r="B121" s="31"/>
      <c r="C121" s="63" t="s">
        <v>155</v>
      </c>
      <c r="J121" s="116">
        <f>BK121</f>
        <v>0</v>
      </c>
      <c r="L121" s="31"/>
      <c r="M121" s="61"/>
      <c r="N121" s="52"/>
      <c r="O121" s="52"/>
      <c r="P121" s="117">
        <f>P122</f>
        <v>0</v>
      </c>
      <c r="Q121" s="52"/>
      <c r="R121" s="117">
        <f>R122</f>
        <v>3.7588537799999999</v>
      </c>
      <c r="S121" s="52"/>
      <c r="T121" s="118">
        <f>T122</f>
        <v>0</v>
      </c>
      <c r="AT121" s="16" t="s">
        <v>77</v>
      </c>
      <c r="AU121" s="16" t="s">
        <v>130</v>
      </c>
      <c r="BK121" s="119">
        <f>BK122</f>
        <v>0</v>
      </c>
    </row>
    <row r="122" spans="2:65" s="11" customFormat="1" ht="25.85" customHeight="1">
      <c r="B122" s="120"/>
      <c r="D122" s="121" t="s">
        <v>77</v>
      </c>
      <c r="E122" s="122" t="s">
        <v>480</v>
      </c>
      <c r="F122" s="122" t="s">
        <v>481</v>
      </c>
      <c r="I122" s="123"/>
      <c r="J122" s="124">
        <f>BK122</f>
        <v>0</v>
      </c>
      <c r="L122" s="120"/>
      <c r="M122" s="125"/>
      <c r="P122" s="126">
        <f>P123</f>
        <v>0</v>
      </c>
      <c r="R122" s="126">
        <f>R123</f>
        <v>3.7588537799999999</v>
      </c>
      <c r="T122" s="127">
        <f>T123</f>
        <v>0</v>
      </c>
      <c r="AR122" s="121" t="s">
        <v>88</v>
      </c>
      <c r="AT122" s="128" t="s">
        <v>77</v>
      </c>
      <c r="AU122" s="128" t="s">
        <v>78</v>
      </c>
      <c r="AY122" s="121" t="s">
        <v>158</v>
      </c>
      <c r="BK122" s="129">
        <f>BK123</f>
        <v>0</v>
      </c>
    </row>
    <row r="123" spans="2:65" s="11" customFormat="1" ht="22.75" customHeight="1">
      <c r="B123" s="120"/>
      <c r="D123" s="121" t="s">
        <v>77</v>
      </c>
      <c r="E123" s="130" t="s">
        <v>208</v>
      </c>
      <c r="F123" s="130" t="s">
        <v>918</v>
      </c>
      <c r="I123" s="123"/>
      <c r="J123" s="131">
        <f>BK123</f>
        <v>0</v>
      </c>
      <c r="L123" s="120"/>
      <c r="M123" s="125"/>
      <c r="P123" s="126">
        <f>P124+P143+P161</f>
        <v>0</v>
      </c>
      <c r="R123" s="126">
        <f>R124+R143+R161</f>
        <v>3.7588537799999999</v>
      </c>
      <c r="T123" s="127">
        <f>T124+T143+T161</f>
        <v>0</v>
      </c>
      <c r="AR123" s="121" t="s">
        <v>177</v>
      </c>
      <c r="AT123" s="128" t="s">
        <v>77</v>
      </c>
      <c r="AU123" s="128" t="s">
        <v>86</v>
      </c>
      <c r="AY123" s="121" t="s">
        <v>158</v>
      </c>
      <c r="BK123" s="129">
        <f>BK124+BK143+BK161</f>
        <v>0</v>
      </c>
    </row>
    <row r="124" spans="2:65" s="11" customFormat="1" ht="20.8" customHeight="1">
      <c r="B124" s="120"/>
      <c r="D124" s="121" t="s">
        <v>77</v>
      </c>
      <c r="E124" s="130" t="s">
        <v>919</v>
      </c>
      <c r="F124" s="130" t="s">
        <v>920</v>
      </c>
      <c r="I124" s="123"/>
      <c r="J124" s="131">
        <f>BK124</f>
        <v>0</v>
      </c>
      <c r="L124" s="120"/>
      <c r="M124" s="125"/>
      <c r="P124" s="126">
        <f>SUM(P125:P142)</f>
        <v>0</v>
      </c>
      <c r="R124" s="126">
        <f>SUM(R125:R142)</f>
        <v>3.1320000000000001E-2</v>
      </c>
      <c r="T124" s="127">
        <f>SUM(T125:T142)</f>
        <v>0</v>
      </c>
      <c r="AR124" s="121" t="s">
        <v>177</v>
      </c>
      <c r="AT124" s="128" t="s">
        <v>77</v>
      </c>
      <c r="AU124" s="128" t="s">
        <v>88</v>
      </c>
      <c r="AY124" s="121" t="s">
        <v>158</v>
      </c>
      <c r="BK124" s="129">
        <f>SUM(BK125:BK142)</f>
        <v>0</v>
      </c>
    </row>
    <row r="125" spans="2:65" s="1" customFormat="1" ht="24.25" customHeight="1">
      <c r="B125" s="31"/>
      <c r="C125" s="132" t="s">
        <v>86</v>
      </c>
      <c r="D125" s="132" t="s">
        <v>160</v>
      </c>
      <c r="E125" s="133" t="s">
        <v>921</v>
      </c>
      <c r="F125" s="134" t="s">
        <v>922</v>
      </c>
      <c r="G125" s="135" t="s">
        <v>349</v>
      </c>
      <c r="H125" s="136">
        <v>1</v>
      </c>
      <c r="I125" s="137"/>
      <c r="J125" s="138">
        <f t="shared" ref="J125:J142" si="0">ROUND(I125*H125,2)</f>
        <v>0</v>
      </c>
      <c r="K125" s="139"/>
      <c r="L125" s="31"/>
      <c r="M125" s="140" t="s">
        <v>1</v>
      </c>
      <c r="N125" s="141" t="s">
        <v>43</v>
      </c>
      <c r="P125" s="142">
        <f t="shared" ref="P125:P142" si="1">O125*H125</f>
        <v>0</v>
      </c>
      <c r="Q125" s="142">
        <v>0</v>
      </c>
      <c r="R125" s="142">
        <f t="shared" ref="R125:R142" si="2">Q125*H125</f>
        <v>0</v>
      </c>
      <c r="S125" s="142">
        <v>0</v>
      </c>
      <c r="T125" s="143">
        <f t="shared" ref="T125:T142" si="3">S125*H125</f>
        <v>0</v>
      </c>
      <c r="AR125" s="144" t="s">
        <v>322</v>
      </c>
      <c r="AT125" s="144" t="s">
        <v>160</v>
      </c>
      <c r="AU125" s="144" t="s">
        <v>177</v>
      </c>
      <c r="AY125" s="16" t="s">
        <v>158</v>
      </c>
      <c r="BE125" s="145">
        <f t="shared" ref="BE125:BE142" si="4">IF(N125="základní",J125,0)</f>
        <v>0</v>
      </c>
      <c r="BF125" s="145">
        <f t="shared" ref="BF125:BF142" si="5">IF(N125="snížená",J125,0)</f>
        <v>0</v>
      </c>
      <c r="BG125" s="145">
        <f t="shared" ref="BG125:BG142" si="6">IF(N125="zákl. přenesená",J125,0)</f>
        <v>0</v>
      </c>
      <c r="BH125" s="145">
        <f t="shared" ref="BH125:BH142" si="7">IF(N125="sníž. přenesená",J125,0)</f>
        <v>0</v>
      </c>
      <c r="BI125" s="145">
        <f t="shared" ref="BI125:BI142" si="8">IF(N125="nulová",J125,0)</f>
        <v>0</v>
      </c>
      <c r="BJ125" s="16" t="s">
        <v>86</v>
      </c>
      <c r="BK125" s="145">
        <f t="shared" ref="BK125:BK142" si="9">ROUND(I125*H125,2)</f>
        <v>0</v>
      </c>
      <c r="BL125" s="16" t="s">
        <v>322</v>
      </c>
      <c r="BM125" s="144" t="s">
        <v>88</v>
      </c>
    </row>
    <row r="126" spans="2:65" s="1" customFormat="1" ht="24.25" customHeight="1">
      <c r="B126" s="31"/>
      <c r="C126" s="161" t="s">
        <v>88</v>
      </c>
      <c r="D126" s="161" t="s">
        <v>208</v>
      </c>
      <c r="E126" s="162" t="s">
        <v>923</v>
      </c>
      <c r="F126" s="163" t="s">
        <v>924</v>
      </c>
      <c r="G126" s="164" t="s">
        <v>414</v>
      </c>
      <c r="H126" s="165">
        <v>1</v>
      </c>
      <c r="I126" s="166"/>
      <c r="J126" s="167">
        <f t="shared" si="0"/>
        <v>0</v>
      </c>
      <c r="K126" s="168"/>
      <c r="L126" s="169"/>
      <c r="M126" s="170" t="s">
        <v>1</v>
      </c>
      <c r="N126" s="17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925</v>
      </c>
      <c r="AT126" s="144" t="s">
        <v>208</v>
      </c>
      <c r="AU126" s="144" t="s">
        <v>177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322</v>
      </c>
      <c r="BM126" s="144" t="s">
        <v>164</v>
      </c>
    </row>
    <row r="127" spans="2:65" s="1" customFormat="1" ht="24.25" customHeight="1">
      <c r="B127" s="31"/>
      <c r="C127" s="132" t="s">
        <v>177</v>
      </c>
      <c r="D127" s="132" t="s">
        <v>160</v>
      </c>
      <c r="E127" s="133" t="s">
        <v>926</v>
      </c>
      <c r="F127" s="134" t="s">
        <v>927</v>
      </c>
      <c r="G127" s="135" t="s">
        <v>250</v>
      </c>
      <c r="H127" s="136">
        <v>180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322</v>
      </c>
      <c r="AT127" s="144" t="s">
        <v>160</v>
      </c>
      <c r="AU127" s="144" t="s">
        <v>177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322</v>
      </c>
      <c r="BM127" s="144" t="s">
        <v>191</v>
      </c>
    </row>
    <row r="128" spans="2:65" s="1" customFormat="1" ht="16.55" customHeight="1">
      <c r="B128" s="31"/>
      <c r="C128" s="132" t="s">
        <v>164</v>
      </c>
      <c r="D128" s="132" t="s">
        <v>160</v>
      </c>
      <c r="E128" s="133" t="s">
        <v>928</v>
      </c>
      <c r="F128" s="134" t="s">
        <v>929</v>
      </c>
      <c r="G128" s="135" t="s">
        <v>250</v>
      </c>
      <c r="H128" s="136">
        <v>27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322</v>
      </c>
      <c r="AT128" s="144" t="s">
        <v>160</v>
      </c>
      <c r="AU128" s="144" t="s">
        <v>177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322</v>
      </c>
      <c r="BM128" s="144" t="s">
        <v>201</v>
      </c>
    </row>
    <row r="129" spans="2:65" s="1" customFormat="1" ht="21.8" customHeight="1">
      <c r="B129" s="31"/>
      <c r="C129" s="132" t="s">
        <v>186</v>
      </c>
      <c r="D129" s="132" t="s">
        <v>160</v>
      </c>
      <c r="E129" s="133" t="s">
        <v>930</v>
      </c>
      <c r="F129" s="134" t="s">
        <v>931</v>
      </c>
      <c r="G129" s="135" t="s">
        <v>250</v>
      </c>
      <c r="H129" s="136">
        <v>1</v>
      </c>
      <c r="I129" s="137"/>
      <c r="J129" s="138">
        <f t="shared" si="0"/>
        <v>0</v>
      </c>
      <c r="K129" s="139"/>
      <c r="L129" s="31"/>
      <c r="M129" s="140" t="s">
        <v>1</v>
      </c>
      <c r="N129" s="141" t="s">
        <v>43</v>
      </c>
      <c r="P129" s="142">
        <f t="shared" si="1"/>
        <v>0</v>
      </c>
      <c r="Q129" s="142">
        <v>0</v>
      </c>
      <c r="R129" s="142">
        <f t="shared" si="2"/>
        <v>0</v>
      </c>
      <c r="S129" s="142">
        <v>0</v>
      </c>
      <c r="T129" s="143">
        <f t="shared" si="3"/>
        <v>0</v>
      </c>
      <c r="AR129" s="144" t="s">
        <v>322</v>
      </c>
      <c r="AT129" s="144" t="s">
        <v>160</v>
      </c>
      <c r="AU129" s="144" t="s">
        <v>177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322</v>
      </c>
      <c r="BM129" s="144" t="s">
        <v>214</v>
      </c>
    </row>
    <row r="130" spans="2:65" s="1" customFormat="1" ht="24.25" customHeight="1">
      <c r="B130" s="31"/>
      <c r="C130" s="161" t="s">
        <v>191</v>
      </c>
      <c r="D130" s="161" t="s">
        <v>208</v>
      </c>
      <c r="E130" s="162" t="s">
        <v>932</v>
      </c>
      <c r="F130" s="163" t="s">
        <v>933</v>
      </c>
      <c r="G130" s="164" t="s">
        <v>250</v>
      </c>
      <c r="H130" s="165">
        <v>207</v>
      </c>
      <c r="I130" s="166"/>
      <c r="J130" s="167">
        <f t="shared" si="0"/>
        <v>0</v>
      </c>
      <c r="K130" s="168"/>
      <c r="L130" s="169"/>
      <c r="M130" s="170" t="s">
        <v>1</v>
      </c>
      <c r="N130" s="171" t="s">
        <v>43</v>
      </c>
      <c r="P130" s="142">
        <f t="shared" si="1"/>
        <v>0</v>
      </c>
      <c r="Q130" s="142">
        <v>0</v>
      </c>
      <c r="R130" s="142">
        <f t="shared" si="2"/>
        <v>0</v>
      </c>
      <c r="S130" s="142">
        <v>0</v>
      </c>
      <c r="T130" s="143">
        <f t="shared" si="3"/>
        <v>0</v>
      </c>
      <c r="AR130" s="144" t="s">
        <v>925</v>
      </c>
      <c r="AT130" s="144" t="s">
        <v>208</v>
      </c>
      <c r="AU130" s="144" t="s">
        <v>177</v>
      </c>
      <c r="AY130" s="16" t="s">
        <v>158</v>
      </c>
      <c r="BE130" s="145">
        <f t="shared" si="4"/>
        <v>0</v>
      </c>
      <c r="BF130" s="145">
        <f t="shared" si="5"/>
        <v>0</v>
      </c>
      <c r="BG130" s="145">
        <f t="shared" si="6"/>
        <v>0</v>
      </c>
      <c r="BH130" s="145">
        <f t="shared" si="7"/>
        <v>0</v>
      </c>
      <c r="BI130" s="145">
        <f t="shared" si="8"/>
        <v>0</v>
      </c>
      <c r="BJ130" s="16" t="s">
        <v>86</v>
      </c>
      <c r="BK130" s="145">
        <f t="shared" si="9"/>
        <v>0</v>
      </c>
      <c r="BL130" s="16" t="s">
        <v>322</v>
      </c>
      <c r="BM130" s="144" t="s">
        <v>223</v>
      </c>
    </row>
    <row r="131" spans="2:65" s="1" customFormat="1" ht="24.25" customHeight="1">
      <c r="B131" s="31"/>
      <c r="C131" s="132" t="s">
        <v>196</v>
      </c>
      <c r="D131" s="132" t="s">
        <v>160</v>
      </c>
      <c r="E131" s="133" t="s">
        <v>934</v>
      </c>
      <c r="F131" s="134" t="s">
        <v>935</v>
      </c>
      <c r="G131" s="135" t="s">
        <v>349</v>
      </c>
      <c r="H131" s="136">
        <v>3</v>
      </c>
      <c r="I131" s="137"/>
      <c r="J131" s="138">
        <f t="shared" si="0"/>
        <v>0</v>
      </c>
      <c r="K131" s="139"/>
      <c r="L131" s="31"/>
      <c r="M131" s="140" t="s">
        <v>1</v>
      </c>
      <c r="N131" s="141" t="s">
        <v>43</v>
      </c>
      <c r="P131" s="142">
        <f t="shared" si="1"/>
        <v>0</v>
      </c>
      <c r="Q131" s="142">
        <v>0</v>
      </c>
      <c r="R131" s="142">
        <f t="shared" si="2"/>
        <v>0</v>
      </c>
      <c r="S131" s="142">
        <v>0</v>
      </c>
      <c r="T131" s="143">
        <f t="shared" si="3"/>
        <v>0</v>
      </c>
      <c r="AR131" s="144" t="s">
        <v>322</v>
      </c>
      <c r="AT131" s="144" t="s">
        <v>160</v>
      </c>
      <c r="AU131" s="144" t="s">
        <v>177</v>
      </c>
      <c r="AY131" s="16" t="s">
        <v>158</v>
      </c>
      <c r="BE131" s="145">
        <f t="shared" si="4"/>
        <v>0</v>
      </c>
      <c r="BF131" s="145">
        <f t="shared" si="5"/>
        <v>0</v>
      </c>
      <c r="BG131" s="145">
        <f t="shared" si="6"/>
        <v>0</v>
      </c>
      <c r="BH131" s="145">
        <f t="shared" si="7"/>
        <v>0</v>
      </c>
      <c r="BI131" s="145">
        <f t="shared" si="8"/>
        <v>0</v>
      </c>
      <c r="BJ131" s="16" t="s">
        <v>86</v>
      </c>
      <c r="BK131" s="145">
        <f t="shared" si="9"/>
        <v>0</v>
      </c>
      <c r="BL131" s="16" t="s">
        <v>322</v>
      </c>
      <c r="BM131" s="144" t="s">
        <v>234</v>
      </c>
    </row>
    <row r="132" spans="2:65" s="1" customFormat="1" ht="16.55" customHeight="1">
      <c r="B132" s="31"/>
      <c r="C132" s="161" t="s">
        <v>201</v>
      </c>
      <c r="D132" s="161" t="s">
        <v>208</v>
      </c>
      <c r="E132" s="162" t="s">
        <v>936</v>
      </c>
      <c r="F132" s="163" t="s">
        <v>937</v>
      </c>
      <c r="G132" s="164" t="s">
        <v>414</v>
      </c>
      <c r="H132" s="165">
        <v>3</v>
      </c>
      <c r="I132" s="166"/>
      <c r="J132" s="167">
        <f t="shared" si="0"/>
        <v>0</v>
      </c>
      <c r="K132" s="168"/>
      <c r="L132" s="169"/>
      <c r="M132" s="170" t="s">
        <v>1</v>
      </c>
      <c r="N132" s="171" t="s">
        <v>43</v>
      </c>
      <c r="P132" s="142">
        <f t="shared" si="1"/>
        <v>0</v>
      </c>
      <c r="Q132" s="142">
        <v>0</v>
      </c>
      <c r="R132" s="142">
        <f t="shared" si="2"/>
        <v>0</v>
      </c>
      <c r="S132" s="142">
        <v>0</v>
      </c>
      <c r="T132" s="143">
        <f t="shared" si="3"/>
        <v>0</v>
      </c>
      <c r="AR132" s="144" t="s">
        <v>925</v>
      </c>
      <c r="AT132" s="144" t="s">
        <v>208</v>
      </c>
      <c r="AU132" s="144" t="s">
        <v>177</v>
      </c>
      <c r="AY132" s="16" t="s">
        <v>158</v>
      </c>
      <c r="BE132" s="145">
        <f t="shared" si="4"/>
        <v>0</v>
      </c>
      <c r="BF132" s="145">
        <f t="shared" si="5"/>
        <v>0</v>
      </c>
      <c r="BG132" s="145">
        <f t="shared" si="6"/>
        <v>0</v>
      </c>
      <c r="BH132" s="145">
        <f t="shared" si="7"/>
        <v>0</v>
      </c>
      <c r="BI132" s="145">
        <f t="shared" si="8"/>
        <v>0</v>
      </c>
      <c r="BJ132" s="16" t="s">
        <v>86</v>
      </c>
      <c r="BK132" s="145">
        <f t="shared" si="9"/>
        <v>0</v>
      </c>
      <c r="BL132" s="16" t="s">
        <v>322</v>
      </c>
      <c r="BM132" s="144" t="s">
        <v>242</v>
      </c>
    </row>
    <row r="133" spans="2:65" s="1" customFormat="1" ht="24.25" customHeight="1">
      <c r="B133" s="31"/>
      <c r="C133" s="132" t="s">
        <v>207</v>
      </c>
      <c r="D133" s="132" t="s">
        <v>160</v>
      </c>
      <c r="E133" s="133" t="s">
        <v>938</v>
      </c>
      <c r="F133" s="134" t="s">
        <v>939</v>
      </c>
      <c r="G133" s="135" t="s">
        <v>349</v>
      </c>
      <c r="H133" s="136">
        <v>8</v>
      </c>
      <c r="I133" s="137"/>
      <c r="J133" s="138">
        <f t="shared" si="0"/>
        <v>0</v>
      </c>
      <c r="K133" s="139"/>
      <c r="L133" s="31"/>
      <c r="M133" s="140" t="s">
        <v>1</v>
      </c>
      <c r="N133" s="141" t="s">
        <v>43</v>
      </c>
      <c r="P133" s="142">
        <f t="shared" si="1"/>
        <v>0</v>
      </c>
      <c r="Q133" s="142">
        <v>0</v>
      </c>
      <c r="R133" s="142">
        <f t="shared" si="2"/>
        <v>0</v>
      </c>
      <c r="S133" s="142">
        <v>0</v>
      </c>
      <c r="T133" s="143">
        <f t="shared" si="3"/>
        <v>0</v>
      </c>
      <c r="AR133" s="144" t="s">
        <v>322</v>
      </c>
      <c r="AT133" s="144" t="s">
        <v>160</v>
      </c>
      <c r="AU133" s="144" t="s">
        <v>177</v>
      </c>
      <c r="AY133" s="16" t="s">
        <v>158</v>
      </c>
      <c r="BE133" s="145">
        <f t="shared" si="4"/>
        <v>0</v>
      </c>
      <c r="BF133" s="145">
        <f t="shared" si="5"/>
        <v>0</v>
      </c>
      <c r="BG133" s="145">
        <f t="shared" si="6"/>
        <v>0</v>
      </c>
      <c r="BH133" s="145">
        <f t="shared" si="7"/>
        <v>0</v>
      </c>
      <c r="BI133" s="145">
        <f t="shared" si="8"/>
        <v>0</v>
      </c>
      <c r="BJ133" s="16" t="s">
        <v>86</v>
      </c>
      <c r="BK133" s="145">
        <f t="shared" si="9"/>
        <v>0</v>
      </c>
      <c r="BL133" s="16" t="s">
        <v>322</v>
      </c>
      <c r="BM133" s="144" t="s">
        <v>212</v>
      </c>
    </row>
    <row r="134" spans="2:65" s="1" customFormat="1" ht="16.55" customHeight="1">
      <c r="B134" s="31"/>
      <c r="C134" s="161" t="s">
        <v>214</v>
      </c>
      <c r="D134" s="161" t="s">
        <v>208</v>
      </c>
      <c r="E134" s="162" t="s">
        <v>940</v>
      </c>
      <c r="F134" s="163" t="s">
        <v>941</v>
      </c>
      <c r="G134" s="164" t="s">
        <v>414</v>
      </c>
      <c r="H134" s="165">
        <v>4</v>
      </c>
      <c r="I134" s="166"/>
      <c r="J134" s="167">
        <f t="shared" si="0"/>
        <v>0</v>
      </c>
      <c r="K134" s="168"/>
      <c r="L134" s="169"/>
      <c r="M134" s="170" t="s">
        <v>1</v>
      </c>
      <c r="N134" s="171" t="s">
        <v>43</v>
      </c>
      <c r="P134" s="142">
        <f t="shared" si="1"/>
        <v>0</v>
      </c>
      <c r="Q134" s="142">
        <v>0</v>
      </c>
      <c r="R134" s="142">
        <f t="shared" si="2"/>
        <v>0</v>
      </c>
      <c r="S134" s="142">
        <v>0</v>
      </c>
      <c r="T134" s="143">
        <f t="shared" si="3"/>
        <v>0</v>
      </c>
      <c r="AR134" s="144" t="s">
        <v>925</v>
      </c>
      <c r="AT134" s="144" t="s">
        <v>208</v>
      </c>
      <c r="AU134" s="144" t="s">
        <v>177</v>
      </c>
      <c r="AY134" s="16" t="s">
        <v>158</v>
      </c>
      <c r="BE134" s="145">
        <f t="shared" si="4"/>
        <v>0</v>
      </c>
      <c r="BF134" s="145">
        <f t="shared" si="5"/>
        <v>0</v>
      </c>
      <c r="BG134" s="145">
        <f t="shared" si="6"/>
        <v>0</v>
      </c>
      <c r="BH134" s="145">
        <f t="shared" si="7"/>
        <v>0</v>
      </c>
      <c r="BI134" s="145">
        <f t="shared" si="8"/>
        <v>0</v>
      </c>
      <c r="BJ134" s="16" t="s">
        <v>86</v>
      </c>
      <c r="BK134" s="145">
        <f t="shared" si="9"/>
        <v>0</v>
      </c>
      <c r="BL134" s="16" t="s">
        <v>322</v>
      </c>
      <c r="BM134" s="144" t="s">
        <v>262</v>
      </c>
    </row>
    <row r="135" spans="2:65" s="1" customFormat="1" ht="16.55" customHeight="1">
      <c r="B135" s="31"/>
      <c r="C135" s="161" t="s">
        <v>219</v>
      </c>
      <c r="D135" s="161" t="s">
        <v>208</v>
      </c>
      <c r="E135" s="162" t="s">
        <v>942</v>
      </c>
      <c r="F135" s="163" t="s">
        <v>943</v>
      </c>
      <c r="G135" s="164" t="s">
        <v>414</v>
      </c>
      <c r="H135" s="165">
        <v>4</v>
      </c>
      <c r="I135" s="166"/>
      <c r="J135" s="167">
        <f t="shared" si="0"/>
        <v>0</v>
      </c>
      <c r="K135" s="168"/>
      <c r="L135" s="169"/>
      <c r="M135" s="170" t="s">
        <v>1</v>
      </c>
      <c r="N135" s="171" t="s">
        <v>43</v>
      </c>
      <c r="P135" s="142">
        <f t="shared" si="1"/>
        <v>0</v>
      </c>
      <c r="Q135" s="142">
        <v>0</v>
      </c>
      <c r="R135" s="142">
        <f t="shared" si="2"/>
        <v>0</v>
      </c>
      <c r="S135" s="142">
        <v>0</v>
      </c>
      <c r="T135" s="143">
        <f t="shared" si="3"/>
        <v>0</v>
      </c>
      <c r="AR135" s="144" t="s">
        <v>925</v>
      </c>
      <c r="AT135" s="144" t="s">
        <v>208</v>
      </c>
      <c r="AU135" s="144" t="s">
        <v>177</v>
      </c>
      <c r="AY135" s="16" t="s">
        <v>158</v>
      </c>
      <c r="BE135" s="145">
        <f t="shared" si="4"/>
        <v>0</v>
      </c>
      <c r="BF135" s="145">
        <f t="shared" si="5"/>
        <v>0</v>
      </c>
      <c r="BG135" s="145">
        <f t="shared" si="6"/>
        <v>0</v>
      </c>
      <c r="BH135" s="145">
        <f t="shared" si="7"/>
        <v>0</v>
      </c>
      <c r="BI135" s="145">
        <f t="shared" si="8"/>
        <v>0</v>
      </c>
      <c r="BJ135" s="16" t="s">
        <v>86</v>
      </c>
      <c r="BK135" s="145">
        <f t="shared" si="9"/>
        <v>0</v>
      </c>
      <c r="BL135" s="16" t="s">
        <v>322</v>
      </c>
      <c r="BM135" s="144" t="s">
        <v>275</v>
      </c>
    </row>
    <row r="136" spans="2:65" s="1" customFormat="1" ht="21.8" customHeight="1">
      <c r="B136" s="31"/>
      <c r="C136" s="132" t="s">
        <v>223</v>
      </c>
      <c r="D136" s="132" t="s">
        <v>160</v>
      </c>
      <c r="E136" s="133" t="s">
        <v>944</v>
      </c>
      <c r="F136" s="134" t="s">
        <v>945</v>
      </c>
      <c r="G136" s="135" t="s">
        <v>250</v>
      </c>
      <c r="H136" s="136">
        <v>52</v>
      </c>
      <c r="I136" s="137"/>
      <c r="J136" s="138">
        <f t="shared" si="0"/>
        <v>0</v>
      </c>
      <c r="K136" s="139"/>
      <c r="L136" s="31"/>
      <c r="M136" s="140" t="s">
        <v>1</v>
      </c>
      <c r="N136" s="141" t="s">
        <v>43</v>
      </c>
      <c r="P136" s="142">
        <f t="shared" si="1"/>
        <v>0</v>
      </c>
      <c r="Q136" s="142">
        <v>0</v>
      </c>
      <c r="R136" s="142">
        <f t="shared" si="2"/>
        <v>0</v>
      </c>
      <c r="S136" s="142">
        <v>0</v>
      </c>
      <c r="T136" s="143">
        <f t="shared" si="3"/>
        <v>0</v>
      </c>
      <c r="AR136" s="144" t="s">
        <v>322</v>
      </c>
      <c r="AT136" s="144" t="s">
        <v>160</v>
      </c>
      <c r="AU136" s="144" t="s">
        <v>177</v>
      </c>
      <c r="AY136" s="16" t="s">
        <v>158</v>
      </c>
      <c r="BE136" s="145">
        <f t="shared" si="4"/>
        <v>0</v>
      </c>
      <c r="BF136" s="145">
        <f t="shared" si="5"/>
        <v>0</v>
      </c>
      <c r="BG136" s="145">
        <f t="shared" si="6"/>
        <v>0</v>
      </c>
      <c r="BH136" s="145">
        <f t="shared" si="7"/>
        <v>0</v>
      </c>
      <c r="BI136" s="145">
        <f t="shared" si="8"/>
        <v>0</v>
      </c>
      <c r="BJ136" s="16" t="s">
        <v>86</v>
      </c>
      <c r="BK136" s="145">
        <f t="shared" si="9"/>
        <v>0</v>
      </c>
      <c r="BL136" s="16" t="s">
        <v>322</v>
      </c>
      <c r="BM136" s="144" t="s">
        <v>283</v>
      </c>
    </row>
    <row r="137" spans="2:65" s="1" customFormat="1" ht="24.25" customHeight="1">
      <c r="B137" s="31"/>
      <c r="C137" s="132" t="s">
        <v>229</v>
      </c>
      <c r="D137" s="132" t="s">
        <v>160</v>
      </c>
      <c r="E137" s="133" t="s">
        <v>946</v>
      </c>
      <c r="F137" s="134" t="s">
        <v>947</v>
      </c>
      <c r="G137" s="135" t="s">
        <v>250</v>
      </c>
      <c r="H137" s="136">
        <v>19</v>
      </c>
      <c r="I137" s="137"/>
      <c r="J137" s="138">
        <f t="shared" si="0"/>
        <v>0</v>
      </c>
      <c r="K137" s="139"/>
      <c r="L137" s="31"/>
      <c r="M137" s="140" t="s">
        <v>1</v>
      </c>
      <c r="N137" s="141" t="s">
        <v>43</v>
      </c>
      <c r="P137" s="142">
        <f t="shared" si="1"/>
        <v>0</v>
      </c>
      <c r="Q137" s="142">
        <v>0</v>
      </c>
      <c r="R137" s="142">
        <f t="shared" si="2"/>
        <v>0</v>
      </c>
      <c r="S137" s="142">
        <v>0</v>
      </c>
      <c r="T137" s="143">
        <f t="shared" si="3"/>
        <v>0</v>
      </c>
      <c r="AR137" s="144" t="s">
        <v>322</v>
      </c>
      <c r="AT137" s="144" t="s">
        <v>160</v>
      </c>
      <c r="AU137" s="144" t="s">
        <v>177</v>
      </c>
      <c r="AY137" s="16" t="s">
        <v>158</v>
      </c>
      <c r="BE137" s="145">
        <f t="shared" si="4"/>
        <v>0</v>
      </c>
      <c r="BF137" s="145">
        <f t="shared" si="5"/>
        <v>0</v>
      </c>
      <c r="BG137" s="145">
        <f t="shared" si="6"/>
        <v>0</v>
      </c>
      <c r="BH137" s="145">
        <f t="shared" si="7"/>
        <v>0</v>
      </c>
      <c r="BI137" s="145">
        <f t="shared" si="8"/>
        <v>0</v>
      </c>
      <c r="BJ137" s="16" t="s">
        <v>86</v>
      </c>
      <c r="BK137" s="145">
        <f t="shared" si="9"/>
        <v>0</v>
      </c>
      <c r="BL137" s="16" t="s">
        <v>322</v>
      </c>
      <c r="BM137" s="144" t="s">
        <v>237</v>
      </c>
    </row>
    <row r="138" spans="2:65" s="1" customFormat="1" ht="24.25" customHeight="1">
      <c r="B138" s="31"/>
      <c r="C138" s="161" t="s">
        <v>234</v>
      </c>
      <c r="D138" s="161" t="s">
        <v>208</v>
      </c>
      <c r="E138" s="162" t="s">
        <v>948</v>
      </c>
      <c r="F138" s="163" t="s">
        <v>949</v>
      </c>
      <c r="G138" s="164" t="s">
        <v>250</v>
      </c>
      <c r="H138" s="165">
        <v>19</v>
      </c>
      <c r="I138" s="166"/>
      <c r="J138" s="167">
        <f t="shared" si="0"/>
        <v>0</v>
      </c>
      <c r="K138" s="168"/>
      <c r="L138" s="169"/>
      <c r="M138" s="170" t="s">
        <v>1</v>
      </c>
      <c r="N138" s="171" t="s">
        <v>43</v>
      </c>
      <c r="P138" s="142">
        <f t="shared" si="1"/>
        <v>0</v>
      </c>
      <c r="Q138" s="142">
        <v>6.8999999999999997E-4</v>
      </c>
      <c r="R138" s="142">
        <f t="shared" si="2"/>
        <v>1.311E-2</v>
      </c>
      <c r="S138" s="142">
        <v>0</v>
      </c>
      <c r="T138" s="143">
        <f t="shared" si="3"/>
        <v>0</v>
      </c>
      <c r="AR138" s="144" t="s">
        <v>925</v>
      </c>
      <c r="AT138" s="144" t="s">
        <v>208</v>
      </c>
      <c r="AU138" s="144" t="s">
        <v>177</v>
      </c>
      <c r="AY138" s="16" t="s">
        <v>158</v>
      </c>
      <c r="BE138" s="145">
        <f t="shared" si="4"/>
        <v>0</v>
      </c>
      <c r="BF138" s="145">
        <f t="shared" si="5"/>
        <v>0</v>
      </c>
      <c r="BG138" s="145">
        <f t="shared" si="6"/>
        <v>0</v>
      </c>
      <c r="BH138" s="145">
        <f t="shared" si="7"/>
        <v>0</v>
      </c>
      <c r="BI138" s="145">
        <f t="shared" si="8"/>
        <v>0</v>
      </c>
      <c r="BJ138" s="16" t="s">
        <v>86</v>
      </c>
      <c r="BK138" s="145">
        <f t="shared" si="9"/>
        <v>0</v>
      </c>
      <c r="BL138" s="16" t="s">
        <v>322</v>
      </c>
      <c r="BM138" s="144" t="s">
        <v>241</v>
      </c>
    </row>
    <row r="139" spans="2:65" s="1" customFormat="1" ht="33.049999999999997" customHeight="1">
      <c r="B139" s="31"/>
      <c r="C139" s="132" t="s">
        <v>8</v>
      </c>
      <c r="D139" s="132" t="s">
        <v>160</v>
      </c>
      <c r="E139" s="133" t="s">
        <v>950</v>
      </c>
      <c r="F139" s="134" t="s">
        <v>951</v>
      </c>
      <c r="G139" s="135" t="s">
        <v>250</v>
      </c>
      <c r="H139" s="136">
        <v>194</v>
      </c>
      <c r="I139" s="137"/>
      <c r="J139" s="138">
        <f t="shared" si="0"/>
        <v>0</v>
      </c>
      <c r="K139" s="139"/>
      <c r="L139" s="31"/>
      <c r="M139" s="140" t="s">
        <v>1</v>
      </c>
      <c r="N139" s="141" t="s">
        <v>43</v>
      </c>
      <c r="P139" s="142">
        <f t="shared" si="1"/>
        <v>0</v>
      </c>
      <c r="Q139" s="142">
        <v>0</v>
      </c>
      <c r="R139" s="142">
        <f t="shared" si="2"/>
        <v>0</v>
      </c>
      <c r="S139" s="142">
        <v>0</v>
      </c>
      <c r="T139" s="143">
        <f t="shared" si="3"/>
        <v>0</v>
      </c>
      <c r="AR139" s="144" t="s">
        <v>322</v>
      </c>
      <c r="AT139" s="144" t="s">
        <v>160</v>
      </c>
      <c r="AU139" s="144" t="s">
        <v>177</v>
      </c>
      <c r="AY139" s="16" t="s">
        <v>158</v>
      </c>
      <c r="BE139" s="145">
        <f t="shared" si="4"/>
        <v>0</v>
      </c>
      <c r="BF139" s="145">
        <f t="shared" si="5"/>
        <v>0</v>
      </c>
      <c r="BG139" s="145">
        <f t="shared" si="6"/>
        <v>0</v>
      </c>
      <c r="BH139" s="145">
        <f t="shared" si="7"/>
        <v>0</v>
      </c>
      <c r="BI139" s="145">
        <f t="shared" si="8"/>
        <v>0</v>
      </c>
      <c r="BJ139" s="16" t="s">
        <v>86</v>
      </c>
      <c r="BK139" s="145">
        <f t="shared" si="9"/>
        <v>0</v>
      </c>
      <c r="BL139" s="16" t="s">
        <v>322</v>
      </c>
      <c r="BM139" s="144" t="s">
        <v>245</v>
      </c>
    </row>
    <row r="140" spans="2:65" s="1" customFormat="1" ht="16.55" customHeight="1">
      <c r="B140" s="31"/>
      <c r="C140" s="161" t="s">
        <v>242</v>
      </c>
      <c r="D140" s="161" t="s">
        <v>208</v>
      </c>
      <c r="E140" s="162" t="s">
        <v>952</v>
      </c>
      <c r="F140" s="163" t="s">
        <v>953</v>
      </c>
      <c r="G140" s="164" t="s">
        <v>250</v>
      </c>
      <c r="H140" s="165">
        <v>194</v>
      </c>
      <c r="I140" s="166"/>
      <c r="J140" s="167">
        <f t="shared" si="0"/>
        <v>0</v>
      </c>
      <c r="K140" s="168"/>
      <c r="L140" s="169"/>
      <c r="M140" s="170" t="s">
        <v>1</v>
      </c>
      <c r="N140" s="171" t="s">
        <v>43</v>
      </c>
      <c r="P140" s="142">
        <f t="shared" si="1"/>
        <v>0</v>
      </c>
      <c r="Q140" s="142">
        <v>4.0000000000000003E-5</v>
      </c>
      <c r="R140" s="142">
        <f t="shared" si="2"/>
        <v>7.7600000000000004E-3</v>
      </c>
      <c r="S140" s="142">
        <v>0</v>
      </c>
      <c r="T140" s="143">
        <f t="shared" si="3"/>
        <v>0</v>
      </c>
      <c r="AR140" s="144" t="s">
        <v>925</v>
      </c>
      <c r="AT140" s="144" t="s">
        <v>208</v>
      </c>
      <c r="AU140" s="144" t="s">
        <v>177</v>
      </c>
      <c r="AY140" s="16" t="s">
        <v>158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6" t="s">
        <v>86</v>
      </c>
      <c r="BK140" s="145">
        <f t="shared" si="9"/>
        <v>0</v>
      </c>
      <c r="BL140" s="16" t="s">
        <v>322</v>
      </c>
      <c r="BM140" s="144" t="s">
        <v>251</v>
      </c>
    </row>
    <row r="141" spans="2:65" s="1" customFormat="1" ht="24.25" customHeight="1">
      <c r="B141" s="31"/>
      <c r="C141" s="132" t="s">
        <v>247</v>
      </c>
      <c r="D141" s="132" t="s">
        <v>160</v>
      </c>
      <c r="E141" s="133" t="s">
        <v>954</v>
      </c>
      <c r="F141" s="134" t="s">
        <v>955</v>
      </c>
      <c r="G141" s="135" t="s">
        <v>250</v>
      </c>
      <c r="H141" s="136">
        <v>19</v>
      </c>
      <c r="I141" s="137"/>
      <c r="J141" s="138">
        <f t="shared" si="0"/>
        <v>0</v>
      </c>
      <c r="K141" s="139"/>
      <c r="L141" s="31"/>
      <c r="M141" s="140" t="s">
        <v>1</v>
      </c>
      <c r="N141" s="141" t="s">
        <v>43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322</v>
      </c>
      <c r="AT141" s="144" t="s">
        <v>160</v>
      </c>
      <c r="AU141" s="144" t="s">
        <v>177</v>
      </c>
      <c r="AY141" s="16" t="s">
        <v>158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6" t="s">
        <v>86</v>
      </c>
      <c r="BK141" s="145">
        <f t="shared" si="9"/>
        <v>0</v>
      </c>
      <c r="BL141" s="16" t="s">
        <v>322</v>
      </c>
      <c r="BM141" s="144" t="s">
        <v>254</v>
      </c>
    </row>
    <row r="142" spans="2:65" s="1" customFormat="1" ht="24.25" customHeight="1">
      <c r="B142" s="31"/>
      <c r="C142" s="161" t="s">
        <v>212</v>
      </c>
      <c r="D142" s="161" t="s">
        <v>208</v>
      </c>
      <c r="E142" s="162" t="s">
        <v>956</v>
      </c>
      <c r="F142" s="163" t="s">
        <v>957</v>
      </c>
      <c r="G142" s="164" t="s">
        <v>250</v>
      </c>
      <c r="H142" s="165">
        <v>19</v>
      </c>
      <c r="I142" s="166"/>
      <c r="J142" s="167">
        <f t="shared" si="0"/>
        <v>0</v>
      </c>
      <c r="K142" s="168"/>
      <c r="L142" s="169"/>
      <c r="M142" s="170" t="s">
        <v>1</v>
      </c>
      <c r="N142" s="171" t="s">
        <v>43</v>
      </c>
      <c r="P142" s="142">
        <f t="shared" si="1"/>
        <v>0</v>
      </c>
      <c r="Q142" s="142">
        <v>5.5000000000000003E-4</v>
      </c>
      <c r="R142" s="142">
        <f t="shared" si="2"/>
        <v>1.0450000000000001E-2</v>
      </c>
      <c r="S142" s="142">
        <v>0</v>
      </c>
      <c r="T142" s="143">
        <f t="shared" si="3"/>
        <v>0</v>
      </c>
      <c r="AR142" s="144" t="s">
        <v>925</v>
      </c>
      <c r="AT142" s="144" t="s">
        <v>208</v>
      </c>
      <c r="AU142" s="144" t="s">
        <v>177</v>
      </c>
      <c r="AY142" s="16" t="s">
        <v>158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6" t="s">
        <v>86</v>
      </c>
      <c r="BK142" s="145">
        <f t="shared" si="9"/>
        <v>0</v>
      </c>
      <c r="BL142" s="16" t="s">
        <v>322</v>
      </c>
      <c r="BM142" s="144" t="s">
        <v>346</v>
      </c>
    </row>
    <row r="143" spans="2:65" s="11" customFormat="1" ht="20.8" customHeight="1">
      <c r="B143" s="120"/>
      <c r="D143" s="121" t="s">
        <v>77</v>
      </c>
      <c r="E143" s="130" t="s">
        <v>958</v>
      </c>
      <c r="F143" s="130" t="s">
        <v>959</v>
      </c>
      <c r="I143" s="123"/>
      <c r="J143" s="131">
        <f>BK143</f>
        <v>0</v>
      </c>
      <c r="L143" s="120"/>
      <c r="M143" s="125"/>
      <c r="P143" s="126">
        <f>SUM(P144:P160)</f>
        <v>0</v>
      </c>
      <c r="R143" s="126">
        <f>SUM(R144:R160)</f>
        <v>3.7275337799999999</v>
      </c>
      <c r="T143" s="127">
        <f>SUM(T144:T160)</f>
        <v>0</v>
      </c>
      <c r="AR143" s="121" t="s">
        <v>177</v>
      </c>
      <c r="AT143" s="128" t="s">
        <v>77</v>
      </c>
      <c r="AU143" s="128" t="s">
        <v>88</v>
      </c>
      <c r="AY143" s="121" t="s">
        <v>158</v>
      </c>
      <c r="BK143" s="129">
        <f>SUM(BK144:BK160)</f>
        <v>0</v>
      </c>
    </row>
    <row r="144" spans="2:65" s="1" customFormat="1" ht="16.55" customHeight="1">
      <c r="B144" s="31"/>
      <c r="C144" s="132" t="s">
        <v>257</v>
      </c>
      <c r="D144" s="132" t="s">
        <v>160</v>
      </c>
      <c r="E144" s="133" t="s">
        <v>960</v>
      </c>
      <c r="F144" s="134" t="s">
        <v>961</v>
      </c>
      <c r="G144" s="135" t="s">
        <v>414</v>
      </c>
      <c r="H144" s="136">
        <v>1</v>
      </c>
      <c r="I144" s="137"/>
      <c r="J144" s="138">
        <f t="shared" ref="J144:J160" si="10">ROUND(I144*H144,2)</f>
        <v>0</v>
      </c>
      <c r="K144" s="139"/>
      <c r="L144" s="31"/>
      <c r="M144" s="140" t="s">
        <v>1</v>
      </c>
      <c r="N144" s="141" t="s">
        <v>43</v>
      </c>
      <c r="P144" s="142">
        <f t="shared" ref="P144:P160" si="11">O144*H144</f>
        <v>0</v>
      </c>
      <c r="Q144" s="142">
        <v>0</v>
      </c>
      <c r="R144" s="142">
        <f t="shared" ref="R144:R160" si="12">Q144*H144</f>
        <v>0</v>
      </c>
      <c r="S144" s="142">
        <v>0</v>
      </c>
      <c r="T144" s="143">
        <f t="shared" ref="T144:T160" si="13">S144*H144</f>
        <v>0</v>
      </c>
      <c r="AR144" s="144" t="s">
        <v>322</v>
      </c>
      <c r="AT144" s="144" t="s">
        <v>160</v>
      </c>
      <c r="AU144" s="144" t="s">
        <v>177</v>
      </c>
      <c r="AY144" s="16" t="s">
        <v>158</v>
      </c>
      <c r="BE144" s="145">
        <f t="shared" ref="BE144:BE160" si="14">IF(N144="základní",J144,0)</f>
        <v>0</v>
      </c>
      <c r="BF144" s="145">
        <f t="shared" ref="BF144:BF160" si="15">IF(N144="snížená",J144,0)</f>
        <v>0</v>
      </c>
      <c r="BG144" s="145">
        <f t="shared" ref="BG144:BG160" si="16">IF(N144="zákl. přenesená",J144,0)</f>
        <v>0</v>
      </c>
      <c r="BH144" s="145">
        <f t="shared" ref="BH144:BH160" si="17">IF(N144="sníž. přenesená",J144,0)</f>
        <v>0</v>
      </c>
      <c r="BI144" s="145">
        <f t="shared" ref="BI144:BI160" si="18">IF(N144="nulová",J144,0)</f>
        <v>0</v>
      </c>
      <c r="BJ144" s="16" t="s">
        <v>86</v>
      </c>
      <c r="BK144" s="145">
        <f t="shared" ref="BK144:BK160" si="19">ROUND(I144*H144,2)</f>
        <v>0</v>
      </c>
      <c r="BL144" s="16" t="s">
        <v>322</v>
      </c>
      <c r="BM144" s="144" t="s">
        <v>355</v>
      </c>
    </row>
    <row r="145" spans="2:65" s="1" customFormat="1" ht="24.25" customHeight="1">
      <c r="B145" s="31"/>
      <c r="C145" s="132" t="s">
        <v>262</v>
      </c>
      <c r="D145" s="132" t="s">
        <v>160</v>
      </c>
      <c r="E145" s="133" t="s">
        <v>962</v>
      </c>
      <c r="F145" s="134" t="s">
        <v>963</v>
      </c>
      <c r="G145" s="135" t="s">
        <v>349</v>
      </c>
      <c r="H145" s="136">
        <v>1</v>
      </c>
      <c r="I145" s="137"/>
      <c r="J145" s="138">
        <f t="shared" si="10"/>
        <v>0</v>
      </c>
      <c r="K145" s="139"/>
      <c r="L145" s="31"/>
      <c r="M145" s="140" t="s">
        <v>1</v>
      </c>
      <c r="N145" s="141" t="s">
        <v>43</v>
      </c>
      <c r="P145" s="142">
        <f t="shared" si="11"/>
        <v>0</v>
      </c>
      <c r="Q145" s="142">
        <v>0</v>
      </c>
      <c r="R145" s="142">
        <f t="shared" si="12"/>
        <v>0</v>
      </c>
      <c r="S145" s="142">
        <v>0</v>
      </c>
      <c r="T145" s="143">
        <f t="shared" si="13"/>
        <v>0</v>
      </c>
      <c r="AR145" s="144" t="s">
        <v>322</v>
      </c>
      <c r="AT145" s="144" t="s">
        <v>160</v>
      </c>
      <c r="AU145" s="144" t="s">
        <v>177</v>
      </c>
      <c r="AY145" s="16" t="s">
        <v>158</v>
      </c>
      <c r="BE145" s="145">
        <f t="shared" si="14"/>
        <v>0</v>
      </c>
      <c r="BF145" s="145">
        <f t="shared" si="15"/>
        <v>0</v>
      </c>
      <c r="BG145" s="145">
        <f t="shared" si="16"/>
        <v>0</v>
      </c>
      <c r="BH145" s="145">
        <f t="shared" si="17"/>
        <v>0</v>
      </c>
      <c r="BI145" s="145">
        <f t="shared" si="18"/>
        <v>0</v>
      </c>
      <c r="BJ145" s="16" t="s">
        <v>86</v>
      </c>
      <c r="BK145" s="145">
        <f t="shared" si="19"/>
        <v>0</v>
      </c>
      <c r="BL145" s="16" t="s">
        <v>322</v>
      </c>
      <c r="BM145" s="144" t="s">
        <v>260</v>
      </c>
    </row>
    <row r="146" spans="2:65" s="1" customFormat="1" ht="24.25" customHeight="1">
      <c r="B146" s="31"/>
      <c r="C146" s="132" t="s">
        <v>7</v>
      </c>
      <c r="D146" s="132" t="s">
        <v>160</v>
      </c>
      <c r="E146" s="133" t="s">
        <v>964</v>
      </c>
      <c r="F146" s="134" t="s">
        <v>965</v>
      </c>
      <c r="G146" s="135" t="s">
        <v>167</v>
      </c>
      <c r="H146" s="136">
        <v>1.9E-2</v>
      </c>
      <c r="I146" s="137"/>
      <c r="J146" s="138">
        <f t="shared" si="10"/>
        <v>0</v>
      </c>
      <c r="K146" s="139"/>
      <c r="L146" s="31"/>
      <c r="M146" s="140" t="s">
        <v>1</v>
      </c>
      <c r="N146" s="141" t="s">
        <v>43</v>
      </c>
      <c r="P146" s="142">
        <f t="shared" si="11"/>
        <v>0</v>
      </c>
      <c r="Q146" s="142">
        <v>2.3010199999999998</v>
      </c>
      <c r="R146" s="142">
        <f t="shared" si="12"/>
        <v>4.3719379999999995E-2</v>
      </c>
      <c r="S146" s="142">
        <v>0</v>
      </c>
      <c r="T146" s="143">
        <f t="shared" si="13"/>
        <v>0</v>
      </c>
      <c r="AR146" s="144" t="s">
        <v>322</v>
      </c>
      <c r="AT146" s="144" t="s">
        <v>160</v>
      </c>
      <c r="AU146" s="144" t="s">
        <v>177</v>
      </c>
      <c r="AY146" s="16" t="s">
        <v>158</v>
      </c>
      <c r="BE146" s="145">
        <f t="shared" si="14"/>
        <v>0</v>
      </c>
      <c r="BF146" s="145">
        <f t="shared" si="15"/>
        <v>0</v>
      </c>
      <c r="BG146" s="145">
        <f t="shared" si="16"/>
        <v>0</v>
      </c>
      <c r="BH146" s="145">
        <f t="shared" si="17"/>
        <v>0</v>
      </c>
      <c r="BI146" s="145">
        <f t="shared" si="18"/>
        <v>0</v>
      </c>
      <c r="BJ146" s="16" t="s">
        <v>86</v>
      </c>
      <c r="BK146" s="145">
        <f t="shared" si="19"/>
        <v>0</v>
      </c>
      <c r="BL146" s="16" t="s">
        <v>322</v>
      </c>
      <c r="BM146" s="144" t="s">
        <v>370</v>
      </c>
    </row>
    <row r="147" spans="2:65" s="1" customFormat="1" ht="16.55" customHeight="1">
      <c r="B147" s="31"/>
      <c r="C147" s="132" t="s">
        <v>275</v>
      </c>
      <c r="D147" s="132" t="s">
        <v>160</v>
      </c>
      <c r="E147" s="133" t="s">
        <v>966</v>
      </c>
      <c r="F147" s="134" t="s">
        <v>967</v>
      </c>
      <c r="G147" s="135" t="s">
        <v>250</v>
      </c>
      <c r="H147" s="136">
        <v>27</v>
      </c>
      <c r="I147" s="137"/>
      <c r="J147" s="138">
        <f t="shared" si="10"/>
        <v>0</v>
      </c>
      <c r="K147" s="139"/>
      <c r="L147" s="31"/>
      <c r="M147" s="140" t="s">
        <v>1</v>
      </c>
      <c r="N147" s="141" t="s">
        <v>43</v>
      </c>
      <c r="P147" s="142">
        <f t="shared" si="11"/>
        <v>0</v>
      </c>
      <c r="Q147" s="142">
        <v>0</v>
      </c>
      <c r="R147" s="142">
        <f t="shared" si="12"/>
        <v>0</v>
      </c>
      <c r="S147" s="142">
        <v>0</v>
      </c>
      <c r="T147" s="143">
        <f t="shared" si="13"/>
        <v>0</v>
      </c>
      <c r="AR147" s="144" t="s">
        <v>322</v>
      </c>
      <c r="AT147" s="144" t="s">
        <v>160</v>
      </c>
      <c r="AU147" s="144" t="s">
        <v>177</v>
      </c>
      <c r="AY147" s="16" t="s">
        <v>158</v>
      </c>
      <c r="BE147" s="145">
        <f t="shared" si="14"/>
        <v>0</v>
      </c>
      <c r="BF147" s="145">
        <f t="shared" si="15"/>
        <v>0</v>
      </c>
      <c r="BG147" s="145">
        <f t="shared" si="16"/>
        <v>0</v>
      </c>
      <c r="BH147" s="145">
        <f t="shared" si="17"/>
        <v>0</v>
      </c>
      <c r="BI147" s="145">
        <f t="shared" si="18"/>
        <v>0</v>
      </c>
      <c r="BJ147" s="16" t="s">
        <v>86</v>
      </c>
      <c r="BK147" s="145">
        <f t="shared" si="19"/>
        <v>0</v>
      </c>
      <c r="BL147" s="16" t="s">
        <v>322</v>
      </c>
      <c r="BM147" s="144" t="s">
        <v>265</v>
      </c>
    </row>
    <row r="148" spans="2:65" s="1" customFormat="1" ht="24.25" customHeight="1">
      <c r="B148" s="31"/>
      <c r="C148" s="132" t="s">
        <v>279</v>
      </c>
      <c r="D148" s="132" t="s">
        <v>160</v>
      </c>
      <c r="E148" s="133" t="s">
        <v>968</v>
      </c>
      <c r="F148" s="134" t="s">
        <v>969</v>
      </c>
      <c r="G148" s="135" t="s">
        <v>250</v>
      </c>
      <c r="H148" s="136">
        <v>12</v>
      </c>
      <c r="I148" s="137"/>
      <c r="J148" s="138">
        <f t="shared" si="10"/>
        <v>0</v>
      </c>
      <c r="K148" s="139"/>
      <c r="L148" s="31"/>
      <c r="M148" s="140" t="s">
        <v>1</v>
      </c>
      <c r="N148" s="141" t="s">
        <v>43</v>
      </c>
      <c r="P148" s="142">
        <f t="shared" si="11"/>
        <v>0</v>
      </c>
      <c r="Q148" s="142">
        <v>0</v>
      </c>
      <c r="R148" s="142">
        <f t="shared" si="12"/>
        <v>0</v>
      </c>
      <c r="S148" s="142">
        <v>0</v>
      </c>
      <c r="T148" s="143">
        <f t="shared" si="13"/>
        <v>0</v>
      </c>
      <c r="AR148" s="144" t="s">
        <v>322</v>
      </c>
      <c r="AT148" s="144" t="s">
        <v>160</v>
      </c>
      <c r="AU148" s="144" t="s">
        <v>177</v>
      </c>
      <c r="AY148" s="16" t="s">
        <v>158</v>
      </c>
      <c r="BE148" s="145">
        <f t="shared" si="14"/>
        <v>0</v>
      </c>
      <c r="BF148" s="145">
        <f t="shared" si="15"/>
        <v>0</v>
      </c>
      <c r="BG148" s="145">
        <f t="shared" si="16"/>
        <v>0</v>
      </c>
      <c r="BH148" s="145">
        <f t="shared" si="17"/>
        <v>0</v>
      </c>
      <c r="BI148" s="145">
        <f t="shared" si="18"/>
        <v>0</v>
      </c>
      <c r="BJ148" s="16" t="s">
        <v>86</v>
      </c>
      <c r="BK148" s="145">
        <f t="shared" si="19"/>
        <v>0</v>
      </c>
      <c r="BL148" s="16" t="s">
        <v>322</v>
      </c>
      <c r="BM148" s="144" t="s">
        <v>274</v>
      </c>
    </row>
    <row r="149" spans="2:65" s="1" customFormat="1" ht="24.25" customHeight="1">
      <c r="B149" s="31"/>
      <c r="C149" s="132" t="s">
        <v>283</v>
      </c>
      <c r="D149" s="132" t="s">
        <v>160</v>
      </c>
      <c r="E149" s="133" t="s">
        <v>970</v>
      </c>
      <c r="F149" s="134" t="s">
        <v>971</v>
      </c>
      <c r="G149" s="135" t="s">
        <v>250</v>
      </c>
      <c r="H149" s="136">
        <v>12</v>
      </c>
      <c r="I149" s="137"/>
      <c r="J149" s="138">
        <f t="shared" si="10"/>
        <v>0</v>
      </c>
      <c r="K149" s="139"/>
      <c r="L149" s="31"/>
      <c r="M149" s="140" t="s">
        <v>1</v>
      </c>
      <c r="N149" s="141" t="s">
        <v>43</v>
      </c>
      <c r="P149" s="142">
        <f t="shared" si="11"/>
        <v>0</v>
      </c>
      <c r="Q149" s="142">
        <v>0</v>
      </c>
      <c r="R149" s="142">
        <f t="shared" si="12"/>
        <v>0</v>
      </c>
      <c r="S149" s="142">
        <v>0</v>
      </c>
      <c r="T149" s="143">
        <f t="shared" si="13"/>
        <v>0</v>
      </c>
      <c r="AR149" s="144" t="s">
        <v>322</v>
      </c>
      <c r="AT149" s="144" t="s">
        <v>160</v>
      </c>
      <c r="AU149" s="144" t="s">
        <v>177</v>
      </c>
      <c r="AY149" s="16" t="s">
        <v>158</v>
      </c>
      <c r="BE149" s="145">
        <f t="shared" si="14"/>
        <v>0</v>
      </c>
      <c r="BF149" s="145">
        <f t="shared" si="15"/>
        <v>0</v>
      </c>
      <c r="BG149" s="145">
        <f t="shared" si="16"/>
        <v>0</v>
      </c>
      <c r="BH149" s="145">
        <f t="shared" si="17"/>
        <v>0</v>
      </c>
      <c r="BI149" s="145">
        <f t="shared" si="18"/>
        <v>0</v>
      </c>
      <c r="BJ149" s="16" t="s">
        <v>86</v>
      </c>
      <c r="BK149" s="145">
        <f t="shared" si="19"/>
        <v>0</v>
      </c>
      <c r="BL149" s="16" t="s">
        <v>322</v>
      </c>
      <c r="BM149" s="144" t="s">
        <v>278</v>
      </c>
    </row>
    <row r="150" spans="2:65" s="1" customFormat="1" ht="24.25" customHeight="1">
      <c r="B150" s="31"/>
      <c r="C150" s="132" t="s">
        <v>287</v>
      </c>
      <c r="D150" s="132" t="s">
        <v>160</v>
      </c>
      <c r="E150" s="133" t="s">
        <v>972</v>
      </c>
      <c r="F150" s="134" t="s">
        <v>973</v>
      </c>
      <c r="G150" s="135" t="s">
        <v>250</v>
      </c>
      <c r="H150" s="136">
        <v>3</v>
      </c>
      <c r="I150" s="137"/>
      <c r="J150" s="138">
        <f t="shared" si="10"/>
        <v>0</v>
      </c>
      <c r="K150" s="139"/>
      <c r="L150" s="31"/>
      <c r="M150" s="140" t="s">
        <v>1</v>
      </c>
      <c r="N150" s="141" t="s">
        <v>43</v>
      </c>
      <c r="P150" s="142">
        <f t="shared" si="11"/>
        <v>0</v>
      </c>
      <c r="Q150" s="142">
        <v>0</v>
      </c>
      <c r="R150" s="142">
        <f t="shared" si="12"/>
        <v>0</v>
      </c>
      <c r="S150" s="142">
        <v>0</v>
      </c>
      <c r="T150" s="143">
        <f t="shared" si="13"/>
        <v>0</v>
      </c>
      <c r="AR150" s="144" t="s">
        <v>322</v>
      </c>
      <c r="AT150" s="144" t="s">
        <v>160</v>
      </c>
      <c r="AU150" s="144" t="s">
        <v>177</v>
      </c>
      <c r="AY150" s="16" t="s">
        <v>158</v>
      </c>
      <c r="BE150" s="145">
        <f t="shared" si="14"/>
        <v>0</v>
      </c>
      <c r="BF150" s="145">
        <f t="shared" si="15"/>
        <v>0</v>
      </c>
      <c r="BG150" s="145">
        <f t="shared" si="16"/>
        <v>0</v>
      </c>
      <c r="BH150" s="145">
        <f t="shared" si="17"/>
        <v>0</v>
      </c>
      <c r="BI150" s="145">
        <f t="shared" si="18"/>
        <v>0</v>
      </c>
      <c r="BJ150" s="16" t="s">
        <v>86</v>
      </c>
      <c r="BK150" s="145">
        <f t="shared" si="19"/>
        <v>0</v>
      </c>
      <c r="BL150" s="16" t="s">
        <v>322</v>
      </c>
      <c r="BM150" s="144" t="s">
        <v>282</v>
      </c>
    </row>
    <row r="151" spans="2:65" s="1" customFormat="1" ht="24.25" customHeight="1">
      <c r="B151" s="31"/>
      <c r="C151" s="132" t="s">
        <v>237</v>
      </c>
      <c r="D151" s="132" t="s">
        <v>160</v>
      </c>
      <c r="E151" s="133" t="s">
        <v>974</v>
      </c>
      <c r="F151" s="134" t="s">
        <v>975</v>
      </c>
      <c r="G151" s="135" t="s">
        <v>167</v>
      </c>
      <c r="H151" s="136">
        <v>0.72</v>
      </c>
      <c r="I151" s="137"/>
      <c r="J151" s="138">
        <f t="shared" si="10"/>
        <v>0</v>
      </c>
      <c r="K151" s="139"/>
      <c r="L151" s="31"/>
      <c r="M151" s="140" t="s">
        <v>1</v>
      </c>
      <c r="N151" s="141" t="s">
        <v>43</v>
      </c>
      <c r="P151" s="142">
        <f t="shared" si="11"/>
        <v>0</v>
      </c>
      <c r="Q151" s="142">
        <v>2.3010199999999998</v>
      </c>
      <c r="R151" s="142">
        <f t="shared" si="12"/>
        <v>1.6567343999999997</v>
      </c>
      <c r="S151" s="142">
        <v>0</v>
      </c>
      <c r="T151" s="143">
        <f t="shared" si="13"/>
        <v>0</v>
      </c>
      <c r="AR151" s="144" t="s">
        <v>322</v>
      </c>
      <c r="AT151" s="144" t="s">
        <v>160</v>
      </c>
      <c r="AU151" s="144" t="s">
        <v>177</v>
      </c>
      <c r="AY151" s="16" t="s">
        <v>158</v>
      </c>
      <c r="BE151" s="145">
        <f t="shared" si="14"/>
        <v>0</v>
      </c>
      <c r="BF151" s="145">
        <f t="shared" si="15"/>
        <v>0</v>
      </c>
      <c r="BG151" s="145">
        <f t="shared" si="16"/>
        <v>0</v>
      </c>
      <c r="BH151" s="145">
        <f t="shared" si="17"/>
        <v>0</v>
      </c>
      <c r="BI151" s="145">
        <f t="shared" si="18"/>
        <v>0</v>
      </c>
      <c r="BJ151" s="16" t="s">
        <v>86</v>
      </c>
      <c r="BK151" s="145">
        <f t="shared" si="19"/>
        <v>0</v>
      </c>
      <c r="BL151" s="16" t="s">
        <v>322</v>
      </c>
      <c r="BM151" s="144" t="s">
        <v>286</v>
      </c>
    </row>
    <row r="152" spans="2:65" s="1" customFormat="1" ht="16.55" customHeight="1">
      <c r="B152" s="31"/>
      <c r="C152" s="161" t="s">
        <v>304</v>
      </c>
      <c r="D152" s="161" t="s">
        <v>208</v>
      </c>
      <c r="E152" s="162" t="s">
        <v>976</v>
      </c>
      <c r="F152" s="163" t="s">
        <v>977</v>
      </c>
      <c r="G152" s="164" t="s">
        <v>250</v>
      </c>
      <c r="H152" s="165">
        <v>25</v>
      </c>
      <c r="I152" s="166"/>
      <c r="J152" s="167">
        <f t="shared" si="10"/>
        <v>0</v>
      </c>
      <c r="K152" s="168"/>
      <c r="L152" s="169"/>
      <c r="M152" s="170" t="s">
        <v>1</v>
      </c>
      <c r="N152" s="171" t="s">
        <v>43</v>
      </c>
      <c r="P152" s="142">
        <f t="shared" si="11"/>
        <v>0</v>
      </c>
      <c r="Q152" s="142">
        <v>0</v>
      </c>
      <c r="R152" s="142">
        <f t="shared" si="12"/>
        <v>0</v>
      </c>
      <c r="S152" s="142">
        <v>0</v>
      </c>
      <c r="T152" s="143">
        <f t="shared" si="13"/>
        <v>0</v>
      </c>
      <c r="AR152" s="144" t="s">
        <v>925</v>
      </c>
      <c r="AT152" s="144" t="s">
        <v>208</v>
      </c>
      <c r="AU152" s="144" t="s">
        <v>177</v>
      </c>
      <c r="AY152" s="16" t="s">
        <v>158</v>
      </c>
      <c r="BE152" s="145">
        <f t="shared" si="14"/>
        <v>0</v>
      </c>
      <c r="BF152" s="145">
        <f t="shared" si="15"/>
        <v>0</v>
      </c>
      <c r="BG152" s="145">
        <f t="shared" si="16"/>
        <v>0</v>
      </c>
      <c r="BH152" s="145">
        <f t="shared" si="17"/>
        <v>0</v>
      </c>
      <c r="BI152" s="145">
        <f t="shared" si="18"/>
        <v>0</v>
      </c>
      <c r="BJ152" s="16" t="s">
        <v>86</v>
      </c>
      <c r="BK152" s="145">
        <f t="shared" si="19"/>
        <v>0</v>
      </c>
      <c r="BL152" s="16" t="s">
        <v>322</v>
      </c>
      <c r="BM152" s="144" t="s">
        <v>290</v>
      </c>
    </row>
    <row r="153" spans="2:65" s="1" customFormat="1" ht="33.049999999999997" customHeight="1">
      <c r="B153" s="31"/>
      <c r="C153" s="132" t="s">
        <v>241</v>
      </c>
      <c r="D153" s="132" t="s">
        <v>160</v>
      </c>
      <c r="E153" s="133" t="s">
        <v>978</v>
      </c>
      <c r="F153" s="134" t="s">
        <v>979</v>
      </c>
      <c r="G153" s="135" t="s">
        <v>250</v>
      </c>
      <c r="H153" s="136">
        <v>15</v>
      </c>
      <c r="I153" s="137"/>
      <c r="J153" s="138">
        <f t="shared" si="10"/>
        <v>0</v>
      </c>
      <c r="K153" s="139"/>
      <c r="L153" s="31"/>
      <c r="M153" s="140" t="s">
        <v>1</v>
      </c>
      <c r="N153" s="141" t="s">
        <v>43</v>
      </c>
      <c r="P153" s="142">
        <f t="shared" si="11"/>
        <v>0</v>
      </c>
      <c r="Q153" s="142">
        <v>0.13500000000000001</v>
      </c>
      <c r="R153" s="142">
        <f t="shared" si="12"/>
        <v>2.0250000000000004</v>
      </c>
      <c r="S153" s="142">
        <v>0</v>
      </c>
      <c r="T153" s="143">
        <f t="shared" si="13"/>
        <v>0</v>
      </c>
      <c r="AR153" s="144" t="s">
        <v>322</v>
      </c>
      <c r="AT153" s="144" t="s">
        <v>160</v>
      </c>
      <c r="AU153" s="144" t="s">
        <v>177</v>
      </c>
      <c r="AY153" s="16" t="s">
        <v>158</v>
      </c>
      <c r="BE153" s="145">
        <f t="shared" si="14"/>
        <v>0</v>
      </c>
      <c r="BF153" s="145">
        <f t="shared" si="15"/>
        <v>0</v>
      </c>
      <c r="BG153" s="145">
        <f t="shared" si="16"/>
        <v>0</v>
      </c>
      <c r="BH153" s="145">
        <f t="shared" si="17"/>
        <v>0</v>
      </c>
      <c r="BI153" s="145">
        <f t="shared" si="18"/>
        <v>0</v>
      </c>
      <c r="BJ153" s="16" t="s">
        <v>86</v>
      </c>
      <c r="BK153" s="145">
        <f t="shared" si="19"/>
        <v>0</v>
      </c>
      <c r="BL153" s="16" t="s">
        <v>322</v>
      </c>
      <c r="BM153" s="144" t="s">
        <v>299</v>
      </c>
    </row>
    <row r="154" spans="2:65" s="1" customFormat="1" ht="16.55" customHeight="1">
      <c r="B154" s="31"/>
      <c r="C154" s="161" t="s">
        <v>314</v>
      </c>
      <c r="D154" s="161" t="s">
        <v>208</v>
      </c>
      <c r="E154" s="162" t="s">
        <v>980</v>
      </c>
      <c r="F154" s="163" t="s">
        <v>981</v>
      </c>
      <c r="G154" s="164" t="s">
        <v>250</v>
      </c>
      <c r="H154" s="165">
        <v>4</v>
      </c>
      <c r="I154" s="166"/>
      <c r="J154" s="167">
        <f t="shared" si="10"/>
        <v>0</v>
      </c>
      <c r="K154" s="168"/>
      <c r="L154" s="169"/>
      <c r="M154" s="170" t="s">
        <v>1</v>
      </c>
      <c r="N154" s="171" t="s">
        <v>43</v>
      </c>
      <c r="P154" s="142">
        <f t="shared" si="11"/>
        <v>0</v>
      </c>
      <c r="Q154" s="142">
        <v>5.1999999999999995E-4</v>
      </c>
      <c r="R154" s="142">
        <f t="shared" si="12"/>
        <v>2.0799999999999998E-3</v>
      </c>
      <c r="S154" s="142">
        <v>0</v>
      </c>
      <c r="T154" s="143">
        <f t="shared" si="13"/>
        <v>0</v>
      </c>
      <c r="AR154" s="144" t="s">
        <v>925</v>
      </c>
      <c r="AT154" s="144" t="s">
        <v>208</v>
      </c>
      <c r="AU154" s="144" t="s">
        <v>177</v>
      </c>
      <c r="AY154" s="16" t="s">
        <v>158</v>
      </c>
      <c r="BE154" s="145">
        <f t="shared" si="14"/>
        <v>0</v>
      </c>
      <c r="BF154" s="145">
        <f t="shared" si="15"/>
        <v>0</v>
      </c>
      <c r="BG154" s="145">
        <f t="shared" si="16"/>
        <v>0</v>
      </c>
      <c r="BH154" s="145">
        <f t="shared" si="17"/>
        <v>0</v>
      </c>
      <c r="BI154" s="145">
        <f t="shared" si="18"/>
        <v>0</v>
      </c>
      <c r="BJ154" s="16" t="s">
        <v>86</v>
      </c>
      <c r="BK154" s="145">
        <f t="shared" si="19"/>
        <v>0</v>
      </c>
      <c r="BL154" s="16" t="s">
        <v>322</v>
      </c>
      <c r="BM154" s="144" t="s">
        <v>307</v>
      </c>
    </row>
    <row r="155" spans="2:65" s="1" customFormat="1" ht="24.25" customHeight="1">
      <c r="B155" s="31"/>
      <c r="C155" s="132" t="s">
        <v>245</v>
      </c>
      <c r="D155" s="132" t="s">
        <v>160</v>
      </c>
      <c r="E155" s="133" t="s">
        <v>982</v>
      </c>
      <c r="F155" s="134" t="s">
        <v>983</v>
      </c>
      <c r="G155" s="135" t="s">
        <v>250</v>
      </c>
      <c r="H155" s="136">
        <v>12</v>
      </c>
      <c r="I155" s="137"/>
      <c r="J155" s="138">
        <f t="shared" si="10"/>
        <v>0</v>
      </c>
      <c r="K155" s="139"/>
      <c r="L155" s="31"/>
      <c r="M155" s="140" t="s">
        <v>1</v>
      </c>
      <c r="N155" s="141" t="s">
        <v>43</v>
      </c>
      <c r="P155" s="142">
        <f t="shared" si="11"/>
        <v>0</v>
      </c>
      <c r="Q155" s="142">
        <v>0</v>
      </c>
      <c r="R155" s="142">
        <f t="shared" si="12"/>
        <v>0</v>
      </c>
      <c r="S155" s="142">
        <v>0</v>
      </c>
      <c r="T155" s="143">
        <f t="shared" si="13"/>
        <v>0</v>
      </c>
      <c r="AR155" s="144" t="s">
        <v>322</v>
      </c>
      <c r="AT155" s="144" t="s">
        <v>160</v>
      </c>
      <c r="AU155" s="144" t="s">
        <v>177</v>
      </c>
      <c r="AY155" s="16" t="s">
        <v>158</v>
      </c>
      <c r="BE155" s="145">
        <f t="shared" si="14"/>
        <v>0</v>
      </c>
      <c r="BF155" s="145">
        <f t="shared" si="15"/>
        <v>0</v>
      </c>
      <c r="BG155" s="145">
        <f t="shared" si="16"/>
        <v>0</v>
      </c>
      <c r="BH155" s="145">
        <f t="shared" si="17"/>
        <v>0</v>
      </c>
      <c r="BI155" s="145">
        <f t="shared" si="18"/>
        <v>0</v>
      </c>
      <c r="BJ155" s="16" t="s">
        <v>86</v>
      </c>
      <c r="BK155" s="145">
        <f t="shared" si="19"/>
        <v>0</v>
      </c>
      <c r="BL155" s="16" t="s">
        <v>322</v>
      </c>
      <c r="BM155" s="144" t="s">
        <v>310</v>
      </c>
    </row>
    <row r="156" spans="2:65" s="1" customFormat="1" ht="24.25" customHeight="1">
      <c r="B156" s="31"/>
      <c r="C156" s="132" t="s">
        <v>325</v>
      </c>
      <c r="D156" s="132" t="s">
        <v>160</v>
      </c>
      <c r="E156" s="133" t="s">
        <v>984</v>
      </c>
      <c r="F156" s="134" t="s">
        <v>985</v>
      </c>
      <c r="G156" s="135" t="s">
        <v>250</v>
      </c>
      <c r="H156" s="136">
        <v>12</v>
      </c>
      <c r="I156" s="137"/>
      <c r="J156" s="138">
        <f t="shared" si="10"/>
        <v>0</v>
      </c>
      <c r="K156" s="139"/>
      <c r="L156" s="31"/>
      <c r="M156" s="140" t="s">
        <v>1</v>
      </c>
      <c r="N156" s="141" t="s">
        <v>43</v>
      </c>
      <c r="P156" s="142">
        <f t="shared" si="11"/>
        <v>0</v>
      </c>
      <c r="Q156" s="142">
        <v>0</v>
      </c>
      <c r="R156" s="142">
        <f t="shared" si="12"/>
        <v>0</v>
      </c>
      <c r="S156" s="142">
        <v>0</v>
      </c>
      <c r="T156" s="143">
        <f t="shared" si="13"/>
        <v>0</v>
      </c>
      <c r="AR156" s="144" t="s">
        <v>322</v>
      </c>
      <c r="AT156" s="144" t="s">
        <v>160</v>
      </c>
      <c r="AU156" s="144" t="s">
        <v>177</v>
      </c>
      <c r="AY156" s="16" t="s">
        <v>158</v>
      </c>
      <c r="BE156" s="145">
        <f t="shared" si="14"/>
        <v>0</v>
      </c>
      <c r="BF156" s="145">
        <f t="shared" si="15"/>
        <v>0</v>
      </c>
      <c r="BG156" s="145">
        <f t="shared" si="16"/>
        <v>0</v>
      </c>
      <c r="BH156" s="145">
        <f t="shared" si="17"/>
        <v>0</v>
      </c>
      <c r="BI156" s="145">
        <f t="shared" si="18"/>
        <v>0</v>
      </c>
      <c r="BJ156" s="16" t="s">
        <v>86</v>
      </c>
      <c r="BK156" s="145">
        <f t="shared" si="19"/>
        <v>0</v>
      </c>
      <c r="BL156" s="16" t="s">
        <v>322</v>
      </c>
      <c r="BM156" s="144" t="s">
        <v>456</v>
      </c>
    </row>
    <row r="157" spans="2:65" s="1" customFormat="1" ht="24.25" customHeight="1">
      <c r="B157" s="31"/>
      <c r="C157" s="132" t="s">
        <v>251</v>
      </c>
      <c r="D157" s="132" t="s">
        <v>160</v>
      </c>
      <c r="E157" s="133" t="s">
        <v>986</v>
      </c>
      <c r="F157" s="134" t="s">
        <v>987</v>
      </c>
      <c r="G157" s="135" t="s">
        <v>250</v>
      </c>
      <c r="H157" s="136">
        <v>3</v>
      </c>
      <c r="I157" s="137"/>
      <c r="J157" s="138">
        <f t="shared" si="10"/>
        <v>0</v>
      </c>
      <c r="K157" s="139"/>
      <c r="L157" s="31"/>
      <c r="M157" s="140" t="s">
        <v>1</v>
      </c>
      <c r="N157" s="141" t="s">
        <v>43</v>
      </c>
      <c r="P157" s="142">
        <f t="shared" si="11"/>
        <v>0</v>
      </c>
      <c r="Q157" s="142">
        <v>0</v>
      </c>
      <c r="R157" s="142">
        <f t="shared" si="12"/>
        <v>0</v>
      </c>
      <c r="S157" s="142">
        <v>0</v>
      </c>
      <c r="T157" s="143">
        <f t="shared" si="13"/>
        <v>0</v>
      </c>
      <c r="AR157" s="144" t="s">
        <v>322</v>
      </c>
      <c r="AT157" s="144" t="s">
        <v>160</v>
      </c>
      <c r="AU157" s="144" t="s">
        <v>177</v>
      </c>
      <c r="AY157" s="16" t="s">
        <v>158</v>
      </c>
      <c r="BE157" s="145">
        <f t="shared" si="14"/>
        <v>0</v>
      </c>
      <c r="BF157" s="145">
        <f t="shared" si="15"/>
        <v>0</v>
      </c>
      <c r="BG157" s="145">
        <f t="shared" si="16"/>
        <v>0</v>
      </c>
      <c r="BH157" s="145">
        <f t="shared" si="17"/>
        <v>0</v>
      </c>
      <c r="BI157" s="145">
        <f t="shared" si="18"/>
        <v>0</v>
      </c>
      <c r="BJ157" s="16" t="s">
        <v>86</v>
      </c>
      <c r="BK157" s="145">
        <f t="shared" si="19"/>
        <v>0</v>
      </c>
      <c r="BL157" s="16" t="s">
        <v>322</v>
      </c>
      <c r="BM157" s="144" t="s">
        <v>322</v>
      </c>
    </row>
    <row r="158" spans="2:65" s="1" customFormat="1" ht="16.55" customHeight="1">
      <c r="B158" s="31"/>
      <c r="C158" s="132" t="s">
        <v>334</v>
      </c>
      <c r="D158" s="132" t="s">
        <v>160</v>
      </c>
      <c r="E158" s="133" t="s">
        <v>988</v>
      </c>
      <c r="F158" s="134" t="s">
        <v>989</v>
      </c>
      <c r="G158" s="135" t="s">
        <v>211</v>
      </c>
      <c r="H158" s="136">
        <v>6.86</v>
      </c>
      <c r="I158" s="137"/>
      <c r="J158" s="138">
        <f t="shared" si="10"/>
        <v>0</v>
      </c>
      <c r="K158" s="139"/>
      <c r="L158" s="31"/>
      <c r="M158" s="140" t="s">
        <v>1</v>
      </c>
      <c r="N158" s="141" t="s">
        <v>43</v>
      </c>
      <c r="P158" s="142">
        <f t="shared" si="11"/>
        <v>0</v>
      </c>
      <c r="Q158" s="142">
        <v>0</v>
      </c>
      <c r="R158" s="142">
        <f t="shared" si="12"/>
        <v>0</v>
      </c>
      <c r="S158" s="142">
        <v>0</v>
      </c>
      <c r="T158" s="143">
        <f t="shared" si="13"/>
        <v>0</v>
      </c>
      <c r="AR158" s="144" t="s">
        <v>322</v>
      </c>
      <c r="AT158" s="144" t="s">
        <v>160</v>
      </c>
      <c r="AU158" s="144" t="s">
        <v>177</v>
      </c>
      <c r="AY158" s="16" t="s">
        <v>158</v>
      </c>
      <c r="BE158" s="145">
        <f t="shared" si="14"/>
        <v>0</v>
      </c>
      <c r="BF158" s="145">
        <f t="shared" si="15"/>
        <v>0</v>
      </c>
      <c r="BG158" s="145">
        <f t="shared" si="16"/>
        <v>0</v>
      </c>
      <c r="BH158" s="145">
        <f t="shared" si="17"/>
        <v>0</v>
      </c>
      <c r="BI158" s="145">
        <f t="shared" si="18"/>
        <v>0</v>
      </c>
      <c r="BJ158" s="16" t="s">
        <v>86</v>
      </c>
      <c r="BK158" s="145">
        <f t="shared" si="19"/>
        <v>0</v>
      </c>
      <c r="BL158" s="16" t="s">
        <v>322</v>
      </c>
      <c r="BM158" s="144" t="s">
        <v>476</v>
      </c>
    </row>
    <row r="159" spans="2:65" s="1" customFormat="1" ht="24.25" customHeight="1">
      <c r="B159" s="31"/>
      <c r="C159" s="132" t="s">
        <v>254</v>
      </c>
      <c r="D159" s="132" t="s">
        <v>160</v>
      </c>
      <c r="E159" s="133" t="s">
        <v>990</v>
      </c>
      <c r="F159" s="134" t="s">
        <v>991</v>
      </c>
      <c r="G159" s="135" t="s">
        <v>211</v>
      </c>
      <c r="H159" s="136">
        <v>34.299999999999997</v>
      </c>
      <c r="I159" s="137"/>
      <c r="J159" s="138">
        <f t="shared" si="10"/>
        <v>0</v>
      </c>
      <c r="K159" s="139"/>
      <c r="L159" s="31"/>
      <c r="M159" s="140" t="s">
        <v>1</v>
      </c>
      <c r="N159" s="141" t="s">
        <v>43</v>
      </c>
      <c r="P159" s="142">
        <f t="shared" si="11"/>
        <v>0</v>
      </c>
      <c r="Q159" s="142">
        <v>0</v>
      </c>
      <c r="R159" s="142">
        <f t="shared" si="12"/>
        <v>0</v>
      </c>
      <c r="S159" s="142">
        <v>0</v>
      </c>
      <c r="T159" s="143">
        <f t="shared" si="13"/>
        <v>0</v>
      </c>
      <c r="AR159" s="144" t="s">
        <v>322</v>
      </c>
      <c r="AT159" s="144" t="s">
        <v>160</v>
      </c>
      <c r="AU159" s="144" t="s">
        <v>177</v>
      </c>
      <c r="AY159" s="16" t="s">
        <v>158</v>
      </c>
      <c r="BE159" s="145">
        <f t="shared" si="14"/>
        <v>0</v>
      </c>
      <c r="BF159" s="145">
        <f t="shared" si="15"/>
        <v>0</v>
      </c>
      <c r="BG159" s="145">
        <f t="shared" si="16"/>
        <v>0</v>
      </c>
      <c r="BH159" s="145">
        <f t="shared" si="17"/>
        <v>0</v>
      </c>
      <c r="BI159" s="145">
        <f t="shared" si="18"/>
        <v>0</v>
      </c>
      <c r="BJ159" s="16" t="s">
        <v>86</v>
      </c>
      <c r="BK159" s="145">
        <f t="shared" si="19"/>
        <v>0</v>
      </c>
      <c r="BL159" s="16" t="s">
        <v>322</v>
      </c>
      <c r="BM159" s="144" t="s">
        <v>333</v>
      </c>
    </row>
    <row r="160" spans="2:65" s="1" customFormat="1" ht="33.049999999999997" customHeight="1">
      <c r="B160" s="31"/>
      <c r="C160" s="132" t="s">
        <v>341</v>
      </c>
      <c r="D160" s="132" t="s">
        <v>160</v>
      </c>
      <c r="E160" s="133" t="s">
        <v>523</v>
      </c>
      <c r="F160" s="134" t="s">
        <v>524</v>
      </c>
      <c r="G160" s="135" t="s">
        <v>211</v>
      </c>
      <c r="H160" s="136">
        <v>6.86</v>
      </c>
      <c r="I160" s="137"/>
      <c r="J160" s="138">
        <f t="shared" si="10"/>
        <v>0</v>
      </c>
      <c r="K160" s="139"/>
      <c r="L160" s="31"/>
      <c r="M160" s="140" t="s">
        <v>1</v>
      </c>
      <c r="N160" s="141" t="s">
        <v>43</v>
      </c>
      <c r="P160" s="142">
        <f t="shared" si="11"/>
        <v>0</v>
      </c>
      <c r="Q160" s="142">
        <v>0</v>
      </c>
      <c r="R160" s="142">
        <f t="shared" si="12"/>
        <v>0</v>
      </c>
      <c r="S160" s="142">
        <v>0</v>
      </c>
      <c r="T160" s="143">
        <f t="shared" si="13"/>
        <v>0</v>
      </c>
      <c r="AR160" s="144" t="s">
        <v>164</v>
      </c>
      <c r="AT160" s="144" t="s">
        <v>160</v>
      </c>
      <c r="AU160" s="144" t="s">
        <v>177</v>
      </c>
      <c r="AY160" s="16" t="s">
        <v>158</v>
      </c>
      <c r="BE160" s="145">
        <f t="shared" si="14"/>
        <v>0</v>
      </c>
      <c r="BF160" s="145">
        <f t="shared" si="15"/>
        <v>0</v>
      </c>
      <c r="BG160" s="145">
        <f t="shared" si="16"/>
        <v>0</v>
      </c>
      <c r="BH160" s="145">
        <f t="shared" si="17"/>
        <v>0</v>
      </c>
      <c r="BI160" s="145">
        <f t="shared" si="18"/>
        <v>0</v>
      </c>
      <c r="BJ160" s="16" t="s">
        <v>86</v>
      </c>
      <c r="BK160" s="145">
        <f t="shared" si="19"/>
        <v>0</v>
      </c>
      <c r="BL160" s="16" t="s">
        <v>164</v>
      </c>
      <c r="BM160" s="144" t="s">
        <v>992</v>
      </c>
    </row>
    <row r="161" spans="2:65" s="11" customFormat="1" ht="20.8" customHeight="1">
      <c r="B161" s="120"/>
      <c r="D161" s="121" t="s">
        <v>77</v>
      </c>
      <c r="E161" s="130" t="s">
        <v>993</v>
      </c>
      <c r="F161" s="130" t="s">
        <v>994</v>
      </c>
      <c r="I161" s="123"/>
      <c r="J161" s="131">
        <f>BK161</f>
        <v>0</v>
      </c>
      <c r="L161" s="120"/>
      <c r="M161" s="125"/>
      <c r="P161" s="126">
        <f>SUM(P162:P166)</f>
        <v>0</v>
      </c>
      <c r="R161" s="126">
        <f>SUM(R162:R166)</f>
        <v>0</v>
      </c>
      <c r="T161" s="127">
        <f>SUM(T162:T166)</f>
        <v>0</v>
      </c>
      <c r="AR161" s="121" t="s">
        <v>164</v>
      </c>
      <c r="AT161" s="128" t="s">
        <v>77</v>
      </c>
      <c r="AU161" s="128" t="s">
        <v>88</v>
      </c>
      <c r="AY161" s="121" t="s">
        <v>158</v>
      </c>
      <c r="BK161" s="129">
        <f>SUM(BK162:BK166)</f>
        <v>0</v>
      </c>
    </row>
    <row r="162" spans="2:65" s="1" customFormat="1" ht="16.55" customHeight="1">
      <c r="B162" s="31"/>
      <c r="C162" s="132" t="s">
        <v>346</v>
      </c>
      <c r="D162" s="132" t="s">
        <v>160</v>
      </c>
      <c r="E162" s="133" t="s">
        <v>995</v>
      </c>
      <c r="F162" s="134" t="s">
        <v>996</v>
      </c>
      <c r="G162" s="135" t="s">
        <v>414</v>
      </c>
      <c r="H162" s="136">
        <v>1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43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997</v>
      </c>
      <c r="AT162" s="144" t="s">
        <v>160</v>
      </c>
      <c r="AU162" s="144" t="s">
        <v>177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997</v>
      </c>
      <c r="BM162" s="144" t="s">
        <v>340</v>
      </c>
    </row>
    <row r="163" spans="2:65" s="1" customFormat="1" ht="16.55" customHeight="1">
      <c r="B163" s="31"/>
      <c r="C163" s="132" t="s">
        <v>351</v>
      </c>
      <c r="D163" s="132" t="s">
        <v>160</v>
      </c>
      <c r="E163" s="133" t="s">
        <v>998</v>
      </c>
      <c r="F163" s="134" t="s">
        <v>999</v>
      </c>
      <c r="G163" s="135" t="s">
        <v>414</v>
      </c>
      <c r="H163" s="136">
        <v>1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43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997</v>
      </c>
      <c r="AT163" s="144" t="s">
        <v>160</v>
      </c>
      <c r="AU163" s="144" t="s">
        <v>177</v>
      </c>
      <c r="AY163" s="16" t="s">
        <v>158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86</v>
      </c>
      <c r="BK163" s="145">
        <f>ROUND(I163*H163,2)</f>
        <v>0</v>
      </c>
      <c r="BL163" s="16" t="s">
        <v>997</v>
      </c>
      <c r="BM163" s="144" t="s">
        <v>344</v>
      </c>
    </row>
    <row r="164" spans="2:65" s="1" customFormat="1" ht="16.55" customHeight="1">
      <c r="B164" s="31"/>
      <c r="C164" s="161" t="s">
        <v>355</v>
      </c>
      <c r="D164" s="161" t="s">
        <v>208</v>
      </c>
      <c r="E164" s="162" t="s">
        <v>1000</v>
      </c>
      <c r="F164" s="163" t="s">
        <v>1001</v>
      </c>
      <c r="G164" s="164" t="s">
        <v>414</v>
      </c>
      <c r="H164" s="165">
        <v>1</v>
      </c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43</v>
      </c>
      <c r="P164" s="142">
        <f>O164*H164</f>
        <v>0</v>
      </c>
      <c r="Q164" s="142">
        <v>0</v>
      </c>
      <c r="R164" s="142">
        <f>Q164*H164</f>
        <v>0</v>
      </c>
      <c r="S164" s="142">
        <v>0</v>
      </c>
      <c r="T164" s="143">
        <f>S164*H164</f>
        <v>0</v>
      </c>
      <c r="AR164" s="144" t="s">
        <v>997</v>
      </c>
      <c r="AT164" s="144" t="s">
        <v>208</v>
      </c>
      <c r="AU164" s="144" t="s">
        <v>177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997</v>
      </c>
      <c r="BM164" s="144" t="s">
        <v>492</v>
      </c>
    </row>
    <row r="165" spans="2:65" s="1" customFormat="1" ht="21.8" customHeight="1">
      <c r="B165" s="31"/>
      <c r="C165" s="132" t="s">
        <v>359</v>
      </c>
      <c r="D165" s="132" t="s">
        <v>160</v>
      </c>
      <c r="E165" s="133" t="s">
        <v>1002</v>
      </c>
      <c r="F165" s="134" t="s">
        <v>1003</v>
      </c>
      <c r="G165" s="135" t="s">
        <v>349</v>
      </c>
      <c r="H165" s="136">
        <v>4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43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997</v>
      </c>
      <c r="AT165" s="144" t="s">
        <v>160</v>
      </c>
      <c r="AU165" s="144" t="s">
        <v>177</v>
      </c>
      <c r="AY165" s="16" t="s">
        <v>158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86</v>
      </c>
      <c r="BK165" s="145">
        <f>ROUND(I165*H165,2)</f>
        <v>0</v>
      </c>
      <c r="BL165" s="16" t="s">
        <v>997</v>
      </c>
      <c r="BM165" s="144" t="s">
        <v>350</v>
      </c>
    </row>
    <row r="166" spans="2:65" s="1" customFormat="1" ht="16.55" customHeight="1">
      <c r="B166" s="31"/>
      <c r="C166" s="132" t="s">
        <v>260</v>
      </c>
      <c r="D166" s="132" t="s">
        <v>160</v>
      </c>
      <c r="E166" s="133" t="s">
        <v>1004</v>
      </c>
      <c r="F166" s="134" t="s">
        <v>1005</v>
      </c>
      <c r="G166" s="135" t="s">
        <v>1006</v>
      </c>
      <c r="H166" s="136">
        <v>3</v>
      </c>
      <c r="I166" s="137"/>
      <c r="J166" s="138">
        <f>ROUND(I166*H166,2)</f>
        <v>0</v>
      </c>
      <c r="K166" s="139"/>
      <c r="L166" s="31"/>
      <c r="M166" s="172" t="s">
        <v>1</v>
      </c>
      <c r="N166" s="173" t="s">
        <v>43</v>
      </c>
      <c r="O166" s="174"/>
      <c r="P166" s="175">
        <f>O166*H166</f>
        <v>0</v>
      </c>
      <c r="Q166" s="175">
        <v>0</v>
      </c>
      <c r="R166" s="175">
        <f>Q166*H166</f>
        <v>0</v>
      </c>
      <c r="S166" s="175">
        <v>0</v>
      </c>
      <c r="T166" s="176">
        <f>S166*H166</f>
        <v>0</v>
      </c>
      <c r="AR166" s="144" t="s">
        <v>997</v>
      </c>
      <c r="AT166" s="144" t="s">
        <v>160</v>
      </c>
      <c r="AU166" s="144" t="s">
        <v>177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997</v>
      </c>
      <c r="BM166" s="144" t="s">
        <v>354</v>
      </c>
    </row>
    <row r="167" spans="2:65" s="1" customFormat="1" ht="6.9" customHeight="1">
      <c r="B167" s="43"/>
      <c r="C167" s="44"/>
      <c r="D167" s="44"/>
      <c r="E167" s="44"/>
      <c r="F167" s="44"/>
      <c r="G167" s="44"/>
      <c r="H167" s="44"/>
      <c r="I167" s="44"/>
      <c r="J167" s="44"/>
      <c r="K167" s="44"/>
      <c r="L167" s="31"/>
    </row>
  </sheetData>
  <sheetProtection algorithmName="SHA-512" hashValue="TS8DZ2+y4DQ+wWbM3Uxg0V9F0gN0xUq2o7iBjGzreVJZS6zpy9b1jYUKrSffqS/mtNhjpihoxCPnscI2jHCdzQ==" saltValue="Z8WRwe5vM/4gMLgjyz/6JqoXwTP52E16I2BGA1n48qJcQ4TQScGwl47n4NZQq6sJxhtOHoFZEC5yGtA43YiBwg==" spinCount="100000" sheet="1" objects="1" scenarios="1" formatColumns="0" formatRows="0" autoFilter="0"/>
  <autoFilter ref="C120:K166" xr:uid="{00000000-0009-0000-0000-000004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77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100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1007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ROUND(J126,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ROUND((SUM(BE126:BE176)),  2)</f>
        <v>0</v>
      </c>
      <c r="I33" s="91">
        <v>0.21</v>
      </c>
      <c r="J33" s="90">
        <f>ROUND(((SUM(BE126:BE176))*I33),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ROUND((SUM(BF126:BF176)),  2)</f>
        <v>0</v>
      </c>
      <c r="I34" s="91">
        <v>0.15</v>
      </c>
      <c r="J34" s="90">
        <f>ROUND(((SUM(BF126:BF176))*I34),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ROUND((SUM(BG126:BG176)),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ROUND((SUM(BH126:BH176)),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ROUND((SUM(BI126:BI176)),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SO-01-1 - Drobná architektura - pergola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J126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J136</f>
        <v>0</v>
      </c>
      <c r="L99" s="107"/>
    </row>
    <row r="100" spans="2:12" s="9" customFormat="1" ht="20" customHeight="1">
      <c r="B100" s="107"/>
      <c r="D100" s="108" t="s">
        <v>507</v>
      </c>
      <c r="E100" s="109"/>
      <c r="F100" s="109"/>
      <c r="G100" s="109"/>
      <c r="H100" s="109"/>
      <c r="I100" s="109"/>
      <c r="J100" s="110">
        <f>J140</f>
        <v>0</v>
      </c>
      <c r="L100" s="107"/>
    </row>
    <row r="101" spans="2:12" s="9" customFormat="1" ht="20" customHeight="1">
      <c r="B101" s="107"/>
      <c r="D101" s="108" t="s">
        <v>136</v>
      </c>
      <c r="E101" s="109"/>
      <c r="F101" s="109"/>
      <c r="G101" s="109"/>
      <c r="H101" s="109"/>
      <c r="I101" s="109"/>
      <c r="J101" s="110">
        <f>J142</f>
        <v>0</v>
      </c>
      <c r="L101" s="107"/>
    </row>
    <row r="102" spans="2:12" s="9" customFormat="1" ht="20" customHeight="1">
      <c r="B102" s="107"/>
      <c r="D102" s="108" t="s">
        <v>137</v>
      </c>
      <c r="E102" s="109"/>
      <c r="F102" s="109"/>
      <c r="G102" s="109"/>
      <c r="H102" s="109"/>
      <c r="I102" s="109"/>
      <c r="J102" s="110">
        <f>J145</f>
        <v>0</v>
      </c>
      <c r="L102" s="107"/>
    </row>
    <row r="103" spans="2:12" s="8" customFormat="1" ht="24.9" customHeight="1">
      <c r="B103" s="103"/>
      <c r="D103" s="104" t="s">
        <v>139</v>
      </c>
      <c r="E103" s="105"/>
      <c r="F103" s="105"/>
      <c r="G103" s="105"/>
      <c r="H103" s="105"/>
      <c r="I103" s="105"/>
      <c r="J103" s="106">
        <f>J148</f>
        <v>0</v>
      </c>
      <c r="L103" s="103"/>
    </row>
    <row r="104" spans="2:12" s="9" customFormat="1" ht="20" customHeight="1">
      <c r="B104" s="107"/>
      <c r="D104" s="108" t="s">
        <v>508</v>
      </c>
      <c r="E104" s="109"/>
      <c r="F104" s="109"/>
      <c r="G104" s="109"/>
      <c r="H104" s="109"/>
      <c r="I104" s="109"/>
      <c r="J104" s="110">
        <f>J149</f>
        <v>0</v>
      </c>
      <c r="L104" s="107"/>
    </row>
    <row r="105" spans="2:12" s="9" customFormat="1" ht="20" customHeight="1">
      <c r="B105" s="107"/>
      <c r="D105" s="108" t="s">
        <v>509</v>
      </c>
      <c r="E105" s="109"/>
      <c r="F105" s="109"/>
      <c r="G105" s="109"/>
      <c r="H105" s="109"/>
      <c r="I105" s="109"/>
      <c r="J105" s="110">
        <f>J157</f>
        <v>0</v>
      </c>
      <c r="L105" s="107"/>
    </row>
    <row r="106" spans="2:12" s="9" customFormat="1" ht="20" customHeight="1">
      <c r="B106" s="107"/>
      <c r="D106" s="108" t="s">
        <v>510</v>
      </c>
      <c r="E106" s="109"/>
      <c r="F106" s="109"/>
      <c r="G106" s="109"/>
      <c r="H106" s="109"/>
      <c r="I106" s="109"/>
      <c r="J106" s="110">
        <f>J168</f>
        <v>0</v>
      </c>
      <c r="L106" s="107"/>
    </row>
    <row r="107" spans="2:12" s="1" customFormat="1" ht="21.8" customHeight="1">
      <c r="B107" s="31"/>
      <c r="L107" s="31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" customHeight="1">
      <c r="B113" s="31"/>
      <c r="C113" s="20" t="s">
        <v>143</v>
      </c>
      <c r="L113" s="31"/>
    </row>
    <row r="114" spans="2:63" s="1" customFormat="1" ht="6.9" customHeight="1">
      <c r="B114" s="31"/>
      <c r="L114" s="31"/>
    </row>
    <row r="115" spans="2:63" s="1" customFormat="1" ht="11.95" customHeight="1">
      <c r="B115" s="31"/>
      <c r="C115" s="26" t="s">
        <v>16</v>
      </c>
      <c r="L115" s="31"/>
    </row>
    <row r="116" spans="2:63" s="1" customFormat="1" ht="26.2" customHeight="1">
      <c r="B116" s="31"/>
      <c r="E116" s="225" t="str">
        <f>E7</f>
        <v>ROZ 180037 - Revitalizace veřejných ploch města Luby - Lokalita B, U Pily - IV.etapa</v>
      </c>
      <c r="F116" s="226"/>
      <c r="G116" s="226"/>
      <c r="H116" s="226"/>
      <c r="L116" s="31"/>
    </row>
    <row r="117" spans="2:63" s="1" customFormat="1" ht="11.95" customHeight="1">
      <c r="B117" s="31"/>
      <c r="C117" s="26" t="s">
        <v>123</v>
      </c>
      <c r="L117" s="31"/>
    </row>
    <row r="118" spans="2:63" s="1" customFormat="1" ht="16.55" customHeight="1">
      <c r="B118" s="31"/>
      <c r="E118" s="191" t="str">
        <f>E9</f>
        <v>SO-01-1 - Drobná architektura - pergola</v>
      </c>
      <c r="F118" s="227"/>
      <c r="G118" s="227"/>
      <c r="H118" s="227"/>
      <c r="L118" s="31"/>
    </row>
    <row r="119" spans="2:63" s="1" customFormat="1" ht="6.9" customHeight="1">
      <c r="B119" s="31"/>
      <c r="L119" s="31"/>
    </row>
    <row r="120" spans="2:63" s="1" customFormat="1" ht="11.95" customHeight="1">
      <c r="B120" s="31"/>
      <c r="C120" s="26" t="s">
        <v>20</v>
      </c>
      <c r="F120" s="24" t="str">
        <f>F12</f>
        <v xml:space="preserve"> </v>
      </c>
      <c r="I120" s="26" t="s">
        <v>22</v>
      </c>
      <c r="J120" s="51" t="str">
        <f>IF(J12="","",J12)</f>
        <v>Vyplň údaj</v>
      </c>
      <c r="L120" s="31"/>
    </row>
    <row r="121" spans="2:63" s="1" customFormat="1" ht="6.9" customHeight="1">
      <c r="B121" s="31"/>
      <c r="L121" s="31"/>
    </row>
    <row r="122" spans="2:63" s="1" customFormat="1" ht="15.25" customHeight="1">
      <c r="B122" s="31"/>
      <c r="C122" s="26" t="s">
        <v>23</v>
      </c>
      <c r="F122" s="24" t="str">
        <f>E15</f>
        <v>Město Luby</v>
      </c>
      <c r="I122" s="26" t="s">
        <v>30</v>
      </c>
      <c r="J122" s="29" t="str">
        <f>E21</f>
        <v>A69-architekti s.r.o.</v>
      </c>
      <c r="L122" s="31"/>
    </row>
    <row r="123" spans="2:63" s="1" customFormat="1" ht="15.25" customHeight="1">
      <c r="B123" s="31"/>
      <c r="C123" s="26" t="s">
        <v>28</v>
      </c>
      <c r="F123" s="24" t="str">
        <f>IF(E18="","",E18)</f>
        <v>Vyplň údaj</v>
      </c>
      <c r="I123" s="26" t="s">
        <v>34</v>
      </c>
      <c r="J123" s="29" t="str">
        <f>E24</f>
        <v>Ing.Pavel Šturc</v>
      </c>
      <c r="L123" s="31"/>
    </row>
    <row r="124" spans="2:63" s="1" customFormat="1" ht="10.35" customHeight="1">
      <c r="B124" s="31"/>
      <c r="L124" s="31"/>
    </row>
    <row r="125" spans="2:63" s="10" customFormat="1" ht="29.3" customHeight="1">
      <c r="B125" s="111"/>
      <c r="C125" s="112" t="s">
        <v>144</v>
      </c>
      <c r="D125" s="113" t="s">
        <v>63</v>
      </c>
      <c r="E125" s="113" t="s">
        <v>59</v>
      </c>
      <c r="F125" s="113" t="s">
        <v>60</v>
      </c>
      <c r="G125" s="113" t="s">
        <v>145</v>
      </c>
      <c r="H125" s="113" t="s">
        <v>146</v>
      </c>
      <c r="I125" s="113" t="s">
        <v>147</v>
      </c>
      <c r="J125" s="114" t="s">
        <v>128</v>
      </c>
      <c r="K125" s="115" t="s">
        <v>148</v>
      </c>
      <c r="L125" s="111"/>
      <c r="M125" s="58" t="s">
        <v>1</v>
      </c>
      <c r="N125" s="59" t="s">
        <v>42</v>
      </c>
      <c r="O125" s="59" t="s">
        <v>149</v>
      </c>
      <c r="P125" s="59" t="s">
        <v>150</v>
      </c>
      <c r="Q125" s="59" t="s">
        <v>151</v>
      </c>
      <c r="R125" s="59" t="s">
        <v>152</v>
      </c>
      <c r="S125" s="59" t="s">
        <v>153</v>
      </c>
      <c r="T125" s="60" t="s">
        <v>154</v>
      </c>
    </row>
    <row r="126" spans="2:63" s="1" customFormat="1" ht="22.75" customHeight="1">
      <c r="B126" s="31"/>
      <c r="C126" s="63" t="s">
        <v>155</v>
      </c>
      <c r="J126" s="116">
        <f>BK126</f>
        <v>0</v>
      </c>
      <c r="L126" s="31"/>
      <c r="M126" s="61"/>
      <c r="N126" s="52"/>
      <c r="O126" s="52"/>
      <c r="P126" s="117">
        <f>P127+P148</f>
        <v>0</v>
      </c>
      <c r="Q126" s="52"/>
      <c r="R126" s="117">
        <f>R127+R148</f>
        <v>6.477503442712</v>
      </c>
      <c r="S126" s="52"/>
      <c r="T126" s="118">
        <f>T127+T148</f>
        <v>0</v>
      </c>
      <c r="AT126" s="16" t="s">
        <v>77</v>
      </c>
      <c r="AU126" s="16" t="s">
        <v>130</v>
      </c>
      <c r="BK126" s="119">
        <f>BK127+BK148</f>
        <v>0</v>
      </c>
    </row>
    <row r="127" spans="2:63" s="11" customFormat="1" ht="25.85" customHeight="1">
      <c r="B127" s="120"/>
      <c r="D127" s="121" t="s">
        <v>77</v>
      </c>
      <c r="E127" s="122" t="s">
        <v>156</v>
      </c>
      <c r="F127" s="122" t="s">
        <v>157</v>
      </c>
      <c r="I127" s="123"/>
      <c r="J127" s="124">
        <f>BK127</f>
        <v>0</v>
      </c>
      <c r="L127" s="120"/>
      <c r="M127" s="125"/>
      <c r="P127" s="126">
        <f>P128+P136+P140+P142+P145</f>
        <v>0</v>
      </c>
      <c r="R127" s="126">
        <f>R128+R136+R140+R142+R145</f>
        <v>4.5182573685119998</v>
      </c>
      <c r="T127" s="127">
        <f>T128+T136+T140+T142+T145</f>
        <v>0</v>
      </c>
      <c r="AR127" s="121" t="s">
        <v>86</v>
      </c>
      <c r="AT127" s="128" t="s">
        <v>77</v>
      </c>
      <c r="AU127" s="128" t="s">
        <v>78</v>
      </c>
      <c r="AY127" s="121" t="s">
        <v>158</v>
      </c>
      <c r="BK127" s="129">
        <f>BK128+BK136+BK140+BK142+BK145</f>
        <v>0</v>
      </c>
    </row>
    <row r="128" spans="2:63" s="11" customFormat="1" ht="22.75" customHeight="1">
      <c r="B128" s="120"/>
      <c r="D128" s="121" t="s">
        <v>77</v>
      </c>
      <c r="E128" s="130" t="s">
        <v>86</v>
      </c>
      <c r="F128" s="130" t="s">
        <v>159</v>
      </c>
      <c r="I128" s="123"/>
      <c r="J128" s="131">
        <f>BK128</f>
        <v>0</v>
      </c>
      <c r="L128" s="120"/>
      <c r="M128" s="125"/>
      <c r="P128" s="126">
        <f>SUM(P129:P135)</f>
        <v>0</v>
      </c>
      <c r="R128" s="126">
        <f>SUM(R129:R135)</f>
        <v>0</v>
      </c>
      <c r="T128" s="127">
        <f>SUM(T129:T135)</f>
        <v>0</v>
      </c>
      <c r="AR128" s="121" t="s">
        <v>86</v>
      </c>
      <c r="AT128" s="128" t="s">
        <v>77</v>
      </c>
      <c r="AU128" s="128" t="s">
        <v>86</v>
      </c>
      <c r="AY128" s="121" t="s">
        <v>158</v>
      </c>
      <c r="BK128" s="129">
        <f>SUM(BK129:BK135)</f>
        <v>0</v>
      </c>
    </row>
    <row r="129" spans="2:65" s="1" customFormat="1" ht="24.25" customHeight="1">
      <c r="B129" s="31"/>
      <c r="C129" s="132" t="s">
        <v>86</v>
      </c>
      <c r="D129" s="132" t="s">
        <v>160</v>
      </c>
      <c r="E129" s="133" t="s">
        <v>1008</v>
      </c>
      <c r="F129" s="134" t="s">
        <v>1009</v>
      </c>
      <c r="G129" s="135" t="s">
        <v>167</v>
      </c>
      <c r="H129" s="136">
        <v>1.728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164</v>
      </c>
      <c r="BM129" s="144" t="s">
        <v>1010</v>
      </c>
    </row>
    <row r="130" spans="2:65" s="14" customFormat="1" ht="10.5">
      <c r="B130" s="178"/>
      <c r="D130" s="147" t="s">
        <v>169</v>
      </c>
      <c r="E130" s="179" t="s">
        <v>1</v>
      </c>
      <c r="F130" s="180" t="s">
        <v>1011</v>
      </c>
      <c r="H130" s="179" t="s">
        <v>1</v>
      </c>
      <c r="I130" s="181"/>
      <c r="L130" s="178"/>
      <c r="M130" s="182"/>
      <c r="T130" s="183"/>
      <c r="AT130" s="179" t="s">
        <v>169</v>
      </c>
      <c r="AU130" s="179" t="s">
        <v>88</v>
      </c>
      <c r="AV130" s="14" t="s">
        <v>86</v>
      </c>
      <c r="AW130" s="14" t="s">
        <v>33</v>
      </c>
      <c r="AX130" s="14" t="s">
        <v>78</v>
      </c>
      <c r="AY130" s="179" t="s">
        <v>158</v>
      </c>
    </row>
    <row r="131" spans="2:65" s="12" customFormat="1" ht="10.5">
      <c r="B131" s="146"/>
      <c r="D131" s="147" t="s">
        <v>169</v>
      </c>
      <c r="E131" s="148" t="s">
        <v>1</v>
      </c>
      <c r="F131" s="149" t="s">
        <v>1012</v>
      </c>
      <c r="H131" s="150">
        <v>1.728</v>
      </c>
      <c r="I131" s="151"/>
      <c r="L131" s="146"/>
      <c r="M131" s="152"/>
      <c r="T131" s="153"/>
      <c r="AT131" s="148" t="s">
        <v>169</v>
      </c>
      <c r="AU131" s="148" t="s">
        <v>88</v>
      </c>
      <c r="AV131" s="12" t="s">
        <v>88</v>
      </c>
      <c r="AW131" s="12" t="s">
        <v>33</v>
      </c>
      <c r="AX131" s="12" t="s">
        <v>86</v>
      </c>
      <c r="AY131" s="148" t="s">
        <v>158</v>
      </c>
    </row>
    <row r="132" spans="2:65" s="1" customFormat="1" ht="37.799999999999997" customHeight="1">
      <c r="B132" s="31"/>
      <c r="C132" s="132" t="s">
        <v>88</v>
      </c>
      <c r="D132" s="132" t="s">
        <v>160</v>
      </c>
      <c r="E132" s="133" t="s">
        <v>182</v>
      </c>
      <c r="F132" s="134" t="s">
        <v>183</v>
      </c>
      <c r="G132" s="135" t="s">
        <v>167</v>
      </c>
      <c r="H132" s="136">
        <v>1.728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1013</v>
      </c>
    </row>
    <row r="133" spans="2:65" s="12" customFormat="1" ht="10.5">
      <c r="B133" s="146"/>
      <c r="D133" s="147" t="s">
        <v>169</v>
      </c>
      <c r="E133" s="148" t="s">
        <v>1</v>
      </c>
      <c r="F133" s="149" t="s">
        <v>1014</v>
      </c>
      <c r="H133" s="150">
        <v>1.728</v>
      </c>
      <c r="I133" s="151"/>
      <c r="L133" s="146"/>
      <c r="M133" s="152"/>
      <c r="T133" s="153"/>
      <c r="AT133" s="148" t="s">
        <v>169</v>
      </c>
      <c r="AU133" s="148" t="s">
        <v>88</v>
      </c>
      <c r="AV133" s="12" t="s">
        <v>88</v>
      </c>
      <c r="AW133" s="12" t="s">
        <v>33</v>
      </c>
      <c r="AX133" s="12" t="s">
        <v>86</v>
      </c>
      <c r="AY133" s="148" t="s">
        <v>158</v>
      </c>
    </row>
    <row r="134" spans="2:65" s="1" customFormat="1" ht="37.799999999999997" customHeight="1">
      <c r="B134" s="31"/>
      <c r="C134" s="132" t="s">
        <v>177</v>
      </c>
      <c r="D134" s="132" t="s">
        <v>160</v>
      </c>
      <c r="E134" s="133" t="s">
        <v>187</v>
      </c>
      <c r="F134" s="134" t="s">
        <v>188</v>
      </c>
      <c r="G134" s="135" t="s">
        <v>167</v>
      </c>
      <c r="H134" s="136">
        <v>20.736000000000001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43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164</v>
      </c>
      <c r="AT134" s="144" t="s">
        <v>160</v>
      </c>
      <c r="AU134" s="144" t="s">
        <v>88</v>
      </c>
      <c r="AY134" s="16" t="s">
        <v>158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86</v>
      </c>
      <c r="BK134" s="145">
        <f>ROUND(I134*H134,2)</f>
        <v>0</v>
      </c>
      <c r="BL134" s="16" t="s">
        <v>164</v>
      </c>
      <c r="BM134" s="144" t="s">
        <v>1015</v>
      </c>
    </row>
    <row r="135" spans="2:65" s="12" customFormat="1" ht="10.5">
      <c r="B135" s="146"/>
      <c r="D135" s="147" t="s">
        <v>169</v>
      </c>
      <c r="E135" s="148" t="s">
        <v>1</v>
      </c>
      <c r="F135" s="149" t="s">
        <v>1016</v>
      </c>
      <c r="H135" s="150">
        <v>20.736000000000001</v>
      </c>
      <c r="I135" s="151"/>
      <c r="L135" s="146"/>
      <c r="M135" s="152"/>
      <c r="T135" s="153"/>
      <c r="AT135" s="148" t="s">
        <v>169</v>
      </c>
      <c r="AU135" s="148" t="s">
        <v>88</v>
      </c>
      <c r="AV135" s="12" t="s">
        <v>88</v>
      </c>
      <c r="AW135" s="12" t="s">
        <v>33</v>
      </c>
      <c r="AX135" s="12" t="s">
        <v>86</v>
      </c>
      <c r="AY135" s="148" t="s">
        <v>158</v>
      </c>
    </row>
    <row r="136" spans="2:65" s="11" customFormat="1" ht="22.75" customHeight="1">
      <c r="B136" s="120"/>
      <c r="D136" s="121" t="s">
        <v>77</v>
      </c>
      <c r="E136" s="130" t="s">
        <v>88</v>
      </c>
      <c r="F136" s="130" t="s">
        <v>233</v>
      </c>
      <c r="I136" s="123"/>
      <c r="J136" s="131">
        <f>BK136</f>
        <v>0</v>
      </c>
      <c r="L136" s="120"/>
      <c r="M136" s="125"/>
      <c r="P136" s="126">
        <f>SUM(P137:P139)</f>
        <v>0</v>
      </c>
      <c r="R136" s="126">
        <f>SUM(R137:R139)</f>
        <v>4.3232351685120003</v>
      </c>
      <c r="T136" s="127">
        <f>SUM(T137:T139)</f>
        <v>0</v>
      </c>
      <c r="AR136" s="121" t="s">
        <v>86</v>
      </c>
      <c r="AT136" s="128" t="s">
        <v>77</v>
      </c>
      <c r="AU136" s="128" t="s">
        <v>86</v>
      </c>
      <c r="AY136" s="121" t="s">
        <v>158</v>
      </c>
      <c r="BK136" s="129">
        <f>SUM(BK137:BK139)</f>
        <v>0</v>
      </c>
    </row>
    <row r="137" spans="2:65" s="1" customFormat="1" ht="16.55" customHeight="1">
      <c r="B137" s="31"/>
      <c r="C137" s="132" t="s">
        <v>164</v>
      </c>
      <c r="D137" s="132" t="s">
        <v>160</v>
      </c>
      <c r="E137" s="133" t="s">
        <v>1017</v>
      </c>
      <c r="F137" s="134" t="s">
        <v>1018</v>
      </c>
      <c r="G137" s="135" t="s">
        <v>167</v>
      </c>
      <c r="H137" s="136">
        <v>1.728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43</v>
      </c>
      <c r="P137" s="142">
        <f>O137*H137</f>
        <v>0</v>
      </c>
      <c r="Q137" s="142">
        <v>2.5018722040000001</v>
      </c>
      <c r="R137" s="142">
        <f>Q137*H137</f>
        <v>4.3232351685120003</v>
      </c>
      <c r="S137" s="142">
        <v>0</v>
      </c>
      <c r="T137" s="143">
        <f>S137*H137</f>
        <v>0</v>
      </c>
      <c r="AR137" s="144" t="s">
        <v>164</v>
      </c>
      <c r="AT137" s="144" t="s">
        <v>160</v>
      </c>
      <c r="AU137" s="144" t="s">
        <v>88</v>
      </c>
      <c r="AY137" s="16" t="s">
        <v>158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86</v>
      </c>
      <c r="BK137" s="145">
        <f>ROUND(I137*H137,2)</f>
        <v>0</v>
      </c>
      <c r="BL137" s="16" t="s">
        <v>164</v>
      </c>
      <c r="BM137" s="144" t="s">
        <v>1019</v>
      </c>
    </row>
    <row r="138" spans="2:65" s="14" customFormat="1" ht="10.5">
      <c r="B138" s="178"/>
      <c r="D138" s="147" t="s">
        <v>169</v>
      </c>
      <c r="E138" s="179" t="s">
        <v>1</v>
      </c>
      <c r="F138" s="180" t="s">
        <v>1020</v>
      </c>
      <c r="H138" s="179" t="s">
        <v>1</v>
      </c>
      <c r="I138" s="181"/>
      <c r="L138" s="178"/>
      <c r="M138" s="182"/>
      <c r="T138" s="183"/>
      <c r="AT138" s="179" t="s">
        <v>169</v>
      </c>
      <c r="AU138" s="179" t="s">
        <v>88</v>
      </c>
      <c r="AV138" s="14" t="s">
        <v>86</v>
      </c>
      <c r="AW138" s="14" t="s">
        <v>33</v>
      </c>
      <c r="AX138" s="14" t="s">
        <v>78</v>
      </c>
      <c r="AY138" s="179" t="s">
        <v>158</v>
      </c>
    </row>
    <row r="139" spans="2:65" s="12" customFormat="1" ht="10.5">
      <c r="B139" s="146"/>
      <c r="D139" s="147" t="s">
        <v>169</v>
      </c>
      <c r="E139" s="148" t="s">
        <v>1</v>
      </c>
      <c r="F139" s="149" t="s">
        <v>1012</v>
      </c>
      <c r="H139" s="150">
        <v>1.728</v>
      </c>
      <c r="I139" s="151"/>
      <c r="L139" s="146"/>
      <c r="M139" s="152"/>
      <c r="T139" s="153"/>
      <c r="AT139" s="148" t="s">
        <v>169</v>
      </c>
      <c r="AU139" s="148" t="s">
        <v>88</v>
      </c>
      <c r="AV139" s="12" t="s">
        <v>88</v>
      </c>
      <c r="AW139" s="12" t="s">
        <v>33</v>
      </c>
      <c r="AX139" s="12" t="s">
        <v>86</v>
      </c>
      <c r="AY139" s="148" t="s">
        <v>158</v>
      </c>
    </row>
    <row r="140" spans="2:65" s="11" customFormat="1" ht="22.75" customHeight="1">
      <c r="B140" s="120"/>
      <c r="D140" s="121" t="s">
        <v>77</v>
      </c>
      <c r="E140" s="130" t="s">
        <v>191</v>
      </c>
      <c r="F140" s="130" t="s">
        <v>593</v>
      </c>
      <c r="I140" s="123"/>
      <c r="J140" s="131">
        <f>BK140</f>
        <v>0</v>
      </c>
      <c r="L140" s="120"/>
      <c r="M140" s="125"/>
      <c r="P140" s="126">
        <f>P141</f>
        <v>0</v>
      </c>
      <c r="R140" s="126">
        <f>R141</f>
        <v>0.18917219999999998</v>
      </c>
      <c r="T140" s="127">
        <f>T141</f>
        <v>0</v>
      </c>
      <c r="AR140" s="121" t="s">
        <v>86</v>
      </c>
      <c r="AT140" s="128" t="s">
        <v>77</v>
      </c>
      <c r="AU140" s="128" t="s">
        <v>86</v>
      </c>
      <c r="AY140" s="121" t="s">
        <v>158</v>
      </c>
      <c r="BK140" s="129">
        <f>BK141</f>
        <v>0</v>
      </c>
    </row>
    <row r="141" spans="2:65" s="1" customFormat="1" ht="24.25" customHeight="1">
      <c r="B141" s="31"/>
      <c r="C141" s="132" t="s">
        <v>186</v>
      </c>
      <c r="D141" s="132" t="s">
        <v>160</v>
      </c>
      <c r="E141" s="133" t="s">
        <v>597</v>
      </c>
      <c r="F141" s="134" t="s">
        <v>598</v>
      </c>
      <c r="G141" s="135" t="s">
        <v>226</v>
      </c>
      <c r="H141" s="136">
        <v>1351.23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43</v>
      </c>
      <c r="P141" s="142">
        <f>O141*H141</f>
        <v>0</v>
      </c>
      <c r="Q141" s="142">
        <v>1.3999999999999999E-4</v>
      </c>
      <c r="R141" s="142">
        <f>Q141*H141</f>
        <v>0.18917219999999998</v>
      </c>
      <c r="S141" s="142">
        <v>0</v>
      </c>
      <c r="T141" s="143">
        <f>S141*H141</f>
        <v>0</v>
      </c>
      <c r="AR141" s="144" t="s">
        <v>164</v>
      </c>
      <c r="AT141" s="144" t="s">
        <v>160</v>
      </c>
      <c r="AU141" s="144" t="s">
        <v>88</v>
      </c>
      <c r="AY141" s="16" t="s">
        <v>158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86</v>
      </c>
      <c r="BK141" s="145">
        <f>ROUND(I141*H141,2)</f>
        <v>0</v>
      </c>
      <c r="BL141" s="16" t="s">
        <v>164</v>
      </c>
      <c r="BM141" s="144" t="s">
        <v>1021</v>
      </c>
    </row>
    <row r="142" spans="2:65" s="11" customFormat="1" ht="22.75" customHeight="1">
      <c r="B142" s="120"/>
      <c r="D142" s="121" t="s">
        <v>77</v>
      </c>
      <c r="E142" s="130" t="s">
        <v>207</v>
      </c>
      <c r="F142" s="130" t="s">
        <v>378</v>
      </c>
      <c r="I142" s="123"/>
      <c r="J142" s="131">
        <f>BK142</f>
        <v>0</v>
      </c>
      <c r="L142" s="120"/>
      <c r="M142" s="125"/>
      <c r="P142" s="126">
        <f>SUM(P143:P144)</f>
        <v>0</v>
      </c>
      <c r="R142" s="126">
        <f>SUM(R143:R144)</f>
        <v>5.8499999999999993E-3</v>
      </c>
      <c r="T142" s="127">
        <f>SUM(T143:T144)</f>
        <v>0</v>
      </c>
      <c r="AR142" s="121" t="s">
        <v>86</v>
      </c>
      <c r="AT142" s="128" t="s">
        <v>77</v>
      </c>
      <c r="AU142" s="128" t="s">
        <v>86</v>
      </c>
      <c r="AY142" s="121" t="s">
        <v>158</v>
      </c>
      <c r="BK142" s="129">
        <f>SUM(BK143:BK144)</f>
        <v>0</v>
      </c>
    </row>
    <row r="143" spans="2:65" s="1" customFormat="1" ht="33.049999999999997" customHeight="1">
      <c r="B143" s="31"/>
      <c r="C143" s="132" t="s">
        <v>191</v>
      </c>
      <c r="D143" s="132" t="s">
        <v>160</v>
      </c>
      <c r="E143" s="133" t="s">
        <v>1022</v>
      </c>
      <c r="F143" s="134" t="s">
        <v>1023</v>
      </c>
      <c r="G143" s="135" t="s">
        <v>163</v>
      </c>
      <c r="H143" s="136">
        <v>45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43</v>
      </c>
      <c r="P143" s="142">
        <f>O143*H143</f>
        <v>0</v>
      </c>
      <c r="Q143" s="142">
        <v>1.2999999999999999E-4</v>
      </c>
      <c r="R143" s="142">
        <f>Q143*H143</f>
        <v>5.8499999999999993E-3</v>
      </c>
      <c r="S143" s="142">
        <v>0</v>
      </c>
      <c r="T143" s="143">
        <f>S143*H143</f>
        <v>0</v>
      </c>
      <c r="AR143" s="144" t="s">
        <v>164</v>
      </c>
      <c r="AT143" s="144" t="s">
        <v>160</v>
      </c>
      <c r="AU143" s="144" t="s">
        <v>88</v>
      </c>
      <c r="AY143" s="16" t="s">
        <v>158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86</v>
      </c>
      <c r="BK143" s="145">
        <f>ROUND(I143*H143,2)</f>
        <v>0</v>
      </c>
      <c r="BL143" s="16" t="s">
        <v>164</v>
      </c>
      <c r="BM143" s="144" t="s">
        <v>1024</v>
      </c>
    </row>
    <row r="144" spans="2:65" s="12" customFormat="1" ht="10.5">
      <c r="B144" s="146"/>
      <c r="D144" s="147" t="s">
        <v>169</v>
      </c>
      <c r="E144" s="148" t="s">
        <v>1</v>
      </c>
      <c r="F144" s="149" t="s">
        <v>1025</v>
      </c>
      <c r="H144" s="150">
        <v>45</v>
      </c>
      <c r="I144" s="151"/>
      <c r="L144" s="146"/>
      <c r="M144" s="152"/>
      <c r="T144" s="153"/>
      <c r="AT144" s="148" t="s">
        <v>169</v>
      </c>
      <c r="AU144" s="148" t="s">
        <v>88</v>
      </c>
      <c r="AV144" s="12" t="s">
        <v>88</v>
      </c>
      <c r="AW144" s="12" t="s">
        <v>33</v>
      </c>
      <c r="AX144" s="12" t="s">
        <v>86</v>
      </c>
      <c r="AY144" s="148" t="s">
        <v>158</v>
      </c>
    </row>
    <row r="145" spans="2:65" s="11" customFormat="1" ht="22.75" customHeight="1">
      <c r="B145" s="120"/>
      <c r="D145" s="121" t="s">
        <v>77</v>
      </c>
      <c r="E145" s="130" t="s">
        <v>454</v>
      </c>
      <c r="F145" s="130" t="s">
        <v>455</v>
      </c>
      <c r="I145" s="123"/>
      <c r="J145" s="131">
        <f>BK145</f>
        <v>0</v>
      </c>
      <c r="L145" s="120"/>
      <c r="M145" s="125"/>
      <c r="P145" s="126">
        <f>SUM(P146:P147)</f>
        <v>0</v>
      </c>
      <c r="R145" s="126">
        <f>SUM(R146:R147)</f>
        <v>0</v>
      </c>
      <c r="T145" s="127">
        <f>SUM(T146:T147)</f>
        <v>0</v>
      </c>
      <c r="AR145" s="121" t="s">
        <v>86</v>
      </c>
      <c r="AT145" s="128" t="s">
        <v>77</v>
      </c>
      <c r="AU145" s="128" t="s">
        <v>86</v>
      </c>
      <c r="AY145" s="121" t="s">
        <v>158</v>
      </c>
      <c r="BK145" s="129">
        <f>SUM(BK146:BK147)</f>
        <v>0</v>
      </c>
    </row>
    <row r="146" spans="2:65" s="1" customFormat="1" ht="44.2" customHeight="1">
      <c r="B146" s="31"/>
      <c r="C146" s="132" t="s">
        <v>196</v>
      </c>
      <c r="D146" s="132" t="s">
        <v>160</v>
      </c>
      <c r="E146" s="133" t="s">
        <v>466</v>
      </c>
      <c r="F146" s="134" t="s">
        <v>467</v>
      </c>
      <c r="G146" s="135" t="s">
        <v>211</v>
      </c>
      <c r="H146" s="136">
        <v>3.2829999999999999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43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164</v>
      </c>
      <c r="AT146" s="144" t="s">
        <v>160</v>
      </c>
      <c r="AU146" s="144" t="s">
        <v>88</v>
      </c>
      <c r="AY146" s="16" t="s">
        <v>158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86</v>
      </c>
      <c r="BK146" s="145">
        <f>ROUND(I146*H146,2)</f>
        <v>0</v>
      </c>
      <c r="BL146" s="16" t="s">
        <v>164</v>
      </c>
      <c r="BM146" s="144" t="s">
        <v>1026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1027</v>
      </c>
      <c r="H147" s="150">
        <v>3.2829999999999999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86</v>
      </c>
      <c r="AY147" s="148" t="s">
        <v>158</v>
      </c>
    </row>
    <row r="148" spans="2:65" s="11" customFormat="1" ht="25.85" customHeight="1">
      <c r="B148" s="120"/>
      <c r="D148" s="121" t="s">
        <v>77</v>
      </c>
      <c r="E148" s="122" t="s">
        <v>480</v>
      </c>
      <c r="F148" s="122" t="s">
        <v>481</v>
      </c>
      <c r="I148" s="123"/>
      <c r="J148" s="124">
        <f>BK148</f>
        <v>0</v>
      </c>
      <c r="L148" s="120"/>
      <c r="M148" s="125"/>
      <c r="P148" s="126">
        <f>P149+P157+P168</f>
        <v>0</v>
      </c>
      <c r="R148" s="126">
        <f>R149+R157+R168</f>
        <v>1.9592460742000002</v>
      </c>
      <c r="T148" s="127">
        <f>T149+T157+T168</f>
        <v>0</v>
      </c>
      <c r="AR148" s="121" t="s">
        <v>88</v>
      </c>
      <c r="AT148" s="128" t="s">
        <v>77</v>
      </c>
      <c r="AU148" s="128" t="s">
        <v>78</v>
      </c>
      <c r="AY148" s="121" t="s">
        <v>158</v>
      </c>
      <c r="BK148" s="129">
        <f>BK149+BK157+BK168</f>
        <v>0</v>
      </c>
    </row>
    <row r="149" spans="2:65" s="11" customFormat="1" ht="22.75" customHeight="1">
      <c r="B149" s="120"/>
      <c r="D149" s="121" t="s">
        <v>77</v>
      </c>
      <c r="E149" s="130" t="s">
        <v>638</v>
      </c>
      <c r="F149" s="130" t="s">
        <v>639</v>
      </c>
      <c r="I149" s="123"/>
      <c r="J149" s="131">
        <f>BK149</f>
        <v>0</v>
      </c>
      <c r="L149" s="120"/>
      <c r="M149" s="125"/>
      <c r="P149" s="126">
        <f>SUM(P150:P156)</f>
        <v>0</v>
      </c>
      <c r="R149" s="126">
        <f>SUM(R150:R156)</f>
        <v>0.36241241715</v>
      </c>
      <c r="T149" s="127">
        <f>SUM(T150:T156)</f>
        <v>0</v>
      </c>
      <c r="AR149" s="121" t="s">
        <v>88</v>
      </c>
      <c r="AT149" s="128" t="s">
        <v>77</v>
      </c>
      <c r="AU149" s="128" t="s">
        <v>86</v>
      </c>
      <c r="AY149" s="121" t="s">
        <v>158</v>
      </c>
      <c r="BK149" s="129">
        <f>SUM(BK150:BK156)</f>
        <v>0</v>
      </c>
    </row>
    <row r="150" spans="2:65" s="1" customFormat="1" ht="33.049999999999997" customHeight="1">
      <c r="B150" s="31"/>
      <c r="C150" s="132" t="s">
        <v>201</v>
      </c>
      <c r="D150" s="132" t="s">
        <v>160</v>
      </c>
      <c r="E150" s="133" t="s">
        <v>640</v>
      </c>
      <c r="F150" s="134" t="s">
        <v>641</v>
      </c>
      <c r="G150" s="135" t="s">
        <v>167</v>
      </c>
      <c r="H150" s="136">
        <v>0.63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43</v>
      </c>
      <c r="P150" s="142">
        <f>O150*H150</f>
        <v>0</v>
      </c>
      <c r="Q150" s="142">
        <v>1.89E-3</v>
      </c>
      <c r="R150" s="142">
        <f>Q150*H150</f>
        <v>1.1907E-3</v>
      </c>
      <c r="S150" s="142">
        <v>0</v>
      </c>
      <c r="T150" s="143">
        <f>S150*H150</f>
        <v>0</v>
      </c>
      <c r="AR150" s="144" t="s">
        <v>242</v>
      </c>
      <c r="AT150" s="144" t="s">
        <v>160</v>
      </c>
      <c r="AU150" s="144" t="s">
        <v>88</v>
      </c>
      <c r="AY150" s="16" t="s">
        <v>158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242</v>
      </c>
      <c r="BM150" s="144" t="s">
        <v>1028</v>
      </c>
    </row>
    <row r="151" spans="2:65" s="1" customFormat="1" ht="24.25" customHeight="1">
      <c r="B151" s="31"/>
      <c r="C151" s="132" t="s">
        <v>207</v>
      </c>
      <c r="D151" s="132" t="s">
        <v>160</v>
      </c>
      <c r="E151" s="133" t="s">
        <v>643</v>
      </c>
      <c r="F151" s="134" t="s">
        <v>644</v>
      </c>
      <c r="G151" s="135" t="s">
        <v>163</v>
      </c>
      <c r="H151" s="136">
        <v>99.906999999999996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242</v>
      </c>
      <c r="AT151" s="144" t="s">
        <v>160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242</v>
      </c>
      <c r="BM151" s="144" t="s">
        <v>1029</v>
      </c>
    </row>
    <row r="152" spans="2:65" s="12" customFormat="1" ht="10.5">
      <c r="B152" s="146"/>
      <c r="D152" s="147" t="s">
        <v>169</v>
      </c>
      <c r="E152" s="148" t="s">
        <v>1</v>
      </c>
      <c r="F152" s="149" t="s">
        <v>1030</v>
      </c>
      <c r="H152" s="150">
        <v>99.906999999999996</v>
      </c>
      <c r="I152" s="151"/>
      <c r="L152" s="146"/>
      <c r="M152" s="152"/>
      <c r="T152" s="153"/>
      <c r="AT152" s="148" t="s">
        <v>169</v>
      </c>
      <c r="AU152" s="148" t="s">
        <v>88</v>
      </c>
      <c r="AV152" s="12" t="s">
        <v>88</v>
      </c>
      <c r="AW152" s="12" t="s">
        <v>33</v>
      </c>
      <c r="AX152" s="12" t="s">
        <v>86</v>
      </c>
      <c r="AY152" s="148" t="s">
        <v>158</v>
      </c>
    </row>
    <row r="153" spans="2:65" s="1" customFormat="1" ht="24.25" customHeight="1">
      <c r="B153" s="31"/>
      <c r="C153" s="161" t="s">
        <v>214</v>
      </c>
      <c r="D153" s="161" t="s">
        <v>208</v>
      </c>
      <c r="E153" s="162" t="s">
        <v>652</v>
      </c>
      <c r="F153" s="163" t="s">
        <v>653</v>
      </c>
      <c r="G153" s="164" t="s">
        <v>167</v>
      </c>
      <c r="H153" s="165">
        <v>0.63</v>
      </c>
      <c r="I153" s="166"/>
      <c r="J153" s="167">
        <f>ROUND(I153*H153,2)</f>
        <v>0</v>
      </c>
      <c r="K153" s="168"/>
      <c r="L153" s="169"/>
      <c r="M153" s="170" t="s">
        <v>1</v>
      </c>
      <c r="N153" s="171" t="s">
        <v>43</v>
      </c>
      <c r="P153" s="142">
        <f>O153*H153</f>
        <v>0</v>
      </c>
      <c r="Q153" s="142">
        <v>0.55000000000000004</v>
      </c>
      <c r="R153" s="142">
        <f>Q153*H153</f>
        <v>0.34650000000000003</v>
      </c>
      <c r="S153" s="142">
        <v>0</v>
      </c>
      <c r="T153" s="143">
        <f>S153*H153</f>
        <v>0</v>
      </c>
      <c r="AR153" s="144" t="s">
        <v>251</v>
      </c>
      <c r="AT153" s="144" t="s">
        <v>208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242</v>
      </c>
      <c r="BM153" s="144" t="s">
        <v>1031</v>
      </c>
    </row>
    <row r="154" spans="2:65" s="12" customFormat="1" ht="10.5">
      <c r="B154" s="146"/>
      <c r="D154" s="147" t="s">
        <v>169</v>
      </c>
      <c r="E154" s="148" t="s">
        <v>1</v>
      </c>
      <c r="F154" s="149" t="s">
        <v>1032</v>
      </c>
      <c r="H154" s="150">
        <v>0.63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86</v>
      </c>
      <c r="AY154" s="148" t="s">
        <v>158</v>
      </c>
    </row>
    <row r="155" spans="2:65" s="1" customFormat="1" ht="24.25" customHeight="1">
      <c r="B155" s="31"/>
      <c r="C155" s="132" t="s">
        <v>219</v>
      </c>
      <c r="D155" s="132" t="s">
        <v>160</v>
      </c>
      <c r="E155" s="133" t="s">
        <v>658</v>
      </c>
      <c r="F155" s="134" t="s">
        <v>659</v>
      </c>
      <c r="G155" s="135" t="s">
        <v>167</v>
      </c>
      <c r="H155" s="136">
        <v>0.63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2.3367804999999998E-2</v>
      </c>
      <c r="R155" s="142">
        <f>Q155*H155</f>
        <v>1.4721717149999999E-2</v>
      </c>
      <c r="S155" s="142">
        <v>0</v>
      </c>
      <c r="T155" s="143">
        <f>S155*H155</f>
        <v>0</v>
      </c>
      <c r="AR155" s="144" t="s">
        <v>242</v>
      </c>
      <c r="AT155" s="144" t="s">
        <v>160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242</v>
      </c>
      <c r="BM155" s="144" t="s">
        <v>1033</v>
      </c>
    </row>
    <row r="156" spans="2:65" s="1" customFormat="1" ht="24.25" customHeight="1">
      <c r="B156" s="31"/>
      <c r="C156" s="132" t="s">
        <v>223</v>
      </c>
      <c r="D156" s="132" t="s">
        <v>160</v>
      </c>
      <c r="E156" s="133" t="s">
        <v>661</v>
      </c>
      <c r="F156" s="134" t="s">
        <v>662</v>
      </c>
      <c r="G156" s="135" t="s">
        <v>211</v>
      </c>
      <c r="H156" s="136">
        <v>0.36199999999999999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242</v>
      </c>
      <c r="AT156" s="144" t="s">
        <v>160</v>
      </c>
      <c r="AU156" s="144" t="s">
        <v>88</v>
      </c>
      <c r="AY156" s="16" t="s">
        <v>158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242</v>
      </c>
      <c r="BM156" s="144" t="s">
        <v>1034</v>
      </c>
    </row>
    <row r="157" spans="2:65" s="11" customFormat="1" ht="22.75" customHeight="1">
      <c r="B157" s="120"/>
      <c r="D157" s="121" t="s">
        <v>77</v>
      </c>
      <c r="E157" s="130" t="s">
        <v>664</v>
      </c>
      <c r="F157" s="130" t="s">
        <v>665</v>
      </c>
      <c r="I157" s="123"/>
      <c r="J157" s="131">
        <f>BK157</f>
        <v>0</v>
      </c>
      <c r="L157" s="120"/>
      <c r="M157" s="125"/>
      <c r="P157" s="126">
        <f>SUM(P158:P167)</f>
        <v>0</v>
      </c>
      <c r="R157" s="126">
        <f>SUM(R158:R167)</f>
        <v>1.56684292825</v>
      </c>
      <c r="T157" s="127">
        <f>SUM(T158:T167)</f>
        <v>0</v>
      </c>
      <c r="AR157" s="121" t="s">
        <v>88</v>
      </c>
      <c r="AT157" s="128" t="s">
        <v>77</v>
      </c>
      <c r="AU157" s="128" t="s">
        <v>86</v>
      </c>
      <c r="AY157" s="121" t="s">
        <v>158</v>
      </c>
      <c r="BK157" s="129">
        <f>SUM(BK158:BK167)</f>
        <v>0</v>
      </c>
    </row>
    <row r="158" spans="2:65" s="1" customFormat="1" ht="24.25" customHeight="1">
      <c r="B158" s="31"/>
      <c r="C158" s="132" t="s">
        <v>229</v>
      </c>
      <c r="D158" s="132" t="s">
        <v>160</v>
      </c>
      <c r="E158" s="133" t="s">
        <v>1035</v>
      </c>
      <c r="F158" s="134" t="s">
        <v>1036</v>
      </c>
      <c r="G158" s="135" t="s">
        <v>226</v>
      </c>
      <c r="H158" s="136">
        <v>1351.23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43</v>
      </c>
      <c r="P158" s="142">
        <f>O158*H158</f>
        <v>0</v>
      </c>
      <c r="Q158" s="142">
        <v>5.8275E-5</v>
      </c>
      <c r="R158" s="142">
        <f>Q158*H158</f>
        <v>7.8742928249999997E-2</v>
      </c>
      <c r="S158" s="142">
        <v>0</v>
      </c>
      <c r="T158" s="143">
        <f>S158*H158</f>
        <v>0</v>
      </c>
      <c r="AR158" s="144" t="s">
        <v>242</v>
      </c>
      <c r="AT158" s="144" t="s">
        <v>160</v>
      </c>
      <c r="AU158" s="144" t="s">
        <v>88</v>
      </c>
      <c r="AY158" s="16" t="s">
        <v>158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86</v>
      </c>
      <c r="BK158" s="145">
        <f>ROUND(I158*H158,2)</f>
        <v>0</v>
      </c>
      <c r="BL158" s="16" t="s">
        <v>242</v>
      </c>
      <c r="BM158" s="144" t="s">
        <v>1037</v>
      </c>
    </row>
    <row r="159" spans="2:65" s="12" customFormat="1" ht="10.5">
      <c r="B159" s="146"/>
      <c r="D159" s="147" t="s">
        <v>169</v>
      </c>
      <c r="E159" s="148" t="s">
        <v>1</v>
      </c>
      <c r="F159" s="149" t="s">
        <v>1038</v>
      </c>
      <c r="H159" s="150">
        <v>1026.9000000000001</v>
      </c>
      <c r="I159" s="151"/>
      <c r="L159" s="146"/>
      <c r="M159" s="152"/>
      <c r="T159" s="153"/>
      <c r="AT159" s="148" t="s">
        <v>169</v>
      </c>
      <c r="AU159" s="148" t="s">
        <v>88</v>
      </c>
      <c r="AV159" s="12" t="s">
        <v>88</v>
      </c>
      <c r="AW159" s="12" t="s">
        <v>33</v>
      </c>
      <c r="AX159" s="12" t="s">
        <v>78</v>
      </c>
      <c r="AY159" s="148" t="s">
        <v>158</v>
      </c>
    </row>
    <row r="160" spans="2:65" s="12" customFormat="1" ht="10.5">
      <c r="B160" s="146"/>
      <c r="D160" s="147" t="s">
        <v>169</v>
      </c>
      <c r="E160" s="148" t="s">
        <v>1</v>
      </c>
      <c r="F160" s="149" t="s">
        <v>1039</v>
      </c>
      <c r="H160" s="150">
        <v>324.33</v>
      </c>
      <c r="I160" s="151"/>
      <c r="L160" s="146"/>
      <c r="M160" s="152"/>
      <c r="T160" s="153"/>
      <c r="AT160" s="148" t="s">
        <v>169</v>
      </c>
      <c r="AU160" s="148" t="s">
        <v>88</v>
      </c>
      <c r="AV160" s="12" t="s">
        <v>88</v>
      </c>
      <c r="AW160" s="12" t="s">
        <v>33</v>
      </c>
      <c r="AX160" s="12" t="s">
        <v>78</v>
      </c>
      <c r="AY160" s="148" t="s">
        <v>158</v>
      </c>
    </row>
    <row r="161" spans="2:65" s="13" customFormat="1" ht="10.5">
      <c r="B161" s="154"/>
      <c r="D161" s="147" t="s">
        <v>169</v>
      </c>
      <c r="E161" s="155" t="s">
        <v>1</v>
      </c>
      <c r="F161" s="156" t="s">
        <v>176</v>
      </c>
      <c r="H161" s="157">
        <v>1351.23</v>
      </c>
      <c r="I161" s="158"/>
      <c r="L161" s="154"/>
      <c r="M161" s="159"/>
      <c r="T161" s="160"/>
      <c r="AT161" s="155" t="s">
        <v>169</v>
      </c>
      <c r="AU161" s="155" t="s">
        <v>88</v>
      </c>
      <c r="AV161" s="13" t="s">
        <v>164</v>
      </c>
      <c r="AW161" s="13" t="s">
        <v>33</v>
      </c>
      <c r="AX161" s="13" t="s">
        <v>86</v>
      </c>
      <c r="AY161" s="155" t="s">
        <v>158</v>
      </c>
    </row>
    <row r="162" spans="2:65" s="1" customFormat="1" ht="24.25" customHeight="1">
      <c r="B162" s="31"/>
      <c r="C162" s="161" t="s">
        <v>234</v>
      </c>
      <c r="D162" s="161" t="s">
        <v>208</v>
      </c>
      <c r="E162" s="162" t="s">
        <v>1040</v>
      </c>
      <c r="F162" s="163" t="s">
        <v>1041</v>
      </c>
      <c r="G162" s="164" t="s">
        <v>211</v>
      </c>
      <c r="H162" s="165">
        <v>1.1299999999999999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43</v>
      </c>
      <c r="P162" s="142">
        <f>O162*H162</f>
        <v>0</v>
      </c>
      <c r="Q162" s="142">
        <v>1</v>
      </c>
      <c r="R162" s="142">
        <f>Q162*H162</f>
        <v>1.1299999999999999</v>
      </c>
      <c r="S162" s="142">
        <v>0</v>
      </c>
      <c r="T162" s="143">
        <f>S162*H162</f>
        <v>0</v>
      </c>
      <c r="AR162" s="144" t="s">
        <v>251</v>
      </c>
      <c r="AT162" s="144" t="s">
        <v>208</v>
      </c>
      <c r="AU162" s="144" t="s">
        <v>88</v>
      </c>
      <c r="AY162" s="16" t="s">
        <v>158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86</v>
      </c>
      <c r="BK162" s="145">
        <f>ROUND(I162*H162,2)</f>
        <v>0</v>
      </c>
      <c r="BL162" s="16" t="s">
        <v>242</v>
      </c>
      <c r="BM162" s="144" t="s">
        <v>1042</v>
      </c>
    </row>
    <row r="163" spans="2:65" s="12" customFormat="1" ht="10.5">
      <c r="B163" s="146"/>
      <c r="D163" s="147" t="s">
        <v>169</v>
      </c>
      <c r="E163" s="148" t="s">
        <v>1</v>
      </c>
      <c r="F163" s="149" t="s">
        <v>1043</v>
      </c>
      <c r="H163" s="150">
        <v>1.1299999999999999</v>
      </c>
      <c r="I163" s="151"/>
      <c r="L163" s="146"/>
      <c r="M163" s="152"/>
      <c r="T163" s="153"/>
      <c r="AT163" s="148" t="s">
        <v>169</v>
      </c>
      <c r="AU163" s="148" t="s">
        <v>88</v>
      </c>
      <c r="AV163" s="12" t="s">
        <v>88</v>
      </c>
      <c r="AW163" s="12" t="s">
        <v>33</v>
      </c>
      <c r="AX163" s="12" t="s">
        <v>86</v>
      </c>
      <c r="AY163" s="148" t="s">
        <v>158</v>
      </c>
    </row>
    <row r="164" spans="2:65" s="1" customFormat="1" ht="24.25" customHeight="1">
      <c r="B164" s="31"/>
      <c r="C164" s="161" t="s">
        <v>8</v>
      </c>
      <c r="D164" s="161" t="s">
        <v>208</v>
      </c>
      <c r="E164" s="162" t="s">
        <v>1044</v>
      </c>
      <c r="F164" s="163" t="s">
        <v>1045</v>
      </c>
      <c r="G164" s="164" t="s">
        <v>211</v>
      </c>
      <c r="H164" s="165">
        <v>0.35699999999999998</v>
      </c>
      <c r="I164" s="166"/>
      <c r="J164" s="167">
        <f>ROUND(I164*H164,2)</f>
        <v>0</v>
      </c>
      <c r="K164" s="168"/>
      <c r="L164" s="169"/>
      <c r="M164" s="170" t="s">
        <v>1</v>
      </c>
      <c r="N164" s="171" t="s">
        <v>43</v>
      </c>
      <c r="P164" s="142">
        <f>O164*H164</f>
        <v>0</v>
      </c>
      <c r="Q164" s="142">
        <v>1</v>
      </c>
      <c r="R164" s="142">
        <f>Q164*H164</f>
        <v>0.35699999999999998</v>
      </c>
      <c r="S164" s="142">
        <v>0</v>
      </c>
      <c r="T164" s="143">
        <f>S164*H164</f>
        <v>0</v>
      </c>
      <c r="AR164" s="144" t="s">
        <v>251</v>
      </c>
      <c r="AT164" s="144" t="s">
        <v>208</v>
      </c>
      <c r="AU164" s="144" t="s">
        <v>88</v>
      </c>
      <c r="AY164" s="16" t="s">
        <v>158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86</v>
      </c>
      <c r="BK164" s="145">
        <f>ROUND(I164*H164,2)</f>
        <v>0</v>
      </c>
      <c r="BL164" s="16" t="s">
        <v>242</v>
      </c>
      <c r="BM164" s="144" t="s">
        <v>1046</v>
      </c>
    </row>
    <row r="165" spans="2:65" s="12" customFormat="1" ht="10.5">
      <c r="B165" s="146"/>
      <c r="D165" s="147" t="s">
        <v>169</v>
      </c>
      <c r="E165" s="148" t="s">
        <v>1</v>
      </c>
      <c r="F165" s="149" t="s">
        <v>1047</v>
      </c>
      <c r="H165" s="150">
        <v>0.35699999999999998</v>
      </c>
      <c r="I165" s="151"/>
      <c r="L165" s="146"/>
      <c r="M165" s="152"/>
      <c r="T165" s="153"/>
      <c r="AT165" s="148" t="s">
        <v>169</v>
      </c>
      <c r="AU165" s="148" t="s">
        <v>88</v>
      </c>
      <c r="AV165" s="12" t="s">
        <v>88</v>
      </c>
      <c r="AW165" s="12" t="s">
        <v>33</v>
      </c>
      <c r="AX165" s="12" t="s">
        <v>86</v>
      </c>
      <c r="AY165" s="148" t="s">
        <v>158</v>
      </c>
    </row>
    <row r="166" spans="2:65" s="1" customFormat="1" ht="16.55" customHeight="1">
      <c r="B166" s="31"/>
      <c r="C166" s="161" t="s">
        <v>242</v>
      </c>
      <c r="D166" s="161" t="s">
        <v>208</v>
      </c>
      <c r="E166" s="162" t="s">
        <v>1048</v>
      </c>
      <c r="F166" s="163" t="s">
        <v>1049</v>
      </c>
      <c r="G166" s="164" t="s">
        <v>501</v>
      </c>
      <c r="H166" s="165">
        <v>1</v>
      </c>
      <c r="I166" s="166"/>
      <c r="J166" s="167">
        <f>ROUND(I166*H166,2)</f>
        <v>0</v>
      </c>
      <c r="K166" s="168"/>
      <c r="L166" s="169"/>
      <c r="M166" s="170" t="s">
        <v>1</v>
      </c>
      <c r="N166" s="171" t="s">
        <v>43</v>
      </c>
      <c r="P166" s="142">
        <f>O166*H166</f>
        <v>0</v>
      </c>
      <c r="Q166" s="142">
        <v>1.1000000000000001E-3</v>
      </c>
      <c r="R166" s="142">
        <f>Q166*H166</f>
        <v>1.1000000000000001E-3</v>
      </c>
      <c r="S166" s="142">
        <v>0</v>
      </c>
      <c r="T166" s="143">
        <f>S166*H166</f>
        <v>0</v>
      </c>
      <c r="AR166" s="144" t="s">
        <v>251</v>
      </c>
      <c r="AT166" s="144" t="s">
        <v>208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242</v>
      </c>
      <c r="BM166" s="144" t="s">
        <v>1050</v>
      </c>
    </row>
    <row r="167" spans="2:65" s="1" customFormat="1" ht="24.25" customHeight="1">
      <c r="B167" s="31"/>
      <c r="C167" s="132" t="s">
        <v>247</v>
      </c>
      <c r="D167" s="132" t="s">
        <v>160</v>
      </c>
      <c r="E167" s="133" t="s">
        <v>688</v>
      </c>
      <c r="F167" s="134" t="s">
        <v>689</v>
      </c>
      <c r="G167" s="135" t="s">
        <v>211</v>
      </c>
      <c r="H167" s="136">
        <v>1.5669999999999999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43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242</v>
      </c>
      <c r="AT167" s="144" t="s">
        <v>160</v>
      </c>
      <c r="AU167" s="144" t="s">
        <v>88</v>
      </c>
      <c r="AY167" s="16" t="s">
        <v>158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86</v>
      </c>
      <c r="BK167" s="145">
        <f>ROUND(I167*H167,2)</f>
        <v>0</v>
      </c>
      <c r="BL167" s="16" t="s">
        <v>242</v>
      </c>
      <c r="BM167" s="144" t="s">
        <v>1051</v>
      </c>
    </row>
    <row r="168" spans="2:65" s="11" customFormat="1" ht="22.75" customHeight="1">
      <c r="B168" s="120"/>
      <c r="D168" s="121" t="s">
        <v>77</v>
      </c>
      <c r="E168" s="130" t="s">
        <v>691</v>
      </c>
      <c r="F168" s="130" t="s">
        <v>692</v>
      </c>
      <c r="I168" s="123"/>
      <c r="J168" s="131">
        <f>BK168</f>
        <v>0</v>
      </c>
      <c r="L168" s="120"/>
      <c r="M168" s="125"/>
      <c r="P168" s="126">
        <f>SUM(P169:P176)</f>
        <v>0</v>
      </c>
      <c r="R168" s="126">
        <f>SUM(R169:R176)</f>
        <v>2.9990728800000001E-2</v>
      </c>
      <c r="T168" s="127">
        <f>SUM(T169:T176)</f>
        <v>0</v>
      </c>
      <c r="AR168" s="121" t="s">
        <v>88</v>
      </c>
      <c r="AT168" s="128" t="s">
        <v>77</v>
      </c>
      <c r="AU168" s="128" t="s">
        <v>86</v>
      </c>
      <c r="AY168" s="121" t="s">
        <v>158</v>
      </c>
      <c r="BK168" s="129">
        <f>SUM(BK169:BK176)</f>
        <v>0</v>
      </c>
    </row>
    <row r="169" spans="2:65" s="1" customFormat="1" ht="24.25" customHeight="1">
      <c r="B169" s="31"/>
      <c r="C169" s="132" t="s">
        <v>212</v>
      </c>
      <c r="D169" s="132" t="s">
        <v>160</v>
      </c>
      <c r="E169" s="133" t="s">
        <v>693</v>
      </c>
      <c r="F169" s="134" t="s">
        <v>694</v>
      </c>
      <c r="G169" s="135" t="s">
        <v>163</v>
      </c>
      <c r="H169" s="136">
        <v>47.76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43</v>
      </c>
      <c r="P169" s="142">
        <f>O169*H169</f>
        <v>0</v>
      </c>
      <c r="Q169" s="142">
        <v>2.475E-4</v>
      </c>
      <c r="R169" s="142">
        <f>Q169*H169</f>
        <v>1.1820599999999999E-2</v>
      </c>
      <c r="S169" s="142">
        <v>0</v>
      </c>
      <c r="T169" s="143">
        <f>S169*H169</f>
        <v>0</v>
      </c>
      <c r="AR169" s="144" t="s">
        <v>242</v>
      </c>
      <c r="AT169" s="144" t="s">
        <v>160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242</v>
      </c>
      <c r="BM169" s="144" t="s">
        <v>1052</v>
      </c>
    </row>
    <row r="170" spans="2:65" s="12" customFormat="1" ht="10.5">
      <c r="B170" s="146"/>
      <c r="D170" s="147" t="s">
        <v>169</v>
      </c>
      <c r="E170" s="148" t="s">
        <v>1</v>
      </c>
      <c r="F170" s="149" t="s">
        <v>1053</v>
      </c>
      <c r="H170" s="150">
        <v>47.76</v>
      </c>
      <c r="I170" s="151"/>
      <c r="L170" s="146"/>
      <c r="M170" s="152"/>
      <c r="T170" s="153"/>
      <c r="AT170" s="148" t="s">
        <v>169</v>
      </c>
      <c r="AU170" s="148" t="s">
        <v>88</v>
      </c>
      <c r="AV170" s="12" t="s">
        <v>88</v>
      </c>
      <c r="AW170" s="12" t="s">
        <v>33</v>
      </c>
      <c r="AX170" s="12" t="s">
        <v>86</v>
      </c>
      <c r="AY170" s="148" t="s">
        <v>158</v>
      </c>
    </row>
    <row r="171" spans="2:65" s="1" customFormat="1" ht="24.25" customHeight="1">
      <c r="B171" s="31"/>
      <c r="C171" s="132" t="s">
        <v>257</v>
      </c>
      <c r="D171" s="132" t="s">
        <v>160</v>
      </c>
      <c r="E171" s="133" t="s">
        <v>699</v>
      </c>
      <c r="F171" s="134" t="s">
        <v>700</v>
      </c>
      <c r="G171" s="135" t="s">
        <v>163</v>
      </c>
      <c r="H171" s="136">
        <v>46.607999999999997</v>
      </c>
      <c r="I171" s="137"/>
      <c r="J171" s="138">
        <f>ROUND(I171*H171,2)</f>
        <v>0</v>
      </c>
      <c r="K171" s="139"/>
      <c r="L171" s="31"/>
      <c r="M171" s="140" t="s">
        <v>1</v>
      </c>
      <c r="N171" s="141" t="s">
        <v>43</v>
      </c>
      <c r="P171" s="142">
        <f>O171*H171</f>
        <v>0</v>
      </c>
      <c r="Q171" s="142">
        <v>1.4375E-4</v>
      </c>
      <c r="R171" s="142">
        <f>Q171*H171</f>
        <v>6.6998999999999991E-3</v>
      </c>
      <c r="S171" s="142">
        <v>0</v>
      </c>
      <c r="T171" s="143">
        <f>S171*H171</f>
        <v>0</v>
      </c>
      <c r="AR171" s="144" t="s">
        <v>242</v>
      </c>
      <c r="AT171" s="144" t="s">
        <v>160</v>
      </c>
      <c r="AU171" s="144" t="s">
        <v>88</v>
      </c>
      <c r="AY171" s="16" t="s">
        <v>158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86</v>
      </c>
      <c r="BK171" s="145">
        <f>ROUND(I171*H171,2)</f>
        <v>0</v>
      </c>
      <c r="BL171" s="16" t="s">
        <v>242</v>
      </c>
      <c r="BM171" s="144" t="s">
        <v>1054</v>
      </c>
    </row>
    <row r="172" spans="2:65" s="12" customFormat="1" ht="10.5">
      <c r="B172" s="146"/>
      <c r="D172" s="147" t="s">
        <v>169</v>
      </c>
      <c r="E172" s="148" t="s">
        <v>1</v>
      </c>
      <c r="F172" s="149" t="s">
        <v>1055</v>
      </c>
      <c r="H172" s="150">
        <v>35.207999999999998</v>
      </c>
      <c r="I172" s="151"/>
      <c r="L172" s="146"/>
      <c r="M172" s="152"/>
      <c r="T172" s="153"/>
      <c r="AT172" s="148" t="s">
        <v>169</v>
      </c>
      <c r="AU172" s="148" t="s">
        <v>88</v>
      </c>
      <c r="AV172" s="12" t="s">
        <v>88</v>
      </c>
      <c r="AW172" s="12" t="s">
        <v>33</v>
      </c>
      <c r="AX172" s="12" t="s">
        <v>78</v>
      </c>
      <c r="AY172" s="148" t="s">
        <v>158</v>
      </c>
    </row>
    <row r="173" spans="2:65" s="12" customFormat="1" ht="10.5">
      <c r="B173" s="146"/>
      <c r="D173" s="147" t="s">
        <v>169</v>
      </c>
      <c r="E173" s="148" t="s">
        <v>1</v>
      </c>
      <c r="F173" s="149" t="s">
        <v>1056</v>
      </c>
      <c r="H173" s="150">
        <v>11.4</v>
      </c>
      <c r="I173" s="151"/>
      <c r="L173" s="146"/>
      <c r="M173" s="152"/>
      <c r="T173" s="153"/>
      <c r="AT173" s="148" t="s">
        <v>169</v>
      </c>
      <c r="AU173" s="148" t="s">
        <v>88</v>
      </c>
      <c r="AV173" s="12" t="s">
        <v>88</v>
      </c>
      <c r="AW173" s="12" t="s">
        <v>33</v>
      </c>
      <c r="AX173" s="12" t="s">
        <v>78</v>
      </c>
      <c r="AY173" s="148" t="s">
        <v>158</v>
      </c>
    </row>
    <row r="174" spans="2:65" s="13" customFormat="1" ht="10.5">
      <c r="B174" s="154"/>
      <c r="D174" s="147" t="s">
        <v>169</v>
      </c>
      <c r="E174" s="155" t="s">
        <v>1</v>
      </c>
      <c r="F174" s="156" t="s">
        <v>176</v>
      </c>
      <c r="H174" s="157">
        <v>46.607999999999997</v>
      </c>
      <c r="I174" s="158"/>
      <c r="L174" s="154"/>
      <c r="M174" s="159"/>
      <c r="T174" s="160"/>
      <c r="AT174" s="155" t="s">
        <v>169</v>
      </c>
      <c r="AU174" s="155" t="s">
        <v>88</v>
      </c>
      <c r="AV174" s="13" t="s">
        <v>164</v>
      </c>
      <c r="AW174" s="13" t="s">
        <v>33</v>
      </c>
      <c r="AX174" s="13" t="s">
        <v>86</v>
      </c>
      <c r="AY174" s="155" t="s">
        <v>158</v>
      </c>
    </row>
    <row r="175" spans="2:65" s="1" customFormat="1" ht="24.25" customHeight="1">
      <c r="B175" s="31"/>
      <c r="C175" s="132" t="s">
        <v>262</v>
      </c>
      <c r="D175" s="132" t="s">
        <v>160</v>
      </c>
      <c r="E175" s="133" t="s">
        <v>717</v>
      </c>
      <c r="F175" s="134" t="s">
        <v>718</v>
      </c>
      <c r="G175" s="135" t="s">
        <v>163</v>
      </c>
      <c r="H175" s="136">
        <v>46.607999999999997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43</v>
      </c>
      <c r="P175" s="142">
        <f>O175*H175</f>
        <v>0</v>
      </c>
      <c r="Q175" s="142">
        <v>1.2305000000000001E-4</v>
      </c>
      <c r="R175" s="142">
        <f>Q175*H175</f>
        <v>5.7351144000000005E-3</v>
      </c>
      <c r="S175" s="142">
        <v>0</v>
      </c>
      <c r="T175" s="143">
        <f>S175*H175</f>
        <v>0</v>
      </c>
      <c r="AR175" s="144" t="s">
        <v>242</v>
      </c>
      <c r="AT175" s="144" t="s">
        <v>160</v>
      </c>
      <c r="AU175" s="144" t="s">
        <v>88</v>
      </c>
      <c r="AY175" s="16" t="s">
        <v>158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86</v>
      </c>
      <c r="BK175" s="145">
        <f>ROUND(I175*H175,2)</f>
        <v>0</v>
      </c>
      <c r="BL175" s="16" t="s">
        <v>242</v>
      </c>
      <c r="BM175" s="144" t="s">
        <v>1057</v>
      </c>
    </row>
    <row r="176" spans="2:65" s="1" customFormat="1" ht="24.25" customHeight="1">
      <c r="B176" s="31"/>
      <c r="C176" s="132" t="s">
        <v>7</v>
      </c>
      <c r="D176" s="132" t="s">
        <v>160</v>
      </c>
      <c r="E176" s="133" t="s">
        <v>720</v>
      </c>
      <c r="F176" s="134" t="s">
        <v>721</v>
      </c>
      <c r="G176" s="135" t="s">
        <v>163</v>
      </c>
      <c r="H176" s="136">
        <v>46.607999999999997</v>
      </c>
      <c r="I176" s="137"/>
      <c r="J176" s="138">
        <f>ROUND(I176*H176,2)</f>
        <v>0</v>
      </c>
      <c r="K176" s="139"/>
      <c r="L176" s="31"/>
      <c r="M176" s="172" t="s">
        <v>1</v>
      </c>
      <c r="N176" s="173" t="s">
        <v>43</v>
      </c>
      <c r="O176" s="174"/>
      <c r="P176" s="175">
        <f>O176*H176</f>
        <v>0</v>
      </c>
      <c r="Q176" s="175">
        <v>1.2305000000000001E-4</v>
      </c>
      <c r="R176" s="175">
        <f>Q176*H176</f>
        <v>5.7351144000000005E-3</v>
      </c>
      <c r="S176" s="175">
        <v>0</v>
      </c>
      <c r="T176" s="176">
        <f>S176*H176</f>
        <v>0</v>
      </c>
      <c r="AR176" s="144" t="s">
        <v>242</v>
      </c>
      <c r="AT176" s="144" t="s">
        <v>160</v>
      </c>
      <c r="AU176" s="144" t="s">
        <v>88</v>
      </c>
      <c r="AY176" s="16" t="s">
        <v>158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86</v>
      </c>
      <c r="BK176" s="145">
        <f>ROUND(I176*H176,2)</f>
        <v>0</v>
      </c>
      <c r="BL176" s="16" t="s">
        <v>242</v>
      </c>
      <c r="BM176" s="144" t="s">
        <v>1058</v>
      </c>
    </row>
    <row r="177" spans="2:12" s="1" customFormat="1" ht="6.9" customHeight="1">
      <c r="B177" s="43"/>
      <c r="C177" s="44"/>
      <c r="D177" s="44"/>
      <c r="E177" s="44"/>
      <c r="F177" s="44"/>
      <c r="G177" s="44"/>
      <c r="H177" s="44"/>
      <c r="I177" s="44"/>
      <c r="J177" s="44"/>
      <c r="K177" s="44"/>
      <c r="L177" s="31"/>
    </row>
  </sheetData>
  <sheetProtection algorithmName="SHA-512" hashValue="nF9AHHvCVE7g6M+nw7vD/UUL65Yzp0EYCRP+ZDaIZDi9TFxaQfL8BWqmV3aKl7p5Dt0JEtUireBxCfGzXsB94A==" saltValue="UuPcDoTCkeeDLhKCLAfXoVIQzVxmjpIe/sasexwXAgM6YcIe0p/OfweDBLR95HWs1lf2XOBUKdIeGsyDJhSOzg==" spinCount="100000" sheet="1" objects="1" scenarios="1" formatColumns="0" formatRows="0" autoFilter="0"/>
  <autoFilter ref="C125:K176" xr:uid="{00000000-0009-0000-0000-000005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95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103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1059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ROUND(J126,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ROUND((SUM(BE126:BE194)),  2)</f>
        <v>0</v>
      </c>
      <c r="I33" s="91">
        <v>0.21</v>
      </c>
      <c r="J33" s="90">
        <f>ROUND(((SUM(BE126:BE194))*I33),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ROUND((SUM(BF126:BF194)),  2)</f>
        <v>0</v>
      </c>
      <c r="I34" s="91">
        <v>0.15</v>
      </c>
      <c r="J34" s="90">
        <f>ROUND(((SUM(BF126:BF194))*I34),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ROUND((SUM(BG126:BG194)),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ROUND((SUM(BH126:BH194)),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ROUND((SUM(BI126:BI194)),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SO-01-2 - Drobná architektura - oplocení kontejnerů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J126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J127</f>
        <v>0</v>
      </c>
      <c r="L97" s="103"/>
    </row>
    <row r="98" spans="2:12" s="9" customFormat="1" ht="20" customHeight="1">
      <c r="B98" s="107"/>
      <c r="D98" s="108" t="s">
        <v>132</v>
      </c>
      <c r="E98" s="109"/>
      <c r="F98" s="109"/>
      <c r="G98" s="109"/>
      <c r="H98" s="109"/>
      <c r="I98" s="109"/>
      <c r="J98" s="110">
        <f>J128</f>
        <v>0</v>
      </c>
      <c r="L98" s="107"/>
    </row>
    <row r="99" spans="2:12" s="9" customFormat="1" ht="20" customHeight="1">
      <c r="B99" s="107"/>
      <c r="D99" s="108" t="s">
        <v>133</v>
      </c>
      <c r="E99" s="109"/>
      <c r="F99" s="109"/>
      <c r="G99" s="109"/>
      <c r="H99" s="109"/>
      <c r="I99" s="109"/>
      <c r="J99" s="110">
        <f>J135</f>
        <v>0</v>
      </c>
      <c r="L99" s="107"/>
    </row>
    <row r="100" spans="2:12" s="9" customFormat="1" ht="20" customHeight="1">
      <c r="B100" s="107"/>
      <c r="D100" s="108" t="s">
        <v>505</v>
      </c>
      <c r="E100" s="109"/>
      <c r="F100" s="109"/>
      <c r="G100" s="109"/>
      <c r="H100" s="109"/>
      <c r="I100" s="109"/>
      <c r="J100" s="110">
        <f>J137</f>
        <v>0</v>
      </c>
      <c r="L100" s="107"/>
    </row>
    <row r="101" spans="2:12" s="9" customFormat="1" ht="20" customHeight="1">
      <c r="B101" s="107"/>
      <c r="D101" s="108" t="s">
        <v>507</v>
      </c>
      <c r="E101" s="109"/>
      <c r="F101" s="109"/>
      <c r="G101" s="109"/>
      <c r="H101" s="109"/>
      <c r="I101" s="109"/>
      <c r="J101" s="110">
        <f>J141</f>
        <v>0</v>
      </c>
      <c r="L101" s="107"/>
    </row>
    <row r="102" spans="2:12" s="9" customFormat="1" ht="20" customHeight="1">
      <c r="B102" s="107"/>
      <c r="D102" s="108" t="s">
        <v>137</v>
      </c>
      <c r="E102" s="109"/>
      <c r="F102" s="109"/>
      <c r="G102" s="109"/>
      <c r="H102" s="109"/>
      <c r="I102" s="109"/>
      <c r="J102" s="110">
        <f>J143</f>
        <v>0</v>
      </c>
      <c r="L102" s="107"/>
    </row>
    <row r="103" spans="2:12" s="8" customFormat="1" ht="24.9" customHeight="1">
      <c r="B103" s="103"/>
      <c r="D103" s="104" t="s">
        <v>139</v>
      </c>
      <c r="E103" s="105"/>
      <c r="F103" s="105"/>
      <c r="G103" s="105"/>
      <c r="H103" s="105"/>
      <c r="I103" s="105"/>
      <c r="J103" s="106">
        <f>J146</f>
        <v>0</v>
      </c>
      <c r="L103" s="103"/>
    </row>
    <row r="104" spans="2:12" s="9" customFormat="1" ht="20" customHeight="1">
      <c r="B104" s="107"/>
      <c r="D104" s="108" t="s">
        <v>508</v>
      </c>
      <c r="E104" s="109"/>
      <c r="F104" s="109"/>
      <c r="G104" s="109"/>
      <c r="H104" s="109"/>
      <c r="I104" s="109"/>
      <c r="J104" s="110">
        <f>J147</f>
        <v>0</v>
      </c>
      <c r="L104" s="107"/>
    </row>
    <row r="105" spans="2:12" s="9" customFormat="1" ht="20" customHeight="1">
      <c r="B105" s="107"/>
      <c r="D105" s="108" t="s">
        <v>509</v>
      </c>
      <c r="E105" s="109"/>
      <c r="F105" s="109"/>
      <c r="G105" s="109"/>
      <c r="H105" s="109"/>
      <c r="I105" s="109"/>
      <c r="J105" s="110">
        <f>J155</f>
        <v>0</v>
      </c>
      <c r="L105" s="107"/>
    </row>
    <row r="106" spans="2:12" s="9" customFormat="1" ht="20" customHeight="1">
      <c r="B106" s="107"/>
      <c r="D106" s="108" t="s">
        <v>510</v>
      </c>
      <c r="E106" s="109"/>
      <c r="F106" s="109"/>
      <c r="G106" s="109"/>
      <c r="H106" s="109"/>
      <c r="I106" s="109"/>
      <c r="J106" s="110">
        <f>J180</f>
        <v>0</v>
      </c>
      <c r="L106" s="107"/>
    </row>
    <row r="107" spans="2:12" s="1" customFormat="1" ht="21.8" customHeight="1">
      <c r="B107" s="31"/>
      <c r="L107" s="31"/>
    </row>
    <row r="108" spans="2:12" s="1" customFormat="1" ht="6.9" customHeight="1">
      <c r="B108" s="43"/>
      <c r="C108" s="44"/>
      <c r="D108" s="44"/>
      <c r="E108" s="44"/>
      <c r="F108" s="44"/>
      <c r="G108" s="44"/>
      <c r="H108" s="44"/>
      <c r="I108" s="44"/>
      <c r="J108" s="44"/>
      <c r="K108" s="44"/>
      <c r="L108" s="31"/>
    </row>
    <row r="112" spans="2:12" s="1" customFormat="1" ht="6.9" customHeight="1">
      <c r="B112" s="45"/>
      <c r="C112" s="46"/>
      <c r="D112" s="46"/>
      <c r="E112" s="46"/>
      <c r="F112" s="46"/>
      <c r="G112" s="46"/>
      <c r="H112" s="46"/>
      <c r="I112" s="46"/>
      <c r="J112" s="46"/>
      <c r="K112" s="46"/>
      <c r="L112" s="31"/>
    </row>
    <row r="113" spans="2:63" s="1" customFormat="1" ht="24.9" customHeight="1">
      <c r="B113" s="31"/>
      <c r="C113" s="20" t="s">
        <v>143</v>
      </c>
      <c r="L113" s="31"/>
    </row>
    <row r="114" spans="2:63" s="1" customFormat="1" ht="6.9" customHeight="1">
      <c r="B114" s="31"/>
      <c r="L114" s="31"/>
    </row>
    <row r="115" spans="2:63" s="1" customFormat="1" ht="11.95" customHeight="1">
      <c r="B115" s="31"/>
      <c r="C115" s="26" t="s">
        <v>16</v>
      </c>
      <c r="L115" s="31"/>
    </row>
    <row r="116" spans="2:63" s="1" customFormat="1" ht="26.2" customHeight="1">
      <c r="B116" s="31"/>
      <c r="E116" s="225" t="str">
        <f>E7</f>
        <v>ROZ 180037 - Revitalizace veřejných ploch města Luby - Lokalita B, U Pily - IV.etapa</v>
      </c>
      <c r="F116" s="226"/>
      <c r="G116" s="226"/>
      <c r="H116" s="226"/>
      <c r="L116" s="31"/>
    </row>
    <row r="117" spans="2:63" s="1" customFormat="1" ht="11.95" customHeight="1">
      <c r="B117" s="31"/>
      <c r="C117" s="26" t="s">
        <v>123</v>
      </c>
      <c r="L117" s="31"/>
    </row>
    <row r="118" spans="2:63" s="1" customFormat="1" ht="16.55" customHeight="1">
      <c r="B118" s="31"/>
      <c r="E118" s="191" t="str">
        <f>E9</f>
        <v>SO-01-2 - Drobná architektura - oplocení kontejnerů</v>
      </c>
      <c r="F118" s="227"/>
      <c r="G118" s="227"/>
      <c r="H118" s="227"/>
      <c r="L118" s="31"/>
    </row>
    <row r="119" spans="2:63" s="1" customFormat="1" ht="6.9" customHeight="1">
      <c r="B119" s="31"/>
      <c r="L119" s="31"/>
    </row>
    <row r="120" spans="2:63" s="1" customFormat="1" ht="11.95" customHeight="1">
      <c r="B120" s="31"/>
      <c r="C120" s="26" t="s">
        <v>20</v>
      </c>
      <c r="F120" s="24" t="str">
        <f>F12</f>
        <v xml:space="preserve"> </v>
      </c>
      <c r="I120" s="26" t="s">
        <v>22</v>
      </c>
      <c r="J120" s="51" t="str">
        <f>IF(J12="","",J12)</f>
        <v>Vyplň údaj</v>
      </c>
      <c r="L120" s="31"/>
    </row>
    <row r="121" spans="2:63" s="1" customFormat="1" ht="6.9" customHeight="1">
      <c r="B121" s="31"/>
      <c r="L121" s="31"/>
    </row>
    <row r="122" spans="2:63" s="1" customFormat="1" ht="15.25" customHeight="1">
      <c r="B122" s="31"/>
      <c r="C122" s="26" t="s">
        <v>23</v>
      </c>
      <c r="F122" s="24" t="str">
        <f>E15</f>
        <v>Město Luby</v>
      </c>
      <c r="I122" s="26" t="s">
        <v>30</v>
      </c>
      <c r="J122" s="29" t="str">
        <f>E21</f>
        <v>A69-architekti s.r.o.</v>
      </c>
      <c r="L122" s="31"/>
    </row>
    <row r="123" spans="2:63" s="1" customFormat="1" ht="15.25" customHeight="1">
      <c r="B123" s="31"/>
      <c r="C123" s="26" t="s">
        <v>28</v>
      </c>
      <c r="F123" s="24" t="str">
        <f>IF(E18="","",E18)</f>
        <v>Vyplň údaj</v>
      </c>
      <c r="I123" s="26" t="s">
        <v>34</v>
      </c>
      <c r="J123" s="29" t="str">
        <f>E24</f>
        <v>Ing.Pavel Šturc</v>
      </c>
      <c r="L123" s="31"/>
    </row>
    <row r="124" spans="2:63" s="1" customFormat="1" ht="10.35" customHeight="1">
      <c r="B124" s="31"/>
      <c r="L124" s="31"/>
    </row>
    <row r="125" spans="2:63" s="10" customFormat="1" ht="29.3" customHeight="1">
      <c r="B125" s="111"/>
      <c r="C125" s="112" t="s">
        <v>144</v>
      </c>
      <c r="D125" s="113" t="s">
        <v>63</v>
      </c>
      <c r="E125" s="113" t="s">
        <v>59</v>
      </c>
      <c r="F125" s="113" t="s">
        <v>60</v>
      </c>
      <c r="G125" s="113" t="s">
        <v>145</v>
      </c>
      <c r="H125" s="113" t="s">
        <v>146</v>
      </c>
      <c r="I125" s="113" t="s">
        <v>147</v>
      </c>
      <c r="J125" s="114" t="s">
        <v>128</v>
      </c>
      <c r="K125" s="115" t="s">
        <v>148</v>
      </c>
      <c r="L125" s="111"/>
      <c r="M125" s="58" t="s">
        <v>1</v>
      </c>
      <c r="N125" s="59" t="s">
        <v>42</v>
      </c>
      <c r="O125" s="59" t="s">
        <v>149</v>
      </c>
      <c r="P125" s="59" t="s">
        <v>150</v>
      </c>
      <c r="Q125" s="59" t="s">
        <v>151</v>
      </c>
      <c r="R125" s="59" t="s">
        <v>152</v>
      </c>
      <c r="S125" s="59" t="s">
        <v>153</v>
      </c>
      <c r="T125" s="60" t="s">
        <v>154</v>
      </c>
    </row>
    <row r="126" spans="2:63" s="1" customFormat="1" ht="22.75" customHeight="1">
      <c r="B126" s="31"/>
      <c r="C126" s="63" t="s">
        <v>155</v>
      </c>
      <c r="J126" s="116">
        <f>BK126</f>
        <v>0</v>
      </c>
      <c r="L126" s="31"/>
      <c r="M126" s="61"/>
      <c r="N126" s="52"/>
      <c r="O126" s="52"/>
      <c r="P126" s="117">
        <f>P127+P146</f>
        <v>0</v>
      </c>
      <c r="Q126" s="52"/>
      <c r="R126" s="117">
        <f>R127+R146</f>
        <v>3.6487825967045007</v>
      </c>
      <c r="S126" s="52"/>
      <c r="T126" s="118">
        <f>T127+T146</f>
        <v>0</v>
      </c>
      <c r="AT126" s="16" t="s">
        <v>77</v>
      </c>
      <c r="AU126" s="16" t="s">
        <v>130</v>
      </c>
      <c r="BK126" s="119">
        <f>BK127+BK146</f>
        <v>0</v>
      </c>
    </row>
    <row r="127" spans="2:63" s="11" customFormat="1" ht="25.85" customHeight="1">
      <c r="B127" s="120"/>
      <c r="D127" s="121" t="s">
        <v>77</v>
      </c>
      <c r="E127" s="122" t="s">
        <v>156</v>
      </c>
      <c r="F127" s="122" t="s">
        <v>157</v>
      </c>
      <c r="I127" s="123"/>
      <c r="J127" s="124">
        <f>BK127</f>
        <v>0</v>
      </c>
      <c r="L127" s="120"/>
      <c r="M127" s="125"/>
      <c r="P127" s="126">
        <f>P128+P135+P137+P141+P143</f>
        <v>0</v>
      </c>
      <c r="R127" s="126">
        <f>R128+R135+R137+R141+R143</f>
        <v>2.8883977779520005</v>
      </c>
      <c r="T127" s="127">
        <f>T128+T135+T137+T141+T143</f>
        <v>0</v>
      </c>
      <c r="AR127" s="121" t="s">
        <v>86</v>
      </c>
      <c r="AT127" s="128" t="s">
        <v>77</v>
      </c>
      <c r="AU127" s="128" t="s">
        <v>78</v>
      </c>
      <c r="AY127" s="121" t="s">
        <v>158</v>
      </c>
      <c r="BK127" s="129">
        <f>BK128+BK135+BK137+BK141+BK143</f>
        <v>0</v>
      </c>
    </row>
    <row r="128" spans="2:63" s="11" customFormat="1" ht="22.75" customHeight="1">
      <c r="B128" s="120"/>
      <c r="D128" s="121" t="s">
        <v>77</v>
      </c>
      <c r="E128" s="130" t="s">
        <v>86</v>
      </c>
      <c r="F128" s="130" t="s">
        <v>159</v>
      </c>
      <c r="I128" s="123"/>
      <c r="J128" s="131">
        <f>BK128</f>
        <v>0</v>
      </c>
      <c r="L128" s="120"/>
      <c r="M128" s="125"/>
      <c r="P128" s="126">
        <f>SUM(P129:P134)</f>
        <v>0</v>
      </c>
      <c r="R128" s="126">
        <f>SUM(R129:R134)</f>
        <v>0</v>
      </c>
      <c r="T128" s="127">
        <f>SUM(T129:T134)</f>
        <v>0</v>
      </c>
      <c r="AR128" s="121" t="s">
        <v>86</v>
      </c>
      <c r="AT128" s="128" t="s">
        <v>77</v>
      </c>
      <c r="AU128" s="128" t="s">
        <v>86</v>
      </c>
      <c r="AY128" s="121" t="s">
        <v>158</v>
      </c>
      <c r="BK128" s="129">
        <f>SUM(BK129:BK134)</f>
        <v>0</v>
      </c>
    </row>
    <row r="129" spans="2:65" s="1" customFormat="1" ht="24.25" customHeight="1">
      <c r="B129" s="31"/>
      <c r="C129" s="132" t="s">
        <v>86</v>
      </c>
      <c r="D129" s="132" t="s">
        <v>160</v>
      </c>
      <c r="E129" s="133" t="s">
        <v>1008</v>
      </c>
      <c r="F129" s="134" t="s">
        <v>1009</v>
      </c>
      <c r="G129" s="135" t="s">
        <v>167</v>
      </c>
      <c r="H129" s="136">
        <v>1.0880000000000001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43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164</v>
      </c>
      <c r="AT129" s="144" t="s">
        <v>160</v>
      </c>
      <c r="AU129" s="144" t="s">
        <v>88</v>
      </c>
      <c r="AY129" s="16" t="s">
        <v>158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86</v>
      </c>
      <c r="BK129" s="145">
        <f>ROUND(I129*H129,2)</f>
        <v>0</v>
      </c>
      <c r="BL129" s="16" t="s">
        <v>164</v>
      </c>
      <c r="BM129" s="144" t="s">
        <v>1060</v>
      </c>
    </row>
    <row r="130" spans="2:65" s="14" customFormat="1" ht="10.5">
      <c r="B130" s="178"/>
      <c r="D130" s="147" t="s">
        <v>169</v>
      </c>
      <c r="E130" s="179" t="s">
        <v>1</v>
      </c>
      <c r="F130" s="180" t="s">
        <v>1061</v>
      </c>
      <c r="H130" s="179" t="s">
        <v>1</v>
      </c>
      <c r="I130" s="181"/>
      <c r="L130" s="178"/>
      <c r="M130" s="182"/>
      <c r="T130" s="183"/>
      <c r="AT130" s="179" t="s">
        <v>169</v>
      </c>
      <c r="AU130" s="179" t="s">
        <v>88</v>
      </c>
      <c r="AV130" s="14" t="s">
        <v>86</v>
      </c>
      <c r="AW130" s="14" t="s">
        <v>33</v>
      </c>
      <c r="AX130" s="14" t="s">
        <v>78</v>
      </c>
      <c r="AY130" s="179" t="s">
        <v>158</v>
      </c>
    </row>
    <row r="131" spans="2:65" s="12" customFormat="1" ht="10.5">
      <c r="B131" s="146"/>
      <c r="D131" s="147" t="s">
        <v>169</v>
      </c>
      <c r="E131" s="148" t="s">
        <v>1</v>
      </c>
      <c r="F131" s="149" t="s">
        <v>1062</v>
      </c>
      <c r="H131" s="150">
        <v>1.0880000000000001</v>
      </c>
      <c r="I131" s="151"/>
      <c r="L131" s="146"/>
      <c r="M131" s="152"/>
      <c r="T131" s="153"/>
      <c r="AT131" s="148" t="s">
        <v>169</v>
      </c>
      <c r="AU131" s="148" t="s">
        <v>88</v>
      </c>
      <c r="AV131" s="12" t="s">
        <v>88</v>
      </c>
      <c r="AW131" s="12" t="s">
        <v>33</v>
      </c>
      <c r="AX131" s="12" t="s">
        <v>86</v>
      </c>
      <c r="AY131" s="148" t="s">
        <v>158</v>
      </c>
    </row>
    <row r="132" spans="2:65" s="1" customFormat="1" ht="37.799999999999997" customHeight="1">
      <c r="B132" s="31"/>
      <c r="C132" s="132" t="s">
        <v>88</v>
      </c>
      <c r="D132" s="132" t="s">
        <v>160</v>
      </c>
      <c r="E132" s="133" t="s">
        <v>182</v>
      </c>
      <c r="F132" s="134" t="s">
        <v>183</v>
      </c>
      <c r="G132" s="135" t="s">
        <v>167</v>
      </c>
      <c r="H132" s="136">
        <v>1.0880000000000001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164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164</v>
      </c>
      <c r="BM132" s="144" t="s">
        <v>1063</v>
      </c>
    </row>
    <row r="133" spans="2:65" s="1" customFormat="1" ht="37.799999999999997" customHeight="1">
      <c r="B133" s="31"/>
      <c r="C133" s="132" t="s">
        <v>177</v>
      </c>
      <c r="D133" s="132" t="s">
        <v>160</v>
      </c>
      <c r="E133" s="133" t="s">
        <v>187</v>
      </c>
      <c r="F133" s="134" t="s">
        <v>188</v>
      </c>
      <c r="G133" s="135" t="s">
        <v>167</v>
      </c>
      <c r="H133" s="136">
        <v>13.055999999999999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164</v>
      </c>
      <c r="AT133" s="144" t="s">
        <v>160</v>
      </c>
      <c r="AU133" s="144" t="s">
        <v>88</v>
      </c>
      <c r="AY133" s="16" t="s">
        <v>158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164</v>
      </c>
      <c r="BM133" s="144" t="s">
        <v>1064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1065</v>
      </c>
      <c r="H134" s="150">
        <v>13.055999999999999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86</v>
      </c>
      <c r="AY134" s="148" t="s">
        <v>158</v>
      </c>
    </row>
    <row r="135" spans="2:65" s="11" customFormat="1" ht="22.75" customHeight="1">
      <c r="B135" s="120"/>
      <c r="D135" s="121" t="s">
        <v>77</v>
      </c>
      <c r="E135" s="130" t="s">
        <v>88</v>
      </c>
      <c r="F135" s="130" t="s">
        <v>233</v>
      </c>
      <c r="I135" s="123"/>
      <c r="J135" s="131">
        <f>BK135</f>
        <v>0</v>
      </c>
      <c r="L135" s="120"/>
      <c r="M135" s="125"/>
      <c r="P135" s="126">
        <f>P136</f>
        <v>0</v>
      </c>
      <c r="R135" s="126">
        <f>R136</f>
        <v>2.7220369579520005</v>
      </c>
      <c r="T135" s="127">
        <f>T136</f>
        <v>0</v>
      </c>
      <c r="AR135" s="121" t="s">
        <v>86</v>
      </c>
      <c r="AT135" s="128" t="s">
        <v>77</v>
      </c>
      <c r="AU135" s="128" t="s">
        <v>86</v>
      </c>
      <c r="AY135" s="121" t="s">
        <v>158</v>
      </c>
      <c r="BK135" s="129">
        <f>BK136</f>
        <v>0</v>
      </c>
    </row>
    <row r="136" spans="2:65" s="1" customFormat="1" ht="16.55" customHeight="1">
      <c r="B136" s="31"/>
      <c r="C136" s="132" t="s">
        <v>164</v>
      </c>
      <c r="D136" s="132" t="s">
        <v>160</v>
      </c>
      <c r="E136" s="133" t="s">
        <v>1017</v>
      </c>
      <c r="F136" s="134" t="s">
        <v>1018</v>
      </c>
      <c r="G136" s="135" t="s">
        <v>167</v>
      </c>
      <c r="H136" s="136">
        <v>1.0880000000000001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43</v>
      </c>
      <c r="P136" s="142">
        <f>O136*H136</f>
        <v>0</v>
      </c>
      <c r="Q136" s="142">
        <v>2.5018722040000001</v>
      </c>
      <c r="R136" s="142">
        <f>Q136*H136</f>
        <v>2.7220369579520005</v>
      </c>
      <c r="S136" s="142">
        <v>0</v>
      </c>
      <c r="T136" s="143">
        <f>S136*H136</f>
        <v>0</v>
      </c>
      <c r="AR136" s="144" t="s">
        <v>164</v>
      </c>
      <c r="AT136" s="144" t="s">
        <v>160</v>
      </c>
      <c r="AU136" s="144" t="s">
        <v>88</v>
      </c>
      <c r="AY136" s="16" t="s">
        <v>158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86</v>
      </c>
      <c r="BK136" s="145">
        <f>ROUND(I136*H136,2)</f>
        <v>0</v>
      </c>
      <c r="BL136" s="16" t="s">
        <v>164</v>
      </c>
      <c r="BM136" s="144" t="s">
        <v>1066</v>
      </c>
    </row>
    <row r="137" spans="2:65" s="11" customFormat="1" ht="22.75" customHeight="1">
      <c r="B137" s="120"/>
      <c r="D137" s="121" t="s">
        <v>77</v>
      </c>
      <c r="E137" s="130" t="s">
        <v>177</v>
      </c>
      <c r="F137" s="130" t="s">
        <v>540</v>
      </c>
      <c r="I137" s="123"/>
      <c r="J137" s="131">
        <f>BK137</f>
        <v>0</v>
      </c>
      <c r="L137" s="120"/>
      <c r="M137" s="125"/>
      <c r="P137" s="126">
        <f>SUM(P138:P140)</f>
        <v>0</v>
      </c>
      <c r="R137" s="126">
        <f>SUM(R138:R140)</f>
        <v>0.110856</v>
      </c>
      <c r="T137" s="127">
        <f>SUM(T138:T140)</f>
        <v>0</v>
      </c>
      <c r="AR137" s="121" t="s">
        <v>86</v>
      </c>
      <c r="AT137" s="128" t="s">
        <v>77</v>
      </c>
      <c r="AU137" s="128" t="s">
        <v>86</v>
      </c>
      <c r="AY137" s="121" t="s">
        <v>158</v>
      </c>
      <c r="BK137" s="129">
        <f>SUM(BK138:BK140)</f>
        <v>0</v>
      </c>
    </row>
    <row r="138" spans="2:65" s="1" customFormat="1" ht="24.25" customHeight="1">
      <c r="B138" s="31"/>
      <c r="C138" s="132" t="s">
        <v>186</v>
      </c>
      <c r="D138" s="132" t="s">
        <v>160</v>
      </c>
      <c r="E138" s="133" t="s">
        <v>1067</v>
      </c>
      <c r="F138" s="134" t="s">
        <v>1068</v>
      </c>
      <c r="G138" s="135" t="s">
        <v>349</v>
      </c>
      <c r="H138" s="136">
        <v>8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4.6800000000000001E-3</v>
      </c>
      <c r="R138" s="142">
        <f>Q138*H138</f>
        <v>3.7440000000000001E-2</v>
      </c>
      <c r="S138" s="142">
        <v>0</v>
      </c>
      <c r="T138" s="143">
        <f>S138*H138</f>
        <v>0</v>
      </c>
      <c r="AR138" s="144" t="s">
        <v>164</v>
      </c>
      <c r="AT138" s="144" t="s">
        <v>160</v>
      </c>
      <c r="AU138" s="144" t="s">
        <v>88</v>
      </c>
      <c r="AY138" s="16" t="s">
        <v>158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164</v>
      </c>
      <c r="BM138" s="144" t="s">
        <v>1069</v>
      </c>
    </row>
    <row r="139" spans="2:65" s="1" customFormat="1" ht="16.55" customHeight="1">
      <c r="B139" s="31"/>
      <c r="C139" s="161" t="s">
        <v>191</v>
      </c>
      <c r="D139" s="161" t="s">
        <v>208</v>
      </c>
      <c r="E139" s="162" t="s">
        <v>1070</v>
      </c>
      <c r="F139" s="163" t="s">
        <v>1071</v>
      </c>
      <c r="G139" s="164" t="s">
        <v>250</v>
      </c>
      <c r="H139" s="165">
        <v>5.6</v>
      </c>
      <c r="I139" s="166"/>
      <c r="J139" s="167">
        <f>ROUND(I139*H139,2)</f>
        <v>0</v>
      </c>
      <c r="K139" s="168"/>
      <c r="L139" s="169"/>
      <c r="M139" s="170" t="s">
        <v>1</v>
      </c>
      <c r="N139" s="171" t="s">
        <v>43</v>
      </c>
      <c r="P139" s="142">
        <f>O139*H139</f>
        <v>0</v>
      </c>
      <c r="Q139" s="142">
        <v>1.311E-2</v>
      </c>
      <c r="R139" s="142">
        <f>Q139*H139</f>
        <v>7.3415999999999995E-2</v>
      </c>
      <c r="S139" s="142">
        <v>0</v>
      </c>
      <c r="T139" s="143">
        <f>S139*H139</f>
        <v>0</v>
      </c>
      <c r="AR139" s="144" t="s">
        <v>201</v>
      </c>
      <c r="AT139" s="144" t="s">
        <v>208</v>
      </c>
      <c r="AU139" s="144" t="s">
        <v>88</v>
      </c>
      <c r="AY139" s="16" t="s">
        <v>158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86</v>
      </c>
      <c r="BK139" s="145">
        <f>ROUND(I139*H139,2)</f>
        <v>0</v>
      </c>
      <c r="BL139" s="16" t="s">
        <v>164</v>
      </c>
      <c r="BM139" s="144" t="s">
        <v>1072</v>
      </c>
    </row>
    <row r="140" spans="2:65" s="12" customFormat="1" ht="10.5">
      <c r="B140" s="146"/>
      <c r="D140" s="147" t="s">
        <v>169</v>
      </c>
      <c r="E140" s="148" t="s">
        <v>1</v>
      </c>
      <c r="F140" s="149" t="s">
        <v>1073</v>
      </c>
      <c r="H140" s="150">
        <v>5.6</v>
      </c>
      <c r="I140" s="151"/>
      <c r="L140" s="146"/>
      <c r="M140" s="152"/>
      <c r="T140" s="153"/>
      <c r="AT140" s="148" t="s">
        <v>169</v>
      </c>
      <c r="AU140" s="148" t="s">
        <v>88</v>
      </c>
      <c r="AV140" s="12" t="s">
        <v>88</v>
      </c>
      <c r="AW140" s="12" t="s">
        <v>33</v>
      </c>
      <c r="AX140" s="12" t="s">
        <v>86</v>
      </c>
      <c r="AY140" s="148" t="s">
        <v>158</v>
      </c>
    </row>
    <row r="141" spans="2:65" s="11" customFormat="1" ht="22.75" customHeight="1">
      <c r="B141" s="120"/>
      <c r="D141" s="121" t="s">
        <v>77</v>
      </c>
      <c r="E141" s="130" t="s">
        <v>191</v>
      </c>
      <c r="F141" s="130" t="s">
        <v>593</v>
      </c>
      <c r="I141" s="123"/>
      <c r="J141" s="131">
        <f>BK141</f>
        <v>0</v>
      </c>
      <c r="L141" s="120"/>
      <c r="M141" s="125"/>
      <c r="P141" s="126">
        <f>P142</f>
        <v>0</v>
      </c>
      <c r="R141" s="126">
        <f>R142</f>
        <v>5.5504819999999996E-2</v>
      </c>
      <c r="T141" s="127">
        <f>T142</f>
        <v>0</v>
      </c>
      <c r="AR141" s="121" t="s">
        <v>86</v>
      </c>
      <c r="AT141" s="128" t="s">
        <v>77</v>
      </c>
      <c r="AU141" s="128" t="s">
        <v>86</v>
      </c>
      <c r="AY141" s="121" t="s">
        <v>158</v>
      </c>
      <c r="BK141" s="129">
        <f>BK142</f>
        <v>0</v>
      </c>
    </row>
    <row r="142" spans="2:65" s="1" customFormat="1" ht="24.25" customHeight="1">
      <c r="B142" s="31"/>
      <c r="C142" s="132" t="s">
        <v>196</v>
      </c>
      <c r="D142" s="132" t="s">
        <v>160</v>
      </c>
      <c r="E142" s="133" t="s">
        <v>597</v>
      </c>
      <c r="F142" s="134" t="s">
        <v>598</v>
      </c>
      <c r="G142" s="135" t="s">
        <v>226</v>
      </c>
      <c r="H142" s="136">
        <v>396.46300000000002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43</v>
      </c>
      <c r="P142" s="142">
        <f>O142*H142</f>
        <v>0</v>
      </c>
      <c r="Q142" s="142">
        <v>1.3999999999999999E-4</v>
      </c>
      <c r="R142" s="142">
        <f>Q142*H142</f>
        <v>5.5504819999999996E-2</v>
      </c>
      <c r="S142" s="142">
        <v>0</v>
      </c>
      <c r="T142" s="143">
        <f>S142*H142</f>
        <v>0</v>
      </c>
      <c r="AR142" s="144" t="s">
        <v>164</v>
      </c>
      <c r="AT142" s="144" t="s">
        <v>160</v>
      </c>
      <c r="AU142" s="144" t="s">
        <v>88</v>
      </c>
      <c r="AY142" s="16" t="s">
        <v>158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86</v>
      </c>
      <c r="BK142" s="145">
        <f>ROUND(I142*H142,2)</f>
        <v>0</v>
      </c>
      <c r="BL142" s="16" t="s">
        <v>164</v>
      </c>
      <c r="BM142" s="144" t="s">
        <v>1074</v>
      </c>
    </row>
    <row r="143" spans="2:65" s="11" customFormat="1" ht="22.75" customHeight="1">
      <c r="B143" s="120"/>
      <c r="D143" s="121" t="s">
        <v>77</v>
      </c>
      <c r="E143" s="130" t="s">
        <v>454</v>
      </c>
      <c r="F143" s="130" t="s">
        <v>455</v>
      </c>
      <c r="I143" s="123"/>
      <c r="J143" s="131">
        <f>BK143</f>
        <v>0</v>
      </c>
      <c r="L143" s="120"/>
      <c r="M143" s="125"/>
      <c r="P143" s="126">
        <f>SUM(P144:P145)</f>
        <v>0</v>
      </c>
      <c r="R143" s="126">
        <f>SUM(R144:R145)</f>
        <v>0</v>
      </c>
      <c r="T143" s="127">
        <f>SUM(T144:T145)</f>
        <v>0</v>
      </c>
      <c r="AR143" s="121" t="s">
        <v>86</v>
      </c>
      <c r="AT143" s="128" t="s">
        <v>77</v>
      </c>
      <c r="AU143" s="128" t="s">
        <v>86</v>
      </c>
      <c r="AY143" s="121" t="s">
        <v>158</v>
      </c>
      <c r="BK143" s="129">
        <f>SUM(BK144:BK145)</f>
        <v>0</v>
      </c>
    </row>
    <row r="144" spans="2:65" s="1" customFormat="1" ht="44.2" customHeight="1">
      <c r="B144" s="31"/>
      <c r="C144" s="132" t="s">
        <v>201</v>
      </c>
      <c r="D144" s="132" t="s">
        <v>160</v>
      </c>
      <c r="E144" s="133" t="s">
        <v>466</v>
      </c>
      <c r="F144" s="134" t="s">
        <v>467</v>
      </c>
      <c r="G144" s="135" t="s">
        <v>211</v>
      </c>
      <c r="H144" s="136">
        <v>2.0670000000000002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43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164</v>
      </c>
      <c r="AT144" s="144" t="s">
        <v>160</v>
      </c>
      <c r="AU144" s="144" t="s">
        <v>88</v>
      </c>
      <c r="AY144" s="16" t="s">
        <v>158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86</v>
      </c>
      <c r="BK144" s="145">
        <f>ROUND(I144*H144,2)</f>
        <v>0</v>
      </c>
      <c r="BL144" s="16" t="s">
        <v>164</v>
      </c>
      <c r="BM144" s="144" t="s">
        <v>1075</v>
      </c>
    </row>
    <row r="145" spans="2:65" s="12" customFormat="1" ht="10.5">
      <c r="B145" s="146"/>
      <c r="D145" s="147" t="s">
        <v>169</v>
      </c>
      <c r="E145" s="148" t="s">
        <v>1</v>
      </c>
      <c r="F145" s="149" t="s">
        <v>1076</v>
      </c>
      <c r="H145" s="150">
        <v>2.0670000000000002</v>
      </c>
      <c r="I145" s="151"/>
      <c r="L145" s="146"/>
      <c r="M145" s="152"/>
      <c r="T145" s="153"/>
      <c r="AT145" s="148" t="s">
        <v>169</v>
      </c>
      <c r="AU145" s="148" t="s">
        <v>88</v>
      </c>
      <c r="AV145" s="12" t="s">
        <v>88</v>
      </c>
      <c r="AW145" s="12" t="s">
        <v>33</v>
      </c>
      <c r="AX145" s="12" t="s">
        <v>86</v>
      </c>
      <c r="AY145" s="148" t="s">
        <v>158</v>
      </c>
    </row>
    <row r="146" spans="2:65" s="11" customFormat="1" ht="25.85" customHeight="1">
      <c r="B146" s="120"/>
      <c r="D146" s="121" t="s">
        <v>77</v>
      </c>
      <c r="E146" s="122" t="s">
        <v>480</v>
      </c>
      <c r="F146" s="122" t="s">
        <v>481</v>
      </c>
      <c r="I146" s="123"/>
      <c r="J146" s="124">
        <f>BK146</f>
        <v>0</v>
      </c>
      <c r="L146" s="120"/>
      <c r="M146" s="125"/>
      <c r="P146" s="126">
        <f>P147+P155+P180</f>
        <v>0</v>
      </c>
      <c r="R146" s="126">
        <f>R147+R155+R180</f>
        <v>0.76038481875249997</v>
      </c>
      <c r="T146" s="127">
        <f>T147+T155+T180</f>
        <v>0</v>
      </c>
      <c r="AR146" s="121" t="s">
        <v>88</v>
      </c>
      <c r="AT146" s="128" t="s">
        <v>77</v>
      </c>
      <c r="AU146" s="128" t="s">
        <v>78</v>
      </c>
      <c r="AY146" s="121" t="s">
        <v>158</v>
      </c>
      <c r="BK146" s="129">
        <f>BK147+BK155+BK180</f>
        <v>0</v>
      </c>
    </row>
    <row r="147" spans="2:65" s="11" customFormat="1" ht="22.75" customHeight="1">
      <c r="B147" s="120"/>
      <c r="D147" s="121" t="s">
        <v>77</v>
      </c>
      <c r="E147" s="130" t="s">
        <v>638</v>
      </c>
      <c r="F147" s="130" t="s">
        <v>639</v>
      </c>
      <c r="I147" s="123"/>
      <c r="J147" s="131">
        <f>BK147</f>
        <v>0</v>
      </c>
      <c r="L147" s="120"/>
      <c r="M147" s="125"/>
      <c r="P147" s="126">
        <f>SUM(P148:P154)</f>
        <v>0</v>
      </c>
      <c r="R147" s="126">
        <f>SUM(R148:R154)</f>
        <v>0.28360209786500001</v>
      </c>
      <c r="T147" s="127">
        <f>SUM(T148:T154)</f>
        <v>0</v>
      </c>
      <c r="AR147" s="121" t="s">
        <v>88</v>
      </c>
      <c r="AT147" s="128" t="s">
        <v>77</v>
      </c>
      <c r="AU147" s="128" t="s">
        <v>86</v>
      </c>
      <c r="AY147" s="121" t="s">
        <v>158</v>
      </c>
      <c r="BK147" s="129">
        <f>SUM(BK148:BK154)</f>
        <v>0</v>
      </c>
    </row>
    <row r="148" spans="2:65" s="1" customFormat="1" ht="33.049999999999997" customHeight="1">
      <c r="B148" s="31"/>
      <c r="C148" s="132" t="s">
        <v>207</v>
      </c>
      <c r="D148" s="132" t="s">
        <v>160</v>
      </c>
      <c r="E148" s="133" t="s">
        <v>640</v>
      </c>
      <c r="F148" s="134" t="s">
        <v>641</v>
      </c>
      <c r="G148" s="135" t="s">
        <v>167</v>
      </c>
      <c r="H148" s="136">
        <v>0.49299999999999999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43</v>
      </c>
      <c r="P148" s="142">
        <f>O148*H148</f>
        <v>0</v>
      </c>
      <c r="Q148" s="142">
        <v>1.89E-3</v>
      </c>
      <c r="R148" s="142">
        <f>Q148*H148</f>
        <v>9.3176999999999995E-4</v>
      </c>
      <c r="S148" s="142">
        <v>0</v>
      </c>
      <c r="T148" s="143">
        <f>S148*H148</f>
        <v>0</v>
      </c>
      <c r="AR148" s="144" t="s">
        <v>242</v>
      </c>
      <c r="AT148" s="144" t="s">
        <v>160</v>
      </c>
      <c r="AU148" s="144" t="s">
        <v>88</v>
      </c>
      <c r="AY148" s="16" t="s">
        <v>158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86</v>
      </c>
      <c r="BK148" s="145">
        <f>ROUND(I148*H148,2)</f>
        <v>0</v>
      </c>
      <c r="BL148" s="16" t="s">
        <v>242</v>
      </c>
      <c r="BM148" s="144" t="s">
        <v>1077</v>
      </c>
    </row>
    <row r="149" spans="2:65" s="1" customFormat="1" ht="24.25" customHeight="1">
      <c r="B149" s="31"/>
      <c r="C149" s="132" t="s">
        <v>214</v>
      </c>
      <c r="D149" s="132" t="s">
        <v>160</v>
      </c>
      <c r="E149" s="133" t="s">
        <v>643</v>
      </c>
      <c r="F149" s="134" t="s">
        <v>644</v>
      </c>
      <c r="G149" s="135" t="s">
        <v>163</v>
      </c>
      <c r="H149" s="136">
        <v>30.363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43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242</v>
      </c>
      <c r="AT149" s="144" t="s">
        <v>160</v>
      </c>
      <c r="AU149" s="144" t="s">
        <v>88</v>
      </c>
      <c r="AY149" s="16" t="s">
        <v>158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86</v>
      </c>
      <c r="BK149" s="145">
        <f>ROUND(I149*H149,2)</f>
        <v>0</v>
      </c>
      <c r="BL149" s="16" t="s">
        <v>242</v>
      </c>
      <c r="BM149" s="144" t="s">
        <v>1078</v>
      </c>
    </row>
    <row r="150" spans="2:65" s="12" customFormat="1" ht="10.5">
      <c r="B150" s="146"/>
      <c r="D150" s="147" t="s">
        <v>169</v>
      </c>
      <c r="E150" s="148" t="s">
        <v>1</v>
      </c>
      <c r="F150" s="149" t="s">
        <v>1079</v>
      </c>
      <c r="H150" s="150">
        <v>30.363</v>
      </c>
      <c r="I150" s="151"/>
      <c r="L150" s="146"/>
      <c r="M150" s="152"/>
      <c r="T150" s="153"/>
      <c r="AT150" s="148" t="s">
        <v>169</v>
      </c>
      <c r="AU150" s="148" t="s">
        <v>88</v>
      </c>
      <c r="AV150" s="12" t="s">
        <v>88</v>
      </c>
      <c r="AW150" s="12" t="s">
        <v>33</v>
      </c>
      <c r="AX150" s="12" t="s">
        <v>86</v>
      </c>
      <c r="AY150" s="148" t="s">
        <v>158</v>
      </c>
    </row>
    <row r="151" spans="2:65" s="1" customFormat="1" ht="24.25" customHeight="1">
      <c r="B151" s="31"/>
      <c r="C151" s="161" t="s">
        <v>219</v>
      </c>
      <c r="D151" s="161" t="s">
        <v>208</v>
      </c>
      <c r="E151" s="162" t="s">
        <v>652</v>
      </c>
      <c r="F151" s="163" t="s">
        <v>653</v>
      </c>
      <c r="G151" s="164" t="s">
        <v>167</v>
      </c>
      <c r="H151" s="165">
        <v>0.49299999999999999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43</v>
      </c>
      <c r="P151" s="142">
        <f>O151*H151</f>
        <v>0</v>
      </c>
      <c r="Q151" s="142">
        <v>0.55000000000000004</v>
      </c>
      <c r="R151" s="142">
        <f>Q151*H151</f>
        <v>0.27115</v>
      </c>
      <c r="S151" s="142">
        <v>0</v>
      </c>
      <c r="T151" s="143">
        <f>S151*H151</f>
        <v>0</v>
      </c>
      <c r="AR151" s="144" t="s">
        <v>251</v>
      </c>
      <c r="AT151" s="144" t="s">
        <v>208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242</v>
      </c>
      <c r="BM151" s="144" t="s">
        <v>1080</v>
      </c>
    </row>
    <row r="152" spans="2:65" s="12" customFormat="1" ht="10.5">
      <c r="B152" s="146"/>
      <c r="D152" s="147" t="s">
        <v>169</v>
      </c>
      <c r="E152" s="148" t="s">
        <v>1</v>
      </c>
      <c r="F152" s="149" t="s">
        <v>1081</v>
      </c>
      <c r="H152" s="150">
        <v>0.49299999999999999</v>
      </c>
      <c r="I152" s="151"/>
      <c r="L152" s="146"/>
      <c r="M152" s="152"/>
      <c r="T152" s="153"/>
      <c r="AT152" s="148" t="s">
        <v>169</v>
      </c>
      <c r="AU152" s="148" t="s">
        <v>88</v>
      </c>
      <c r="AV152" s="12" t="s">
        <v>88</v>
      </c>
      <c r="AW152" s="12" t="s">
        <v>33</v>
      </c>
      <c r="AX152" s="12" t="s">
        <v>86</v>
      </c>
      <c r="AY152" s="148" t="s">
        <v>158</v>
      </c>
    </row>
    <row r="153" spans="2:65" s="1" customFormat="1" ht="24.25" customHeight="1">
      <c r="B153" s="31"/>
      <c r="C153" s="132" t="s">
        <v>223</v>
      </c>
      <c r="D153" s="132" t="s">
        <v>160</v>
      </c>
      <c r="E153" s="133" t="s">
        <v>658</v>
      </c>
      <c r="F153" s="134" t="s">
        <v>659</v>
      </c>
      <c r="G153" s="135" t="s">
        <v>167</v>
      </c>
      <c r="H153" s="136">
        <v>0.49299999999999999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2.3367804999999998E-2</v>
      </c>
      <c r="R153" s="142">
        <f>Q153*H153</f>
        <v>1.1520327864999999E-2</v>
      </c>
      <c r="S153" s="142">
        <v>0</v>
      </c>
      <c r="T153" s="143">
        <f>S153*H153</f>
        <v>0</v>
      </c>
      <c r="AR153" s="144" t="s">
        <v>242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242</v>
      </c>
      <c r="BM153" s="144" t="s">
        <v>1082</v>
      </c>
    </row>
    <row r="154" spans="2:65" s="1" customFormat="1" ht="24.25" customHeight="1">
      <c r="B154" s="31"/>
      <c r="C154" s="132" t="s">
        <v>229</v>
      </c>
      <c r="D154" s="132" t="s">
        <v>160</v>
      </c>
      <c r="E154" s="133" t="s">
        <v>661</v>
      </c>
      <c r="F154" s="134" t="s">
        <v>662</v>
      </c>
      <c r="G154" s="135" t="s">
        <v>211</v>
      </c>
      <c r="H154" s="136">
        <v>0.28399999999999997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43</v>
      </c>
      <c r="P154" s="142">
        <f>O154*H154</f>
        <v>0</v>
      </c>
      <c r="Q154" s="142">
        <v>0</v>
      </c>
      <c r="R154" s="142">
        <f>Q154*H154</f>
        <v>0</v>
      </c>
      <c r="S154" s="142">
        <v>0</v>
      </c>
      <c r="T154" s="143">
        <f>S154*H154</f>
        <v>0</v>
      </c>
      <c r="AR154" s="144" t="s">
        <v>242</v>
      </c>
      <c r="AT154" s="144" t="s">
        <v>160</v>
      </c>
      <c r="AU154" s="144" t="s">
        <v>88</v>
      </c>
      <c r="AY154" s="16" t="s">
        <v>158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86</v>
      </c>
      <c r="BK154" s="145">
        <f>ROUND(I154*H154,2)</f>
        <v>0</v>
      </c>
      <c r="BL154" s="16" t="s">
        <v>242</v>
      </c>
      <c r="BM154" s="144" t="s">
        <v>1083</v>
      </c>
    </row>
    <row r="155" spans="2:65" s="11" customFormat="1" ht="22.75" customHeight="1">
      <c r="B155" s="120"/>
      <c r="D155" s="121" t="s">
        <v>77</v>
      </c>
      <c r="E155" s="130" t="s">
        <v>664</v>
      </c>
      <c r="F155" s="130" t="s">
        <v>665</v>
      </c>
      <c r="I155" s="123"/>
      <c r="J155" s="131">
        <f>BK155</f>
        <v>0</v>
      </c>
      <c r="L155" s="120"/>
      <c r="M155" s="125"/>
      <c r="P155" s="126">
        <f>SUM(P156:P179)</f>
        <v>0</v>
      </c>
      <c r="R155" s="126">
        <f>SUM(R156:R179)</f>
        <v>0.46113061358749996</v>
      </c>
      <c r="T155" s="127">
        <f>SUM(T156:T179)</f>
        <v>0</v>
      </c>
      <c r="AR155" s="121" t="s">
        <v>88</v>
      </c>
      <c r="AT155" s="128" t="s">
        <v>77</v>
      </c>
      <c r="AU155" s="128" t="s">
        <v>86</v>
      </c>
      <c r="AY155" s="121" t="s">
        <v>158</v>
      </c>
      <c r="BK155" s="129">
        <f>SUM(BK156:BK179)</f>
        <v>0</v>
      </c>
    </row>
    <row r="156" spans="2:65" s="1" customFormat="1" ht="24.25" customHeight="1">
      <c r="B156" s="31"/>
      <c r="C156" s="132" t="s">
        <v>234</v>
      </c>
      <c r="D156" s="132" t="s">
        <v>160</v>
      </c>
      <c r="E156" s="133" t="s">
        <v>1084</v>
      </c>
      <c r="F156" s="134" t="s">
        <v>1085</v>
      </c>
      <c r="G156" s="135" t="s">
        <v>226</v>
      </c>
      <c r="H156" s="136">
        <v>396.46300000000002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43</v>
      </c>
      <c r="P156" s="142">
        <f>O156*H156</f>
        <v>0</v>
      </c>
      <c r="Q156" s="142">
        <v>6.0612500000000003E-5</v>
      </c>
      <c r="R156" s="142">
        <f>Q156*H156</f>
        <v>2.4030613587500003E-2</v>
      </c>
      <c r="S156" s="142">
        <v>0</v>
      </c>
      <c r="T156" s="143">
        <f>S156*H156</f>
        <v>0</v>
      </c>
      <c r="AR156" s="144" t="s">
        <v>242</v>
      </c>
      <c r="AT156" s="144" t="s">
        <v>160</v>
      </c>
      <c r="AU156" s="144" t="s">
        <v>88</v>
      </c>
      <c r="AY156" s="16" t="s">
        <v>158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86</v>
      </c>
      <c r="BK156" s="145">
        <f>ROUND(I156*H156,2)</f>
        <v>0</v>
      </c>
      <c r="BL156" s="16" t="s">
        <v>242</v>
      </c>
      <c r="BM156" s="144" t="s">
        <v>1086</v>
      </c>
    </row>
    <row r="157" spans="2:65" s="14" customFormat="1" ht="10.5">
      <c r="B157" s="178"/>
      <c r="D157" s="147" t="s">
        <v>169</v>
      </c>
      <c r="E157" s="179" t="s">
        <v>1</v>
      </c>
      <c r="F157" s="180" t="s">
        <v>1087</v>
      </c>
      <c r="H157" s="179" t="s">
        <v>1</v>
      </c>
      <c r="I157" s="181"/>
      <c r="L157" s="178"/>
      <c r="M157" s="182"/>
      <c r="T157" s="183"/>
      <c r="AT157" s="179" t="s">
        <v>169</v>
      </c>
      <c r="AU157" s="179" t="s">
        <v>88</v>
      </c>
      <c r="AV157" s="14" t="s">
        <v>86</v>
      </c>
      <c r="AW157" s="14" t="s">
        <v>33</v>
      </c>
      <c r="AX157" s="14" t="s">
        <v>78</v>
      </c>
      <c r="AY157" s="179" t="s">
        <v>158</v>
      </c>
    </row>
    <row r="158" spans="2:65" s="12" customFormat="1" ht="10.5">
      <c r="B158" s="146"/>
      <c r="D158" s="147" t="s">
        <v>169</v>
      </c>
      <c r="E158" s="148" t="s">
        <v>1</v>
      </c>
      <c r="F158" s="149" t="s">
        <v>1088</v>
      </c>
      <c r="H158" s="150">
        <v>84.8</v>
      </c>
      <c r="I158" s="151"/>
      <c r="L158" s="146"/>
      <c r="M158" s="152"/>
      <c r="T158" s="153"/>
      <c r="AT158" s="148" t="s">
        <v>169</v>
      </c>
      <c r="AU158" s="148" t="s">
        <v>88</v>
      </c>
      <c r="AV158" s="12" t="s">
        <v>88</v>
      </c>
      <c r="AW158" s="12" t="s">
        <v>33</v>
      </c>
      <c r="AX158" s="12" t="s">
        <v>78</v>
      </c>
      <c r="AY158" s="148" t="s">
        <v>158</v>
      </c>
    </row>
    <row r="159" spans="2:65" s="14" customFormat="1" ht="10.5">
      <c r="B159" s="178"/>
      <c r="D159" s="147" t="s">
        <v>169</v>
      </c>
      <c r="E159" s="179" t="s">
        <v>1</v>
      </c>
      <c r="F159" s="180" t="s">
        <v>1089</v>
      </c>
      <c r="H159" s="179" t="s">
        <v>1</v>
      </c>
      <c r="I159" s="181"/>
      <c r="L159" s="178"/>
      <c r="M159" s="182"/>
      <c r="T159" s="183"/>
      <c r="AT159" s="179" t="s">
        <v>169</v>
      </c>
      <c r="AU159" s="179" t="s">
        <v>88</v>
      </c>
      <c r="AV159" s="14" t="s">
        <v>86</v>
      </c>
      <c r="AW159" s="14" t="s">
        <v>33</v>
      </c>
      <c r="AX159" s="14" t="s">
        <v>78</v>
      </c>
      <c r="AY159" s="179" t="s">
        <v>158</v>
      </c>
    </row>
    <row r="160" spans="2:65" s="12" customFormat="1" ht="10.5">
      <c r="B160" s="146"/>
      <c r="D160" s="147" t="s">
        <v>169</v>
      </c>
      <c r="E160" s="148" t="s">
        <v>1</v>
      </c>
      <c r="F160" s="149" t="s">
        <v>1090</v>
      </c>
      <c r="H160" s="150">
        <v>208.26</v>
      </c>
      <c r="I160" s="151"/>
      <c r="L160" s="146"/>
      <c r="M160" s="152"/>
      <c r="T160" s="153"/>
      <c r="AT160" s="148" t="s">
        <v>169</v>
      </c>
      <c r="AU160" s="148" t="s">
        <v>88</v>
      </c>
      <c r="AV160" s="12" t="s">
        <v>88</v>
      </c>
      <c r="AW160" s="12" t="s">
        <v>33</v>
      </c>
      <c r="AX160" s="12" t="s">
        <v>78</v>
      </c>
      <c r="AY160" s="148" t="s">
        <v>158</v>
      </c>
    </row>
    <row r="161" spans="2:65" s="14" customFormat="1" ht="10.5">
      <c r="B161" s="178"/>
      <c r="D161" s="147" t="s">
        <v>169</v>
      </c>
      <c r="E161" s="179" t="s">
        <v>1</v>
      </c>
      <c r="F161" s="180" t="s">
        <v>1091</v>
      </c>
      <c r="H161" s="179" t="s">
        <v>1</v>
      </c>
      <c r="I161" s="181"/>
      <c r="L161" s="178"/>
      <c r="M161" s="182"/>
      <c r="T161" s="183"/>
      <c r="AT161" s="179" t="s">
        <v>169</v>
      </c>
      <c r="AU161" s="179" t="s">
        <v>88</v>
      </c>
      <c r="AV161" s="14" t="s">
        <v>86</v>
      </c>
      <c r="AW161" s="14" t="s">
        <v>33</v>
      </c>
      <c r="AX161" s="14" t="s">
        <v>78</v>
      </c>
      <c r="AY161" s="179" t="s">
        <v>158</v>
      </c>
    </row>
    <row r="162" spans="2:65" s="12" customFormat="1" ht="10.5">
      <c r="B162" s="146"/>
      <c r="D162" s="147" t="s">
        <v>169</v>
      </c>
      <c r="E162" s="148" t="s">
        <v>1</v>
      </c>
      <c r="F162" s="149" t="s">
        <v>1092</v>
      </c>
      <c r="H162" s="150">
        <v>66.08</v>
      </c>
      <c r="I162" s="151"/>
      <c r="L162" s="146"/>
      <c r="M162" s="152"/>
      <c r="T162" s="153"/>
      <c r="AT162" s="148" t="s">
        <v>169</v>
      </c>
      <c r="AU162" s="148" t="s">
        <v>88</v>
      </c>
      <c r="AV162" s="12" t="s">
        <v>88</v>
      </c>
      <c r="AW162" s="12" t="s">
        <v>33</v>
      </c>
      <c r="AX162" s="12" t="s">
        <v>78</v>
      </c>
      <c r="AY162" s="148" t="s">
        <v>158</v>
      </c>
    </row>
    <row r="163" spans="2:65" s="14" customFormat="1" ht="10.5">
      <c r="B163" s="178"/>
      <c r="D163" s="147" t="s">
        <v>169</v>
      </c>
      <c r="E163" s="179" t="s">
        <v>1</v>
      </c>
      <c r="F163" s="180" t="s">
        <v>1093</v>
      </c>
      <c r="H163" s="179" t="s">
        <v>1</v>
      </c>
      <c r="I163" s="181"/>
      <c r="L163" s="178"/>
      <c r="M163" s="182"/>
      <c r="T163" s="183"/>
      <c r="AT163" s="179" t="s">
        <v>169</v>
      </c>
      <c r="AU163" s="179" t="s">
        <v>88</v>
      </c>
      <c r="AV163" s="14" t="s">
        <v>86</v>
      </c>
      <c r="AW163" s="14" t="s">
        <v>33</v>
      </c>
      <c r="AX163" s="14" t="s">
        <v>78</v>
      </c>
      <c r="AY163" s="179" t="s">
        <v>158</v>
      </c>
    </row>
    <row r="164" spans="2:65" s="12" customFormat="1" ht="10.5">
      <c r="B164" s="146"/>
      <c r="D164" s="147" t="s">
        <v>169</v>
      </c>
      <c r="E164" s="148" t="s">
        <v>1</v>
      </c>
      <c r="F164" s="149" t="s">
        <v>1094</v>
      </c>
      <c r="H164" s="150">
        <v>37.323</v>
      </c>
      <c r="I164" s="151"/>
      <c r="L164" s="146"/>
      <c r="M164" s="152"/>
      <c r="T164" s="153"/>
      <c r="AT164" s="148" t="s">
        <v>169</v>
      </c>
      <c r="AU164" s="148" t="s">
        <v>88</v>
      </c>
      <c r="AV164" s="12" t="s">
        <v>88</v>
      </c>
      <c r="AW164" s="12" t="s">
        <v>33</v>
      </c>
      <c r="AX164" s="12" t="s">
        <v>78</v>
      </c>
      <c r="AY164" s="148" t="s">
        <v>158</v>
      </c>
    </row>
    <row r="165" spans="2:65" s="13" customFormat="1" ht="10.5">
      <c r="B165" s="154"/>
      <c r="D165" s="147" t="s">
        <v>169</v>
      </c>
      <c r="E165" s="155" t="s">
        <v>1</v>
      </c>
      <c r="F165" s="156" t="s">
        <v>176</v>
      </c>
      <c r="H165" s="157">
        <v>396.46299999999997</v>
      </c>
      <c r="I165" s="158"/>
      <c r="L165" s="154"/>
      <c r="M165" s="159"/>
      <c r="T165" s="160"/>
      <c r="AT165" s="155" t="s">
        <v>169</v>
      </c>
      <c r="AU165" s="155" t="s">
        <v>88</v>
      </c>
      <c r="AV165" s="13" t="s">
        <v>164</v>
      </c>
      <c r="AW165" s="13" t="s">
        <v>33</v>
      </c>
      <c r="AX165" s="13" t="s">
        <v>86</v>
      </c>
      <c r="AY165" s="155" t="s">
        <v>158</v>
      </c>
    </row>
    <row r="166" spans="2:65" s="1" customFormat="1" ht="24.25" customHeight="1">
      <c r="B166" s="31"/>
      <c r="C166" s="161" t="s">
        <v>8</v>
      </c>
      <c r="D166" s="161" t="s">
        <v>208</v>
      </c>
      <c r="E166" s="162" t="s">
        <v>1095</v>
      </c>
      <c r="F166" s="163" t="s">
        <v>1096</v>
      </c>
      <c r="G166" s="164" t="s">
        <v>211</v>
      </c>
      <c r="H166" s="165">
        <v>7.2999999999999995E-2</v>
      </c>
      <c r="I166" s="166"/>
      <c r="J166" s="167">
        <f>ROUND(I166*H166,2)</f>
        <v>0</v>
      </c>
      <c r="K166" s="168"/>
      <c r="L166" s="169"/>
      <c r="M166" s="170" t="s">
        <v>1</v>
      </c>
      <c r="N166" s="171" t="s">
        <v>43</v>
      </c>
      <c r="P166" s="142">
        <f>O166*H166</f>
        <v>0</v>
      </c>
      <c r="Q166" s="142">
        <v>1</v>
      </c>
      <c r="R166" s="142">
        <f>Q166*H166</f>
        <v>7.2999999999999995E-2</v>
      </c>
      <c r="S166" s="142">
        <v>0</v>
      </c>
      <c r="T166" s="143">
        <f>S166*H166</f>
        <v>0</v>
      </c>
      <c r="AR166" s="144" t="s">
        <v>251</v>
      </c>
      <c r="AT166" s="144" t="s">
        <v>208</v>
      </c>
      <c r="AU166" s="144" t="s">
        <v>88</v>
      </c>
      <c r="AY166" s="16" t="s">
        <v>158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86</v>
      </c>
      <c r="BK166" s="145">
        <f>ROUND(I166*H166,2)</f>
        <v>0</v>
      </c>
      <c r="BL166" s="16" t="s">
        <v>242</v>
      </c>
      <c r="BM166" s="144" t="s">
        <v>1097</v>
      </c>
    </row>
    <row r="167" spans="2:65" s="14" customFormat="1" ht="10.5">
      <c r="B167" s="178"/>
      <c r="D167" s="147" t="s">
        <v>169</v>
      </c>
      <c r="E167" s="179" t="s">
        <v>1</v>
      </c>
      <c r="F167" s="180" t="s">
        <v>1091</v>
      </c>
      <c r="H167" s="179" t="s">
        <v>1</v>
      </c>
      <c r="I167" s="181"/>
      <c r="L167" s="178"/>
      <c r="M167" s="182"/>
      <c r="T167" s="183"/>
      <c r="AT167" s="179" t="s">
        <v>169</v>
      </c>
      <c r="AU167" s="179" t="s">
        <v>88</v>
      </c>
      <c r="AV167" s="14" t="s">
        <v>86</v>
      </c>
      <c r="AW167" s="14" t="s">
        <v>33</v>
      </c>
      <c r="AX167" s="14" t="s">
        <v>78</v>
      </c>
      <c r="AY167" s="179" t="s">
        <v>158</v>
      </c>
    </row>
    <row r="168" spans="2:65" s="12" customFormat="1" ht="10.5">
      <c r="B168" s="146"/>
      <c r="D168" s="147" t="s">
        <v>169</v>
      </c>
      <c r="E168" s="148" t="s">
        <v>1</v>
      </c>
      <c r="F168" s="149" t="s">
        <v>1098</v>
      </c>
      <c r="H168" s="150">
        <v>7.2999999999999995E-2</v>
      </c>
      <c r="I168" s="151"/>
      <c r="L168" s="146"/>
      <c r="M168" s="152"/>
      <c r="T168" s="153"/>
      <c r="AT168" s="148" t="s">
        <v>169</v>
      </c>
      <c r="AU168" s="148" t="s">
        <v>88</v>
      </c>
      <c r="AV168" s="12" t="s">
        <v>88</v>
      </c>
      <c r="AW168" s="12" t="s">
        <v>33</v>
      </c>
      <c r="AX168" s="12" t="s">
        <v>86</v>
      </c>
      <c r="AY168" s="148" t="s">
        <v>158</v>
      </c>
    </row>
    <row r="169" spans="2:65" s="1" customFormat="1" ht="24.25" customHeight="1">
      <c r="B169" s="31"/>
      <c r="C169" s="161" t="s">
        <v>242</v>
      </c>
      <c r="D169" s="161" t="s">
        <v>208</v>
      </c>
      <c r="E169" s="162" t="s">
        <v>1099</v>
      </c>
      <c r="F169" s="163" t="s">
        <v>1100</v>
      </c>
      <c r="G169" s="164" t="s">
        <v>211</v>
      </c>
      <c r="H169" s="165">
        <v>4.1000000000000002E-2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43</v>
      </c>
      <c r="P169" s="142">
        <f>O169*H169</f>
        <v>0</v>
      </c>
      <c r="Q169" s="142">
        <v>1</v>
      </c>
      <c r="R169" s="142">
        <f>Q169*H169</f>
        <v>4.1000000000000002E-2</v>
      </c>
      <c r="S169" s="142">
        <v>0</v>
      </c>
      <c r="T169" s="143">
        <f>S169*H169</f>
        <v>0</v>
      </c>
      <c r="AR169" s="144" t="s">
        <v>251</v>
      </c>
      <c r="AT169" s="144" t="s">
        <v>208</v>
      </c>
      <c r="AU169" s="144" t="s">
        <v>88</v>
      </c>
      <c r="AY169" s="16" t="s">
        <v>158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86</v>
      </c>
      <c r="BK169" s="145">
        <f>ROUND(I169*H169,2)</f>
        <v>0</v>
      </c>
      <c r="BL169" s="16" t="s">
        <v>242</v>
      </c>
      <c r="BM169" s="144" t="s">
        <v>1101</v>
      </c>
    </row>
    <row r="170" spans="2:65" s="14" customFormat="1" ht="10.5">
      <c r="B170" s="178"/>
      <c r="D170" s="147" t="s">
        <v>169</v>
      </c>
      <c r="E170" s="179" t="s">
        <v>1</v>
      </c>
      <c r="F170" s="180" t="s">
        <v>1093</v>
      </c>
      <c r="H170" s="179" t="s">
        <v>1</v>
      </c>
      <c r="I170" s="181"/>
      <c r="L170" s="178"/>
      <c r="M170" s="182"/>
      <c r="T170" s="183"/>
      <c r="AT170" s="179" t="s">
        <v>169</v>
      </c>
      <c r="AU170" s="179" t="s">
        <v>88</v>
      </c>
      <c r="AV170" s="14" t="s">
        <v>86</v>
      </c>
      <c r="AW170" s="14" t="s">
        <v>33</v>
      </c>
      <c r="AX170" s="14" t="s">
        <v>78</v>
      </c>
      <c r="AY170" s="179" t="s">
        <v>158</v>
      </c>
    </row>
    <row r="171" spans="2:65" s="12" customFormat="1" ht="10.5">
      <c r="B171" s="146"/>
      <c r="D171" s="147" t="s">
        <v>169</v>
      </c>
      <c r="E171" s="148" t="s">
        <v>1</v>
      </c>
      <c r="F171" s="149" t="s">
        <v>1102</v>
      </c>
      <c r="H171" s="150">
        <v>4.1000000000000002E-2</v>
      </c>
      <c r="I171" s="151"/>
      <c r="L171" s="146"/>
      <c r="M171" s="152"/>
      <c r="T171" s="153"/>
      <c r="AT171" s="148" t="s">
        <v>169</v>
      </c>
      <c r="AU171" s="148" t="s">
        <v>88</v>
      </c>
      <c r="AV171" s="12" t="s">
        <v>88</v>
      </c>
      <c r="AW171" s="12" t="s">
        <v>33</v>
      </c>
      <c r="AX171" s="12" t="s">
        <v>86</v>
      </c>
      <c r="AY171" s="148" t="s">
        <v>158</v>
      </c>
    </row>
    <row r="172" spans="2:65" s="1" customFormat="1" ht="24.25" customHeight="1">
      <c r="B172" s="31"/>
      <c r="C172" s="161" t="s">
        <v>247</v>
      </c>
      <c r="D172" s="161" t="s">
        <v>208</v>
      </c>
      <c r="E172" s="162" t="s">
        <v>1103</v>
      </c>
      <c r="F172" s="163" t="s">
        <v>1104</v>
      </c>
      <c r="G172" s="164" t="s">
        <v>211</v>
      </c>
      <c r="H172" s="165">
        <v>9.2999999999999999E-2</v>
      </c>
      <c r="I172" s="166"/>
      <c r="J172" s="167">
        <f>ROUND(I172*H172,2)</f>
        <v>0</v>
      </c>
      <c r="K172" s="168"/>
      <c r="L172" s="169"/>
      <c r="M172" s="170" t="s">
        <v>1</v>
      </c>
      <c r="N172" s="171" t="s">
        <v>43</v>
      </c>
      <c r="P172" s="142">
        <f>O172*H172</f>
        <v>0</v>
      </c>
      <c r="Q172" s="142">
        <v>1</v>
      </c>
      <c r="R172" s="142">
        <f>Q172*H172</f>
        <v>9.2999999999999999E-2</v>
      </c>
      <c r="S172" s="142">
        <v>0</v>
      </c>
      <c r="T172" s="143">
        <f>S172*H172</f>
        <v>0</v>
      </c>
      <c r="AR172" s="144" t="s">
        <v>251</v>
      </c>
      <c r="AT172" s="144" t="s">
        <v>208</v>
      </c>
      <c r="AU172" s="144" t="s">
        <v>88</v>
      </c>
      <c r="AY172" s="16" t="s">
        <v>158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86</v>
      </c>
      <c r="BK172" s="145">
        <f>ROUND(I172*H172,2)</f>
        <v>0</v>
      </c>
      <c r="BL172" s="16" t="s">
        <v>242</v>
      </c>
      <c r="BM172" s="144" t="s">
        <v>1105</v>
      </c>
    </row>
    <row r="173" spans="2:65" s="14" customFormat="1" ht="10.5">
      <c r="B173" s="178"/>
      <c r="D173" s="147" t="s">
        <v>169</v>
      </c>
      <c r="E173" s="179" t="s">
        <v>1</v>
      </c>
      <c r="F173" s="180" t="s">
        <v>1087</v>
      </c>
      <c r="H173" s="179" t="s">
        <v>1</v>
      </c>
      <c r="I173" s="181"/>
      <c r="L173" s="178"/>
      <c r="M173" s="182"/>
      <c r="T173" s="183"/>
      <c r="AT173" s="179" t="s">
        <v>169</v>
      </c>
      <c r="AU173" s="179" t="s">
        <v>88</v>
      </c>
      <c r="AV173" s="14" t="s">
        <v>86</v>
      </c>
      <c r="AW173" s="14" t="s">
        <v>33</v>
      </c>
      <c r="AX173" s="14" t="s">
        <v>78</v>
      </c>
      <c r="AY173" s="179" t="s">
        <v>158</v>
      </c>
    </row>
    <row r="174" spans="2:65" s="12" customFormat="1" ht="10.5">
      <c r="B174" s="146"/>
      <c r="D174" s="147" t="s">
        <v>169</v>
      </c>
      <c r="E174" s="148" t="s">
        <v>1</v>
      </c>
      <c r="F174" s="149" t="s">
        <v>1106</v>
      </c>
      <c r="H174" s="150">
        <v>9.2999999999999999E-2</v>
      </c>
      <c r="I174" s="151"/>
      <c r="L174" s="146"/>
      <c r="M174" s="152"/>
      <c r="T174" s="153"/>
      <c r="AT174" s="148" t="s">
        <v>169</v>
      </c>
      <c r="AU174" s="148" t="s">
        <v>88</v>
      </c>
      <c r="AV174" s="12" t="s">
        <v>88</v>
      </c>
      <c r="AW174" s="12" t="s">
        <v>33</v>
      </c>
      <c r="AX174" s="12" t="s">
        <v>86</v>
      </c>
      <c r="AY174" s="148" t="s">
        <v>158</v>
      </c>
    </row>
    <row r="175" spans="2:65" s="1" customFormat="1" ht="24.25" customHeight="1">
      <c r="B175" s="31"/>
      <c r="C175" s="161" t="s">
        <v>212</v>
      </c>
      <c r="D175" s="161" t="s">
        <v>208</v>
      </c>
      <c r="E175" s="162" t="s">
        <v>1107</v>
      </c>
      <c r="F175" s="163" t="s">
        <v>1108</v>
      </c>
      <c r="G175" s="164" t="s">
        <v>211</v>
      </c>
      <c r="H175" s="165">
        <v>0.22900000000000001</v>
      </c>
      <c r="I175" s="166"/>
      <c r="J175" s="167">
        <f>ROUND(I175*H175,2)</f>
        <v>0</v>
      </c>
      <c r="K175" s="168"/>
      <c r="L175" s="169"/>
      <c r="M175" s="170" t="s">
        <v>1</v>
      </c>
      <c r="N175" s="171" t="s">
        <v>43</v>
      </c>
      <c r="P175" s="142">
        <f>O175*H175</f>
        <v>0</v>
      </c>
      <c r="Q175" s="142">
        <v>1</v>
      </c>
      <c r="R175" s="142">
        <f>Q175*H175</f>
        <v>0.22900000000000001</v>
      </c>
      <c r="S175" s="142">
        <v>0</v>
      </c>
      <c r="T175" s="143">
        <f>S175*H175</f>
        <v>0</v>
      </c>
      <c r="AR175" s="144" t="s">
        <v>251</v>
      </c>
      <c r="AT175" s="144" t="s">
        <v>208</v>
      </c>
      <c r="AU175" s="144" t="s">
        <v>88</v>
      </c>
      <c r="AY175" s="16" t="s">
        <v>158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86</v>
      </c>
      <c r="BK175" s="145">
        <f>ROUND(I175*H175,2)</f>
        <v>0</v>
      </c>
      <c r="BL175" s="16" t="s">
        <v>242</v>
      </c>
      <c r="BM175" s="144" t="s">
        <v>1109</v>
      </c>
    </row>
    <row r="176" spans="2:65" s="14" customFormat="1" ht="10.5">
      <c r="B176" s="178"/>
      <c r="D176" s="147" t="s">
        <v>169</v>
      </c>
      <c r="E176" s="179" t="s">
        <v>1</v>
      </c>
      <c r="F176" s="180" t="s">
        <v>1089</v>
      </c>
      <c r="H176" s="179" t="s">
        <v>1</v>
      </c>
      <c r="I176" s="181"/>
      <c r="L176" s="178"/>
      <c r="M176" s="182"/>
      <c r="T176" s="183"/>
      <c r="AT176" s="179" t="s">
        <v>169</v>
      </c>
      <c r="AU176" s="179" t="s">
        <v>88</v>
      </c>
      <c r="AV176" s="14" t="s">
        <v>86</v>
      </c>
      <c r="AW176" s="14" t="s">
        <v>33</v>
      </c>
      <c r="AX176" s="14" t="s">
        <v>78</v>
      </c>
      <c r="AY176" s="179" t="s">
        <v>158</v>
      </c>
    </row>
    <row r="177" spans="2:65" s="12" customFormat="1" ht="10.5">
      <c r="B177" s="146"/>
      <c r="D177" s="147" t="s">
        <v>169</v>
      </c>
      <c r="E177" s="148" t="s">
        <v>1</v>
      </c>
      <c r="F177" s="149" t="s">
        <v>1110</v>
      </c>
      <c r="H177" s="150">
        <v>0.22900000000000001</v>
      </c>
      <c r="I177" s="151"/>
      <c r="L177" s="146"/>
      <c r="M177" s="152"/>
      <c r="T177" s="153"/>
      <c r="AT177" s="148" t="s">
        <v>169</v>
      </c>
      <c r="AU177" s="148" t="s">
        <v>88</v>
      </c>
      <c r="AV177" s="12" t="s">
        <v>88</v>
      </c>
      <c r="AW177" s="12" t="s">
        <v>33</v>
      </c>
      <c r="AX177" s="12" t="s">
        <v>86</v>
      </c>
      <c r="AY177" s="148" t="s">
        <v>158</v>
      </c>
    </row>
    <row r="178" spans="2:65" s="1" customFormat="1" ht="16.55" customHeight="1">
      <c r="B178" s="31"/>
      <c r="C178" s="161" t="s">
        <v>257</v>
      </c>
      <c r="D178" s="161" t="s">
        <v>208</v>
      </c>
      <c r="E178" s="162" t="s">
        <v>1048</v>
      </c>
      <c r="F178" s="163" t="s">
        <v>1049</v>
      </c>
      <c r="G178" s="164" t="s">
        <v>501</v>
      </c>
      <c r="H178" s="165">
        <v>1</v>
      </c>
      <c r="I178" s="166"/>
      <c r="J178" s="167">
        <f>ROUND(I178*H178,2)</f>
        <v>0</v>
      </c>
      <c r="K178" s="168"/>
      <c r="L178" s="169"/>
      <c r="M178" s="170" t="s">
        <v>1</v>
      </c>
      <c r="N178" s="171" t="s">
        <v>43</v>
      </c>
      <c r="P178" s="142">
        <f>O178*H178</f>
        <v>0</v>
      </c>
      <c r="Q178" s="142">
        <v>1.1000000000000001E-3</v>
      </c>
      <c r="R178" s="142">
        <f>Q178*H178</f>
        <v>1.1000000000000001E-3</v>
      </c>
      <c r="S178" s="142">
        <v>0</v>
      </c>
      <c r="T178" s="143">
        <f>S178*H178</f>
        <v>0</v>
      </c>
      <c r="AR178" s="144" t="s">
        <v>251</v>
      </c>
      <c r="AT178" s="144" t="s">
        <v>208</v>
      </c>
      <c r="AU178" s="144" t="s">
        <v>88</v>
      </c>
      <c r="AY178" s="16" t="s">
        <v>158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86</v>
      </c>
      <c r="BK178" s="145">
        <f>ROUND(I178*H178,2)</f>
        <v>0</v>
      </c>
      <c r="BL178" s="16" t="s">
        <v>242</v>
      </c>
      <c r="BM178" s="144" t="s">
        <v>1111</v>
      </c>
    </row>
    <row r="179" spans="2:65" s="1" customFormat="1" ht="24.25" customHeight="1">
      <c r="B179" s="31"/>
      <c r="C179" s="132" t="s">
        <v>262</v>
      </c>
      <c r="D179" s="132" t="s">
        <v>160</v>
      </c>
      <c r="E179" s="133" t="s">
        <v>688</v>
      </c>
      <c r="F179" s="134" t="s">
        <v>689</v>
      </c>
      <c r="G179" s="135" t="s">
        <v>211</v>
      </c>
      <c r="H179" s="136">
        <v>0.46100000000000002</v>
      </c>
      <c r="I179" s="137"/>
      <c r="J179" s="138">
        <f>ROUND(I179*H179,2)</f>
        <v>0</v>
      </c>
      <c r="K179" s="139"/>
      <c r="L179" s="31"/>
      <c r="M179" s="140" t="s">
        <v>1</v>
      </c>
      <c r="N179" s="141" t="s">
        <v>43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242</v>
      </c>
      <c r="AT179" s="144" t="s">
        <v>160</v>
      </c>
      <c r="AU179" s="144" t="s">
        <v>88</v>
      </c>
      <c r="AY179" s="16" t="s">
        <v>158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86</v>
      </c>
      <c r="BK179" s="145">
        <f>ROUND(I179*H179,2)</f>
        <v>0</v>
      </c>
      <c r="BL179" s="16" t="s">
        <v>242</v>
      </c>
      <c r="BM179" s="144" t="s">
        <v>1112</v>
      </c>
    </row>
    <row r="180" spans="2:65" s="11" customFormat="1" ht="22.75" customHeight="1">
      <c r="B180" s="120"/>
      <c r="D180" s="121" t="s">
        <v>77</v>
      </c>
      <c r="E180" s="130" t="s">
        <v>691</v>
      </c>
      <c r="F180" s="130" t="s">
        <v>692</v>
      </c>
      <c r="I180" s="123"/>
      <c r="J180" s="131">
        <f>BK180</f>
        <v>0</v>
      </c>
      <c r="L180" s="120"/>
      <c r="M180" s="125"/>
      <c r="P180" s="126">
        <f>SUM(P181:P194)</f>
        <v>0</v>
      </c>
      <c r="R180" s="126">
        <f>SUM(R181:R194)</f>
        <v>1.5652107300000002E-2</v>
      </c>
      <c r="T180" s="127">
        <f>SUM(T181:T194)</f>
        <v>0</v>
      </c>
      <c r="AR180" s="121" t="s">
        <v>88</v>
      </c>
      <c r="AT180" s="128" t="s">
        <v>77</v>
      </c>
      <c r="AU180" s="128" t="s">
        <v>86</v>
      </c>
      <c r="AY180" s="121" t="s">
        <v>158</v>
      </c>
      <c r="BK180" s="129">
        <f>SUM(BK181:BK194)</f>
        <v>0</v>
      </c>
    </row>
    <row r="181" spans="2:65" s="1" customFormat="1" ht="24.25" customHeight="1">
      <c r="B181" s="31"/>
      <c r="C181" s="132" t="s">
        <v>7</v>
      </c>
      <c r="D181" s="132" t="s">
        <v>160</v>
      </c>
      <c r="E181" s="133" t="s">
        <v>693</v>
      </c>
      <c r="F181" s="134" t="s">
        <v>694</v>
      </c>
      <c r="G181" s="135" t="s">
        <v>163</v>
      </c>
      <c r="H181" s="136">
        <v>37.380000000000003</v>
      </c>
      <c r="I181" s="137"/>
      <c r="J181" s="138">
        <f>ROUND(I181*H181,2)</f>
        <v>0</v>
      </c>
      <c r="K181" s="139"/>
      <c r="L181" s="31"/>
      <c r="M181" s="140" t="s">
        <v>1</v>
      </c>
      <c r="N181" s="141" t="s">
        <v>43</v>
      </c>
      <c r="P181" s="142">
        <f>O181*H181</f>
        <v>0</v>
      </c>
      <c r="Q181" s="142">
        <v>2.475E-4</v>
      </c>
      <c r="R181" s="142">
        <f>Q181*H181</f>
        <v>9.2515500000000007E-3</v>
      </c>
      <c r="S181" s="142">
        <v>0</v>
      </c>
      <c r="T181" s="143">
        <f>S181*H181</f>
        <v>0</v>
      </c>
      <c r="AR181" s="144" t="s">
        <v>242</v>
      </c>
      <c r="AT181" s="144" t="s">
        <v>160</v>
      </c>
      <c r="AU181" s="144" t="s">
        <v>88</v>
      </c>
      <c r="AY181" s="16" t="s">
        <v>158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86</v>
      </c>
      <c r="BK181" s="145">
        <f>ROUND(I181*H181,2)</f>
        <v>0</v>
      </c>
      <c r="BL181" s="16" t="s">
        <v>242</v>
      </c>
      <c r="BM181" s="144" t="s">
        <v>1113</v>
      </c>
    </row>
    <row r="182" spans="2:65" s="12" customFormat="1" ht="10.5">
      <c r="B182" s="146"/>
      <c r="D182" s="147" t="s">
        <v>169</v>
      </c>
      <c r="E182" s="148" t="s">
        <v>1</v>
      </c>
      <c r="F182" s="149" t="s">
        <v>1114</v>
      </c>
      <c r="H182" s="150">
        <v>37.380000000000003</v>
      </c>
      <c r="I182" s="151"/>
      <c r="L182" s="146"/>
      <c r="M182" s="152"/>
      <c r="T182" s="153"/>
      <c r="AT182" s="148" t="s">
        <v>169</v>
      </c>
      <c r="AU182" s="148" t="s">
        <v>88</v>
      </c>
      <c r="AV182" s="12" t="s">
        <v>88</v>
      </c>
      <c r="AW182" s="12" t="s">
        <v>33</v>
      </c>
      <c r="AX182" s="12" t="s">
        <v>86</v>
      </c>
      <c r="AY182" s="148" t="s">
        <v>158</v>
      </c>
    </row>
    <row r="183" spans="2:65" s="1" customFormat="1" ht="24.25" customHeight="1">
      <c r="B183" s="31"/>
      <c r="C183" s="132" t="s">
        <v>275</v>
      </c>
      <c r="D183" s="132" t="s">
        <v>160</v>
      </c>
      <c r="E183" s="133" t="s">
        <v>699</v>
      </c>
      <c r="F183" s="134" t="s">
        <v>700</v>
      </c>
      <c r="G183" s="135" t="s">
        <v>163</v>
      </c>
      <c r="H183" s="136">
        <v>16.417999999999999</v>
      </c>
      <c r="I183" s="137"/>
      <c r="J183" s="138">
        <f>ROUND(I183*H183,2)</f>
        <v>0</v>
      </c>
      <c r="K183" s="139"/>
      <c r="L183" s="31"/>
      <c r="M183" s="140" t="s">
        <v>1</v>
      </c>
      <c r="N183" s="141" t="s">
        <v>43</v>
      </c>
      <c r="P183" s="142">
        <f>O183*H183</f>
        <v>0</v>
      </c>
      <c r="Q183" s="142">
        <v>1.4375E-4</v>
      </c>
      <c r="R183" s="142">
        <f>Q183*H183</f>
        <v>2.3600875E-3</v>
      </c>
      <c r="S183" s="142">
        <v>0</v>
      </c>
      <c r="T183" s="143">
        <f>S183*H183</f>
        <v>0</v>
      </c>
      <c r="AR183" s="144" t="s">
        <v>242</v>
      </c>
      <c r="AT183" s="144" t="s">
        <v>160</v>
      </c>
      <c r="AU183" s="144" t="s">
        <v>88</v>
      </c>
      <c r="AY183" s="16" t="s">
        <v>158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6" t="s">
        <v>86</v>
      </c>
      <c r="BK183" s="145">
        <f>ROUND(I183*H183,2)</f>
        <v>0</v>
      </c>
      <c r="BL183" s="16" t="s">
        <v>242</v>
      </c>
      <c r="BM183" s="144" t="s">
        <v>1115</v>
      </c>
    </row>
    <row r="184" spans="2:65" s="14" customFormat="1" ht="10.5">
      <c r="B184" s="178"/>
      <c r="D184" s="147" t="s">
        <v>169</v>
      </c>
      <c r="E184" s="179" t="s">
        <v>1</v>
      </c>
      <c r="F184" s="180" t="s">
        <v>1087</v>
      </c>
      <c r="H184" s="179" t="s">
        <v>1</v>
      </c>
      <c r="I184" s="181"/>
      <c r="L184" s="178"/>
      <c r="M184" s="182"/>
      <c r="T184" s="183"/>
      <c r="AT184" s="179" t="s">
        <v>169</v>
      </c>
      <c r="AU184" s="179" t="s">
        <v>88</v>
      </c>
      <c r="AV184" s="14" t="s">
        <v>86</v>
      </c>
      <c r="AW184" s="14" t="s">
        <v>33</v>
      </c>
      <c r="AX184" s="14" t="s">
        <v>78</v>
      </c>
      <c r="AY184" s="179" t="s">
        <v>158</v>
      </c>
    </row>
    <row r="185" spans="2:65" s="12" customFormat="1" ht="10.5">
      <c r="B185" s="146"/>
      <c r="D185" s="147" t="s">
        <v>169</v>
      </c>
      <c r="E185" s="148" t="s">
        <v>1</v>
      </c>
      <c r="F185" s="149" t="s">
        <v>1116</v>
      </c>
      <c r="H185" s="150">
        <v>4.24</v>
      </c>
      <c r="I185" s="151"/>
      <c r="L185" s="146"/>
      <c r="M185" s="152"/>
      <c r="T185" s="153"/>
      <c r="AT185" s="148" t="s">
        <v>169</v>
      </c>
      <c r="AU185" s="148" t="s">
        <v>88</v>
      </c>
      <c r="AV185" s="12" t="s">
        <v>88</v>
      </c>
      <c r="AW185" s="12" t="s">
        <v>33</v>
      </c>
      <c r="AX185" s="12" t="s">
        <v>78</v>
      </c>
      <c r="AY185" s="148" t="s">
        <v>158</v>
      </c>
    </row>
    <row r="186" spans="2:65" s="14" customFormat="1" ht="10.5">
      <c r="B186" s="178"/>
      <c r="D186" s="147" t="s">
        <v>169</v>
      </c>
      <c r="E186" s="179" t="s">
        <v>1</v>
      </c>
      <c r="F186" s="180" t="s">
        <v>1089</v>
      </c>
      <c r="H186" s="179" t="s">
        <v>1</v>
      </c>
      <c r="I186" s="181"/>
      <c r="L186" s="178"/>
      <c r="M186" s="182"/>
      <c r="T186" s="183"/>
      <c r="AT186" s="179" t="s">
        <v>169</v>
      </c>
      <c r="AU186" s="179" t="s">
        <v>88</v>
      </c>
      <c r="AV186" s="14" t="s">
        <v>86</v>
      </c>
      <c r="AW186" s="14" t="s">
        <v>33</v>
      </c>
      <c r="AX186" s="14" t="s">
        <v>78</v>
      </c>
      <c r="AY186" s="179" t="s">
        <v>158</v>
      </c>
    </row>
    <row r="187" spans="2:65" s="12" customFormat="1" ht="10.5">
      <c r="B187" s="146"/>
      <c r="D187" s="147" t="s">
        <v>169</v>
      </c>
      <c r="E187" s="148" t="s">
        <v>1</v>
      </c>
      <c r="F187" s="149" t="s">
        <v>1117</v>
      </c>
      <c r="H187" s="150">
        <v>7.8</v>
      </c>
      <c r="I187" s="151"/>
      <c r="L187" s="146"/>
      <c r="M187" s="152"/>
      <c r="T187" s="153"/>
      <c r="AT187" s="148" t="s">
        <v>169</v>
      </c>
      <c r="AU187" s="148" t="s">
        <v>88</v>
      </c>
      <c r="AV187" s="12" t="s">
        <v>88</v>
      </c>
      <c r="AW187" s="12" t="s">
        <v>33</v>
      </c>
      <c r="AX187" s="12" t="s">
        <v>78</v>
      </c>
      <c r="AY187" s="148" t="s">
        <v>158</v>
      </c>
    </row>
    <row r="188" spans="2:65" s="14" customFormat="1" ht="10.5">
      <c r="B188" s="178"/>
      <c r="D188" s="147" t="s">
        <v>169</v>
      </c>
      <c r="E188" s="179" t="s">
        <v>1</v>
      </c>
      <c r="F188" s="180" t="s">
        <v>1091</v>
      </c>
      <c r="H188" s="179" t="s">
        <v>1</v>
      </c>
      <c r="I188" s="181"/>
      <c r="L188" s="178"/>
      <c r="M188" s="182"/>
      <c r="T188" s="183"/>
      <c r="AT188" s="179" t="s">
        <v>169</v>
      </c>
      <c r="AU188" s="179" t="s">
        <v>88</v>
      </c>
      <c r="AV188" s="14" t="s">
        <v>86</v>
      </c>
      <c r="AW188" s="14" t="s">
        <v>33</v>
      </c>
      <c r="AX188" s="14" t="s">
        <v>78</v>
      </c>
      <c r="AY188" s="179" t="s">
        <v>158</v>
      </c>
    </row>
    <row r="189" spans="2:65" s="12" customFormat="1" ht="10.5">
      <c r="B189" s="146"/>
      <c r="D189" s="147" t="s">
        <v>169</v>
      </c>
      <c r="E189" s="148" t="s">
        <v>1</v>
      </c>
      <c r="F189" s="149" t="s">
        <v>1118</v>
      </c>
      <c r="H189" s="150">
        <v>3.0209999999999999</v>
      </c>
      <c r="I189" s="151"/>
      <c r="L189" s="146"/>
      <c r="M189" s="152"/>
      <c r="T189" s="153"/>
      <c r="AT189" s="148" t="s">
        <v>169</v>
      </c>
      <c r="AU189" s="148" t="s">
        <v>88</v>
      </c>
      <c r="AV189" s="12" t="s">
        <v>88</v>
      </c>
      <c r="AW189" s="12" t="s">
        <v>33</v>
      </c>
      <c r="AX189" s="12" t="s">
        <v>78</v>
      </c>
      <c r="AY189" s="148" t="s">
        <v>158</v>
      </c>
    </row>
    <row r="190" spans="2:65" s="14" customFormat="1" ht="10.5">
      <c r="B190" s="178"/>
      <c r="D190" s="147" t="s">
        <v>169</v>
      </c>
      <c r="E190" s="179" t="s">
        <v>1</v>
      </c>
      <c r="F190" s="180" t="s">
        <v>1093</v>
      </c>
      <c r="H190" s="179" t="s">
        <v>1</v>
      </c>
      <c r="I190" s="181"/>
      <c r="L190" s="178"/>
      <c r="M190" s="182"/>
      <c r="T190" s="183"/>
      <c r="AT190" s="179" t="s">
        <v>169</v>
      </c>
      <c r="AU190" s="179" t="s">
        <v>88</v>
      </c>
      <c r="AV190" s="14" t="s">
        <v>86</v>
      </c>
      <c r="AW190" s="14" t="s">
        <v>33</v>
      </c>
      <c r="AX190" s="14" t="s">
        <v>78</v>
      </c>
      <c r="AY190" s="179" t="s">
        <v>158</v>
      </c>
    </row>
    <row r="191" spans="2:65" s="12" customFormat="1" ht="10.5">
      <c r="B191" s="146"/>
      <c r="D191" s="147" t="s">
        <v>169</v>
      </c>
      <c r="E191" s="148" t="s">
        <v>1</v>
      </c>
      <c r="F191" s="149" t="s">
        <v>1119</v>
      </c>
      <c r="H191" s="150">
        <v>1.357</v>
      </c>
      <c r="I191" s="151"/>
      <c r="L191" s="146"/>
      <c r="M191" s="152"/>
      <c r="T191" s="153"/>
      <c r="AT191" s="148" t="s">
        <v>169</v>
      </c>
      <c r="AU191" s="148" t="s">
        <v>88</v>
      </c>
      <c r="AV191" s="12" t="s">
        <v>88</v>
      </c>
      <c r="AW191" s="12" t="s">
        <v>33</v>
      </c>
      <c r="AX191" s="12" t="s">
        <v>78</v>
      </c>
      <c r="AY191" s="148" t="s">
        <v>158</v>
      </c>
    </row>
    <row r="192" spans="2:65" s="13" customFormat="1" ht="10.5">
      <c r="B192" s="154"/>
      <c r="D192" s="147" t="s">
        <v>169</v>
      </c>
      <c r="E192" s="155" t="s">
        <v>1</v>
      </c>
      <c r="F192" s="156" t="s">
        <v>176</v>
      </c>
      <c r="H192" s="157">
        <v>16.417999999999999</v>
      </c>
      <c r="I192" s="158"/>
      <c r="L192" s="154"/>
      <c r="M192" s="159"/>
      <c r="T192" s="160"/>
      <c r="AT192" s="155" t="s">
        <v>169</v>
      </c>
      <c r="AU192" s="155" t="s">
        <v>88</v>
      </c>
      <c r="AV192" s="13" t="s">
        <v>164</v>
      </c>
      <c r="AW192" s="13" t="s">
        <v>33</v>
      </c>
      <c r="AX192" s="13" t="s">
        <v>86</v>
      </c>
      <c r="AY192" s="155" t="s">
        <v>158</v>
      </c>
    </row>
    <row r="193" spans="2:65" s="1" customFormat="1" ht="24.25" customHeight="1">
      <c r="B193" s="31"/>
      <c r="C193" s="132" t="s">
        <v>279</v>
      </c>
      <c r="D193" s="132" t="s">
        <v>160</v>
      </c>
      <c r="E193" s="133" t="s">
        <v>717</v>
      </c>
      <c r="F193" s="134" t="s">
        <v>718</v>
      </c>
      <c r="G193" s="135" t="s">
        <v>163</v>
      </c>
      <c r="H193" s="136">
        <v>16.417999999999999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43</v>
      </c>
      <c r="P193" s="142">
        <f>O193*H193</f>
        <v>0</v>
      </c>
      <c r="Q193" s="142">
        <v>1.2305000000000001E-4</v>
      </c>
      <c r="R193" s="142">
        <f>Q193*H193</f>
        <v>2.0202349E-3</v>
      </c>
      <c r="S193" s="142">
        <v>0</v>
      </c>
      <c r="T193" s="143">
        <f>S193*H193</f>
        <v>0</v>
      </c>
      <c r="AR193" s="144" t="s">
        <v>242</v>
      </c>
      <c r="AT193" s="144" t="s">
        <v>160</v>
      </c>
      <c r="AU193" s="144" t="s">
        <v>88</v>
      </c>
      <c r="AY193" s="16" t="s">
        <v>158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86</v>
      </c>
      <c r="BK193" s="145">
        <f>ROUND(I193*H193,2)</f>
        <v>0</v>
      </c>
      <c r="BL193" s="16" t="s">
        <v>242</v>
      </c>
      <c r="BM193" s="144" t="s">
        <v>1120</v>
      </c>
    </row>
    <row r="194" spans="2:65" s="1" customFormat="1" ht="24.25" customHeight="1">
      <c r="B194" s="31"/>
      <c r="C194" s="132" t="s">
        <v>283</v>
      </c>
      <c r="D194" s="132" t="s">
        <v>160</v>
      </c>
      <c r="E194" s="133" t="s">
        <v>720</v>
      </c>
      <c r="F194" s="134" t="s">
        <v>721</v>
      </c>
      <c r="G194" s="135" t="s">
        <v>163</v>
      </c>
      <c r="H194" s="136">
        <v>16.417999999999999</v>
      </c>
      <c r="I194" s="137"/>
      <c r="J194" s="138">
        <f>ROUND(I194*H194,2)</f>
        <v>0</v>
      </c>
      <c r="K194" s="139"/>
      <c r="L194" s="31"/>
      <c r="M194" s="172" t="s">
        <v>1</v>
      </c>
      <c r="N194" s="173" t="s">
        <v>43</v>
      </c>
      <c r="O194" s="174"/>
      <c r="P194" s="175">
        <f>O194*H194</f>
        <v>0</v>
      </c>
      <c r="Q194" s="175">
        <v>1.2305000000000001E-4</v>
      </c>
      <c r="R194" s="175">
        <f>Q194*H194</f>
        <v>2.0202349E-3</v>
      </c>
      <c r="S194" s="175">
        <v>0</v>
      </c>
      <c r="T194" s="176">
        <f>S194*H194</f>
        <v>0</v>
      </c>
      <c r="AR194" s="144" t="s">
        <v>242</v>
      </c>
      <c r="AT194" s="144" t="s">
        <v>160</v>
      </c>
      <c r="AU194" s="144" t="s">
        <v>88</v>
      </c>
      <c r="AY194" s="16" t="s">
        <v>158</v>
      </c>
      <c r="BE194" s="145">
        <f>IF(N194="základní",J194,0)</f>
        <v>0</v>
      </c>
      <c r="BF194" s="145">
        <f>IF(N194="snížená",J194,0)</f>
        <v>0</v>
      </c>
      <c r="BG194" s="145">
        <f>IF(N194="zákl. přenesená",J194,0)</f>
        <v>0</v>
      </c>
      <c r="BH194" s="145">
        <f>IF(N194="sníž. přenesená",J194,0)</f>
        <v>0</v>
      </c>
      <c r="BI194" s="145">
        <f>IF(N194="nulová",J194,0)</f>
        <v>0</v>
      </c>
      <c r="BJ194" s="16" t="s">
        <v>86</v>
      </c>
      <c r="BK194" s="145">
        <f>ROUND(I194*H194,2)</f>
        <v>0</v>
      </c>
      <c r="BL194" s="16" t="s">
        <v>242</v>
      </c>
      <c r="BM194" s="144" t="s">
        <v>1121</v>
      </c>
    </row>
    <row r="195" spans="2:65" s="1" customFormat="1" ht="6.9" customHeight="1">
      <c r="B195" s="43"/>
      <c r="C195" s="44"/>
      <c r="D195" s="44"/>
      <c r="E195" s="44"/>
      <c r="F195" s="44"/>
      <c r="G195" s="44"/>
      <c r="H195" s="44"/>
      <c r="I195" s="44"/>
      <c r="J195" s="44"/>
      <c r="K195" s="44"/>
      <c r="L195" s="31"/>
    </row>
  </sheetData>
  <sheetProtection algorithmName="SHA-512" hashValue="Mxv53hhhb8ArBNrOhBIYXL/87bUhZlyGYZxWuS761lKmnGpFyJaMedo5KqtRhJn21UhDshSYMjGAqOMKZNkInA==" saltValue="fQFwJ3U1uPJ408mhCClsinBgA7xNM03jf4pn+S1RuEE7SE6n2EH66AQMk0orlDfsg1uam6N9VExX1DuTlAft5w==" spinCount="100000" sheet="1" objects="1" scenarios="1" formatColumns="0" formatRows="0" autoFilter="0"/>
  <autoFilter ref="C125:K194" xr:uid="{00000000-0009-0000-0000-000006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62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106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1122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ROUND(J123,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ROUND((SUM(BE123:BE161)),  2)</f>
        <v>0</v>
      </c>
      <c r="I33" s="91">
        <v>0.21</v>
      </c>
      <c r="J33" s="90">
        <f>ROUND(((SUM(BE123:BE161))*I33),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ROUND((SUM(BF123:BF161)),  2)</f>
        <v>0</v>
      </c>
      <c r="I34" s="91">
        <v>0.15</v>
      </c>
      <c r="J34" s="90">
        <f>ROUND(((SUM(BF123:BF161))*I34),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ROUND((SUM(BG123:BG161)),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ROUND((SUM(BH123:BH161)),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ROUND((SUM(BI123:BI161)),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SO-01-3 - Drobná architektura - laťové oplocení treláž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J123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131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20" customHeight="1">
      <c r="B98" s="107"/>
      <c r="D98" s="108" t="s">
        <v>507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20" customHeight="1">
      <c r="B99" s="107"/>
      <c r="D99" s="108" t="s">
        <v>136</v>
      </c>
      <c r="E99" s="109"/>
      <c r="F99" s="109"/>
      <c r="G99" s="109"/>
      <c r="H99" s="109"/>
      <c r="I99" s="109"/>
      <c r="J99" s="110">
        <f>J127</f>
        <v>0</v>
      </c>
      <c r="L99" s="107"/>
    </row>
    <row r="100" spans="2:12" s="8" customFormat="1" ht="24.9" customHeight="1">
      <c r="B100" s="103"/>
      <c r="D100" s="104" t="s">
        <v>139</v>
      </c>
      <c r="E100" s="105"/>
      <c r="F100" s="105"/>
      <c r="G100" s="105"/>
      <c r="H100" s="105"/>
      <c r="I100" s="105"/>
      <c r="J100" s="106">
        <f>J130</f>
        <v>0</v>
      </c>
      <c r="L100" s="103"/>
    </row>
    <row r="101" spans="2:12" s="9" customFormat="1" ht="20" customHeight="1">
      <c r="B101" s="107"/>
      <c r="D101" s="108" t="s">
        <v>508</v>
      </c>
      <c r="E101" s="109"/>
      <c r="F101" s="109"/>
      <c r="G101" s="109"/>
      <c r="H101" s="109"/>
      <c r="I101" s="109"/>
      <c r="J101" s="110">
        <f>J131</f>
        <v>0</v>
      </c>
      <c r="L101" s="107"/>
    </row>
    <row r="102" spans="2:12" s="9" customFormat="1" ht="20" customHeight="1">
      <c r="B102" s="107"/>
      <c r="D102" s="108" t="s">
        <v>509</v>
      </c>
      <c r="E102" s="109"/>
      <c r="F102" s="109"/>
      <c r="G102" s="109"/>
      <c r="H102" s="109"/>
      <c r="I102" s="109"/>
      <c r="J102" s="110">
        <f>J139</f>
        <v>0</v>
      </c>
      <c r="L102" s="107"/>
    </row>
    <row r="103" spans="2:12" s="9" customFormat="1" ht="20" customHeight="1">
      <c r="B103" s="107"/>
      <c r="D103" s="108" t="s">
        <v>510</v>
      </c>
      <c r="E103" s="109"/>
      <c r="F103" s="109"/>
      <c r="G103" s="109"/>
      <c r="H103" s="109"/>
      <c r="I103" s="109"/>
      <c r="J103" s="110">
        <f>J152</f>
        <v>0</v>
      </c>
      <c r="L103" s="107"/>
    </row>
    <row r="104" spans="2:12" s="1" customFormat="1" ht="21.8" customHeight="1">
      <c r="B104" s="31"/>
      <c r="L104" s="31"/>
    </row>
    <row r="105" spans="2:12" s="1" customFormat="1" ht="6.9" customHeight="1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" customHeight="1">
      <c r="B110" s="31"/>
      <c r="C110" s="20" t="s">
        <v>143</v>
      </c>
      <c r="L110" s="31"/>
    </row>
    <row r="111" spans="2:12" s="1" customFormat="1" ht="6.9" customHeight="1">
      <c r="B111" s="31"/>
      <c r="L111" s="31"/>
    </row>
    <row r="112" spans="2:12" s="1" customFormat="1" ht="11.95" customHeight="1">
      <c r="B112" s="31"/>
      <c r="C112" s="26" t="s">
        <v>16</v>
      </c>
      <c r="L112" s="31"/>
    </row>
    <row r="113" spans="2:65" s="1" customFormat="1" ht="26.2" customHeight="1">
      <c r="B113" s="31"/>
      <c r="E113" s="225" t="str">
        <f>E7</f>
        <v>ROZ 180037 - Revitalizace veřejných ploch města Luby - Lokalita B, U Pily - IV.etapa</v>
      </c>
      <c r="F113" s="226"/>
      <c r="G113" s="226"/>
      <c r="H113" s="226"/>
      <c r="L113" s="31"/>
    </row>
    <row r="114" spans="2:65" s="1" customFormat="1" ht="11.95" customHeight="1">
      <c r="B114" s="31"/>
      <c r="C114" s="26" t="s">
        <v>123</v>
      </c>
      <c r="L114" s="31"/>
    </row>
    <row r="115" spans="2:65" s="1" customFormat="1" ht="16.55" customHeight="1">
      <c r="B115" s="31"/>
      <c r="E115" s="191" t="str">
        <f>E9</f>
        <v>SO-01-3 - Drobná architektura - laťové oplocení treláž</v>
      </c>
      <c r="F115" s="227"/>
      <c r="G115" s="227"/>
      <c r="H115" s="227"/>
      <c r="L115" s="31"/>
    </row>
    <row r="116" spans="2:65" s="1" customFormat="1" ht="6.9" customHeight="1">
      <c r="B116" s="31"/>
      <c r="L116" s="31"/>
    </row>
    <row r="117" spans="2:65" s="1" customFormat="1" ht="11.95" customHeight="1">
      <c r="B117" s="31"/>
      <c r="C117" s="26" t="s">
        <v>20</v>
      </c>
      <c r="F117" s="24" t="str">
        <f>F12</f>
        <v xml:space="preserve"> </v>
      </c>
      <c r="I117" s="26" t="s">
        <v>22</v>
      </c>
      <c r="J117" s="51" t="str">
        <f>IF(J12="","",J12)</f>
        <v>Vyplň údaj</v>
      </c>
      <c r="L117" s="31"/>
    </row>
    <row r="118" spans="2:65" s="1" customFormat="1" ht="6.9" customHeight="1">
      <c r="B118" s="31"/>
      <c r="L118" s="31"/>
    </row>
    <row r="119" spans="2:65" s="1" customFormat="1" ht="15.25" customHeight="1">
      <c r="B119" s="31"/>
      <c r="C119" s="26" t="s">
        <v>23</v>
      </c>
      <c r="F119" s="24" t="str">
        <f>E15</f>
        <v>Město Luby</v>
      </c>
      <c r="I119" s="26" t="s">
        <v>30</v>
      </c>
      <c r="J119" s="29" t="str">
        <f>E21</f>
        <v>A69-architekti s.r.o.</v>
      </c>
      <c r="L119" s="31"/>
    </row>
    <row r="120" spans="2:65" s="1" customFormat="1" ht="15.25" customHeight="1">
      <c r="B120" s="31"/>
      <c r="C120" s="26" t="s">
        <v>28</v>
      </c>
      <c r="F120" s="24" t="str">
        <f>IF(E18="","",E18)</f>
        <v>Vyplň údaj</v>
      </c>
      <c r="I120" s="26" t="s">
        <v>34</v>
      </c>
      <c r="J120" s="29" t="str">
        <f>E24</f>
        <v>Ing.Pavel Šturc</v>
      </c>
      <c r="L120" s="31"/>
    </row>
    <row r="121" spans="2:65" s="1" customFormat="1" ht="10.35" customHeight="1">
      <c r="B121" s="31"/>
      <c r="L121" s="31"/>
    </row>
    <row r="122" spans="2:65" s="10" customFormat="1" ht="29.3" customHeight="1">
      <c r="B122" s="111"/>
      <c r="C122" s="112" t="s">
        <v>144</v>
      </c>
      <c r="D122" s="113" t="s">
        <v>63</v>
      </c>
      <c r="E122" s="113" t="s">
        <v>59</v>
      </c>
      <c r="F122" s="113" t="s">
        <v>60</v>
      </c>
      <c r="G122" s="113" t="s">
        <v>145</v>
      </c>
      <c r="H122" s="113" t="s">
        <v>146</v>
      </c>
      <c r="I122" s="113" t="s">
        <v>147</v>
      </c>
      <c r="J122" s="114" t="s">
        <v>128</v>
      </c>
      <c r="K122" s="115" t="s">
        <v>148</v>
      </c>
      <c r="L122" s="111"/>
      <c r="M122" s="58" t="s">
        <v>1</v>
      </c>
      <c r="N122" s="59" t="s">
        <v>42</v>
      </c>
      <c r="O122" s="59" t="s">
        <v>149</v>
      </c>
      <c r="P122" s="59" t="s">
        <v>150</v>
      </c>
      <c r="Q122" s="59" t="s">
        <v>151</v>
      </c>
      <c r="R122" s="59" t="s">
        <v>152</v>
      </c>
      <c r="S122" s="59" t="s">
        <v>153</v>
      </c>
      <c r="T122" s="60" t="s">
        <v>154</v>
      </c>
    </row>
    <row r="123" spans="2:65" s="1" customFormat="1" ht="22.75" customHeight="1">
      <c r="B123" s="31"/>
      <c r="C123" s="63" t="s">
        <v>155</v>
      </c>
      <c r="J123" s="116">
        <f>BK123</f>
        <v>0</v>
      </c>
      <c r="L123" s="31"/>
      <c r="M123" s="61"/>
      <c r="N123" s="52"/>
      <c r="O123" s="52"/>
      <c r="P123" s="117">
        <f>P124+P130</f>
        <v>0</v>
      </c>
      <c r="Q123" s="52"/>
      <c r="R123" s="117">
        <f>R124+R130</f>
        <v>1.0517173198950001</v>
      </c>
      <c r="S123" s="52"/>
      <c r="T123" s="118">
        <f>T124+T130</f>
        <v>0</v>
      </c>
      <c r="AT123" s="16" t="s">
        <v>77</v>
      </c>
      <c r="AU123" s="16" t="s">
        <v>130</v>
      </c>
      <c r="BK123" s="119">
        <f>BK124+BK130</f>
        <v>0</v>
      </c>
    </row>
    <row r="124" spans="2:65" s="11" customFormat="1" ht="25.85" customHeight="1">
      <c r="B124" s="120"/>
      <c r="D124" s="121" t="s">
        <v>77</v>
      </c>
      <c r="E124" s="122" t="s">
        <v>156</v>
      </c>
      <c r="F124" s="122" t="s">
        <v>157</v>
      </c>
      <c r="I124" s="123"/>
      <c r="J124" s="124">
        <f>BK124</f>
        <v>0</v>
      </c>
      <c r="L124" s="120"/>
      <c r="M124" s="125"/>
      <c r="P124" s="126">
        <f>P125+P127</f>
        <v>0</v>
      </c>
      <c r="R124" s="126">
        <f>R125+R127</f>
        <v>6.3786960000000004E-2</v>
      </c>
      <c r="T124" s="127">
        <f>T125+T127</f>
        <v>0</v>
      </c>
      <c r="AR124" s="121" t="s">
        <v>86</v>
      </c>
      <c r="AT124" s="128" t="s">
        <v>77</v>
      </c>
      <c r="AU124" s="128" t="s">
        <v>78</v>
      </c>
      <c r="AY124" s="121" t="s">
        <v>158</v>
      </c>
      <c r="BK124" s="129">
        <f>BK125+BK127</f>
        <v>0</v>
      </c>
    </row>
    <row r="125" spans="2:65" s="11" customFormat="1" ht="22.75" customHeight="1">
      <c r="B125" s="120"/>
      <c r="D125" s="121" t="s">
        <v>77</v>
      </c>
      <c r="E125" s="130" t="s">
        <v>191</v>
      </c>
      <c r="F125" s="130" t="s">
        <v>593</v>
      </c>
      <c r="I125" s="123"/>
      <c r="J125" s="131">
        <f>BK125</f>
        <v>0</v>
      </c>
      <c r="L125" s="120"/>
      <c r="M125" s="125"/>
      <c r="P125" s="126">
        <f>P126</f>
        <v>0</v>
      </c>
      <c r="R125" s="126">
        <f>R126</f>
        <v>6.1706959999999998E-2</v>
      </c>
      <c r="T125" s="127">
        <f>T126</f>
        <v>0</v>
      </c>
      <c r="AR125" s="121" t="s">
        <v>86</v>
      </c>
      <c r="AT125" s="128" t="s">
        <v>77</v>
      </c>
      <c r="AU125" s="128" t="s">
        <v>86</v>
      </c>
      <c r="AY125" s="121" t="s">
        <v>158</v>
      </c>
      <c r="BK125" s="129">
        <f>BK126</f>
        <v>0</v>
      </c>
    </row>
    <row r="126" spans="2:65" s="1" customFormat="1" ht="24.25" customHeight="1">
      <c r="B126" s="31"/>
      <c r="C126" s="132" t="s">
        <v>86</v>
      </c>
      <c r="D126" s="132" t="s">
        <v>160</v>
      </c>
      <c r="E126" s="133" t="s">
        <v>597</v>
      </c>
      <c r="F126" s="134" t="s">
        <v>598</v>
      </c>
      <c r="G126" s="135" t="s">
        <v>226</v>
      </c>
      <c r="H126" s="136">
        <v>440.76400000000001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43</v>
      </c>
      <c r="P126" s="142">
        <f>O126*H126</f>
        <v>0</v>
      </c>
      <c r="Q126" s="142">
        <v>1.3999999999999999E-4</v>
      </c>
      <c r="R126" s="142">
        <f>Q126*H126</f>
        <v>6.1706959999999998E-2</v>
      </c>
      <c r="S126" s="142">
        <v>0</v>
      </c>
      <c r="T126" s="143">
        <f>S126*H126</f>
        <v>0</v>
      </c>
      <c r="AR126" s="144" t="s">
        <v>164</v>
      </c>
      <c r="AT126" s="144" t="s">
        <v>160</v>
      </c>
      <c r="AU126" s="144" t="s">
        <v>88</v>
      </c>
      <c r="AY126" s="16" t="s">
        <v>158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86</v>
      </c>
      <c r="BK126" s="145">
        <f>ROUND(I126*H126,2)</f>
        <v>0</v>
      </c>
      <c r="BL126" s="16" t="s">
        <v>164</v>
      </c>
      <c r="BM126" s="144" t="s">
        <v>1123</v>
      </c>
    </row>
    <row r="127" spans="2:65" s="11" customFormat="1" ht="22.75" customHeight="1">
      <c r="B127" s="120"/>
      <c r="D127" s="121" t="s">
        <v>77</v>
      </c>
      <c r="E127" s="130" t="s">
        <v>207</v>
      </c>
      <c r="F127" s="130" t="s">
        <v>378</v>
      </c>
      <c r="I127" s="123"/>
      <c r="J127" s="131">
        <f>BK127</f>
        <v>0</v>
      </c>
      <c r="L127" s="120"/>
      <c r="M127" s="125"/>
      <c r="P127" s="126">
        <f>SUM(P128:P129)</f>
        <v>0</v>
      </c>
      <c r="R127" s="126">
        <f>SUM(R128:R129)</f>
        <v>2.0799999999999998E-3</v>
      </c>
      <c r="T127" s="127">
        <f>SUM(T128:T129)</f>
        <v>0</v>
      </c>
      <c r="AR127" s="121" t="s">
        <v>86</v>
      </c>
      <c r="AT127" s="128" t="s">
        <v>77</v>
      </c>
      <c r="AU127" s="128" t="s">
        <v>86</v>
      </c>
      <c r="AY127" s="121" t="s">
        <v>158</v>
      </c>
      <c r="BK127" s="129">
        <f>SUM(BK128:BK129)</f>
        <v>0</v>
      </c>
    </row>
    <row r="128" spans="2:65" s="1" customFormat="1" ht="33.049999999999997" customHeight="1">
      <c r="B128" s="31"/>
      <c r="C128" s="132" t="s">
        <v>88</v>
      </c>
      <c r="D128" s="132" t="s">
        <v>160</v>
      </c>
      <c r="E128" s="133" t="s">
        <v>1022</v>
      </c>
      <c r="F128" s="134" t="s">
        <v>1023</v>
      </c>
      <c r="G128" s="135" t="s">
        <v>163</v>
      </c>
      <c r="H128" s="136">
        <v>16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43</v>
      </c>
      <c r="P128" s="142">
        <f>O128*H128</f>
        <v>0</v>
      </c>
      <c r="Q128" s="142">
        <v>1.2999999999999999E-4</v>
      </c>
      <c r="R128" s="142">
        <f>Q128*H128</f>
        <v>2.0799999999999998E-3</v>
      </c>
      <c r="S128" s="142">
        <v>0</v>
      </c>
      <c r="T128" s="143">
        <f>S128*H128</f>
        <v>0</v>
      </c>
      <c r="AR128" s="144" t="s">
        <v>164</v>
      </c>
      <c r="AT128" s="144" t="s">
        <v>160</v>
      </c>
      <c r="AU128" s="144" t="s">
        <v>88</v>
      </c>
      <c r="AY128" s="16" t="s">
        <v>158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86</v>
      </c>
      <c r="BK128" s="145">
        <f>ROUND(I128*H128,2)</f>
        <v>0</v>
      </c>
      <c r="BL128" s="16" t="s">
        <v>164</v>
      </c>
      <c r="BM128" s="144" t="s">
        <v>1124</v>
      </c>
    </row>
    <row r="129" spans="2:65" s="12" customFormat="1" ht="10.5">
      <c r="B129" s="146"/>
      <c r="D129" s="147" t="s">
        <v>169</v>
      </c>
      <c r="E129" s="148" t="s">
        <v>1</v>
      </c>
      <c r="F129" s="149" t="s">
        <v>1125</v>
      </c>
      <c r="H129" s="150">
        <v>16</v>
      </c>
      <c r="I129" s="151"/>
      <c r="L129" s="146"/>
      <c r="M129" s="152"/>
      <c r="T129" s="153"/>
      <c r="AT129" s="148" t="s">
        <v>169</v>
      </c>
      <c r="AU129" s="148" t="s">
        <v>88</v>
      </c>
      <c r="AV129" s="12" t="s">
        <v>88</v>
      </c>
      <c r="AW129" s="12" t="s">
        <v>33</v>
      </c>
      <c r="AX129" s="12" t="s">
        <v>86</v>
      </c>
      <c r="AY129" s="148" t="s">
        <v>158</v>
      </c>
    </row>
    <row r="130" spans="2:65" s="11" customFormat="1" ht="25.85" customHeight="1">
      <c r="B130" s="120"/>
      <c r="D130" s="121" t="s">
        <v>77</v>
      </c>
      <c r="E130" s="122" t="s">
        <v>480</v>
      </c>
      <c r="F130" s="122" t="s">
        <v>481</v>
      </c>
      <c r="I130" s="123"/>
      <c r="J130" s="124">
        <f>BK130</f>
        <v>0</v>
      </c>
      <c r="L130" s="120"/>
      <c r="M130" s="125"/>
      <c r="P130" s="126">
        <f>P131+P139+P152</f>
        <v>0</v>
      </c>
      <c r="R130" s="126">
        <f>R131+R139+R152</f>
        <v>0.98793035989500011</v>
      </c>
      <c r="T130" s="127">
        <f>T131+T139+T152</f>
        <v>0</v>
      </c>
      <c r="AR130" s="121" t="s">
        <v>88</v>
      </c>
      <c r="AT130" s="128" t="s">
        <v>77</v>
      </c>
      <c r="AU130" s="128" t="s">
        <v>78</v>
      </c>
      <c r="AY130" s="121" t="s">
        <v>158</v>
      </c>
      <c r="BK130" s="129">
        <f>BK131+BK139+BK152</f>
        <v>0</v>
      </c>
    </row>
    <row r="131" spans="2:65" s="11" customFormat="1" ht="22.75" customHeight="1">
      <c r="B131" s="120"/>
      <c r="D131" s="121" t="s">
        <v>77</v>
      </c>
      <c r="E131" s="130" t="s">
        <v>638</v>
      </c>
      <c r="F131" s="130" t="s">
        <v>639</v>
      </c>
      <c r="I131" s="123"/>
      <c r="J131" s="131">
        <f>BK131</f>
        <v>0</v>
      </c>
      <c r="L131" s="120"/>
      <c r="M131" s="125"/>
      <c r="P131" s="126">
        <f>SUM(P132:P138)</f>
        <v>0</v>
      </c>
      <c r="R131" s="126">
        <f>SUM(R132:R138)</f>
        <v>0.45387840814500008</v>
      </c>
      <c r="T131" s="127">
        <f>SUM(T132:T138)</f>
        <v>0</v>
      </c>
      <c r="AR131" s="121" t="s">
        <v>88</v>
      </c>
      <c r="AT131" s="128" t="s">
        <v>77</v>
      </c>
      <c r="AU131" s="128" t="s">
        <v>86</v>
      </c>
      <c r="AY131" s="121" t="s">
        <v>158</v>
      </c>
      <c r="BK131" s="129">
        <f>SUM(BK132:BK138)</f>
        <v>0</v>
      </c>
    </row>
    <row r="132" spans="2:65" s="1" customFormat="1" ht="33.049999999999997" customHeight="1">
      <c r="B132" s="31"/>
      <c r="C132" s="132" t="s">
        <v>177</v>
      </c>
      <c r="D132" s="132" t="s">
        <v>160</v>
      </c>
      <c r="E132" s="133" t="s">
        <v>640</v>
      </c>
      <c r="F132" s="134" t="s">
        <v>641</v>
      </c>
      <c r="G132" s="135" t="s">
        <v>167</v>
      </c>
      <c r="H132" s="136">
        <v>0.78900000000000003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43</v>
      </c>
      <c r="P132" s="142">
        <f>O132*H132</f>
        <v>0</v>
      </c>
      <c r="Q132" s="142">
        <v>1.89E-3</v>
      </c>
      <c r="R132" s="142">
        <f>Q132*H132</f>
        <v>1.49121E-3</v>
      </c>
      <c r="S132" s="142">
        <v>0</v>
      </c>
      <c r="T132" s="143">
        <f>S132*H132</f>
        <v>0</v>
      </c>
      <c r="AR132" s="144" t="s">
        <v>242</v>
      </c>
      <c r="AT132" s="144" t="s">
        <v>160</v>
      </c>
      <c r="AU132" s="144" t="s">
        <v>88</v>
      </c>
      <c r="AY132" s="16" t="s">
        <v>158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86</v>
      </c>
      <c r="BK132" s="145">
        <f>ROUND(I132*H132,2)</f>
        <v>0</v>
      </c>
      <c r="BL132" s="16" t="s">
        <v>242</v>
      </c>
      <c r="BM132" s="144" t="s">
        <v>1126</v>
      </c>
    </row>
    <row r="133" spans="2:65" s="1" customFormat="1" ht="24.25" customHeight="1">
      <c r="B133" s="31"/>
      <c r="C133" s="132" t="s">
        <v>164</v>
      </c>
      <c r="D133" s="132" t="s">
        <v>160</v>
      </c>
      <c r="E133" s="133" t="s">
        <v>643</v>
      </c>
      <c r="F133" s="134" t="s">
        <v>644</v>
      </c>
      <c r="G133" s="135" t="s">
        <v>163</v>
      </c>
      <c r="H133" s="136">
        <v>42.015999999999998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43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242</v>
      </c>
      <c r="AT133" s="144" t="s">
        <v>160</v>
      </c>
      <c r="AU133" s="144" t="s">
        <v>88</v>
      </c>
      <c r="AY133" s="16" t="s">
        <v>158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86</v>
      </c>
      <c r="BK133" s="145">
        <f>ROUND(I133*H133,2)</f>
        <v>0</v>
      </c>
      <c r="BL133" s="16" t="s">
        <v>242</v>
      </c>
      <c r="BM133" s="144" t="s">
        <v>1127</v>
      </c>
    </row>
    <row r="134" spans="2:65" s="12" customFormat="1" ht="10.5">
      <c r="B134" s="146"/>
      <c r="D134" s="147" t="s">
        <v>169</v>
      </c>
      <c r="E134" s="148" t="s">
        <v>1</v>
      </c>
      <c r="F134" s="149" t="s">
        <v>1128</v>
      </c>
      <c r="H134" s="150">
        <v>42.015999999999998</v>
      </c>
      <c r="I134" s="151"/>
      <c r="L134" s="146"/>
      <c r="M134" s="152"/>
      <c r="T134" s="153"/>
      <c r="AT134" s="148" t="s">
        <v>169</v>
      </c>
      <c r="AU134" s="148" t="s">
        <v>88</v>
      </c>
      <c r="AV134" s="12" t="s">
        <v>88</v>
      </c>
      <c r="AW134" s="12" t="s">
        <v>33</v>
      </c>
      <c r="AX134" s="12" t="s">
        <v>86</v>
      </c>
      <c r="AY134" s="148" t="s">
        <v>158</v>
      </c>
    </row>
    <row r="135" spans="2:65" s="1" customFormat="1" ht="24.25" customHeight="1">
      <c r="B135" s="31"/>
      <c r="C135" s="161" t="s">
        <v>186</v>
      </c>
      <c r="D135" s="161" t="s">
        <v>208</v>
      </c>
      <c r="E135" s="162" t="s">
        <v>652</v>
      </c>
      <c r="F135" s="163" t="s">
        <v>653</v>
      </c>
      <c r="G135" s="164" t="s">
        <v>167</v>
      </c>
      <c r="H135" s="165">
        <v>0.78900000000000003</v>
      </c>
      <c r="I135" s="166"/>
      <c r="J135" s="167">
        <f>ROUND(I135*H135,2)</f>
        <v>0</v>
      </c>
      <c r="K135" s="168"/>
      <c r="L135" s="169"/>
      <c r="M135" s="170" t="s">
        <v>1</v>
      </c>
      <c r="N135" s="171" t="s">
        <v>43</v>
      </c>
      <c r="P135" s="142">
        <f>O135*H135</f>
        <v>0</v>
      </c>
      <c r="Q135" s="142">
        <v>0.55000000000000004</v>
      </c>
      <c r="R135" s="142">
        <f>Q135*H135</f>
        <v>0.43395000000000006</v>
      </c>
      <c r="S135" s="142">
        <v>0</v>
      </c>
      <c r="T135" s="143">
        <f>S135*H135</f>
        <v>0</v>
      </c>
      <c r="AR135" s="144" t="s">
        <v>251</v>
      </c>
      <c r="AT135" s="144" t="s">
        <v>208</v>
      </c>
      <c r="AU135" s="144" t="s">
        <v>88</v>
      </c>
      <c r="AY135" s="16" t="s">
        <v>158</v>
      </c>
      <c r="BE135" s="145">
        <f>IF(N135="základní",J135,0)</f>
        <v>0</v>
      </c>
      <c r="BF135" s="145">
        <f>IF(N135="snížená",J135,0)</f>
        <v>0</v>
      </c>
      <c r="BG135" s="145">
        <f>IF(N135="zákl. přenesená",J135,0)</f>
        <v>0</v>
      </c>
      <c r="BH135" s="145">
        <f>IF(N135="sníž. přenesená",J135,0)</f>
        <v>0</v>
      </c>
      <c r="BI135" s="145">
        <f>IF(N135="nulová",J135,0)</f>
        <v>0</v>
      </c>
      <c r="BJ135" s="16" t="s">
        <v>86</v>
      </c>
      <c r="BK135" s="145">
        <f>ROUND(I135*H135,2)</f>
        <v>0</v>
      </c>
      <c r="BL135" s="16" t="s">
        <v>242</v>
      </c>
      <c r="BM135" s="144" t="s">
        <v>1129</v>
      </c>
    </row>
    <row r="136" spans="2:65" s="12" customFormat="1" ht="10.5">
      <c r="B136" s="146"/>
      <c r="D136" s="147" t="s">
        <v>169</v>
      </c>
      <c r="E136" s="148" t="s">
        <v>1</v>
      </c>
      <c r="F136" s="149" t="s">
        <v>1130</v>
      </c>
      <c r="H136" s="150">
        <v>0.78900000000000003</v>
      </c>
      <c r="I136" s="151"/>
      <c r="L136" s="146"/>
      <c r="M136" s="152"/>
      <c r="T136" s="153"/>
      <c r="AT136" s="148" t="s">
        <v>169</v>
      </c>
      <c r="AU136" s="148" t="s">
        <v>88</v>
      </c>
      <c r="AV136" s="12" t="s">
        <v>88</v>
      </c>
      <c r="AW136" s="12" t="s">
        <v>33</v>
      </c>
      <c r="AX136" s="12" t="s">
        <v>86</v>
      </c>
      <c r="AY136" s="148" t="s">
        <v>158</v>
      </c>
    </row>
    <row r="137" spans="2:65" s="1" customFormat="1" ht="24.25" customHeight="1">
      <c r="B137" s="31"/>
      <c r="C137" s="132" t="s">
        <v>191</v>
      </c>
      <c r="D137" s="132" t="s">
        <v>160</v>
      </c>
      <c r="E137" s="133" t="s">
        <v>658</v>
      </c>
      <c r="F137" s="134" t="s">
        <v>659</v>
      </c>
      <c r="G137" s="135" t="s">
        <v>167</v>
      </c>
      <c r="H137" s="136">
        <v>0.78900000000000003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43</v>
      </c>
      <c r="P137" s="142">
        <f>O137*H137</f>
        <v>0</v>
      </c>
      <c r="Q137" s="142">
        <v>2.3367804999999998E-2</v>
      </c>
      <c r="R137" s="142">
        <f>Q137*H137</f>
        <v>1.8437198145E-2</v>
      </c>
      <c r="S137" s="142">
        <v>0</v>
      </c>
      <c r="T137" s="143">
        <f>S137*H137</f>
        <v>0</v>
      </c>
      <c r="AR137" s="144" t="s">
        <v>242</v>
      </c>
      <c r="AT137" s="144" t="s">
        <v>160</v>
      </c>
      <c r="AU137" s="144" t="s">
        <v>88</v>
      </c>
      <c r="AY137" s="16" t="s">
        <v>158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86</v>
      </c>
      <c r="BK137" s="145">
        <f>ROUND(I137*H137,2)</f>
        <v>0</v>
      </c>
      <c r="BL137" s="16" t="s">
        <v>242</v>
      </c>
      <c r="BM137" s="144" t="s">
        <v>1131</v>
      </c>
    </row>
    <row r="138" spans="2:65" s="1" customFormat="1" ht="24.25" customHeight="1">
      <c r="B138" s="31"/>
      <c r="C138" s="132" t="s">
        <v>196</v>
      </c>
      <c r="D138" s="132" t="s">
        <v>160</v>
      </c>
      <c r="E138" s="133" t="s">
        <v>661</v>
      </c>
      <c r="F138" s="134" t="s">
        <v>662</v>
      </c>
      <c r="G138" s="135" t="s">
        <v>211</v>
      </c>
      <c r="H138" s="136">
        <v>0.45400000000000001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43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242</v>
      </c>
      <c r="AT138" s="144" t="s">
        <v>160</v>
      </c>
      <c r="AU138" s="144" t="s">
        <v>88</v>
      </c>
      <c r="AY138" s="16" t="s">
        <v>158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86</v>
      </c>
      <c r="BK138" s="145">
        <f>ROUND(I138*H138,2)</f>
        <v>0</v>
      </c>
      <c r="BL138" s="16" t="s">
        <v>242</v>
      </c>
      <c r="BM138" s="144" t="s">
        <v>1132</v>
      </c>
    </row>
    <row r="139" spans="2:65" s="11" customFormat="1" ht="22.75" customHeight="1">
      <c r="B139" s="120"/>
      <c r="D139" s="121" t="s">
        <v>77</v>
      </c>
      <c r="E139" s="130" t="s">
        <v>664</v>
      </c>
      <c r="F139" s="130" t="s">
        <v>665</v>
      </c>
      <c r="I139" s="123"/>
      <c r="J139" s="131">
        <f>BK139</f>
        <v>0</v>
      </c>
      <c r="L139" s="120"/>
      <c r="M139" s="125"/>
      <c r="P139" s="126">
        <f>SUM(P140:P151)</f>
        <v>0</v>
      </c>
      <c r="R139" s="126">
        <f>SUM(R140:R151)</f>
        <v>0.51281580794999992</v>
      </c>
      <c r="T139" s="127">
        <f>SUM(T140:T151)</f>
        <v>0</v>
      </c>
      <c r="AR139" s="121" t="s">
        <v>88</v>
      </c>
      <c r="AT139" s="128" t="s">
        <v>77</v>
      </c>
      <c r="AU139" s="128" t="s">
        <v>86</v>
      </c>
      <c r="AY139" s="121" t="s">
        <v>158</v>
      </c>
      <c r="BK139" s="129">
        <f>SUM(BK140:BK151)</f>
        <v>0</v>
      </c>
    </row>
    <row r="140" spans="2:65" s="1" customFormat="1" ht="24.25" customHeight="1">
      <c r="B140" s="31"/>
      <c r="C140" s="132" t="s">
        <v>201</v>
      </c>
      <c r="D140" s="132" t="s">
        <v>160</v>
      </c>
      <c r="E140" s="133" t="s">
        <v>1084</v>
      </c>
      <c r="F140" s="134" t="s">
        <v>1085</v>
      </c>
      <c r="G140" s="135" t="s">
        <v>226</v>
      </c>
      <c r="H140" s="136">
        <v>440.76400000000001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43</v>
      </c>
      <c r="P140" s="142">
        <f>O140*H140</f>
        <v>0</v>
      </c>
      <c r="Q140" s="142">
        <v>6.0612500000000003E-5</v>
      </c>
      <c r="R140" s="142">
        <f>Q140*H140</f>
        <v>2.6715807950000003E-2</v>
      </c>
      <c r="S140" s="142">
        <v>0</v>
      </c>
      <c r="T140" s="143">
        <f>S140*H140</f>
        <v>0</v>
      </c>
      <c r="AR140" s="144" t="s">
        <v>242</v>
      </c>
      <c r="AT140" s="144" t="s">
        <v>160</v>
      </c>
      <c r="AU140" s="144" t="s">
        <v>88</v>
      </c>
      <c r="AY140" s="16" t="s">
        <v>158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86</v>
      </c>
      <c r="BK140" s="145">
        <f>ROUND(I140*H140,2)</f>
        <v>0</v>
      </c>
      <c r="BL140" s="16" t="s">
        <v>242</v>
      </c>
      <c r="BM140" s="144" t="s">
        <v>1133</v>
      </c>
    </row>
    <row r="141" spans="2:65" s="14" customFormat="1" ht="10.5">
      <c r="B141" s="178"/>
      <c r="D141" s="147" t="s">
        <v>169</v>
      </c>
      <c r="E141" s="179" t="s">
        <v>1</v>
      </c>
      <c r="F141" s="180" t="s">
        <v>1089</v>
      </c>
      <c r="H141" s="179" t="s">
        <v>1</v>
      </c>
      <c r="I141" s="181"/>
      <c r="L141" s="178"/>
      <c r="M141" s="182"/>
      <c r="T141" s="183"/>
      <c r="AT141" s="179" t="s">
        <v>169</v>
      </c>
      <c r="AU141" s="179" t="s">
        <v>88</v>
      </c>
      <c r="AV141" s="14" t="s">
        <v>86</v>
      </c>
      <c r="AW141" s="14" t="s">
        <v>33</v>
      </c>
      <c r="AX141" s="14" t="s">
        <v>78</v>
      </c>
      <c r="AY141" s="179" t="s">
        <v>158</v>
      </c>
    </row>
    <row r="142" spans="2:65" s="12" customFormat="1" ht="10.5">
      <c r="B142" s="146"/>
      <c r="D142" s="147" t="s">
        <v>169</v>
      </c>
      <c r="E142" s="148" t="s">
        <v>1</v>
      </c>
      <c r="F142" s="149" t="s">
        <v>1134</v>
      </c>
      <c r="H142" s="150">
        <v>146.85</v>
      </c>
      <c r="I142" s="151"/>
      <c r="L142" s="146"/>
      <c r="M142" s="152"/>
      <c r="T142" s="153"/>
      <c r="AT142" s="148" t="s">
        <v>169</v>
      </c>
      <c r="AU142" s="148" t="s">
        <v>88</v>
      </c>
      <c r="AV142" s="12" t="s">
        <v>88</v>
      </c>
      <c r="AW142" s="12" t="s">
        <v>33</v>
      </c>
      <c r="AX142" s="12" t="s">
        <v>78</v>
      </c>
      <c r="AY142" s="148" t="s">
        <v>158</v>
      </c>
    </row>
    <row r="143" spans="2:65" s="12" customFormat="1" ht="20.95">
      <c r="B143" s="146"/>
      <c r="D143" s="147" t="s">
        <v>169</v>
      </c>
      <c r="E143" s="148" t="s">
        <v>1</v>
      </c>
      <c r="F143" s="149" t="s">
        <v>1135</v>
      </c>
      <c r="H143" s="150">
        <v>293.91399999999999</v>
      </c>
      <c r="I143" s="151"/>
      <c r="L143" s="146"/>
      <c r="M143" s="152"/>
      <c r="T143" s="153"/>
      <c r="AT143" s="148" t="s">
        <v>169</v>
      </c>
      <c r="AU143" s="148" t="s">
        <v>88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440.76400000000001</v>
      </c>
      <c r="I144" s="158"/>
      <c r="L144" s="154"/>
      <c r="M144" s="159"/>
      <c r="T144" s="160"/>
      <c r="AT144" s="155" t="s">
        <v>169</v>
      </c>
      <c r="AU144" s="155" t="s">
        <v>88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" customFormat="1" ht="24.25" customHeight="1">
      <c r="B145" s="31"/>
      <c r="C145" s="161" t="s">
        <v>207</v>
      </c>
      <c r="D145" s="161" t="s">
        <v>208</v>
      </c>
      <c r="E145" s="162" t="s">
        <v>1099</v>
      </c>
      <c r="F145" s="163" t="s">
        <v>1100</v>
      </c>
      <c r="G145" s="164" t="s">
        <v>211</v>
      </c>
      <c r="H145" s="165">
        <v>0.48499999999999999</v>
      </c>
      <c r="I145" s="166"/>
      <c r="J145" s="167">
        <f>ROUND(I145*H145,2)</f>
        <v>0</v>
      </c>
      <c r="K145" s="168"/>
      <c r="L145" s="169"/>
      <c r="M145" s="170" t="s">
        <v>1</v>
      </c>
      <c r="N145" s="171" t="s">
        <v>43</v>
      </c>
      <c r="P145" s="142">
        <f>O145*H145</f>
        <v>0</v>
      </c>
      <c r="Q145" s="142">
        <v>1</v>
      </c>
      <c r="R145" s="142">
        <f>Q145*H145</f>
        <v>0.48499999999999999</v>
      </c>
      <c r="S145" s="142">
        <v>0</v>
      </c>
      <c r="T145" s="143">
        <f>S145*H145</f>
        <v>0</v>
      </c>
      <c r="AR145" s="144" t="s">
        <v>251</v>
      </c>
      <c r="AT145" s="144" t="s">
        <v>208</v>
      </c>
      <c r="AU145" s="144" t="s">
        <v>88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242</v>
      </c>
      <c r="BM145" s="144" t="s">
        <v>1136</v>
      </c>
    </row>
    <row r="146" spans="2:65" s="14" customFormat="1" ht="10.5">
      <c r="B146" s="178"/>
      <c r="D146" s="147" t="s">
        <v>169</v>
      </c>
      <c r="E146" s="179" t="s">
        <v>1</v>
      </c>
      <c r="F146" s="180" t="s">
        <v>1089</v>
      </c>
      <c r="H146" s="179" t="s">
        <v>1</v>
      </c>
      <c r="I146" s="181"/>
      <c r="L146" s="178"/>
      <c r="M146" s="182"/>
      <c r="T146" s="183"/>
      <c r="AT146" s="179" t="s">
        <v>169</v>
      </c>
      <c r="AU146" s="179" t="s">
        <v>88</v>
      </c>
      <c r="AV146" s="14" t="s">
        <v>86</v>
      </c>
      <c r="AW146" s="14" t="s">
        <v>33</v>
      </c>
      <c r="AX146" s="14" t="s">
        <v>78</v>
      </c>
      <c r="AY146" s="179" t="s">
        <v>158</v>
      </c>
    </row>
    <row r="147" spans="2:65" s="12" customFormat="1" ht="10.5">
      <c r="B147" s="146"/>
      <c r="D147" s="147" t="s">
        <v>169</v>
      </c>
      <c r="E147" s="148" t="s">
        <v>1</v>
      </c>
      <c r="F147" s="149" t="s">
        <v>1137</v>
      </c>
      <c r="H147" s="150">
        <v>0.16200000000000001</v>
      </c>
      <c r="I147" s="151"/>
      <c r="L147" s="146"/>
      <c r="M147" s="152"/>
      <c r="T147" s="153"/>
      <c r="AT147" s="148" t="s">
        <v>169</v>
      </c>
      <c r="AU147" s="148" t="s">
        <v>88</v>
      </c>
      <c r="AV147" s="12" t="s">
        <v>88</v>
      </c>
      <c r="AW147" s="12" t="s">
        <v>33</v>
      </c>
      <c r="AX147" s="12" t="s">
        <v>78</v>
      </c>
      <c r="AY147" s="148" t="s">
        <v>158</v>
      </c>
    </row>
    <row r="148" spans="2:65" s="12" customFormat="1" ht="20.95">
      <c r="B148" s="146"/>
      <c r="D148" s="147" t="s">
        <v>169</v>
      </c>
      <c r="E148" s="148" t="s">
        <v>1</v>
      </c>
      <c r="F148" s="149" t="s">
        <v>1138</v>
      </c>
      <c r="H148" s="150">
        <v>0.32300000000000001</v>
      </c>
      <c r="I148" s="151"/>
      <c r="L148" s="146"/>
      <c r="M148" s="152"/>
      <c r="T148" s="153"/>
      <c r="AT148" s="148" t="s">
        <v>169</v>
      </c>
      <c r="AU148" s="148" t="s">
        <v>88</v>
      </c>
      <c r="AV148" s="12" t="s">
        <v>88</v>
      </c>
      <c r="AW148" s="12" t="s">
        <v>33</v>
      </c>
      <c r="AX148" s="12" t="s">
        <v>78</v>
      </c>
      <c r="AY148" s="148" t="s">
        <v>158</v>
      </c>
    </row>
    <row r="149" spans="2:65" s="13" customFormat="1" ht="10.5">
      <c r="B149" s="154"/>
      <c r="D149" s="147" t="s">
        <v>169</v>
      </c>
      <c r="E149" s="155" t="s">
        <v>1</v>
      </c>
      <c r="F149" s="156" t="s">
        <v>176</v>
      </c>
      <c r="H149" s="157">
        <v>0.48499999999999999</v>
      </c>
      <c r="I149" s="158"/>
      <c r="L149" s="154"/>
      <c r="M149" s="159"/>
      <c r="T149" s="160"/>
      <c r="AT149" s="155" t="s">
        <v>169</v>
      </c>
      <c r="AU149" s="155" t="s">
        <v>88</v>
      </c>
      <c r="AV149" s="13" t="s">
        <v>164</v>
      </c>
      <c r="AW149" s="13" t="s">
        <v>33</v>
      </c>
      <c r="AX149" s="13" t="s">
        <v>86</v>
      </c>
      <c r="AY149" s="155" t="s">
        <v>158</v>
      </c>
    </row>
    <row r="150" spans="2:65" s="1" customFormat="1" ht="16.55" customHeight="1">
      <c r="B150" s="31"/>
      <c r="C150" s="161" t="s">
        <v>214</v>
      </c>
      <c r="D150" s="161" t="s">
        <v>208</v>
      </c>
      <c r="E150" s="162" t="s">
        <v>1048</v>
      </c>
      <c r="F150" s="163" t="s">
        <v>1049</v>
      </c>
      <c r="G150" s="164" t="s">
        <v>501</v>
      </c>
      <c r="H150" s="165">
        <v>1</v>
      </c>
      <c r="I150" s="166"/>
      <c r="J150" s="167">
        <f>ROUND(I150*H150,2)</f>
        <v>0</v>
      </c>
      <c r="K150" s="168"/>
      <c r="L150" s="169"/>
      <c r="M150" s="170" t="s">
        <v>1</v>
      </c>
      <c r="N150" s="171" t="s">
        <v>43</v>
      </c>
      <c r="P150" s="142">
        <f>O150*H150</f>
        <v>0</v>
      </c>
      <c r="Q150" s="142">
        <v>1.1000000000000001E-3</v>
      </c>
      <c r="R150" s="142">
        <f>Q150*H150</f>
        <v>1.1000000000000001E-3</v>
      </c>
      <c r="S150" s="142">
        <v>0</v>
      </c>
      <c r="T150" s="143">
        <f>S150*H150</f>
        <v>0</v>
      </c>
      <c r="AR150" s="144" t="s">
        <v>251</v>
      </c>
      <c r="AT150" s="144" t="s">
        <v>208</v>
      </c>
      <c r="AU150" s="144" t="s">
        <v>88</v>
      </c>
      <c r="AY150" s="16" t="s">
        <v>158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86</v>
      </c>
      <c r="BK150" s="145">
        <f>ROUND(I150*H150,2)</f>
        <v>0</v>
      </c>
      <c r="BL150" s="16" t="s">
        <v>242</v>
      </c>
      <c r="BM150" s="144" t="s">
        <v>1139</v>
      </c>
    </row>
    <row r="151" spans="2:65" s="1" customFormat="1" ht="24.25" customHeight="1">
      <c r="B151" s="31"/>
      <c r="C151" s="132" t="s">
        <v>219</v>
      </c>
      <c r="D151" s="132" t="s">
        <v>160</v>
      </c>
      <c r="E151" s="133" t="s">
        <v>688</v>
      </c>
      <c r="F151" s="134" t="s">
        <v>689</v>
      </c>
      <c r="G151" s="135" t="s">
        <v>211</v>
      </c>
      <c r="H151" s="136">
        <v>0.51300000000000001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43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242</v>
      </c>
      <c r="AT151" s="144" t="s">
        <v>160</v>
      </c>
      <c r="AU151" s="144" t="s">
        <v>88</v>
      </c>
      <c r="AY151" s="16" t="s">
        <v>158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86</v>
      </c>
      <c r="BK151" s="145">
        <f>ROUND(I151*H151,2)</f>
        <v>0</v>
      </c>
      <c r="BL151" s="16" t="s">
        <v>242</v>
      </c>
      <c r="BM151" s="144" t="s">
        <v>1140</v>
      </c>
    </row>
    <row r="152" spans="2:65" s="11" customFormat="1" ht="22.75" customHeight="1">
      <c r="B152" s="120"/>
      <c r="D152" s="121" t="s">
        <v>77</v>
      </c>
      <c r="E152" s="130" t="s">
        <v>691</v>
      </c>
      <c r="F152" s="130" t="s">
        <v>692</v>
      </c>
      <c r="I152" s="123"/>
      <c r="J152" s="131">
        <f>BK152</f>
        <v>0</v>
      </c>
      <c r="L152" s="120"/>
      <c r="M152" s="125"/>
      <c r="P152" s="126">
        <f>SUM(P153:P161)</f>
        <v>0</v>
      </c>
      <c r="R152" s="126">
        <f>SUM(R153:R161)</f>
        <v>2.1236143799999999E-2</v>
      </c>
      <c r="T152" s="127">
        <f>SUM(T153:T161)</f>
        <v>0</v>
      </c>
      <c r="AR152" s="121" t="s">
        <v>88</v>
      </c>
      <c r="AT152" s="128" t="s">
        <v>77</v>
      </c>
      <c r="AU152" s="128" t="s">
        <v>86</v>
      </c>
      <c r="AY152" s="121" t="s">
        <v>158</v>
      </c>
      <c r="BK152" s="129">
        <f>SUM(BK153:BK161)</f>
        <v>0</v>
      </c>
    </row>
    <row r="153" spans="2:65" s="1" customFormat="1" ht="24.25" customHeight="1">
      <c r="B153" s="31"/>
      <c r="C153" s="132" t="s">
        <v>223</v>
      </c>
      <c r="D153" s="132" t="s">
        <v>160</v>
      </c>
      <c r="E153" s="133" t="s">
        <v>693</v>
      </c>
      <c r="F153" s="134" t="s">
        <v>694</v>
      </c>
      <c r="G153" s="135" t="s">
        <v>163</v>
      </c>
      <c r="H153" s="136">
        <v>59.8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43</v>
      </c>
      <c r="P153" s="142">
        <f>O153*H153</f>
        <v>0</v>
      </c>
      <c r="Q153" s="142">
        <v>2.475E-4</v>
      </c>
      <c r="R153" s="142">
        <f>Q153*H153</f>
        <v>1.4800499999999999E-2</v>
      </c>
      <c r="S153" s="142">
        <v>0</v>
      </c>
      <c r="T153" s="143">
        <f>S153*H153</f>
        <v>0</v>
      </c>
      <c r="AR153" s="144" t="s">
        <v>242</v>
      </c>
      <c r="AT153" s="144" t="s">
        <v>160</v>
      </c>
      <c r="AU153" s="144" t="s">
        <v>88</v>
      </c>
      <c r="AY153" s="16" t="s">
        <v>158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86</v>
      </c>
      <c r="BK153" s="145">
        <f>ROUND(I153*H153,2)</f>
        <v>0</v>
      </c>
      <c r="BL153" s="16" t="s">
        <v>242</v>
      </c>
      <c r="BM153" s="144" t="s">
        <v>1141</v>
      </c>
    </row>
    <row r="154" spans="2:65" s="12" customFormat="1" ht="10.5">
      <c r="B154" s="146"/>
      <c r="D154" s="147" t="s">
        <v>169</v>
      </c>
      <c r="E154" s="148" t="s">
        <v>1</v>
      </c>
      <c r="F154" s="149" t="s">
        <v>1142</v>
      </c>
      <c r="H154" s="150">
        <v>59.8</v>
      </c>
      <c r="I154" s="151"/>
      <c r="L154" s="146"/>
      <c r="M154" s="152"/>
      <c r="T154" s="153"/>
      <c r="AT154" s="148" t="s">
        <v>169</v>
      </c>
      <c r="AU154" s="148" t="s">
        <v>88</v>
      </c>
      <c r="AV154" s="12" t="s">
        <v>88</v>
      </c>
      <c r="AW154" s="12" t="s">
        <v>33</v>
      </c>
      <c r="AX154" s="12" t="s">
        <v>86</v>
      </c>
      <c r="AY154" s="148" t="s">
        <v>158</v>
      </c>
    </row>
    <row r="155" spans="2:65" s="1" customFormat="1" ht="24.25" customHeight="1">
      <c r="B155" s="31"/>
      <c r="C155" s="132" t="s">
        <v>229</v>
      </c>
      <c r="D155" s="132" t="s">
        <v>160</v>
      </c>
      <c r="E155" s="133" t="s">
        <v>699</v>
      </c>
      <c r="F155" s="134" t="s">
        <v>700</v>
      </c>
      <c r="G155" s="135" t="s">
        <v>163</v>
      </c>
      <c r="H155" s="136">
        <v>16.507999999999999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43</v>
      </c>
      <c r="P155" s="142">
        <f>O155*H155</f>
        <v>0</v>
      </c>
      <c r="Q155" s="142">
        <v>1.4375E-4</v>
      </c>
      <c r="R155" s="142">
        <f>Q155*H155</f>
        <v>2.373025E-3</v>
      </c>
      <c r="S155" s="142">
        <v>0</v>
      </c>
      <c r="T155" s="143">
        <f>S155*H155</f>
        <v>0</v>
      </c>
      <c r="AR155" s="144" t="s">
        <v>242</v>
      </c>
      <c r="AT155" s="144" t="s">
        <v>160</v>
      </c>
      <c r="AU155" s="144" t="s">
        <v>88</v>
      </c>
      <c r="AY155" s="16" t="s">
        <v>158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86</v>
      </c>
      <c r="BK155" s="145">
        <f>ROUND(I155*H155,2)</f>
        <v>0</v>
      </c>
      <c r="BL155" s="16" t="s">
        <v>242</v>
      </c>
      <c r="BM155" s="144" t="s">
        <v>1143</v>
      </c>
    </row>
    <row r="156" spans="2:65" s="14" customFormat="1" ht="10.5">
      <c r="B156" s="178"/>
      <c r="D156" s="147" t="s">
        <v>169</v>
      </c>
      <c r="E156" s="179" t="s">
        <v>1</v>
      </c>
      <c r="F156" s="180" t="s">
        <v>1089</v>
      </c>
      <c r="H156" s="179" t="s">
        <v>1</v>
      </c>
      <c r="I156" s="181"/>
      <c r="L156" s="178"/>
      <c r="M156" s="182"/>
      <c r="T156" s="183"/>
      <c r="AT156" s="179" t="s">
        <v>169</v>
      </c>
      <c r="AU156" s="179" t="s">
        <v>88</v>
      </c>
      <c r="AV156" s="14" t="s">
        <v>86</v>
      </c>
      <c r="AW156" s="14" t="s">
        <v>33</v>
      </c>
      <c r="AX156" s="14" t="s">
        <v>78</v>
      </c>
      <c r="AY156" s="179" t="s">
        <v>158</v>
      </c>
    </row>
    <row r="157" spans="2:65" s="12" customFormat="1" ht="20.95">
      <c r="B157" s="146"/>
      <c r="D157" s="147" t="s">
        <v>169</v>
      </c>
      <c r="E157" s="148" t="s">
        <v>1</v>
      </c>
      <c r="F157" s="149" t="s">
        <v>1144</v>
      </c>
      <c r="H157" s="150">
        <v>5.5</v>
      </c>
      <c r="I157" s="151"/>
      <c r="L157" s="146"/>
      <c r="M157" s="152"/>
      <c r="T157" s="153"/>
      <c r="AT157" s="148" t="s">
        <v>169</v>
      </c>
      <c r="AU157" s="148" t="s">
        <v>88</v>
      </c>
      <c r="AV157" s="12" t="s">
        <v>88</v>
      </c>
      <c r="AW157" s="12" t="s">
        <v>33</v>
      </c>
      <c r="AX157" s="12" t="s">
        <v>78</v>
      </c>
      <c r="AY157" s="148" t="s">
        <v>158</v>
      </c>
    </row>
    <row r="158" spans="2:65" s="12" customFormat="1" ht="20.95">
      <c r="B158" s="146"/>
      <c r="D158" s="147" t="s">
        <v>169</v>
      </c>
      <c r="E158" s="148" t="s">
        <v>1</v>
      </c>
      <c r="F158" s="149" t="s">
        <v>1145</v>
      </c>
      <c r="H158" s="150">
        <v>11.007999999999999</v>
      </c>
      <c r="I158" s="151"/>
      <c r="L158" s="146"/>
      <c r="M158" s="152"/>
      <c r="T158" s="153"/>
      <c r="AT158" s="148" t="s">
        <v>169</v>
      </c>
      <c r="AU158" s="148" t="s">
        <v>88</v>
      </c>
      <c r="AV158" s="12" t="s">
        <v>88</v>
      </c>
      <c r="AW158" s="12" t="s">
        <v>33</v>
      </c>
      <c r="AX158" s="12" t="s">
        <v>78</v>
      </c>
      <c r="AY158" s="148" t="s">
        <v>158</v>
      </c>
    </row>
    <row r="159" spans="2:65" s="13" customFormat="1" ht="10.5">
      <c r="B159" s="154"/>
      <c r="D159" s="147" t="s">
        <v>169</v>
      </c>
      <c r="E159" s="155" t="s">
        <v>1</v>
      </c>
      <c r="F159" s="156" t="s">
        <v>176</v>
      </c>
      <c r="H159" s="157">
        <v>16.507999999999999</v>
      </c>
      <c r="I159" s="158"/>
      <c r="L159" s="154"/>
      <c r="M159" s="159"/>
      <c r="T159" s="160"/>
      <c r="AT159" s="155" t="s">
        <v>169</v>
      </c>
      <c r="AU159" s="155" t="s">
        <v>88</v>
      </c>
      <c r="AV159" s="13" t="s">
        <v>164</v>
      </c>
      <c r="AW159" s="13" t="s">
        <v>33</v>
      </c>
      <c r="AX159" s="13" t="s">
        <v>86</v>
      </c>
      <c r="AY159" s="155" t="s">
        <v>158</v>
      </c>
    </row>
    <row r="160" spans="2:65" s="1" customFormat="1" ht="24.25" customHeight="1">
      <c r="B160" s="31"/>
      <c r="C160" s="132" t="s">
        <v>234</v>
      </c>
      <c r="D160" s="132" t="s">
        <v>160</v>
      </c>
      <c r="E160" s="133" t="s">
        <v>717</v>
      </c>
      <c r="F160" s="134" t="s">
        <v>718</v>
      </c>
      <c r="G160" s="135" t="s">
        <v>163</v>
      </c>
      <c r="H160" s="136">
        <v>16.507999999999999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43</v>
      </c>
      <c r="P160" s="142">
        <f>O160*H160</f>
        <v>0</v>
      </c>
      <c r="Q160" s="142">
        <v>1.2305000000000001E-4</v>
      </c>
      <c r="R160" s="142">
        <f>Q160*H160</f>
        <v>2.0313093999999999E-3</v>
      </c>
      <c r="S160" s="142">
        <v>0</v>
      </c>
      <c r="T160" s="143">
        <f>S160*H160</f>
        <v>0</v>
      </c>
      <c r="AR160" s="144" t="s">
        <v>242</v>
      </c>
      <c r="AT160" s="144" t="s">
        <v>160</v>
      </c>
      <c r="AU160" s="144" t="s">
        <v>88</v>
      </c>
      <c r="AY160" s="16" t="s">
        <v>158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86</v>
      </c>
      <c r="BK160" s="145">
        <f>ROUND(I160*H160,2)</f>
        <v>0</v>
      </c>
      <c r="BL160" s="16" t="s">
        <v>242</v>
      </c>
      <c r="BM160" s="144" t="s">
        <v>1146</v>
      </c>
    </row>
    <row r="161" spans="2:65" s="1" customFormat="1" ht="24.25" customHeight="1">
      <c r="B161" s="31"/>
      <c r="C161" s="132" t="s">
        <v>8</v>
      </c>
      <c r="D161" s="132" t="s">
        <v>160</v>
      </c>
      <c r="E161" s="133" t="s">
        <v>720</v>
      </c>
      <c r="F161" s="134" t="s">
        <v>721</v>
      </c>
      <c r="G161" s="135" t="s">
        <v>163</v>
      </c>
      <c r="H161" s="136">
        <v>16.507999999999999</v>
      </c>
      <c r="I161" s="137"/>
      <c r="J161" s="138">
        <f>ROUND(I161*H161,2)</f>
        <v>0</v>
      </c>
      <c r="K161" s="139"/>
      <c r="L161" s="31"/>
      <c r="M161" s="172" t="s">
        <v>1</v>
      </c>
      <c r="N161" s="173" t="s">
        <v>43</v>
      </c>
      <c r="O161" s="174"/>
      <c r="P161" s="175">
        <f>O161*H161</f>
        <v>0</v>
      </c>
      <c r="Q161" s="175">
        <v>1.2305000000000001E-4</v>
      </c>
      <c r="R161" s="175">
        <f>Q161*H161</f>
        <v>2.0313093999999999E-3</v>
      </c>
      <c r="S161" s="175">
        <v>0</v>
      </c>
      <c r="T161" s="176">
        <f>S161*H161</f>
        <v>0</v>
      </c>
      <c r="AR161" s="144" t="s">
        <v>242</v>
      </c>
      <c r="AT161" s="144" t="s">
        <v>160</v>
      </c>
      <c r="AU161" s="144" t="s">
        <v>88</v>
      </c>
      <c r="AY161" s="16" t="s">
        <v>158</v>
      </c>
      <c r="BE161" s="145">
        <f>IF(N161="základní",J161,0)</f>
        <v>0</v>
      </c>
      <c r="BF161" s="145">
        <f>IF(N161="snížená",J161,0)</f>
        <v>0</v>
      </c>
      <c r="BG161" s="145">
        <f>IF(N161="zákl. přenesená",J161,0)</f>
        <v>0</v>
      </c>
      <c r="BH161" s="145">
        <f>IF(N161="sníž. přenesená",J161,0)</f>
        <v>0</v>
      </c>
      <c r="BI161" s="145">
        <f>IF(N161="nulová",J161,0)</f>
        <v>0</v>
      </c>
      <c r="BJ161" s="16" t="s">
        <v>86</v>
      </c>
      <c r="BK161" s="145">
        <f>ROUND(I161*H161,2)</f>
        <v>0</v>
      </c>
      <c r="BL161" s="16" t="s">
        <v>242</v>
      </c>
      <c r="BM161" s="144" t="s">
        <v>1147</v>
      </c>
    </row>
    <row r="162" spans="2:65" s="1" customFormat="1" ht="6.9" customHeight="1">
      <c r="B162" s="43"/>
      <c r="C162" s="44"/>
      <c r="D162" s="44"/>
      <c r="E162" s="44"/>
      <c r="F162" s="44"/>
      <c r="G162" s="44"/>
      <c r="H162" s="44"/>
      <c r="I162" s="44"/>
      <c r="J162" s="44"/>
      <c r="K162" s="44"/>
      <c r="L162" s="31"/>
    </row>
  </sheetData>
  <sheetProtection algorithmName="SHA-512" hashValue="Omm/n7WUjkaW2B5cpPYNDKsyhnPko8+hLi2IfssdXt44Udkfqq1Xyf8H6XGMoR3Uv27apbw+nBRZZYI53dd4UA==" saltValue="i5FNVUs8XmnNECdRFxqB8q0KS6IUS0om4rypUR3GoaUIQXrAAmCH7UxabOlJ+nxIStQFKuJqOOANMrwtQ1mXTw==" spinCount="100000" sheet="1" objects="1" scenarios="1" formatColumns="0" formatRows="0" autoFilter="0"/>
  <autoFilter ref="C122:K161" xr:uid="{00000000-0009-0000-0000-000007000000}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53"/>
  <sheetViews>
    <sheetView showGridLines="0" workbookViewId="0"/>
  </sheetViews>
  <sheetFormatPr defaultRowHeight="15.05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" customHeight="1">
      <c r="L2" s="198"/>
      <c r="M2" s="198"/>
      <c r="N2" s="198"/>
      <c r="O2" s="198"/>
      <c r="P2" s="198"/>
      <c r="Q2" s="198"/>
      <c r="R2" s="198"/>
      <c r="S2" s="198"/>
      <c r="T2" s="198"/>
      <c r="U2" s="198"/>
      <c r="V2" s="198"/>
      <c r="AT2" s="16" t="s">
        <v>109</v>
      </c>
    </row>
    <row r="3" spans="2:46" ht="6.9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spans="2:46" ht="24.9" customHeight="1">
      <c r="B4" s="19"/>
      <c r="D4" s="20" t="s">
        <v>122</v>
      </c>
      <c r="L4" s="19"/>
      <c r="M4" s="87" t="s">
        <v>10</v>
      </c>
      <c r="AT4" s="16" t="s">
        <v>4</v>
      </c>
    </row>
    <row r="5" spans="2:46" ht="6.9" customHeight="1">
      <c r="B5" s="19"/>
      <c r="L5" s="19"/>
    </row>
    <row r="6" spans="2:46" ht="11.95" customHeight="1">
      <c r="B6" s="19"/>
      <c r="D6" s="26" t="s">
        <v>16</v>
      </c>
      <c r="L6" s="19"/>
    </row>
    <row r="7" spans="2:46" ht="26.2" customHeight="1">
      <c r="B7" s="19"/>
      <c r="E7" s="225" t="str">
        <f>'Rekapitulace stavby'!K6</f>
        <v>ROZ 180037 - Revitalizace veřejných ploch města Luby - Lokalita B, U Pily - IV.etapa</v>
      </c>
      <c r="F7" s="226"/>
      <c r="G7" s="226"/>
      <c r="H7" s="226"/>
      <c r="L7" s="19"/>
    </row>
    <row r="8" spans="2:46" s="1" customFormat="1" ht="11.95" customHeight="1">
      <c r="B8" s="31"/>
      <c r="D8" s="26" t="s">
        <v>123</v>
      </c>
      <c r="L8" s="31"/>
    </row>
    <row r="9" spans="2:46" s="1" customFormat="1" ht="16.55" customHeight="1">
      <c r="B9" s="31"/>
      <c r="E9" s="191" t="s">
        <v>1148</v>
      </c>
      <c r="F9" s="227"/>
      <c r="G9" s="227"/>
      <c r="H9" s="227"/>
      <c r="L9" s="31"/>
    </row>
    <row r="10" spans="2:46" s="1" customFormat="1" ht="10.5">
      <c r="B10" s="31"/>
      <c r="L10" s="31"/>
    </row>
    <row r="11" spans="2:46" s="1" customFormat="1" ht="11.95" customHeight="1">
      <c r="B11" s="31"/>
      <c r="D11" s="26" t="s">
        <v>18</v>
      </c>
      <c r="F11" s="24" t="s">
        <v>1</v>
      </c>
      <c r="I11" s="26" t="s">
        <v>19</v>
      </c>
      <c r="J11" s="24" t="s">
        <v>1</v>
      </c>
      <c r="L11" s="31"/>
    </row>
    <row r="12" spans="2:46" s="1" customFormat="1" ht="11.95" customHeight="1">
      <c r="B12" s="31"/>
      <c r="D12" s="26" t="s">
        <v>20</v>
      </c>
      <c r="F12" s="24" t="s">
        <v>125</v>
      </c>
      <c r="I12" s="26" t="s">
        <v>22</v>
      </c>
      <c r="J12" s="51" t="str">
        <f>'Rekapitulace stavby'!AN8</f>
        <v>Vyplň údaj</v>
      </c>
      <c r="L12" s="31"/>
    </row>
    <row r="13" spans="2:46" s="1" customFormat="1" ht="10.8" customHeight="1">
      <c r="B13" s="31"/>
      <c r="L13" s="31"/>
    </row>
    <row r="14" spans="2:46" s="1" customFormat="1" ht="11.95" customHeight="1">
      <c r="B14" s="31"/>
      <c r="D14" s="26" t="s">
        <v>23</v>
      </c>
      <c r="I14" s="26" t="s">
        <v>24</v>
      </c>
      <c r="J14" s="24" t="str">
        <f>IF('Rekapitulace stavby'!AN10="","",'Rekapitulace stavby'!AN10)</f>
        <v>00254053</v>
      </c>
      <c r="L14" s="31"/>
    </row>
    <row r="15" spans="2:46" s="1" customFormat="1" ht="18" customHeight="1">
      <c r="B15" s="31"/>
      <c r="E15" s="24" t="str">
        <f>IF('Rekapitulace stavby'!E11="","",'Rekapitulace stavby'!E11)</f>
        <v>Město Luby</v>
      </c>
      <c r="I15" s="26" t="s">
        <v>27</v>
      </c>
      <c r="J15" s="24" t="str">
        <f>IF('Rekapitulace stavby'!AN11="","",'Rekapitulace stavby'!AN11)</f>
        <v/>
      </c>
      <c r="L15" s="31"/>
    </row>
    <row r="16" spans="2:46" s="1" customFormat="1" ht="6.9" customHeight="1">
      <c r="B16" s="31"/>
      <c r="L16" s="31"/>
    </row>
    <row r="17" spans="2:12" s="1" customFormat="1" ht="11.95" customHeight="1">
      <c r="B17" s="31"/>
      <c r="D17" s="26" t="s">
        <v>28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>
      <c r="B18" s="31"/>
      <c r="E18" s="228" t="str">
        <f>'Rekapitulace stavby'!E14</f>
        <v>Vyplň údaj</v>
      </c>
      <c r="F18" s="197"/>
      <c r="G18" s="197"/>
      <c r="H18" s="197"/>
      <c r="I18" s="26" t="s">
        <v>27</v>
      </c>
      <c r="J18" s="27" t="str">
        <f>'Rekapitulace stavby'!AN14</f>
        <v>Vyplň údaj</v>
      </c>
      <c r="L18" s="31"/>
    </row>
    <row r="19" spans="2:12" s="1" customFormat="1" ht="6.9" customHeight="1">
      <c r="B19" s="31"/>
      <c r="L19" s="31"/>
    </row>
    <row r="20" spans="2:12" s="1" customFormat="1" ht="11.95" customHeight="1">
      <c r="B20" s="31"/>
      <c r="D20" s="26" t="s">
        <v>30</v>
      </c>
      <c r="I20" s="26" t="s">
        <v>24</v>
      </c>
      <c r="J20" s="24" t="str">
        <f>IF('Rekapitulace stavby'!AN16="","",'Rekapitulace stavby'!AN16)</f>
        <v>26355981</v>
      </c>
      <c r="L20" s="31"/>
    </row>
    <row r="21" spans="2:12" s="1" customFormat="1" ht="18" customHeight="1">
      <c r="B21" s="31"/>
      <c r="E21" s="24" t="str">
        <f>IF('Rekapitulace stavby'!E17="","",'Rekapitulace stavby'!E17)</f>
        <v>A69-architekti s.r.o.</v>
      </c>
      <c r="I21" s="26" t="s">
        <v>27</v>
      </c>
      <c r="J21" s="24" t="str">
        <f>IF('Rekapitulace stavby'!AN17="","",'Rekapitulace stavby'!AN17)</f>
        <v/>
      </c>
      <c r="L21" s="31"/>
    </row>
    <row r="22" spans="2:12" s="1" customFormat="1" ht="6.9" customHeight="1">
      <c r="B22" s="31"/>
      <c r="L22" s="31"/>
    </row>
    <row r="23" spans="2:12" s="1" customFormat="1" ht="11.95" customHeight="1">
      <c r="B23" s="31"/>
      <c r="D23" s="26" t="s">
        <v>34</v>
      </c>
      <c r="I23" s="26" t="s">
        <v>24</v>
      </c>
      <c r="J23" s="24" t="str">
        <f>IF('Rekapitulace stavby'!AN19="","",'Rekapitulace stavby'!AN19)</f>
        <v>14733099</v>
      </c>
      <c r="L23" s="31"/>
    </row>
    <row r="24" spans="2:12" s="1" customFormat="1" ht="18" customHeight="1">
      <c r="B24" s="31"/>
      <c r="E24" s="24" t="str">
        <f>IF('Rekapitulace stavby'!E20="","",'Rekapitulace stavby'!E20)</f>
        <v>Ing.Pavel Šturc</v>
      </c>
      <c r="I24" s="26" t="s">
        <v>27</v>
      </c>
      <c r="J24" s="24" t="str">
        <f>IF('Rekapitulace stavby'!AN20="","",'Rekapitulace stavby'!AN20)</f>
        <v/>
      </c>
      <c r="L24" s="31"/>
    </row>
    <row r="25" spans="2:12" s="1" customFormat="1" ht="6.9" customHeight="1">
      <c r="B25" s="31"/>
      <c r="L25" s="31"/>
    </row>
    <row r="26" spans="2:12" s="1" customFormat="1" ht="11.95" customHeight="1">
      <c r="B26" s="31"/>
      <c r="D26" s="26" t="s">
        <v>37</v>
      </c>
      <c r="L26" s="31"/>
    </row>
    <row r="27" spans="2:12" s="7" customFormat="1" ht="16.55" customHeight="1">
      <c r="B27" s="88"/>
      <c r="E27" s="202" t="s">
        <v>1</v>
      </c>
      <c r="F27" s="202"/>
      <c r="G27" s="202"/>
      <c r="H27" s="202"/>
      <c r="L27" s="88"/>
    </row>
    <row r="28" spans="2:12" s="1" customFormat="1" ht="6.9" customHeight="1">
      <c r="B28" s="31"/>
      <c r="L28" s="31"/>
    </row>
    <row r="29" spans="2:12" s="1" customFormat="1" ht="6.9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4" customHeight="1">
      <c r="B30" s="31"/>
      <c r="D30" s="89" t="s">
        <v>38</v>
      </c>
      <c r="J30" s="65">
        <f>ROUND(J119, 2)</f>
        <v>0</v>
      </c>
      <c r="L30" s="31"/>
    </row>
    <row r="31" spans="2:12" s="1" customFormat="1" ht="6.9" customHeight="1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" customHeight="1">
      <c r="B32" s="31"/>
      <c r="F32" s="34" t="s">
        <v>40</v>
      </c>
      <c r="I32" s="34" t="s">
        <v>39</v>
      </c>
      <c r="J32" s="34" t="s">
        <v>41</v>
      </c>
      <c r="L32" s="31"/>
    </row>
    <row r="33" spans="2:12" s="1" customFormat="1" ht="14.4" customHeight="1">
      <c r="B33" s="31"/>
      <c r="D33" s="54" t="s">
        <v>42</v>
      </c>
      <c r="E33" s="26" t="s">
        <v>43</v>
      </c>
      <c r="F33" s="90">
        <f>ROUND((SUM(BE119:BE152)),  2)</f>
        <v>0</v>
      </c>
      <c r="I33" s="91">
        <v>0.21</v>
      </c>
      <c r="J33" s="90">
        <f>ROUND(((SUM(BE119:BE152))*I33),  2)</f>
        <v>0</v>
      </c>
      <c r="L33" s="31"/>
    </row>
    <row r="34" spans="2:12" s="1" customFormat="1" ht="14.4" customHeight="1">
      <c r="B34" s="31"/>
      <c r="E34" s="26" t="s">
        <v>44</v>
      </c>
      <c r="F34" s="90">
        <f>ROUND((SUM(BF119:BF152)),  2)</f>
        <v>0</v>
      </c>
      <c r="I34" s="91">
        <v>0.15</v>
      </c>
      <c r="J34" s="90">
        <f>ROUND(((SUM(BF119:BF152))*I34),  2)</f>
        <v>0</v>
      </c>
      <c r="L34" s="31"/>
    </row>
    <row r="35" spans="2:12" s="1" customFormat="1" ht="14.4" hidden="1" customHeight="1">
      <c r="B35" s="31"/>
      <c r="E35" s="26" t="s">
        <v>45</v>
      </c>
      <c r="F35" s="90">
        <f>ROUND((SUM(BG119:BG152)),  2)</f>
        <v>0</v>
      </c>
      <c r="I35" s="91">
        <v>0.21</v>
      </c>
      <c r="J35" s="90">
        <f>0</f>
        <v>0</v>
      </c>
      <c r="L35" s="31"/>
    </row>
    <row r="36" spans="2:12" s="1" customFormat="1" ht="14.4" hidden="1" customHeight="1">
      <c r="B36" s="31"/>
      <c r="E36" s="26" t="s">
        <v>46</v>
      </c>
      <c r="F36" s="90">
        <f>ROUND((SUM(BH119:BH152)),  2)</f>
        <v>0</v>
      </c>
      <c r="I36" s="91">
        <v>0.15</v>
      </c>
      <c r="J36" s="90">
        <f>0</f>
        <v>0</v>
      </c>
      <c r="L36" s="31"/>
    </row>
    <row r="37" spans="2:12" s="1" customFormat="1" ht="14.4" hidden="1" customHeight="1">
      <c r="B37" s="31"/>
      <c r="E37" s="26" t="s">
        <v>47</v>
      </c>
      <c r="F37" s="90">
        <f>ROUND((SUM(BI119:BI152)),  2)</f>
        <v>0</v>
      </c>
      <c r="I37" s="91">
        <v>0</v>
      </c>
      <c r="J37" s="90">
        <f>0</f>
        <v>0</v>
      </c>
      <c r="L37" s="31"/>
    </row>
    <row r="38" spans="2:12" s="1" customFormat="1" ht="6.9" customHeight="1">
      <c r="B38" s="31"/>
      <c r="L38" s="31"/>
    </row>
    <row r="39" spans="2:12" s="1" customFormat="1" ht="25.4" customHeight="1">
      <c r="B39" s="31"/>
      <c r="C39" s="92"/>
      <c r="D39" s="93" t="s">
        <v>48</v>
      </c>
      <c r="E39" s="56"/>
      <c r="F39" s="56"/>
      <c r="G39" s="94" t="s">
        <v>49</v>
      </c>
      <c r="H39" s="95" t="s">
        <v>50</v>
      </c>
      <c r="I39" s="56"/>
      <c r="J39" s="96">
        <f>SUM(J30:J37)</f>
        <v>0</v>
      </c>
      <c r="K39" s="97"/>
      <c r="L39" s="31"/>
    </row>
    <row r="40" spans="2:12" s="1" customFormat="1" ht="14.4" customHeight="1">
      <c r="B40" s="31"/>
      <c r="L40" s="31"/>
    </row>
    <row r="41" spans="2:12" ht="14.4" customHeight="1">
      <c r="B41" s="19"/>
      <c r="L41" s="19"/>
    </row>
    <row r="42" spans="2:12" ht="14.4" customHeight="1">
      <c r="B42" s="19"/>
      <c r="L42" s="19"/>
    </row>
    <row r="43" spans="2:12" ht="14.4" customHeight="1">
      <c r="B43" s="19"/>
      <c r="L43" s="19"/>
    </row>
    <row r="44" spans="2:12" ht="14.4" customHeight="1">
      <c r="B44" s="19"/>
      <c r="L44" s="19"/>
    </row>
    <row r="45" spans="2:12" ht="14.4" customHeight="1">
      <c r="B45" s="19"/>
      <c r="L45" s="19"/>
    </row>
    <row r="46" spans="2:12" ht="14.4" customHeight="1">
      <c r="B46" s="19"/>
      <c r="L46" s="19"/>
    </row>
    <row r="47" spans="2:12" ht="14.4" customHeight="1">
      <c r="B47" s="19"/>
      <c r="L47" s="19"/>
    </row>
    <row r="48" spans="2:12" ht="14.4" customHeight="1">
      <c r="B48" s="19"/>
      <c r="L48" s="19"/>
    </row>
    <row r="49" spans="2:12" ht="14.4" customHeight="1">
      <c r="B49" s="19"/>
      <c r="L49" s="19"/>
    </row>
    <row r="50" spans="2:12" s="1" customFormat="1" ht="14.4" customHeight="1">
      <c r="B50" s="31"/>
      <c r="D50" s="40" t="s">
        <v>51</v>
      </c>
      <c r="E50" s="41"/>
      <c r="F50" s="41"/>
      <c r="G50" s="40" t="s">
        <v>52</v>
      </c>
      <c r="H50" s="41"/>
      <c r="I50" s="41"/>
      <c r="J50" s="41"/>
      <c r="K50" s="41"/>
      <c r="L50" s="31"/>
    </row>
    <row r="51" spans="2:12" ht="10.5">
      <c r="B51" s="19"/>
      <c r="L51" s="19"/>
    </row>
    <row r="52" spans="2:12" ht="10.5">
      <c r="B52" s="19"/>
      <c r="L52" s="19"/>
    </row>
    <row r="53" spans="2:12" ht="10.5">
      <c r="B53" s="19"/>
      <c r="L53" s="19"/>
    </row>
    <row r="54" spans="2:12" ht="10.5">
      <c r="B54" s="19"/>
      <c r="L54" s="19"/>
    </row>
    <row r="55" spans="2:12" ht="10.5">
      <c r="B55" s="19"/>
      <c r="L55" s="19"/>
    </row>
    <row r="56" spans="2:12" ht="10.5">
      <c r="B56" s="19"/>
      <c r="L56" s="19"/>
    </row>
    <row r="57" spans="2:12" ht="10.5">
      <c r="B57" s="19"/>
      <c r="L57" s="19"/>
    </row>
    <row r="58" spans="2:12" ht="10.5">
      <c r="B58" s="19"/>
      <c r="L58" s="19"/>
    </row>
    <row r="59" spans="2:12" ht="10.5">
      <c r="B59" s="19"/>
      <c r="L59" s="19"/>
    </row>
    <row r="60" spans="2:12" ht="10.5">
      <c r="B60" s="19"/>
      <c r="L60" s="19"/>
    </row>
    <row r="61" spans="2:12" s="1" customFormat="1" ht="12.45">
      <c r="B61" s="31"/>
      <c r="D61" s="42" t="s">
        <v>53</v>
      </c>
      <c r="E61" s="33"/>
      <c r="F61" s="98" t="s">
        <v>54</v>
      </c>
      <c r="G61" s="42" t="s">
        <v>53</v>
      </c>
      <c r="H61" s="33"/>
      <c r="I61" s="33"/>
      <c r="J61" s="99" t="s">
        <v>54</v>
      </c>
      <c r="K61" s="33"/>
      <c r="L61" s="31"/>
    </row>
    <row r="62" spans="2:12" ht="10.5">
      <c r="B62" s="19"/>
      <c r="L62" s="19"/>
    </row>
    <row r="63" spans="2:12" ht="10.5">
      <c r="B63" s="19"/>
      <c r="L63" s="19"/>
    </row>
    <row r="64" spans="2:12" ht="10.5">
      <c r="B64" s="19"/>
      <c r="L64" s="19"/>
    </row>
    <row r="65" spans="2:12" s="1" customFormat="1" ht="13.1">
      <c r="B65" s="31"/>
      <c r="D65" s="40" t="s">
        <v>55</v>
      </c>
      <c r="E65" s="41"/>
      <c r="F65" s="41"/>
      <c r="G65" s="40" t="s">
        <v>56</v>
      </c>
      <c r="H65" s="41"/>
      <c r="I65" s="41"/>
      <c r="J65" s="41"/>
      <c r="K65" s="41"/>
      <c r="L65" s="31"/>
    </row>
    <row r="66" spans="2:12" ht="10.5">
      <c r="B66" s="19"/>
      <c r="L66" s="19"/>
    </row>
    <row r="67" spans="2:12" ht="10.5">
      <c r="B67" s="19"/>
      <c r="L67" s="19"/>
    </row>
    <row r="68" spans="2:12" ht="10.5">
      <c r="B68" s="19"/>
      <c r="L68" s="19"/>
    </row>
    <row r="69" spans="2:12" ht="10.5">
      <c r="B69" s="19"/>
      <c r="L69" s="19"/>
    </row>
    <row r="70" spans="2:12" ht="10.5">
      <c r="B70" s="19"/>
      <c r="L70" s="19"/>
    </row>
    <row r="71" spans="2:12" ht="10.5">
      <c r="B71" s="19"/>
      <c r="L71" s="19"/>
    </row>
    <row r="72" spans="2:12" ht="10.5">
      <c r="B72" s="19"/>
      <c r="L72" s="19"/>
    </row>
    <row r="73" spans="2:12" ht="10.5">
      <c r="B73" s="19"/>
      <c r="L73" s="19"/>
    </row>
    <row r="74" spans="2:12" ht="10.5">
      <c r="B74" s="19"/>
      <c r="L74" s="19"/>
    </row>
    <row r="75" spans="2:12" ht="10.5">
      <c r="B75" s="19"/>
      <c r="L75" s="19"/>
    </row>
    <row r="76" spans="2:12" s="1" customFormat="1" ht="12.45">
      <c r="B76" s="31"/>
      <c r="D76" s="42" t="s">
        <v>53</v>
      </c>
      <c r="E76" s="33"/>
      <c r="F76" s="98" t="s">
        <v>54</v>
      </c>
      <c r="G76" s="42" t="s">
        <v>53</v>
      </c>
      <c r="H76" s="33"/>
      <c r="I76" s="33"/>
      <c r="J76" s="99" t="s">
        <v>54</v>
      </c>
      <c r="K76" s="33"/>
      <c r="L76" s="31"/>
    </row>
    <row r="77" spans="2:12" s="1" customFormat="1" ht="14.4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" customHeight="1">
      <c r="B82" s="31"/>
      <c r="C82" s="20" t="s">
        <v>126</v>
      </c>
      <c r="L82" s="31"/>
    </row>
    <row r="83" spans="2:47" s="1" customFormat="1" ht="6.9" customHeight="1">
      <c r="B83" s="31"/>
      <c r="L83" s="31"/>
    </row>
    <row r="84" spans="2:47" s="1" customFormat="1" ht="11.95" customHeight="1">
      <c r="B84" s="31"/>
      <c r="C84" s="26" t="s">
        <v>16</v>
      </c>
      <c r="L84" s="31"/>
    </row>
    <row r="85" spans="2:47" s="1" customFormat="1" ht="26.2" customHeight="1">
      <c r="B85" s="31"/>
      <c r="E85" s="225" t="str">
        <f>E7</f>
        <v>ROZ 180037 - Revitalizace veřejných ploch města Luby - Lokalita B, U Pily - IV.etapa</v>
      </c>
      <c r="F85" s="226"/>
      <c r="G85" s="226"/>
      <c r="H85" s="226"/>
      <c r="L85" s="31"/>
    </row>
    <row r="86" spans="2:47" s="1" customFormat="1" ht="11.95" customHeight="1">
      <c r="B86" s="31"/>
      <c r="C86" s="26" t="s">
        <v>123</v>
      </c>
      <c r="L86" s="31"/>
    </row>
    <row r="87" spans="2:47" s="1" customFormat="1" ht="16.55" customHeight="1">
      <c r="B87" s="31"/>
      <c r="E87" s="191" t="str">
        <f>E9</f>
        <v>SO-02 - Sadové úpravy</v>
      </c>
      <c r="F87" s="227"/>
      <c r="G87" s="227"/>
      <c r="H87" s="227"/>
      <c r="L87" s="31"/>
    </row>
    <row r="88" spans="2:47" s="1" customFormat="1" ht="6.9" customHeight="1">
      <c r="B88" s="31"/>
      <c r="L88" s="31"/>
    </row>
    <row r="89" spans="2:47" s="1" customFormat="1" ht="11.95" customHeight="1">
      <c r="B89" s="31"/>
      <c r="C89" s="26" t="s">
        <v>20</v>
      </c>
      <c r="F89" s="24" t="str">
        <f>F12</f>
        <v xml:space="preserve"> </v>
      </c>
      <c r="I89" s="26" t="s">
        <v>22</v>
      </c>
      <c r="J89" s="51" t="str">
        <f>IF(J12="","",J12)</f>
        <v>Vyplň údaj</v>
      </c>
      <c r="L89" s="31"/>
    </row>
    <row r="90" spans="2:47" s="1" customFormat="1" ht="6.9" customHeight="1">
      <c r="B90" s="31"/>
      <c r="L90" s="31"/>
    </row>
    <row r="91" spans="2:47" s="1" customFormat="1" ht="15.25" customHeight="1">
      <c r="B91" s="31"/>
      <c r="C91" s="26" t="s">
        <v>23</v>
      </c>
      <c r="F91" s="24" t="str">
        <f>E15</f>
        <v>Město Luby</v>
      </c>
      <c r="I91" s="26" t="s">
        <v>30</v>
      </c>
      <c r="J91" s="29" t="str">
        <f>E21</f>
        <v>A69-architekti s.r.o.</v>
      </c>
      <c r="L91" s="31"/>
    </row>
    <row r="92" spans="2:47" s="1" customFormat="1" ht="15.25" customHeight="1">
      <c r="B92" s="31"/>
      <c r="C92" s="26" t="s">
        <v>28</v>
      </c>
      <c r="F92" s="24" t="str">
        <f>IF(E18="","",E18)</f>
        <v>Vyplň údaj</v>
      </c>
      <c r="I92" s="26" t="s">
        <v>34</v>
      </c>
      <c r="J92" s="29" t="str">
        <f>E24</f>
        <v>Ing.Pavel Šturc</v>
      </c>
      <c r="L92" s="31"/>
    </row>
    <row r="93" spans="2:47" s="1" customFormat="1" ht="10.35" customHeight="1">
      <c r="B93" s="31"/>
      <c r="L93" s="31"/>
    </row>
    <row r="94" spans="2:47" s="1" customFormat="1" ht="29.3" customHeight="1">
      <c r="B94" s="31"/>
      <c r="C94" s="100" t="s">
        <v>127</v>
      </c>
      <c r="D94" s="92"/>
      <c r="E94" s="92"/>
      <c r="F94" s="92"/>
      <c r="G94" s="92"/>
      <c r="H94" s="92"/>
      <c r="I94" s="92"/>
      <c r="J94" s="101" t="s">
        <v>128</v>
      </c>
      <c r="K94" s="92"/>
      <c r="L94" s="31"/>
    </row>
    <row r="95" spans="2:47" s="1" customFormat="1" ht="10.35" customHeight="1">
      <c r="B95" s="31"/>
      <c r="L95" s="31"/>
    </row>
    <row r="96" spans="2:47" s="1" customFormat="1" ht="22.75" customHeight="1">
      <c r="B96" s="31"/>
      <c r="C96" s="102" t="s">
        <v>129</v>
      </c>
      <c r="J96" s="65">
        <f>J119</f>
        <v>0</v>
      </c>
      <c r="L96" s="31"/>
      <c r="AU96" s="16" t="s">
        <v>130</v>
      </c>
    </row>
    <row r="97" spans="2:12" s="8" customFormat="1" ht="24.9" customHeight="1">
      <c r="B97" s="103"/>
      <c r="D97" s="104" t="s">
        <v>1149</v>
      </c>
      <c r="E97" s="105"/>
      <c r="F97" s="105"/>
      <c r="G97" s="105"/>
      <c r="H97" s="105"/>
      <c r="I97" s="105"/>
      <c r="J97" s="106">
        <f>J120</f>
        <v>0</v>
      </c>
      <c r="L97" s="103"/>
    </row>
    <row r="98" spans="2:12" s="8" customFormat="1" ht="24.9" customHeight="1">
      <c r="B98" s="103"/>
      <c r="D98" s="104" t="s">
        <v>131</v>
      </c>
      <c r="E98" s="105"/>
      <c r="F98" s="105"/>
      <c r="G98" s="105"/>
      <c r="H98" s="105"/>
      <c r="I98" s="105"/>
      <c r="J98" s="106">
        <f>J150</f>
        <v>0</v>
      </c>
      <c r="L98" s="103"/>
    </row>
    <row r="99" spans="2:12" s="9" customFormat="1" ht="20" customHeight="1">
      <c r="B99" s="107"/>
      <c r="D99" s="108" t="s">
        <v>138</v>
      </c>
      <c r="E99" s="109"/>
      <c r="F99" s="109"/>
      <c r="G99" s="109"/>
      <c r="H99" s="109"/>
      <c r="I99" s="109"/>
      <c r="J99" s="110">
        <f>J151</f>
        <v>0</v>
      </c>
      <c r="L99" s="107"/>
    </row>
    <row r="100" spans="2:12" s="1" customFormat="1" ht="21.8" customHeight="1">
      <c r="B100" s="31"/>
      <c r="L100" s="31"/>
    </row>
    <row r="101" spans="2:12" s="1" customFormat="1" ht="6.9" customHeight="1"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31"/>
    </row>
    <row r="105" spans="2:12" s="1" customFormat="1" ht="6.9" customHeight="1">
      <c r="B105" s="45"/>
      <c r="C105" s="46"/>
      <c r="D105" s="46"/>
      <c r="E105" s="46"/>
      <c r="F105" s="46"/>
      <c r="G105" s="46"/>
      <c r="H105" s="46"/>
      <c r="I105" s="46"/>
      <c r="J105" s="46"/>
      <c r="K105" s="46"/>
      <c r="L105" s="31"/>
    </row>
    <row r="106" spans="2:12" s="1" customFormat="1" ht="24.9" customHeight="1">
      <c r="B106" s="31"/>
      <c r="C106" s="20" t="s">
        <v>143</v>
      </c>
      <c r="L106" s="31"/>
    </row>
    <row r="107" spans="2:12" s="1" customFormat="1" ht="6.9" customHeight="1">
      <c r="B107" s="31"/>
      <c r="L107" s="31"/>
    </row>
    <row r="108" spans="2:12" s="1" customFormat="1" ht="11.95" customHeight="1">
      <c r="B108" s="31"/>
      <c r="C108" s="26" t="s">
        <v>16</v>
      </c>
      <c r="L108" s="31"/>
    </row>
    <row r="109" spans="2:12" s="1" customFormat="1" ht="26.2" customHeight="1">
      <c r="B109" s="31"/>
      <c r="E109" s="225" t="str">
        <f>E7</f>
        <v>ROZ 180037 - Revitalizace veřejných ploch města Luby - Lokalita B, U Pily - IV.etapa</v>
      </c>
      <c r="F109" s="226"/>
      <c r="G109" s="226"/>
      <c r="H109" s="226"/>
      <c r="L109" s="31"/>
    </row>
    <row r="110" spans="2:12" s="1" customFormat="1" ht="11.95" customHeight="1">
      <c r="B110" s="31"/>
      <c r="C110" s="26" t="s">
        <v>123</v>
      </c>
      <c r="L110" s="31"/>
    </row>
    <row r="111" spans="2:12" s="1" customFormat="1" ht="16.55" customHeight="1">
      <c r="B111" s="31"/>
      <c r="E111" s="191" t="str">
        <f>E9</f>
        <v>SO-02 - Sadové úpravy</v>
      </c>
      <c r="F111" s="227"/>
      <c r="G111" s="227"/>
      <c r="H111" s="227"/>
      <c r="L111" s="31"/>
    </row>
    <row r="112" spans="2:12" s="1" customFormat="1" ht="6.9" customHeight="1">
      <c r="B112" s="31"/>
      <c r="L112" s="31"/>
    </row>
    <row r="113" spans="2:65" s="1" customFormat="1" ht="11.95" customHeight="1">
      <c r="B113" s="31"/>
      <c r="C113" s="26" t="s">
        <v>20</v>
      </c>
      <c r="F113" s="24" t="str">
        <f>F12</f>
        <v xml:space="preserve"> </v>
      </c>
      <c r="I113" s="26" t="s">
        <v>22</v>
      </c>
      <c r="J113" s="51" t="str">
        <f>IF(J12="","",J12)</f>
        <v>Vyplň údaj</v>
      </c>
      <c r="L113" s="31"/>
    </row>
    <row r="114" spans="2:65" s="1" customFormat="1" ht="6.9" customHeight="1">
      <c r="B114" s="31"/>
      <c r="L114" s="31"/>
    </row>
    <row r="115" spans="2:65" s="1" customFormat="1" ht="15.25" customHeight="1">
      <c r="B115" s="31"/>
      <c r="C115" s="26" t="s">
        <v>23</v>
      </c>
      <c r="F115" s="24" t="str">
        <f>E15</f>
        <v>Město Luby</v>
      </c>
      <c r="I115" s="26" t="s">
        <v>30</v>
      </c>
      <c r="J115" s="29" t="str">
        <f>E21</f>
        <v>A69-architekti s.r.o.</v>
      </c>
      <c r="L115" s="31"/>
    </row>
    <row r="116" spans="2:65" s="1" customFormat="1" ht="15.25" customHeight="1">
      <c r="B116" s="31"/>
      <c r="C116" s="26" t="s">
        <v>28</v>
      </c>
      <c r="F116" s="24" t="str">
        <f>IF(E18="","",E18)</f>
        <v>Vyplň údaj</v>
      </c>
      <c r="I116" s="26" t="s">
        <v>34</v>
      </c>
      <c r="J116" s="29" t="str">
        <f>E24</f>
        <v>Ing.Pavel Šturc</v>
      </c>
      <c r="L116" s="31"/>
    </row>
    <row r="117" spans="2:65" s="1" customFormat="1" ht="10.35" customHeight="1">
      <c r="B117" s="31"/>
      <c r="L117" s="31"/>
    </row>
    <row r="118" spans="2:65" s="10" customFormat="1" ht="29.3" customHeight="1">
      <c r="B118" s="111"/>
      <c r="C118" s="112" t="s">
        <v>144</v>
      </c>
      <c r="D118" s="113" t="s">
        <v>63</v>
      </c>
      <c r="E118" s="113" t="s">
        <v>59</v>
      </c>
      <c r="F118" s="113" t="s">
        <v>60</v>
      </c>
      <c r="G118" s="113" t="s">
        <v>145</v>
      </c>
      <c r="H118" s="113" t="s">
        <v>146</v>
      </c>
      <c r="I118" s="113" t="s">
        <v>147</v>
      </c>
      <c r="J118" s="114" t="s">
        <v>128</v>
      </c>
      <c r="K118" s="115" t="s">
        <v>148</v>
      </c>
      <c r="L118" s="111"/>
      <c r="M118" s="58" t="s">
        <v>1</v>
      </c>
      <c r="N118" s="59" t="s">
        <v>42</v>
      </c>
      <c r="O118" s="59" t="s">
        <v>149</v>
      </c>
      <c r="P118" s="59" t="s">
        <v>150</v>
      </c>
      <c r="Q118" s="59" t="s">
        <v>151</v>
      </c>
      <c r="R118" s="59" t="s">
        <v>152</v>
      </c>
      <c r="S118" s="59" t="s">
        <v>153</v>
      </c>
      <c r="T118" s="60" t="s">
        <v>154</v>
      </c>
    </row>
    <row r="119" spans="2:65" s="1" customFormat="1" ht="22.75" customHeight="1">
      <c r="B119" s="31"/>
      <c r="C119" s="63" t="s">
        <v>155</v>
      </c>
      <c r="J119" s="116">
        <f>BK119</f>
        <v>0</v>
      </c>
      <c r="L119" s="31"/>
      <c r="M119" s="61"/>
      <c r="N119" s="52"/>
      <c r="O119" s="52"/>
      <c r="P119" s="117">
        <f>P120+P150</f>
        <v>0</v>
      </c>
      <c r="Q119" s="52"/>
      <c r="R119" s="117">
        <f>R120+R150</f>
        <v>6.3360000000000003</v>
      </c>
      <c r="S119" s="52"/>
      <c r="T119" s="118">
        <f>T120+T150</f>
        <v>0</v>
      </c>
      <c r="AT119" s="16" t="s">
        <v>77</v>
      </c>
      <c r="AU119" s="16" t="s">
        <v>130</v>
      </c>
      <c r="BK119" s="119">
        <f>BK120+BK150</f>
        <v>0</v>
      </c>
    </row>
    <row r="120" spans="2:65" s="11" customFormat="1" ht="25.85" customHeight="1">
      <c r="B120" s="120"/>
      <c r="D120" s="121" t="s">
        <v>77</v>
      </c>
      <c r="E120" s="122" t="s">
        <v>86</v>
      </c>
      <c r="F120" s="122" t="s">
        <v>159</v>
      </c>
      <c r="I120" s="123"/>
      <c r="J120" s="124">
        <f>BK120</f>
        <v>0</v>
      </c>
      <c r="L120" s="120"/>
      <c r="M120" s="125"/>
      <c r="P120" s="126">
        <f>SUM(P121:P149)</f>
        <v>0</v>
      </c>
      <c r="R120" s="126">
        <f>SUM(R121:R149)</f>
        <v>6.3360000000000003</v>
      </c>
      <c r="T120" s="127">
        <f>SUM(T121:T149)</f>
        <v>0</v>
      </c>
      <c r="AR120" s="121" t="s">
        <v>86</v>
      </c>
      <c r="AT120" s="128" t="s">
        <v>77</v>
      </c>
      <c r="AU120" s="128" t="s">
        <v>78</v>
      </c>
      <c r="AY120" s="121" t="s">
        <v>158</v>
      </c>
      <c r="BK120" s="129">
        <f>SUM(BK121:BK149)</f>
        <v>0</v>
      </c>
    </row>
    <row r="121" spans="2:65" s="1" customFormat="1" ht="44.2" customHeight="1">
      <c r="B121" s="31"/>
      <c r="C121" s="132" t="s">
        <v>86</v>
      </c>
      <c r="D121" s="132" t="s">
        <v>160</v>
      </c>
      <c r="E121" s="133" t="s">
        <v>1150</v>
      </c>
      <c r="F121" s="134" t="s">
        <v>1151</v>
      </c>
      <c r="G121" s="135" t="s">
        <v>163</v>
      </c>
      <c r="H121" s="136">
        <v>5</v>
      </c>
      <c r="I121" s="137"/>
      <c r="J121" s="138">
        <f>ROUND(I121*H121,2)</f>
        <v>0</v>
      </c>
      <c r="K121" s="139"/>
      <c r="L121" s="31"/>
      <c r="M121" s="140" t="s">
        <v>1</v>
      </c>
      <c r="N121" s="141" t="s">
        <v>43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164</v>
      </c>
      <c r="AT121" s="144" t="s">
        <v>160</v>
      </c>
      <c r="AU121" s="144" t="s">
        <v>86</v>
      </c>
      <c r="AY121" s="16" t="s">
        <v>158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6" t="s">
        <v>86</v>
      </c>
      <c r="BK121" s="145">
        <f>ROUND(I121*H121,2)</f>
        <v>0</v>
      </c>
      <c r="BL121" s="16" t="s">
        <v>164</v>
      </c>
      <c r="BM121" s="144" t="s">
        <v>1152</v>
      </c>
    </row>
    <row r="122" spans="2:65" s="12" customFormat="1" ht="10.5">
      <c r="B122" s="146"/>
      <c r="D122" s="147" t="s">
        <v>169</v>
      </c>
      <c r="E122" s="148" t="s">
        <v>1</v>
      </c>
      <c r="F122" s="149" t="s">
        <v>1153</v>
      </c>
      <c r="H122" s="150">
        <v>5</v>
      </c>
      <c r="I122" s="151"/>
      <c r="L122" s="146"/>
      <c r="M122" s="152"/>
      <c r="T122" s="153"/>
      <c r="AT122" s="148" t="s">
        <v>169</v>
      </c>
      <c r="AU122" s="148" t="s">
        <v>86</v>
      </c>
      <c r="AV122" s="12" t="s">
        <v>88</v>
      </c>
      <c r="AW122" s="12" t="s">
        <v>33</v>
      </c>
      <c r="AX122" s="12" t="s">
        <v>78</v>
      </c>
      <c r="AY122" s="148" t="s">
        <v>158</v>
      </c>
    </row>
    <row r="123" spans="2:65" s="13" customFormat="1" ht="10.5">
      <c r="B123" s="154"/>
      <c r="D123" s="147" t="s">
        <v>169</v>
      </c>
      <c r="E123" s="155" t="s">
        <v>1</v>
      </c>
      <c r="F123" s="156" t="s">
        <v>176</v>
      </c>
      <c r="H123" s="157">
        <v>5</v>
      </c>
      <c r="I123" s="158"/>
      <c r="L123" s="154"/>
      <c r="M123" s="159"/>
      <c r="T123" s="160"/>
      <c r="AT123" s="155" t="s">
        <v>169</v>
      </c>
      <c r="AU123" s="155" t="s">
        <v>86</v>
      </c>
      <c r="AV123" s="13" t="s">
        <v>164</v>
      </c>
      <c r="AW123" s="13" t="s">
        <v>33</v>
      </c>
      <c r="AX123" s="13" t="s">
        <v>86</v>
      </c>
      <c r="AY123" s="155" t="s">
        <v>158</v>
      </c>
    </row>
    <row r="124" spans="2:65" s="1" customFormat="1" ht="37.799999999999997" customHeight="1">
      <c r="B124" s="31"/>
      <c r="C124" s="132" t="s">
        <v>88</v>
      </c>
      <c r="D124" s="132" t="s">
        <v>160</v>
      </c>
      <c r="E124" s="133" t="s">
        <v>1154</v>
      </c>
      <c r="F124" s="134" t="s">
        <v>1155</v>
      </c>
      <c r="G124" s="135" t="s">
        <v>349</v>
      </c>
      <c r="H124" s="136">
        <v>3</v>
      </c>
      <c r="I124" s="137"/>
      <c r="J124" s="138">
        <f t="shared" ref="J124:J129" si="0">ROUND(I124*H124,2)</f>
        <v>0</v>
      </c>
      <c r="K124" s="139"/>
      <c r="L124" s="31"/>
      <c r="M124" s="140" t="s">
        <v>1</v>
      </c>
      <c r="N124" s="141" t="s">
        <v>43</v>
      </c>
      <c r="P124" s="142">
        <f t="shared" ref="P124:P129" si="1">O124*H124</f>
        <v>0</v>
      </c>
      <c r="Q124" s="142">
        <v>0</v>
      </c>
      <c r="R124" s="142">
        <f t="shared" ref="R124:R129" si="2">Q124*H124</f>
        <v>0</v>
      </c>
      <c r="S124" s="142">
        <v>0</v>
      </c>
      <c r="T124" s="143">
        <f t="shared" ref="T124:T129" si="3">S124*H124</f>
        <v>0</v>
      </c>
      <c r="AR124" s="144" t="s">
        <v>164</v>
      </c>
      <c r="AT124" s="144" t="s">
        <v>160</v>
      </c>
      <c r="AU124" s="144" t="s">
        <v>86</v>
      </c>
      <c r="AY124" s="16" t="s">
        <v>158</v>
      </c>
      <c r="BE124" s="145">
        <f t="shared" ref="BE124:BE129" si="4">IF(N124="základní",J124,0)</f>
        <v>0</v>
      </c>
      <c r="BF124" s="145">
        <f t="shared" ref="BF124:BF129" si="5">IF(N124="snížená",J124,0)</f>
        <v>0</v>
      </c>
      <c r="BG124" s="145">
        <f t="shared" ref="BG124:BG129" si="6">IF(N124="zákl. přenesená",J124,0)</f>
        <v>0</v>
      </c>
      <c r="BH124" s="145">
        <f t="shared" ref="BH124:BH129" si="7">IF(N124="sníž. přenesená",J124,0)</f>
        <v>0</v>
      </c>
      <c r="BI124" s="145">
        <f t="shared" ref="BI124:BI129" si="8">IF(N124="nulová",J124,0)</f>
        <v>0</v>
      </c>
      <c r="BJ124" s="16" t="s">
        <v>86</v>
      </c>
      <c r="BK124" s="145">
        <f t="shared" ref="BK124:BK129" si="9">ROUND(I124*H124,2)</f>
        <v>0</v>
      </c>
      <c r="BL124" s="16" t="s">
        <v>164</v>
      </c>
      <c r="BM124" s="144" t="s">
        <v>1156</v>
      </c>
    </row>
    <row r="125" spans="2:65" s="1" customFormat="1" ht="37.799999999999997" customHeight="1">
      <c r="B125" s="31"/>
      <c r="C125" s="132" t="s">
        <v>177</v>
      </c>
      <c r="D125" s="132" t="s">
        <v>160</v>
      </c>
      <c r="E125" s="133" t="s">
        <v>1157</v>
      </c>
      <c r="F125" s="134" t="s">
        <v>1158</v>
      </c>
      <c r="G125" s="135" t="s">
        <v>349</v>
      </c>
      <c r="H125" s="136">
        <v>3</v>
      </c>
      <c r="I125" s="137"/>
      <c r="J125" s="138">
        <f t="shared" si="0"/>
        <v>0</v>
      </c>
      <c r="K125" s="139"/>
      <c r="L125" s="31"/>
      <c r="M125" s="140" t="s">
        <v>1</v>
      </c>
      <c r="N125" s="141" t="s">
        <v>43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164</v>
      </c>
      <c r="AT125" s="144" t="s">
        <v>160</v>
      </c>
      <c r="AU125" s="144" t="s">
        <v>86</v>
      </c>
      <c r="AY125" s="16" t="s">
        <v>158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6" t="s">
        <v>86</v>
      </c>
      <c r="BK125" s="145">
        <f t="shared" si="9"/>
        <v>0</v>
      </c>
      <c r="BL125" s="16" t="s">
        <v>164</v>
      </c>
      <c r="BM125" s="144" t="s">
        <v>1159</v>
      </c>
    </row>
    <row r="126" spans="2:65" s="1" customFormat="1" ht="37.799999999999997" customHeight="1">
      <c r="B126" s="31"/>
      <c r="C126" s="132" t="s">
        <v>164</v>
      </c>
      <c r="D126" s="132" t="s">
        <v>160</v>
      </c>
      <c r="E126" s="133" t="s">
        <v>1160</v>
      </c>
      <c r="F126" s="134" t="s">
        <v>1161</v>
      </c>
      <c r="G126" s="135" t="s">
        <v>163</v>
      </c>
      <c r="H126" s="136">
        <v>4</v>
      </c>
      <c r="I126" s="137"/>
      <c r="J126" s="138">
        <f t="shared" si="0"/>
        <v>0</v>
      </c>
      <c r="K126" s="139"/>
      <c r="L126" s="31"/>
      <c r="M126" s="140" t="s">
        <v>1</v>
      </c>
      <c r="N126" s="141" t="s">
        <v>43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164</v>
      </c>
      <c r="AT126" s="144" t="s">
        <v>160</v>
      </c>
      <c r="AU126" s="144" t="s">
        <v>86</v>
      </c>
      <c r="AY126" s="16" t="s">
        <v>158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6" t="s">
        <v>86</v>
      </c>
      <c r="BK126" s="145">
        <f t="shared" si="9"/>
        <v>0</v>
      </c>
      <c r="BL126" s="16" t="s">
        <v>164</v>
      </c>
      <c r="BM126" s="144" t="s">
        <v>1162</v>
      </c>
    </row>
    <row r="127" spans="2:65" s="1" customFormat="1" ht="33.049999999999997" customHeight="1">
      <c r="B127" s="31"/>
      <c r="C127" s="132" t="s">
        <v>186</v>
      </c>
      <c r="D127" s="132" t="s">
        <v>160</v>
      </c>
      <c r="E127" s="133" t="s">
        <v>1163</v>
      </c>
      <c r="F127" s="134" t="s">
        <v>1164</v>
      </c>
      <c r="G127" s="135" t="s">
        <v>349</v>
      </c>
      <c r="H127" s="136">
        <v>4</v>
      </c>
      <c r="I127" s="137"/>
      <c r="J127" s="138">
        <f t="shared" si="0"/>
        <v>0</v>
      </c>
      <c r="K127" s="139"/>
      <c r="L127" s="31"/>
      <c r="M127" s="140" t="s">
        <v>1</v>
      </c>
      <c r="N127" s="141" t="s">
        <v>43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164</v>
      </c>
      <c r="AT127" s="144" t="s">
        <v>160</v>
      </c>
      <c r="AU127" s="144" t="s">
        <v>86</v>
      </c>
      <c r="AY127" s="16" t="s">
        <v>158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6" t="s">
        <v>86</v>
      </c>
      <c r="BK127" s="145">
        <f t="shared" si="9"/>
        <v>0</v>
      </c>
      <c r="BL127" s="16" t="s">
        <v>164</v>
      </c>
      <c r="BM127" s="144" t="s">
        <v>1165</v>
      </c>
    </row>
    <row r="128" spans="2:65" s="1" customFormat="1" ht="44.2" customHeight="1">
      <c r="B128" s="31"/>
      <c r="C128" s="132" t="s">
        <v>191</v>
      </c>
      <c r="D128" s="132" t="s">
        <v>160</v>
      </c>
      <c r="E128" s="133" t="s">
        <v>1166</v>
      </c>
      <c r="F128" s="134" t="s">
        <v>1167</v>
      </c>
      <c r="G128" s="135" t="s">
        <v>349</v>
      </c>
      <c r="H128" s="136">
        <v>16</v>
      </c>
      <c r="I128" s="137"/>
      <c r="J128" s="138">
        <f t="shared" si="0"/>
        <v>0</v>
      </c>
      <c r="K128" s="139"/>
      <c r="L128" s="31"/>
      <c r="M128" s="140" t="s">
        <v>1</v>
      </c>
      <c r="N128" s="141" t="s">
        <v>43</v>
      </c>
      <c r="P128" s="142">
        <f t="shared" si="1"/>
        <v>0</v>
      </c>
      <c r="Q128" s="142">
        <v>0</v>
      </c>
      <c r="R128" s="142">
        <f t="shared" si="2"/>
        <v>0</v>
      </c>
      <c r="S128" s="142">
        <v>0</v>
      </c>
      <c r="T128" s="143">
        <f t="shared" si="3"/>
        <v>0</v>
      </c>
      <c r="AR128" s="144" t="s">
        <v>164</v>
      </c>
      <c r="AT128" s="144" t="s">
        <v>160</v>
      </c>
      <c r="AU128" s="144" t="s">
        <v>86</v>
      </c>
      <c r="AY128" s="16" t="s">
        <v>158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6" t="s">
        <v>86</v>
      </c>
      <c r="BK128" s="145">
        <f t="shared" si="9"/>
        <v>0</v>
      </c>
      <c r="BL128" s="16" t="s">
        <v>164</v>
      </c>
      <c r="BM128" s="144" t="s">
        <v>1168</v>
      </c>
    </row>
    <row r="129" spans="2:65" s="1" customFormat="1" ht="16.55" customHeight="1">
      <c r="B129" s="31"/>
      <c r="C129" s="161" t="s">
        <v>196</v>
      </c>
      <c r="D129" s="161" t="s">
        <v>208</v>
      </c>
      <c r="E129" s="162" t="s">
        <v>1169</v>
      </c>
      <c r="F129" s="163" t="s">
        <v>1170</v>
      </c>
      <c r="G129" s="164" t="s">
        <v>167</v>
      </c>
      <c r="H129" s="165">
        <v>28.8</v>
      </c>
      <c r="I129" s="166"/>
      <c r="J129" s="167">
        <f t="shared" si="0"/>
        <v>0</v>
      </c>
      <c r="K129" s="168"/>
      <c r="L129" s="169"/>
      <c r="M129" s="170" t="s">
        <v>1</v>
      </c>
      <c r="N129" s="171" t="s">
        <v>43</v>
      </c>
      <c r="P129" s="142">
        <f t="shared" si="1"/>
        <v>0</v>
      </c>
      <c r="Q129" s="142">
        <v>0.22</v>
      </c>
      <c r="R129" s="142">
        <f t="shared" si="2"/>
        <v>6.3360000000000003</v>
      </c>
      <c r="S129" s="142">
        <v>0</v>
      </c>
      <c r="T129" s="143">
        <f t="shared" si="3"/>
        <v>0</v>
      </c>
      <c r="AR129" s="144" t="s">
        <v>201</v>
      </c>
      <c r="AT129" s="144" t="s">
        <v>208</v>
      </c>
      <c r="AU129" s="144" t="s">
        <v>86</v>
      </c>
      <c r="AY129" s="16" t="s">
        <v>158</v>
      </c>
      <c r="BE129" s="145">
        <f t="shared" si="4"/>
        <v>0</v>
      </c>
      <c r="BF129" s="145">
        <f t="shared" si="5"/>
        <v>0</v>
      </c>
      <c r="BG129" s="145">
        <f t="shared" si="6"/>
        <v>0</v>
      </c>
      <c r="BH129" s="145">
        <f t="shared" si="7"/>
        <v>0</v>
      </c>
      <c r="BI129" s="145">
        <f t="shared" si="8"/>
        <v>0</v>
      </c>
      <c r="BJ129" s="16" t="s">
        <v>86</v>
      </c>
      <c r="BK129" s="145">
        <f t="shared" si="9"/>
        <v>0</v>
      </c>
      <c r="BL129" s="16" t="s">
        <v>164</v>
      </c>
      <c r="BM129" s="144" t="s">
        <v>1171</v>
      </c>
    </row>
    <row r="130" spans="2:65" s="12" customFormat="1" ht="10.5">
      <c r="B130" s="146"/>
      <c r="D130" s="147" t="s">
        <v>169</v>
      </c>
      <c r="E130" s="148" t="s">
        <v>1</v>
      </c>
      <c r="F130" s="149" t="s">
        <v>1172</v>
      </c>
      <c r="H130" s="150">
        <v>28.8</v>
      </c>
      <c r="I130" s="151"/>
      <c r="L130" s="146"/>
      <c r="M130" s="152"/>
      <c r="T130" s="153"/>
      <c r="AT130" s="148" t="s">
        <v>169</v>
      </c>
      <c r="AU130" s="148" t="s">
        <v>86</v>
      </c>
      <c r="AV130" s="12" t="s">
        <v>88</v>
      </c>
      <c r="AW130" s="12" t="s">
        <v>33</v>
      </c>
      <c r="AX130" s="12" t="s">
        <v>78</v>
      </c>
      <c r="AY130" s="148" t="s">
        <v>158</v>
      </c>
    </row>
    <row r="131" spans="2:65" s="13" customFormat="1" ht="10.5">
      <c r="B131" s="154"/>
      <c r="D131" s="147" t="s">
        <v>169</v>
      </c>
      <c r="E131" s="155" t="s">
        <v>1</v>
      </c>
      <c r="F131" s="156" t="s">
        <v>176</v>
      </c>
      <c r="H131" s="157">
        <v>28.8</v>
      </c>
      <c r="I131" s="158"/>
      <c r="L131" s="154"/>
      <c r="M131" s="159"/>
      <c r="T131" s="160"/>
      <c r="AT131" s="155" t="s">
        <v>169</v>
      </c>
      <c r="AU131" s="155" t="s">
        <v>86</v>
      </c>
      <c r="AV131" s="13" t="s">
        <v>164</v>
      </c>
      <c r="AW131" s="13" t="s">
        <v>33</v>
      </c>
      <c r="AX131" s="13" t="s">
        <v>86</v>
      </c>
      <c r="AY131" s="155" t="s">
        <v>158</v>
      </c>
    </row>
    <row r="132" spans="2:65" s="1" customFormat="1" ht="37.799999999999997" customHeight="1">
      <c r="B132" s="31"/>
      <c r="C132" s="132" t="s">
        <v>201</v>
      </c>
      <c r="D132" s="132" t="s">
        <v>160</v>
      </c>
      <c r="E132" s="133" t="s">
        <v>1173</v>
      </c>
      <c r="F132" s="134" t="s">
        <v>1174</v>
      </c>
      <c r="G132" s="135" t="s">
        <v>349</v>
      </c>
      <c r="H132" s="136">
        <v>16</v>
      </c>
      <c r="I132" s="137"/>
      <c r="J132" s="138">
        <f t="shared" ref="J132:J142" si="10">ROUND(I132*H132,2)</f>
        <v>0</v>
      </c>
      <c r="K132" s="139"/>
      <c r="L132" s="31"/>
      <c r="M132" s="140" t="s">
        <v>1</v>
      </c>
      <c r="N132" s="141" t="s">
        <v>43</v>
      </c>
      <c r="P132" s="142">
        <f t="shared" ref="P132:P142" si="11">O132*H132</f>
        <v>0</v>
      </c>
      <c r="Q132" s="142">
        <v>0</v>
      </c>
      <c r="R132" s="142">
        <f t="shared" ref="R132:R142" si="12">Q132*H132</f>
        <v>0</v>
      </c>
      <c r="S132" s="142">
        <v>0</v>
      </c>
      <c r="T132" s="143">
        <f t="shared" ref="T132:T142" si="13">S132*H132</f>
        <v>0</v>
      </c>
      <c r="AR132" s="144" t="s">
        <v>164</v>
      </c>
      <c r="AT132" s="144" t="s">
        <v>160</v>
      </c>
      <c r="AU132" s="144" t="s">
        <v>86</v>
      </c>
      <c r="AY132" s="16" t="s">
        <v>158</v>
      </c>
      <c r="BE132" s="145">
        <f t="shared" ref="BE132:BE142" si="14">IF(N132="základní",J132,0)</f>
        <v>0</v>
      </c>
      <c r="BF132" s="145">
        <f t="shared" ref="BF132:BF142" si="15">IF(N132="snížená",J132,0)</f>
        <v>0</v>
      </c>
      <c r="BG132" s="145">
        <f t="shared" ref="BG132:BG142" si="16">IF(N132="zákl. přenesená",J132,0)</f>
        <v>0</v>
      </c>
      <c r="BH132" s="145">
        <f t="shared" ref="BH132:BH142" si="17">IF(N132="sníž. přenesená",J132,0)</f>
        <v>0</v>
      </c>
      <c r="BI132" s="145">
        <f t="shared" ref="BI132:BI142" si="18">IF(N132="nulová",J132,0)</f>
        <v>0</v>
      </c>
      <c r="BJ132" s="16" t="s">
        <v>86</v>
      </c>
      <c r="BK132" s="145">
        <f t="shared" ref="BK132:BK142" si="19">ROUND(I132*H132,2)</f>
        <v>0</v>
      </c>
      <c r="BL132" s="16" t="s">
        <v>164</v>
      </c>
      <c r="BM132" s="144" t="s">
        <v>1175</v>
      </c>
    </row>
    <row r="133" spans="2:65" s="1" customFormat="1" ht="24.25" customHeight="1">
      <c r="B133" s="31"/>
      <c r="C133" s="161" t="s">
        <v>207</v>
      </c>
      <c r="D133" s="161" t="s">
        <v>208</v>
      </c>
      <c r="E133" s="162" t="s">
        <v>1176</v>
      </c>
      <c r="F133" s="163" t="s">
        <v>1177</v>
      </c>
      <c r="G133" s="164" t="s">
        <v>349</v>
      </c>
      <c r="H133" s="165">
        <v>6</v>
      </c>
      <c r="I133" s="166"/>
      <c r="J133" s="167">
        <f t="shared" si="10"/>
        <v>0</v>
      </c>
      <c r="K133" s="168"/>
      <c r="L133" s="169"/>
      <c r="M133" s="170" t="s">
        <v>1</v>
      </c>
      <c r="N133" s="171" t="s">
        <v>43</v>
      </c>
      <c r="P133" s="142">
        <f t="shared" si="11"/>
        <v>0</v>
      </c>
      <c r="Q133" s="142">
        <v>0</v>
      </c>
      <c r="R133" s="142">
        <f t="shared" si="12"/>
        <v>0</v>
      </c>
      <c r="S133" s="142">
        <v>0</v>
      </c>
      <c r="T133" s="143">
        <f t="shared" si="13"/>
        <v>0</v>
      </c>
      <c r="AR133" s="144" t="s">
        <v>201</v>
      </c>
      <c r="AT133" s="144" t="s">
        <v>208</v>
      </c>
      <c r="AU133" s="144" t="s">
        <v>86</v>
      </c>
      <c r="AY133" s="16" t="s">
        <v>158</v>
      </c>
      <c r="BE133" s="145">
        <f t="shared" si="14"/>
        <v>0</v>
      </c>
      <c r="BF133" s="145">
        <f t="shared" si="15"/>
        <v>0</v>
      </c>
      <c r="BG133" s="145">
        <f t="shared" si="16"/>
        <v>0</v>
      </c>
      <c r="BH133" s="145">
        <f t="shared" si="17"/>
        <v>0</v>
      </c>
      <c r="BI133" s="145">
        <f t="shared" si="18"/>
        <v>0</v>
      </c>
      <c r="BJ133" s="16" t="s">
        <v>86</v>
      </c>
      <c r="BK133" s="145">
        <f t="shared" si="19"/>
        <v>0</v>
      </c>
      <c r="BL133" s="16" t="s">
        <v>164</v>
      </c>
      <c r="BM133" s="144" t="s">
        <v>1178</v>
      </c>
    </row>
    <row r="134" spans="2:65" s="1" customFormat="1" ht="16.55" customHeight="1">
      <c r="B134" s="31"/>
      <c r="C134" s="161" t="s">
        <v>214</v>
      </c>
      <c r="D134" s="161" t="s">
        <v>208</v>
      </c>
      <c r="E134" s="162" t="s">
        <v>1179</v>
      </c>
      <c r="F134" s="163" t="s">
        <v>1180</v>
      </c>
      <c r="G134" s="164" t="s">
        <v>349</v>
      </c>
      <c r="H134" s="165">
        <v>1</v>
      </c>
      <c r="I134" s="166"/>
      <c r="J134" s="167">
        <f t="shared" si="10"/>
        <v>0</v>
      </c>
      <c r="K134" s="168"/>
      <c r="L134" s="169"/>
      <c r="M134" s="170" t="s">
        <v>1</v>
      </c>
      <c r="N134" s="171" t="s">
        <v>43</v>
      </c>
      <c r="P134" s="142">
        <f t="shared" si="11"/>
        <v>0</v>
      </c>
      <c r="Q134" s="142">
        <v>0</v>
      </c>
      <c r="R134" s="142">
        <f t="shared" si="12"/>
        <v>0</v>
      </c>
      <c r="S134" s="142">
        <v>0</v>
      </c>
      <c r="T134" s="143">
        <f t="shared" si="13"/>
        <v>0</v>
      </c>
      <c r="AR134" s="144" t="s">
        <v>201</v>
      </c>
      <c r="AT134" s="144" t="s">
        <v>208</v>
      </c>
      <c r="AU134" s="144" t="s">
        <v>86</v>
      </c>
      <c r="AY134" s="16" t="s">
        <v>158</v>
      </c>
      <c r="BE134" s="145">
        <f t="shared" si="14"/>
        <v>0</v>
      </c>
      <c r="BF134" s="145">
        <f t="shared" si="15"/>
        <v>0</v>
      </c>
      <c r="BG134" s="145">
        <f t="shared" si="16"/>
        <v>0</v>
      </c>
      <c r="BH134" s="145">
        <f t="shared" si="17"/>
        <v>0</v>
      </c>
      <c r="BI134" s="145">
        <f t="shared" si="18"/>
        <v>0</v>
      </c>
      <c r="BJ134" s="16" t="s">
        <v>86</v>
      </c>
      <c r="BK134" s="145">
        <f t="shared" si="19"/>
        <v>0</v>
      </c>
      <c r="BL134" s="16" t="s">
        <v>164</v>
      </c>
      <c r="BM134" s="144" t="s">
        <v>1181</v>
      </c>
    </row>
    <row r="135" spans="2:65" s="1" customFormat="1" ht="16.55" customHeight="1">
      <c r="B135" s="31"/>
      <c r="C135" s="161" t="s">
        <v>219</v>
      </c>
      <c r="D135" s="161" t="s">
        <v>208</v>
      </c>
      <c r="E135" s="162" t="s">
        <v>1182</v>
      </c>
      <c r="F135" s="163" t="s">
        <v>1183</v>
      </c>
      <c r="G135" s="164" t="s">
        <v>349</v>
      </c>
      <c r="H135" s="165">
        <v>4</v>
      </c>
      <c r="I135" s="166"/>
      <c r="J135" s="167">
        <f t="shared" si="10"/>
        <v>0</v>
      </c>
      <c r="K135" s="168"/>
      <c r="L135" s="169"/>
      <c r="M135" s="170" t="s">
        <v>1</v>
      </c>
      <c r="N135" s="171" t="s">
        <v>43</v>
      </c>
      <c r="P135" s="142">
        <f t="shared" si="11"/>
        <v>0</v>
      </c>
      <c r="Q135" s="142">
        <v>0</v>
      </c>
      <c r="R135" s="142">
        <f t="shared" si="12"/>
        <v>0</v>
      </c>
      <c r="S135" s="142">
        <v>0</v>
      </c>
      <c r="T135" s="143">
        <f t="shared" si="13"/>
        <v>0</v>
      </c>
      <c r="AR135" s="144" t="s">
        <v>201</v>
      </c>
      <c r="AT135" s="144" t="s">
        <v>208</v>
      </c>
      <c r="AU135" s="144" t="s">
        <v>86</v>
      </c>
      <c r="AY135" s="16" t="s">
        <v>158</v>
      </c>
      <c r="BE135" s="145">
        <f t="shared" si="14"/>
        <v>0</v>
      </c>
      <c r="BF135" s="145">
        <f t="shared" si="15"/>
        <v>0</v>
      </c>
      <c r="BG135" s="145">
        <f t="shared" si="16"/>
        <v>0</v>
      </c>
      <c r="BH135" s="145">
        <f t="shared" si="17"/>
        <v>0</v>
      </c>
      <c r="BI135" s="145">
        <f t="shared" si="18"/>
        <v>0</v>
      </c>
      <c r="BJ135" s="16" t="s">
        <v>86</v>
      </c>
      <c r="BK135" s="145">
        <f t="shared" si="19"/>
        <v>0</v>
      </c>
      <c r="BL135" s="16" t="s">
        <v>164</v>
      </c>
      <c r="BM135" s="144" t="s">
        <v>1184</v>
      </c>
    </row>
    <row r="136" spans="2:65" s="1" customFormat="1" ht="16.55" customHeight="1">
      <c r="B136" s="31"/>
      <c r="C136" s="161" t="s">
        <v>223</v>
      </c>
      <c r="D136" s="161" t="s">
        <v>208</v>
      </c>
      <c r="E136" s="162" t="s">
        <v>1185</v>
      </c>
      <c r="F136" s="163" t="s">
        <v>1186</v>
      </c>
      <c r="G136" s="164" t="s">
        <v>349</v>
      </c>
      <c r="H136" s="165">
        <v>5</v>
      </c>
      <c r="I136" s="166"/>
      <c r="J136" s="167">
        <f t="shared" si="10"/>
        <v>0</v>
      </c>
      <c r="K136" s="168"/>
      <c r="L136" s="169"/>
      <c r="M136" s="170" t="s">
        <v>1</v>
      </c>
      <c r="N136" s="171" t="s">
        <v>43</v>
      </c>
      <c r="P136" s="142">
        <f t="shared" si="11"/>
        <v>0</v>
      </c>
      <c r="Q136" s="142">
        <v>0</v>
      </c>
      <c r="R136" s="142">
        <f t="shared" si="12"/>
        <v>0</v>
      </c>
      <c r="S136" s="142">
        <v>0</v>
      </c>
      <c r="T136" s="143">
        <f t="shared" si="13"/>
        <v>0</v>
      </c>
      <c r="AR136" s="144" t="s">
        <v>201</v>
      </c>
      <c r="AT136" s="144" t="s">
        <v>208</v>
      </c>
      <c r="AU136" s="144" t="s">
        <v>86</v>
      </c>
      <c r="AY136" s="16" t="s">
        <v>158</v>
      </c>
      <c r="BE136" s="145">
        <f t="shared" si="14"/>
        <v>0</v>
      </c>
      <c r="BF136" s="145">
        <f t="shared" si="15"/>
        <v>0</v>
      </c>
      <c r="BG136" s="145">
        <f t="shared" si="16"/>
        <v>0</v>
      </c>
      <c r="BH136" s="145">
        <f t="shared" si="17"/>
        <v>0</v>
      </c>
      <c r="BI136" s="145">
        <f t="shared" si="18"/>
        <v>0</v>
      </c>
      <c r="BJ136" s="16" t="s">
        <v>86</v>
      </c>
      <c r="BK136" s="145">
        <f t="shared" si="19"/>
        <v>0</v>
      </c>
      <c r="BL136" s="16" t="s">
        <v>164</v>
      </c>
      <c r="BM136" s="144" t="s">
        <v>1187</v>
      </c>
    </row>
    <row r="137" spans="2:65" s="1" customFormat="1" ht="37.799999999999997" customHeight="1">
      <c r="B137" s="31"/>
      <c r="C137" s="132" t="s">
        <v>229</v>
      </c>
      <c r="D137" s="132" t="s">
        <v>160</v>
      </c>
      <c r="E137" s="133" t="s">
        <v>1188</v>
      </c>
      <c r="F137" s="134" t="s">
        <v>1189</v>
      </c>
      <c r="G137" s="135" t="s">
        <v>163</v>
      </c>
      <c r="H137" s="136">
        <v>350</v>
      </c>
      <c r="I137" s="137"/>
      <c r="J137" s="138">
        <f t="shared" si="10"/>
        <v>0</v>
      </c>
      <c r="K137" s="139"/>
      <c r="L137" s="31"/>
      <c r="M137" s="140" t="s">
        <v>1</v>
      </c>
      <c r="N137" s="141" t="s">
        <v>43</v>
      </c>
      <c r="P137" s="142">
        <f t="shared" si="11"/>
        <v>0</v>
      </c>
      <c r="Q137" s="142">
        <v>0</v>
      </c>
      <c r="R137" s="142">
        <f t="shared" si="12"/>
        <v>0</v>
      </c>
      <c r="S137" s="142">
        <v>0</v>
      </c>
      <c r="T137" s="143">
        <f t="shared" si="13"/>
        <v>0</v>
      </c>
      <c r="AR137" s="144" t="s">
        <v>164</v>
      </c>
      <c r="AT137" s="144" t="s">
        <v>160</v>
      </c>
      <c r="AU137" s="144" t="s">
        <v>86</v>
      </c>
      <c r="AY137" s="16" t="s">
        <v>158</v>
      </c>
      <c r="BE137" s="145">
        <f t="shared" si="14"/>
        <v>0</v>
      </c>
      <c r="BF137" s="145">
        <f t="shared" si="15"/>
        <v>0</v>
      </c>
      <c r="BG137" s="145">
        <f t="shared" si="16"/>
        <v>0</v>
      </c>
      <c r="BH137" s="145">
        <f t="shared" si="17"/>
        <v>0</v>
      </c>
      <c r="BI137" s="145">
        <f t="shared" si="18"/>
        <v>0</v>
      </c>
      <c r="BJ137" s="16" t="s">
        <v>86</v>
      </c>
      <c r="BK137" s="145">
        <f t="shared" si="19"/>
        <v>0</v>
      </c>
      <c r="BL137" s="16" t="s">
        <v>164</v>
      </c>
      <c r="BM137" s="144" t="s">
        <v>1190</v>
      </c>
    </row>
    <row r="138" spans="2:65" s="1" customFormat="1" ht="33.049999999999997" customHeight="1">
      <c r="B138" s="31"/>
      <c r="C138" s="132" t="s">
        <v>234</v>
      </c>
      <c r="D138" s="132" t="s">
        <v>160</v>
      </c>
      <c r="E138" s="133" t="s">
        <v>1191</v>
      </c>
      <c r="F138" s="134" t="s">
        <v>1192</v>
      </c>
      <c r="G138" s="135" t="s">
        <v>349</v>
      </c>
      <c r="H138" s="136">
        <v>10</v>
      </c>
      <c r="I138" s="137"/>
      <c r="J138" s="138">
        <f t="shared" si="10"/>
        <v>0</v>
      </c>
      <c r="K138" s="139"/>
      <c r="L138" s="31"/>
      <c r="M138" s="140" t="s">
        <v>1</v>
      </c>
      <c r="N138" s="141" t="s">
        <v>43</v>
      </c>
      <c r="P138" s="142">
        <f t="shared" si="11"/>
        <v>0</v>
      </c>
      <c r="Q138" s="142">
        <v>0</v>
      </c>
      <c r="R138" s="142">
        <f t="shared" si="12"/>
        <v>0</v>
      </c>
      <c r="S138" s="142">
        <v>0</v>
      </c>
      <c r="T138" s="143">
        <f t="shared" si="13"/>
        <v>0</v>
      </c>
      <c r="AR138" s="144" t="s">
        <v>164</v>
      </c>
      <c r="AT138" s="144" t="s">
        <v>160</v>
      </c>
      <c r="AU138" s="144" t="s">
        <v>86</v>
      </c>
      <c r="AY138" s="16" t="s">
        <v>158</v>
      </c>
      <c r="BE138" s="145">
        <f t="shared" si="14"/>
        <v>0</v>
      </c>
      <c r="BF138" s="145">
        <f t="shared" si="15"/>
        <v>0</v>
      </c>
      <c r="BG138" s="145">
        <f t="shared" si="16"/>
        <v>0</v>
      </c>
      <c r="BH138" s="145">
        <f t="shared" si="17"/>
        <v>0</v>
      </c>
      <c r="BI138" s="145">
        <f t="shared" si="18"/>
        <v>0</v>
      </c>
      <c r="BJ138" s="16" t="s">
        <v>86</v>
      </c>
      <c r="BK138" s="145">
        <f t="shared" si="19"/>
        <v>0</v>
      </c>
      <c r="BL138" s="16" t="s">
        <v>164</v>
      </c>
      <c r="BM138" s="144" t="s">
        <v>1193</v>
      </c>
    </row>
    <row r="139" spans="2:65" s="1" customFormat="1" ht="16.55" customHeight="1">
      <c r="B139" s="31"/>
      <c r="C139" s="161" t="s">
        <v>8</v>
      </c>
      <c r="D139" s="161" t="s">
        <v>208</v>
      </c>
      <c r="E139" s="162" t="s">
        <v>1194</v>
      </c>
      <c r="F139" s="163" t="s">
        <v>1195</v>
      </c>
      <c r="G139" s="164" t="s">
        <v>349</v>
      </c>
      <c r="H139" s="165">
        <v>3</v>
      </c>
      <c r="I139" s="166"/>
      <c r="J139" s="167">
        <f t="shared" si="10"/>
        <v>0</v>
      </c>
      <c r="K139" s="168"/>
      <c r="L139" s="169"/>
      <c r="M139" s="170" t="s">
        <v>1</v>
      </c>
      <c r="N139" s="171" t="s">
        <v>43</v>
      </c>
      <c r="P139" s="142">
        <f t="shared" si="11"/>
        <v>0</v>
      </c>
      <c r="Q139" s="142">
        <v>0</v>
      </c>
      <c r="R139" s="142">
        <f t="shared" si="12"/>
        <v>0</v>
      </c>
      <c r="S139" s="142">
        <v>0</v>
      </c>
      <c r="T139" s="143">
        <f t="shared" si="13"/>
        <v>0</v>
      </c>
      <c r="AR139" s="144" t="s">
        <v>201</v>
      </c>
      <c r="AT139" s="144" t="s">
        <v>208</v>
      </c>
      <c r="AU139" s="144" t="s">
        <v>86</v>
      </c>
      <c r="AY139" s="16" t="s">
        <v>158</v>
      </c>
      <c r="BE139" s="145">
        <f t="shared" si="14"/>
        <v>0</v>
      </c>
      <c r="BF139" s="145">
        <f t="shared" si="15"/>
        <v>0</v>
      </c>
      <c r="BG139" s="145">
        <f t="shared" si="16"/>
        <v>0</v>
      </c>
      <c r="BH139" s="145">
        <f t="shared" si="17"/>
        <v>0</v>
      </c>
      <c r="BI139" s="145">
        <f t="shared" si="18"/>
        <v>0</v>
      </c>
      <c r="BJ139" s="16" t="s">
        <v>86</v>
      </c>
      <c r="BK139" s="145">
        <f t="shared" si="19"/>
        <v>0</v>
      </c>
      <c r="BL139" s="16" t="s">
        <v>164</v>
      </c>
      <c r="BM139" s="144" t="s">
        <v>1196</v>
      </c>
    </row>
    <row r="140" spans="2:65" s="1" customFormat="1" ht="16.55" customHeight="1">
      <c r="B140" s="31"/>
      <c r="C140" s="161" t="s">
        <v>242</v>
      </c>
      <c r="D140" s="161" t="s">
        <v>208</v>
      </c>
      <c r="E140" s="162" t="s">
        <v>1197</v>
      </c>
      <c r="F140" s="163" t="s">
        <v>1198</v>
      </c>
      <c r="G140" s="164" t="s">
        <v>349</v>
      </c>
      <c r="H140" s="165">
        <v>2</v>
      </c>
      <c r="I140" s="166"/>
      <c r="J140" s="167">
        <f t="shared" si="10"/>
        <v>0</v>
      </c>
      <c r="K140" s="168"/>
      <c r="L140" s="169"/>
      <c r="M140" s="170" t="s">
        <v>1</v>
      </c>
      <c r="N140" s="171" t="s">
        <v>43</v>
      </c>
      <c r="P140" s="142">
        <f t="shared" si="11"/>
        <v>0</v>
      </c>
      <c r="Q140" s="142">
        <v>0</v>
      </c>
      <c r="R140" s="142">
        <f t="shared" si="12"/>
        <v>0</v>
      </c>
      <c r="S140" s="142">
        <v>0</v>
      </c>
      <c r="T140" s="143">
        <f t="shared" si="13"/>
        <v>0</v>
      </c>
      <c r="AR140" s="144" t="s">
        <v>201</v>
      </c>
      <c r="AT140" s="144" t="s">
        <v>208</v>
      </c>
      <c r="AU140" s="144" t="s">
        <v>86</v>
      </c>
      <c r="AY140" s="16" t="s">
        <v>158</v>
      </c>
      <c r="BE140" s="145">
        <f t="shared" si="14"/>
        <v>0</v>
      </c>
      <c r="BF140" s="145">
        <f t="shared" si="15"/>
        <v>0</v>
      </c>
      <c r="BG140" s="145">
        <f t="shared" si="16"/>
        <v>0</v>
      </c>
      <c r="BH140" s="145">
        <f t="shared" si="17"/>
        <v>0</v>
      </c>
      <c r="BI140" s="145">
        <f t="shared" si="18"/>
        <v>0</v>
      </c>
      <c r="BJ140" s="16" t="s">
        <v>86</v>
      </c>
      <c r="BK140" s="145">
        <f t="shared" si="19"/>
        <v>0</v>
      </c>
      <c r="BL140" s="16" t="s">
        <v>164</v>
      </c>
      <c r="BM140" s="144" t="s">
        <v>1199</v>
      </c>
    </row>
    <row r="141" spans="2:65" s="1" customFormat="1" ht="24.25" customHeight="1">
      <c r="B141" s="31"/>
      <c r="C141" s="161" t="s">
        <v>247</v>
      </c>
      <c r="D141" s="161" t="s">
        <v>208</v>
      </c>
      <c r="E141" s="162" t="s">
        <v>1200</v>
      </c>
      <c r="F141" s="163" t="s">
        <v>1201</v>
      </c>
      <c r="G141" s="164" t="s">
        <v>349</v>
      </c>
      <c r="H141" s="165">
        <v>5</v>
      </c>
      <c r="I141" s="166"/>
      <c r="J141" s="167">
        <f t="shared" si="10"/>
        <v>0</v>
      </c>
      <c r="K141" s="168"/>
      <c r="L141" s="169"/>
      <c r="M141" s="170" t="s">
        <v>1</v>
      </c>
      <c r="N141" s="171" t="s">
        <v>43</v>
      </c>
      <c r="P141" s="142">
        <f t="shared" si="11"/>
        <v>0</v>
      </c>
      <c r="Q141" s="142">
        <v>0</v>
      </c>
      <c r="R141" s="142">
        <f t="shared" si="12"/>
        <v>0</v>
      </c>
      <c r="S141" s="142">
        <v>0</v>
      </c>
      <c r="T141" s="143">
        <f t="shared" si="13"/>
        <v>0</v>
      </c>
      <c r="AR141" s="144" t="s">
        <v>201</v>
      </c>
      <c r="AT141" s="144" t="s">
        <v>208</v>
      </c>
      <c r="AU141" s="144" t="s">
        <v>86</v>
      </c>
      <c r="AY141" s="16" t="s">
        <v>158</v>
      </c>
      <c r="BE141" s="145">
        <f t="shared" si="14"/>
        <v>0</v>
      </c>
      <c r="BF141" s="145">
        <f t="shared" si="15"/>
        <v>0</v>
      </c>
      <c r="BG141" s="145">
        <f t="shared" si="16"/>
        <v>0</v>
      </c>
      <c r="BH141" s="145">
        <f t="shared" si="17"/>
        <v>0</v>
      </c>
      <c r="BI141" s="145">
        <f t="shared" si="18"/>
        <v>0</v>
      </c>
      <c r="BJ141" s="16" t="s">
        <v>86</v>
      </c>
      <c r="BK141" s="145">
        <f t="shared" si="19"/>
        <v>0</v>
      </c>
      <c r="BL141" s="16" t="s">
        <v>164</v>
      </c>
      <c r="BM141" s="144" t="s">
        <v>1202</v>
      </c>
    </row>
    <row r="142" spans="2:65" s="1" customFormat="1" ht="16.55" customHeight="1">
      <c r="B142" s="31"/>
      <c r="C142" s="132" t="s">
        <v>212</v>
      </c>
      <c r="D142" s="132" t="s">
        <v>160</v>
      </c>
      <c r="E142" s="133" t="s">
        <v>1203</v>
      </c>
      <c r="F142" s="134" t="s">
        <v>1204</v>
      </c>
      <c r="G142" s="135" t="s">
        <v>163</v>
      </c>
      <c r="H142" s="136">
        <v>56</v>
      </c>
      <c r="I142" s="137"/>
      <c r="J142" s="138">
        <f t="shared" si="10"/>
        <v>0</v>
      </c>
      <c r="K142" s="139"/>
      <c r="L142" s="31"/>
      <c r="M142" s="140" t="s">
        <v>1</v>
      </c>
      <c r="N142" s="141" t="s">
        <v>43</v>
      </c>
      <c r="P142" s="142">
        <f t="shared" si="11"/>
        <v>0</v>
      </c>
      <c r="Q142" s="142">
        <v>0</v>
      </c>
      <c r="R142" s="142">
        <f t="shared" si="12"/>
        <v>0</v>
      </c>
      <c r="S142" s="142">
        <v>0</v>
      </c>
      <c r="T142" s="143">
        <f t="shared" si="13"/>
        <v>0</v>
      </c>
      <c r="AR142" s="144" t="s">
        <v>164</v>
      </c>
      <c r="AT142" s="144" t="s">
        <v>160</v>
      </c>
      <c r="AU142" s="144" t="s">
        <v>86</v>
      </c>
      <c r="AY142" s="16" t="s">
        <v>158</v>
      </c>
      <c r="BE142" s="145">
        <f t="shared" si="14"/>
        <v>0</v>
      </c>
      <c r="BF142" s="145">
        <f t="shared" si="15"/>
        <v>0</v>
      </c>
      <c r="BG142" s="145">
        <f t="shared" si="16"/>
        <v>0</v>
      </c>
      <c r="BH142" s="145">
        <f t="shared" si="17"/>
        <v>0</v>
      </c>
      <c r="BI142" s="145">
        <f t="shared" si="18"/>
        <v>0</v>
      </c>
      <c r="BJ142" s="16" t="s">
        <v>86</v>
      </c>
      <c r="BK142" s="145">
        <f t="shared" si="19"/>
        <v>0</v>
      </c>
      <c r="BL142" s="16" t="s">
        <v>164</v>
      </c>
      <c r="BM142" s="144" t="s">
        <v>1205</v>
      </c>
    </row>
    <row r="143" spans="2:65" s="12" customFormat="1" ht="10.5">
      <c r="B143" s="146"/>
      <c r="D143" s="147" t="s">
        <v>169</v>
      </c>
      <c r="E143" s="148" t="s">
        <v>1</v>
      </c>
      <c r="F143" s="149" t="s">
        <v>1206</v>
      </c>
      <c r="H143" s="150">
        <v>56</v>
      </c>
      <c r="I143" s="151"/>
      <c r="L143" s="146"/>
      <c r="M143" s="152"/>
      <c r="T143" s="153"/>
      <c r="AT143" s="148" t="s">
        <v>169</v>
      </c>
      <c r="AU143" s="148" t="s">
        <v>86</v>
      </c>
      <c r="AV143" s="12" t="s">
        <v>88</v>
      </c>
      <c r="AW143" s="12" t="s">
        <v>33</v>
      </c>
      <c r="AX143" s="12" t="s">
        <v>78</v>
      </c>
      <c r="AY143" s="148" t="s">
        <v>158</v>
      </c>
    </row>
    <row r="144" spans="2:65" s="13" customFormat="1" ht="10.5">
      <c r="B144" s="154"/>
      <c r="D144" s="147" t="s">
        <v>169</v>
      </c>
      <c r="E144" s="155" t="s">
        <v>1</v>
      </c>
      <c r="F144" s="156" t="s">
        <v>176</v>
      </c>
      <c r="H144" s="157">
        <v>56</v>
      </c>
      <c r="I144" s="158"/>
      <c r="L144" s="154"/>
      <c r="M144" s="159"/>
      <c r="T144" s="160"/>
      <c r="AT144" s="155" t="s">
        <v>169</v>
      </c>
      <c r="AU144" s="155" t="s">
        <v>86</v>
      </c>
      <c r="AV144" s="13" t="s">
        <v>164</v>
      </c>
      <c r="AW144" s="13" t="s">
        <v>33</v>
      </c>
      <c r="AX144" s="13" t="s">
        <v>86</v>
      </c>
      <c r="AY144" s="155" t="s">
        <v>158</v>
      </c>
    </row>
    <row r="145" spans="2:65" s="1" customFormat="1" ht="16.55" customHeight="1">
      <c r="B145" s="31"/>
      <c r="C145" s="132" t="s">
        <v>257</v>
      </c>
      <c r="D145" s="132" t="s">
        <v>160</v>
      </c>
      <c r="E145" s="133" t="s">
        <v>1207</v>
      </c>
      <c r="F145" s="134" t="s">
        <v>1208</v>
      </c>
      <c r="G145" s="135" t="s">
        <v>1209</v>
      </c>
      <c r="H145" s="136">
        <v>6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43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164</v>
      </c>
      <c r="AT145" s="144" t="s">
        <v>160</v>
      </c>
      <c r="AU145" s="144" t="s">
        <v>86</v>
      </c>
      <c r="AY145" s="16" t="s">
        <v>158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86</v>
      </c>
      <c r="BK145" s="145">
        <f>ROUND(I145*H145,2)</f>
        <v>0</v>
      </c>
      <c r="BL145" s="16" t="s">
        <v>164</v>
      </c>
      <c r="BM145" s="144" t="s">
        <v>1210</v>
      </c>
    </row>
    <row r="146" spans="2:65" s="14" customFormat="1" ht="20.95">
      <c r="B146" s="178"/>
      <c r="D146" s="147" t="s">
        <v>169</v>
      </c>
      <c r="E146" s="179" t="s">
        <v>1</v>
      </c>
      <c r="F146" s="180" t="s">
        <v>1211</v>
      </c>
      <c r="H146" s="179" t="s">
        <v>1</v>
      </c>
      <c r="I146" s="181"/>
      <c r="L146" s="178"/>
      <c r="M146" s="182"/>
      <c r="T146" s="183"/>
      <c r="AT146" s="179" t="s">
        <v>169</v>
      </c>
      <c r="AU146" s="179" t="s">
        <v>86</v>
      </c>
      <c r="AV146" s="14" t="s">
        <v>86</v>
      </c>
      <c r="AW146" s="14" t="s">
        <v>33</v>
      </c>
      <c r="AX146" s="14" t="s">
        <v>78</v>
      </c>
      <c r="AY146" s="179" t="s">
        <v>158</v>
      </c>
    </row>
    <row r="147" spans="2:65" s="14" customFormat="1" ht="20.95">
      <c r="B147" s="178"/>
      <c r="D147" s="147" t="s">
        <v>169</v>
      </c>
      <c r="E147" s="179" t="s">
        <v>1</v>
      </c>
      <c r="F147" s="180" t="s">
        <v>1212</v>
      </c>
      <c r="H147" s="179" t="s">
        <v>1</v>
      </c>
      <c r="I147" s="181"/>
      <c r="L147" s="178"/>
      <c r="M147" s="182"/>
      <c r="T147" s="183"/>
      <c r="AT147" s="179" t="s">
        <v>169</v>
      </c>
      <c r="AU147" s="179" t="s">
        <v>86</v>
      </c>
      <c r="AV147" s="14" t="s">
        <v>86</v>
      </c>
      <c r="AW147" s="14" t="s">
        <v>33</v>
      </c>
      <c r="AX147" s="14" t="s">
        <v>78</v>
      </c>
      <c r="AY147" s="179" t="s">
        <v>158</v>
      </c>
    </row>
    <row r="148" spans="2:65" s="12" customFormat="1" ht="10.5">
      <c r="B148" s="146"/>
      <c r="D148" s="147" t="s">
        <v>169</v>
      </c>
      <c r="E148" s="148" t="s">
        <v>1</v>
      </c>
      <c r="F148" s="149" t="s">
        <v>191</v>
      </c>
      <c r="H148" s="150">
        <v>6</v>
      </c>
      <c r="I148" s="151"/>
      <c r="L148" s="146"/>
      <c r="M148" s="152"/>
      <c r="T148" s="153"/>
      <c r="AT148" s="148" t="s">
        <v>169</v>
      </c>
      <c r="AU148" s="148" t="s">
        <v>86</v>
      </c>
      <c r="AV148" s="12" t="s">
        <v>88</v>
      </c>
      <c r="AW148" s="12" t="s">
        <v>33</v>
      </c>
      <c r="AX148" s="12" t="s">
        <v>78</v>
      </c>
      <c r="AY148" s="148" t="s">
        <v>158</v>
      </c>
    </row>
    <row r="149" spans="2:65" s="13" customFormat="1" ht="10.5">
      <c r="B149" s="154"/>
      <c r="D149" s="147" t="s">
        <v>169</v>
      </c>
      <c r="E149" s="155" t="s">
        <v>1</v>
      </c>
      <c r="F149" s="156" t="s">
        <v>176</v>
      </c>
      <c r="H149" s="157">
        <v>6</v>
      </c>
      <c r="I149" s="158"/>
      <c r="L149" s="154"/>
      <c r="M149" s="159"/>
      <c r="T149" s="160"/>
      <c r="AT149" s="155" t="s">
        <v>169</v>
      </c>
      <c r="AU149" s="155" t="s">
        <v>86</v>
      </c>
      <c r="AV149" s="13" t="s">
        <v>164</v>
      </c>
      <c r="AW149" s="13" t="s">
        <v>33</v>
      </c>
      <c r="AX149" s="13" t="s">
        <v>86</v>
      </c>
      <c r="AY149" s="155" t="s">
        <v>158</v>
      </c>
    </row>
    <row r="150" spans="2:65" s="11" customFormat="1" ht="25.85" customHeight="1">
      <c r="B150" s="120"/>
      <c r="D150" s="121" t="s">
        <v>77</v>
      </c>
      <c r="E150" s="122" t="s">
        <v>156</v>
      </c>
      <c r="F150" s="122" t="s">
        <v>157</v>
      </c>
      <c r="I150" s="123"/>
      <c r="J150" s="124">
        <f>BK150</f>
        <v>0</v>
      </c>
      <c r="L150" s="120"/>
      <c r="M150" s="125"/>
      <c r="P150" s="126">
        <f>P151</f>
        <v>0</v>
      </c>
      <c r="R150" s="126">
        <f>R151</f>
        <v>0</v>
      </c>
      <c r="T150" s="127">
        <f>T151</f>
        <v>0</v>
      </c>
      <c r="AR150" s="121" t="s">
        <v>86</v>
      </c>
      <c r="AT150" s="128" t="s">
        <v>77</v>
      </c>
      <c r="AU150" s="128" t="s">
        <v>78</v>
      </c>
      <c r="AY150" s="121" t="s">
        <v>158</v>
      </c>
      <c r="BK150" s="129">
        <f>BK151</f>
        <v>0</v>
      </c>
    </row>
    <row r="151" spans="2:65" s="11" customFormat="1" ht="22.75" customHeight="1">
      <c r="B151" s="120"/>
      <c r="D151" s="121" t="s">
        <v>77</v>
      </c>
      <c r="E151" s="130" t="s">
        <v>474</v>
      </c>
      <c r="F151" s="130" t="s">
        <v>475</v>
      </c>
      <c r="I151" s="123"/>
      <c r="J151" s="131">
        <f>BK151</f>
        <v>0</v>
      </c>
      <c r="L151" s="120"/>
      <c r="M151" s="125"/>
      <c r="P151" s="126">
        <f>P152</f>
        <v>0</v>
      </c>
      <c r="R151" s="126">
        <f>R152</f>
        <v>0</v>
      </c>
      <c r="T151" s="127">
        <f>T152</f>
        <v>0</v>
      </c>
      <c r="AR151" s="121" t="s">
        <v>86</v>
      </c>
      <c r="AT151" s="128" t="s">
        <v>77</v>
      </c>
      <c r="AU151" s="128" t="s">
        <v>86</v>
      </c>
      <c r="AY151" s="121" t="s">
        <v>158</v>
      </c>
      <c r="BK151" s="129">
        <f>BK152</f>
        <v>0</v>
      </c>
    </row>
    <row r="152" spans="2:65" s="1" customFormat="1" ht="37.799999999999997" customHeight="1">
      <c r="B152" s="31"/>
      <c r="C152" s="132" t="s">
        <v>262</v>
      </c>
      <c r="D152" s="132" t="s">
        <v>160</v>
      </c>
      <c r="E152" s="133" t="s">
        <v>1213</v>
      </c>
      <c r="F152" s="134" t="s">
        <v>1214</v>
      </c>
      <c r="G152" s="135" t="s">
        <v>211</v>
      </c>
      <c r="H152" s="136">
        <v>31.013000000000002</v>
      </c>
      <c r="I152" s="137"/>
      <c r="J152" s="138">
        <f>ROUND(I152*H152,2)</f>
        <v>0</v>
      </c>
      <c r="K152" s="139"/>
      <c r="L152" s="31"/>
      <c r="M152" s="172" t="s">
        <v>1</v>
      </c>
      <c r="N152" s="173" t="s">
        <v>43</v>
      </c>
      <c r="O152" s="174"/>
      <c r="P152" s="175">
        <f>O152*H152</f>
        <v>0</v>
      </c>
      <c r="Q152" s="175">
        <v>0</v>
      </c>
      <c r="R152" s="175">
        <f>Q152*H152</f>
        <v>0</v>
      </c>
      <c r="S152" s="175">
        <v>0</v>
      </c>
      <c r="T152" s="176">
        <f>S152*H152</f>
        <v>0</v>
      </c>
      <c r="AR152" s="144" t="s">
        <v>164</v>
      </c>
      <c r="AT152" s="144" t="s">
        <v>160</v>
      </c>
      <c r="AU152" s="144" t="s">
        <v>88</v>
      </c>
      <c r="AY152" s="16" t="s">
        <v>158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86</v>
      </c>
      <c r="BK152" s="145">
        <f>ROUND(I152*H152,2)</f>
        <v>0</v>
      </c>
      <c r="BL152" s="16" t="s">
        <v>164</v>
      </c>
      <c r="BM152" s="144" t="s">
        <v>1215</v>
      </c>
    </row>
    <row r="153" spans="2:65" s="1" customFormat="1" ht="6.9" customHeight="1">
      <c r="B153" s="43"/>
      <c r="C153" s="44"/>
      <c r="D153" s="44"/>
      <c r="E153" s="44"/>
      <c r="F153" s="44"/>
      <c r="G153" s="44"/>
      <c r="H153" s="44"/>
      <c r="I153" s="44"/>
      <c r="J153" s="44"/>
      <c r="K153" s="44"/>
      <c r="L153" s="31"/>
    </row>
  </sheetData>
  <sheetProtection algorithmName="SHA-512" hashValue="OyWn7AEiqf3+2J1ldphkqHZo7HwyodN9NFvT6lV4s3Gs5yAGuVrPX6SpYqER4xoeRf29rrf26h0EbfWfDSWang==" saltValue="XtStSHZKTowsfYjjkogju6r30tDYIE8vcz8UI5cwgtdlgkd6Jdj6+1H3veU2Tb6UA1NX7pU6xUTviVbWxmBKJQ==" spinCount="100000" sheet="1" objects="1" scenarios="1" formatColumns="0" formatRows="0" autoFilter="0"/>
  <autoFilter ref="C118:K152" xr:uid="{00000000-0009-0000-0000-000008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IO-01 -  Dopravní řešení ...</vt:lpstr>
      <vt:lpstr>IO-02 - Opěrné zdi a scho...</vt:lpstr>
      <vt:lpstr>IO-03 - Dešťová kanalizace</vt:lpstr>
      <vt:lpstr>IO-06 - Optická síť</vt:lpstr>
      <vt:lpstr>SO-01-1 - Drobná architek...</vt:lpstr>
      <vt:lpstr>SO-01-2 - Drobná architek...</vt:lpstr>
      <vt:lpstr>SO-01-3 - Drobná architek...</vt:lpstr>
      <vt:lpstr>SO-02 - Sadové úpravy</vt:lpstr>
      <vt:lpstr>SO-03 - Mobiliář</vt:lpstr>
      <vt:lpstr>SO-04 - Demolice</vt:lpstr>
      <vt:lpstr>VON - Vedlejší a ostatní ...</vt:lpstr>
      <vt:lpstr>IO-04 - Veřejné osvětlení</vt:lpstr>
      <vt:lpstr>'IO-01 -  Dopravní řešení ...'!Názvy_tisku</vt:lpstr>
      <vt:lpstr>'IO-02 - Opěrné zdi a scho...'!Názvy_tisku</vt:lpstr>
      <vt:lpstr>'IO-03 - Dešťová kanalizace'!Názvy_tisku</vt:lpstr>
      <vt:lpstr>'IO-04 - Veřejné osvětlení'!Názvy_tisku</vt:lpstr>
      <vt:lpstr>'IO-06 - Optická síť'!Názvy_tisku</vt:lpstr>
      <vt:lpstr>'Rekapitulace stavby'!Názvy_tisku</vt:lpstr>
      <vt:lpstr>'SO-01-1 - Drobná architek...'!Názvy_tisku</vt:lpstr>
      <vt:lpstr>'SO-01-2 - Drobná architek...'!Názvy_tisku</vt:lpstr>
      <vt:lpstr>'SO-01-3 - Drobná architek...'!Názvy_tisku</vt:lpstr>
      <vt:lpstr>'SO-02 - Sadové úpravy'!Názvy_tisku</vt:lpstr>
      <vt:lpstr>'SO-03 - Mobiliář'!Názvy_tisku</vt:lpstr>
      <vt:lpstr>'SO-04 - Demolice'!Názvy_tisku</vt:lpstr>
      <vt:lpstr>'VON - Vedlejší a ostatní ...'!Názvy_tisku</vt:lpstr>
      <vt:lpstr>'IO-01 -  Dopravní řešení ...'!Oblast_tisku</vt:lpstr>
      <vt:lpstr>'IO-02 - Opěrné zdi a scho...'!Oblast_tisku</vt:lpstr>
      <vt:lpstr>'IO-03 - Dešťová kanalizace'!Oblast_tisku</vt:lpstr>
      <vt:lpstr>'IO-04 - Veřejné osvětlení'!Oblast_tisku</vt:lpstr>
      <vt:lpstr>'IO-06 - Optická síť'!Oblast_tisku</vt:lpstr>
      <vt:lpstr>'Rekapitulace stavby'!Oblast_tisku</vt:lpstr>
      <vt:lpstr>'SO-01-1 - Drobná architek...'!Oblast_tisku</vt:lpstr>
      <vt:lpstr>'SO-01-2 - Drobná architek...'!Oblast_tisku</vt:lpstr>
      <vt:lpstr>'SO-01-3 - Drobná architek...'!Oblast_tisku</vt:lpstr>
      <vt:lpstr>'SO-02 - Sadové úpravy'!Oblast_tisku</vt:lpstr>
      <vt:lpstr>'SO-03 - Mobiliář'!Oblast_tisku</vt:lpstr>
      <vt:lpstr>'SO-04 - Demolice'!Oblast_tisku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ACERNBLS\LSada</dc:creator>
  <cp:lastModifiedBy>L K</cp:lastModifiedBy>
  <dcterms:created xsi:type="dcterms:W3CDTF">2023-01-09T09:38:07Z</dcterms:created>
  <dcterms:modified xsi:type="dcterms:W3CDTF">2023-01-09T14:12:52Z</dcterms:modified>
</cp:coreProperties>
</file>